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8000" tabRatio="375" firstSheet="0" activeTab="0" autoFilterDateGrouping="1"/>
  </bookViews>
  <sheets>
    <sheet name="Manzanita" sheetId="1" state="visible" r:id="rId1"/>
    <sheet name="Balance" sheetId="2" state="visible" r:id="rId2"/>
    <sheet name="7th All Info" sheetId="3" state="visible" r:id="rId3"/>
    <sheet name="Moved" sheetId="4" state="visible" r:id="rId4"/>
    <sheet name="SPED Sched" sheetId="5" state="visible" r:id="rId5"/>
    <sheet name="8th all info" sheetId="6" state="visible" r:id="rId6"/>
    <sheet name="Manzanita Up" sheetId="7" state="visible" r:id="rId7"/>
    <sheet name="Sections.export" sheetId="8" state="visible" r:id="rId8"/>
  </sheets>
  <externalReferences>
    <externalReference r:id="rId9"/>
  </externalReferences>
  <definedNames>
    <definedName name="classes">Manzanita!$C$1:$AB$41</definedName>
    <definedName name="Core1">Manzanita!$V$1:$V$41</definedName>
    <definedName name="otherinfo">Sections.export!$B$1:$D$405</definedName>
    <definedName name="schedule">[1]Transfer!$C$2:$I$134</definedName>
    <definedName name="sectionids">Manzanita!$BD$1:$BM$147</definedName>
    <definedName name="sectionidss">Manzanita!$BC$1:$BL$253</definedName>
    <definedName name="therest">Sections.export!$C$1:$D$405</definedName>
  </definedNames>
  <calcPr calcId="191028" fullCalcOnLoad="1"/>
</workbook>
</file>

<file path=xl/styles.xml><?xml version="1.0" encoding="utf-8"?>
<styleSheet xmlns="http://schemas.openxmlformats.org/spreadsheetml/2006/main">
  <numFmts count="2">
    <numFmt numFmtId="164" formatCode="[$-409]h:mm\ AM/PM;@"/>
    <numFmt numFmtId="165" formatCode="h:mm;@"/>
  </numFmts>
  <fonts count="51">
    <font>
      <name val="Calibri"/>
      <family val="2"/>
      <color theme="1"/>
      <sz val="12"/>
      <scheme val="minor"/>
    </font>
    <font>
      <name val="Arial"/>
      <family val="2"/>
      <b val="1"/>
      <sz val="10"/>
    </font>
    <font>
      <name val="Calibri"/>
      <family val="2"/>
      <sz val="12"/>
      <scheme val="minor"/>
    </font>
    <font>
      <name val="Arial"/>
      <family val="2"/>
      <sz val="10"/>
    </font>
    <font>
      <name val="Calibri"/>
      <family val="2"/>
      <b val="1"/>
      <sz val="10"/>
      <scheme val="minor"/>
    </font>
    <font>
      <name val="Calibri"/>
      <family val="2"/>
      <b val="1"/>
      <sz val="11"/>
      <scheme val="minor"/>
    </font>
    <font>
      <name val="Calibri"/>
      <family val="2"/>
      <color theme="10"/>
      <sz val="12"/>
      <u val="single"/>
      <scheme val="minor"/>
    </font>
    <font>
      <name val="Calibri"/>
      <family val="2"/>
      <color theme="11"/>
      <sz val="12"/>
      <u val="single"/>
      <scheme val="minor"/>
    </font>
    <font>
      <name val="Calibri"/>
      <family val="2"/>
      <color indexed="8"/>
      <sz val="12"/>
    </font>
    <font>
      <name val="Calibri"/>
      <family val="2"/>
      <color theme="0"/>
      <sz val="12"/>
      <scheme val="minor"/>
    </font>
    <font>
      <name val="Calibri"/>
      <family val="2"/>
      <b val="1"/>
      <sz val="12"/>
      <scheme val="minor"/>
    </font>
    <font>
      <name val="Calibri"/>
      <family val="2"/>
      <b val="1"/>
      <sz val="9"/>
      <scheme val="minor"/>
    </font>
    <font>
      <name val="Arial"/>
      <family val="2"/>
      <sz val="12"/>
    </font>
    <font>
      <name val="Arial"/>
      <family val="2"/>
      <b val="1"/>
      <sz val="12"/>
    </font>
    <font>
      <name val="Calibri"/>
      <family val="2"/>
      <i val="1"/>
      <sz val="12"/>
      <scheme val="minor"/>
    </font>
    <font>
      <name val="Calibri"/>
      <family val="2"/>
      <i val="1"/>
      <color theme="1"/>
      <sz val="12"/>
      <scheme val="minor"/>
    </font>
    <font>
      <name val="Calibri"/>
      <family val="2"/>
      <i val="1"/>
      <color indexed="8"/>
      <sz val="12"/>
    </font>
    <font>
      <name val="Calibri"/>
      <family val="2"/>
      <b val="1"/>
      <color theme="1"/>
      <sz val="12"/>
      <scheme val="minor"/>
    </font>
    <font>
      <name val="Arial"/>
      <family val="2"/>
      <color theme="1"/>
      <sz val="10"/>
    </font>
    <font>
      <name val="Calibri"/>
      <family val="2"/>
      <color theme="1"/>
      <sz val="10"/>
      <scheme val="minor"/>
    </font>
    <font>
      <name val="Calibri"/>
      <family val="2"/>
      <color theme="1"/>
      <sz val="11"/>
      <scheme val="minor"/>
    </font>
    <font>
      <name val="Calibri"/>
      <family val="2"/>
      <b val="1"/>
      <color theme="1"/>
      <sz val="11"/>
      <scheme val="minor"/>
    </font>
    <font>
      <name val="Calibri"/>
      <family val="2"/>
      <color rgb="FF006100"/>
      <sz val="11"/>
      <scheme val="minor"/>
    </font>
    <font>
      <name val="Verdana"/>
      <family val="2"/>
      <b val="1"/>
      <sz val="12"/>
    </font>
    <font>
      <name val="Arial"/>
      <family val="2"/>
      <b val="1"/>
      <sz val="8"/>
    </font>
    <font>
      <name val="Calibri"/>
      <family val="2"/>
      <sz val="8"/>
      <scheme val="minor"/>
    </font>
    <font>
      <name val="Calibri"/>
      <family val="2"/>
      <sz val="10"/>
      <scheme val="minor"/>
    </font>
    <font>
      <name val="Arial"/>
      <family val="2"/>
      <color theme="1"/>
      <sz val="8"/>
    </font>
    <font>
      <name val="Arial"/>
      <family val="2"/>
      <color theme="1"/>
      <sz val="9"/>
    </font>
    <font>
      <name val="Arial"/>
      <family val="2"/>
      <color theme="1"/>
      <sz val="6"/>
    </font>
    <font>
      <name val="Calibri"/>
      <family val="2"/>
      <sz val="11"/>
      <scheme val="minor"/>
    </font>
    <font>
      <name val="Calibri"/>
      <family val="2"/>
      <color rgb="FF000000"/>
      <sz val="11"/>
    </font>
    <font>
      <name val="Calibri"/>
      <family val="2"/>
      <color rgb="FF444444"/>
      <sz val="11"/>
    </font>
    <font>
      <name val="Calibri"/>
      <family val="2"/>
      <color rgb="FF000000"/>
      <sz val="12"/>
    </font>
    <font>
      <name val="Calibri"/>
      <family val="2"/>
      <color rgb="FF000000"/>
      <sz val="10"/>
    </font>
    <font>
      <name val="Calibri"/>
      <family val="2"/>
      <color rgb="FF000000"/>
      <sz val="12"/>
      <scheme val="minor"/>
    </font>
    <font>
      <name val="Calibri"/>
      <family val="2"/>
      <color theme="1"/>
      <sz val="8"/>
      <scheme val="minor"/>
    </font>
    <font>
      <name val="Arial"/>
      <family val="2"/>
      <color rgb="FF000000"/>
      <sz val="12"/>
    </font>
    <font>
      <name val="Calibri"/>
      <family val="2"/>
      <sz val="8"/>
    </font>
    <font>
      <name val="Calibri (Body)"/>
      <color theme="1"/>
      <sz val="12"/>
    </font>
    <font>
      <name val="Calibri (Body)"/>
      <color theme="1"/>
      <sz val="11"/>
    </font>
    <font>
      <name val="Arial"/>
      <family val="2"/>
      <b val="1"/>
      <sz val="9"/>
    </font>
    <font>
      <name val="Calibri"/>
      <family val="2"/>
      <color theme="1"/>
      <sz val="9"/>
      <scheme val="minor"/>
    </font>
    <font>
      <name val="Calibri"/>
      <family val="2"/>
      <color rgb="FF000000"/>
      <sz val="9"/>
    </font>
    <font>
      <name val="Calibri"/>
      <family val="2"/>
      <sz val="9"/>
      <scheme val="minor"/>
    </font>
    <font>
      <name val="Calibri (Body)"/>
      <color theme="1"/>
      <sz val="9"/>
    </font>
    <font>
      <name val="Calibri"/>
      <family val="2"/>
      <color theme="1"/>
      <sz val="11"/>
    </font>
    <font>
      <name val="Calibri"/>
      <family val="2"/>
      <color rgb="FF000000"/>
      <sz val="9"/>
      <scheme val="minor"/>
    </font>
    <font>
      <name val="Calibri"/>
      <family val="2"/>
      <color theme="1"/>
      <sz val="12"/>
    </font>
    <font>
      <name val="Calibri"/>
      <family val="2"/>
      <color rgb="FF000000"/>
      <sz val="8"/>
      <scheme val="minor"/>
    </font>
    <font>
      <name val="Calibri"/>
      <family val="2"/>
      <color rgb="FF000000"/>
      <sz val="10"/>
      <scheme val="minor"/>
    </font>
  </fonts>
  <fills count="40">
    <fill>
      <patternFill/>
    </fill>
    <fill>
      <patternFill patternType="gray125"/>
    </fill>
    <fill>
      <patternFill patternType="solid">
        <fgColor theme="3" tint="0.7999816888943144"/>
        <bgColor indexed="64"/>
      </patternFill>
    </fill>
    <fill>
      <patternFill patternType="solid">
        <fgColor rgb="FFFF0000"/>
        <bgColor indexed="64"/>
      </patternFill>
    </fill>
    <fill>
      <patternFill patternType="solid">
        <fgColor theme="6" tint="0.7999816888943144"/>
        <bgColor indexed="64"/>
      </patternFill>
    </fill>
    <fill>
      <patternFill patternType="solid">
        <fgColor theme="5" tint="0.7999816888943144"/>
        <bgColor indexed="64"/>
      </patternFill>
    </fill>
    <fill>
      <patternFill patternType="solid">
        <fgColor rgb="FF3366FF"/>
        <bgColor indexed="64"/>
      </patternFill>
    </fill>
    <fill>
      <patternFill patternType="solid">
        <fgColor theme="8" tint="0.3999755851924192"/>
        <bgColor indexed="64"/>
      </patternFill>
    </fill>
    <fill>
      <patternFill patternType="solid">
        <fgColor rgb="FFFFFF99"/>
        <bgColor indexed="64"/>
      </patternFill>
    </fill>
    <fill>
      <patternFill patternType="solid">
        <fgColor rgb="FF92D050"/>
        <bgColor indexed="64"/>
      </patternFill>
    </fill>
    <fill>
      <patternFill patternType="solid">
        <fgColor rgb="FFC00000"/>
        <bgColor indexed="64"/>
      </patternFill>
    </fill>
    <fill>
      <patternFill patternType="solid">
        <fgColor rgb="FFFFFF00"/>
        <bgColor indexed="64"/>
      </patternFill>
    </fill>
    <fill>
      <patternFill patternType="solid">
        <fgColor rgb="FFCCECFF"/>
        <bgColor indexed="64"/>
      </patternFill>
    </fill>
    <fill>
      <patternFill patternType="solid">
        <fgColor rgb="FFC6EFCE"/>
      </patternFill>
    </fill>
    <fill>
      <patternFill patternType="solid">
        <fgColor theme="4" tint="0.5999938962981048"/>
        <bgColor indexed="64"/>
      </patternFill>
    </fill>
    <fill>
      <patternFill patternType="solid">
        <fgColor theme="1"/>
        <bgColor indexed="64"/>
      </patternFill>
    </fill>
    <fill>
      <patternFill patternType="solid">
        <fgColor rgb="FFE9ADEF"/>
        <bgColor indexed="64"/>
      </patternFill>
    </fill>
    <fill>
      <patternFill patternType="solid">
        <fgColor rgb="FFFFC000"/>
        <bgColor indexed="64"/>
      </patternFill>
    </fill>
    <fill>
      <patternFill patternType="solid">
        <fgColor rgb="FFFF22FD"/>
        <bgColor indexed="64"/>
      </patternFill>
    </fill>
    <fill>
      <patternFill patternType="solid">
        <fgColor rgb="FFFF5432"/>
        <bgColor indexed="64"/>
      </patternFill>
    </fill>
    <fill>
      <patternFill patternType="solid">
        <fgColor rgb="FFE9DB3D"/>
        <bgColor indexed="64"/>
      </patternFill>
    </fill>
    <fill>
      <patternFill patternType="solid">
        <fgColor rgb="FFFFDDE3"/>
        <bgColor indexed="64"/>
      </patternFill>
    </fill>
    <fill>
      <patternFill patternType="solid">
        <fgColor theme="5" tint="0.3999755851924192"/>
        <bgColor indexed="64"/>
      </patternFill>
    </fill>
    <fill>
      <patternFill patternType="solid">
        <fgColor rgb="FF00B0F0"/>
        <bgColor indexed="64"/>
      </patternFill>
    </fill>
    <fill>
      <patternFill patternType="solid">
        <fgColor rgb="FFFF99AA"/>
        <bgColor indexed="64"/>
      </patternFill>
    </fill>
    <fill>
      <patternFill patternType="solid">
        <fgColor rgb="FFFF8160"/>
        <bgColor indexed="64"/>
      </patternFill>
    </fill>
    <fill>
      <patternFill patternType="solid">
        <fgColor rgb="FFE9DB3E"/>
        <bgColor indexed="64"/>
      </patternFill>
    </fill>
    <fill>
      <patternFill patternType="solid">
        <fgColor theme="7" tint="0.5999938962981048"/>
        <bgColor indexed="64"/>
      </patternFill>
    </fill>
    <fill>
      <patternFill patternType="solid">
        <fgColor theme="9" tint="0.3999755851924192"/>
        <bgColor indexed="64"/>
      </patternFill>
    </fill>
    <fill>
      <patternFill patternType="solid">
        <fgColor theme="4" tint="0.7999816888943144"/>
        <bgColor indexed="64"/>
      </patternFill>
    </fill>
    <fill>
      <patternFill patternType="solid">
        <fgColor theme="8" tint="0.7999816888943144"/>
        <bgColor indexed="64"/>
      </patternFill>
    </fill>
    <fill>
      <patternFill patternType="solid">
        <fgColor theme="3" tint="0.5999938962981048"/>
        <bgColor indexed="64"/>
      </patternFill>
    </fill>
    <fill>
      <patternFill patternType="solid">
        <fgColor theme="9" tint="0.5999938962981048"/>
        <bgColor indexed="64"/>
      </patternFill>
    </fill>
    <fill>
      <patternFill patternType="solid">
        <fgColor theme="3" tint="0.3999755851924192"/>
        <bgColor indexed="64"/>
      </patternFill>
    </fill>
    <fill>
      <patternFill patternType="solid">
        <fgColor theme="0" tint="-0.1499984740745262"/>
        <bgColor indexed="64"/>
      </patternFill>
    </fill>
    <fill>
      <patternFill patternType="solid">
        <fgColor rgb="FFFFF9A4"/>
        <bgColor indexed="64"/>
      </patternFill>
    </fill>
    <fill>
      <patternFill patternType="solid">
        <fgColor rgb="FFFFFFFF"/>
        <bgColor indexed="64"/>
      </patternFill>
    </fill>
    <fill>
      <patternFill patternType="solid">
        <fgColor theme="8" tint="0.5999938962981048"/>
        <bgColor indexed="64"/>
      </patternFill>
    </fill>
    <fill>
      <patternFill patternType="solid">
        <fgColor rgb="FFB7DEE8"/>
        <bgColor rgb="FF000000"/>
      </patternFill>
    </fill>
    <fill>
      <patternFill patternType="solid">
        <fgColor rgb="FFFFCC00"/>
        <bgColor indexed="64"/>
      </patternFill>
    </fill>
  </fills>
  <borders count="4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diagonal/>
    </border>
    <border>
      <left style="medium">
        <color auto="1"/>
      </left>
      <right style="medium">
        <color auto="1"/>
      </right>
      <top style="medium">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style="medium">
        <color auto="1"/>
      </top>
      <bottom style="medium">
        <color auto="1"/>
      </bottom>
      <diagonal/>
    </border>
    <border>
      <left style="thin">
        <color auto="1"/>
      </left>
      <right/>
      <top/>
      <bottom style="thin">
        <color auto="1"/>
      </bottom>
      <diagonal/>
    </border>
    <border>
      <left style="thin">
        <color auto="1"/>
      </left>
      <right style="thin">
        <color auto="1"/>
      </right>
      <top style="medium">
        <color auto="1"/>
      </top>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indexed="64"/>
      </right>
      <top style="thin">
        <color indexed="64"/>
      </top>
      <bottom/>
      <diagonal/>
    </border>
    <border>
      <left style="thin">
        <color auto="1"/>
      </left>
      <right style="thin">
        <color auto="1"/>
      </right>
      <top/>
      <bottom/>
      <diagonal/>
    </border>
    <border>
      <left/>
      <right style="thin">
        <color indexed="64"/>
      </right>
      <top/>
      <bottom/>
      <diagonal/>
    </border>
    <border>
      <left/>
      <right style="medium">
        <color auto="1"/>
      </right>
      <top style="medium">
        <color auto="1"/>
      </top>
      <bottom style="medium">
        <color auto="1"/>
      </bottom>
      <diagonal/>
    </border>
    <border>
      <left/>
      <right style="thin">
        <color indexed="64"/>
      </right>
      <top/>
      <bottom style="thin">
        <color indexed="64"/>
      </bottom>
      <diagonal/>
    </border>
    <border>
      <left/>
      <right/>
      <top style="medium">
        <color auto="1"/>
      </top>
      <bottom/>
      <diagonal/>
    </border>
    <border>
      <left/>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right/>
      <top style="medium">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top style="thin">
        <color auto="1"/>
      </top>
      <bottom/>
      <diagonal/>
    </border>
    <border>
      <left/>
      <right style="thin">
        <color auto="1"/>
      </right>
      <top style="thin">
        <color auto="1"/>
      </top>
      <bottom/>
      <diagonal/>
    </border>
  </borders>
  <cellStyleXfs count="7">
    <xf numFmtId="0" fontId="0" fillId="0" borderId="0"/>
    <xf numFmtId="0" fontId="6" fillId="0" borderId="0"/>
    <xf numFmtId="0" fontId="7" fillId="0" borderId="0"/>
    <xf numFmtId="0" fontId="8" fillId="0" borderId="0"/>
    <xf numFmtId="0" fontId="6" fillId="0" borderId="0"/>
    <xf numFmtId="0" fontId="7" fillId="0" borderId="0"/>
    <xf numFmtId="0" fontId="6" fillId="0" borderId="0"/>
  </cellStyleXfs>
  <cellXfs count="410">
    <xf numFmtId="0" fontId="0" fillId="0" borderId="0" pivotButton="0" quotePrefix="0" xfId="0"/>
    <xf numFmtId="0" fontId="1" fillId="0" borderId="1" pivotButton="0" quotePrefix="0" xfId="0"/>
    <xf numFmtId="0" fontId="0" fillId="0" borderId="1" pivotButton="0" quotePrefix="0" xfId="0"/>
    <xf numFmtId="0" fontId="2" fillId="0" borderId="1" pivotButton="0" quotePrefix="0" xfId="0"/>
    <xf numFmtId="0" fontId="2" fillId="0" borderId="1" applyAlignment="1" pivotButton="0" quotePrefix="0" xfId="0">
      <alignment horizontal="center"/>
    </xf>
    <xf numFmtId="0" fontId="3" fillId="0" borderId="1" pivotButton="0" quotePrefix="0" xfId="0"/>
    <xf numFmtId="0" fontId="2" fillId="2" borderId="1" pivotButton="0" quotePrefix="0" xfId="0"/>
    <xf numFmtId="0" fontId="4" fillId="0" borderId="1" pivotButton="0" quotePrefix="0" xfId="0"/>
    <xf numFmtId="0" fontId="9" fillId="0" borderId="1" applyAlignment="1" pivotButton="0" quotePrefix="0" xfId="0">
      <alignment horizontal="center"/>
    </xf>
    <xf numFmtId="0" fontId="1" fillId="0" borderId="1" applyAlignment="1" pivotButton="0" quotePrefix="0" xfId="0">
      <alignment horizontal="center"/>
    </xf>
    <xf numFmtId="0" fontId="2" fillId="3" borderId="1" pivotButton="0" quotePrefix="0" xfId="0"/>
    <xf numFmtId="0" fontId="3" fillId="0" borderId="1" applyAlignment="1" pivotButton="0" quotePrefix="0" xfId="0">
      <alignment horizontal="center"/>
    </xf>
    <xf numFmtId="0" fontId="2" fillId="5" borderId="1" pivotButton="0" quotePrefix="0" xfId="0"/>
    <xf numFmtId="0" fontId="2" fillId="4" borderId="1" pivotButton="0" quotePrefix="0" xfId="0"/>
    <xf numFmtId="0" fontId="5" fillId="0" borderId="1" pivotButton="0" quotePrefix="0" xfId="0"/>
    <xf numFmtId="0" fontId="2" fillId="6" borderId="1" pivotButton="0" quotePrefix="0" xfId="0"/>
    <xf numFmtId="0" fontId="2" fillId="7" borderId="1" pivotButton="0" quotePrefix="0" xfId="0"/>
    <xf numFmtId="0" fontId="10" fillId="7" borderId="1" pivotButton="0" quotePrefix="0" xfId="0"/>
    <xf numFmtId="9" fontId="10" fillId="7" borderId="1" pivotButton="0" quotePrefix="0" xfId="0"/>
    <xf numFmtId="0" fontId="11" fillId="7" borderId="1" pivotButton="0" quotePrefix="0" xfId="0"/>
    <xf numFmtId="0" fontId="1" fillId="8" borderId="1" applyAlignment="1" pivotButton="0" quotePrefix="0" xfId="0">
      <alignment horizontal="center"/>
    </xf>
    <xf numFmtId="0" fontId="2" fillId="8" borderId="1" applyAlignment="1" pivotButton="0" quotePrefix="0" xfId="0">
      <alignment horizontal="center"/>
    </xf>
    <xf numFmtId="0" fontId="12" fillId="0" borderId="1" applyAlignment="1" pivotButton="0" quotePrefix="0" xfId="0">
      <alignment horizontal="center"/>
    </xf>
    <xf numFmtId="0" fontId="12" fillId="0" borderId="1" pivotButton="0" quotePrefix="0" xfId="0"/>
    <xf numFmtId="0" fontId="0" fillId="0" borderId="1" applyAlignment="1" pivotButton="0" quotePrefix="0" xfId="0">
      <alignment horizontal="center"/>
    </xf>
    <xf numFmtId="0" fontId="2" fillId="9" borderId="1" pivotButton="0" quotePrefix="0" xfId="0"/>
    <xf numFmtId="0" fontId="0" fillId="8" borderId="1" applyAlignment="1" pivotButton="0" quotePrefix="0" xfId="0">
      <alignment horizontal="center"/>
    </xf>
    <xf numFmtId="0" fontId="2" fillId="10" borderId="1" pivotButton="0" quotePrefix="0" xfId="0"/>
    <xf numFmtId="0" fontId="3" fillId="10" borderId="1" pivotButton="0" quotePrefix="0" xfId="0"/>
    <xf numFmtId="0" fontId="1" fillId="10" borderId="1" pivotButton="0" quotePrefix="0" xfId="0"/>
    <xf numFmtId="0" fontId="14" fillId="0" borderId="1" pivotButton="0" quotePrefix="0" xfId="0"/>
    <xf numFmtId="0" fontId="14" fillId="4" borderId="1" pivotButton="0" quotePrefix="0" xfId="0"/>
    <xf numFmtId="0" fontId="15" fillId="2" borderId="1" pivotButton="0" quotePrefix="0" xfId="0"/>
    <xf numFmtId="0" fontId="0" fillId="2" borderId="1" applyAlignment="1" pivotButton="0" quotePrefix="0" xfId="0">
      <alignment horizontal="left"/>
    </xf>
    <xf numFmtId="0" fontId="0" fillId="2" borderId="1" pivotButton="0" quotePrefix="0" xfId="0"/>
    <xf numFmtId="0" fontId="14" fillId="10" borderId="1" pivotButton="0" quotePrefix="0" xfId="0"/>
    <xf numFmtId="0" fontId="2" fillId="0" borderId="1" applyAlignment="1" pivotButton="0" quotePrefix="0" xfId="0">
      <alignment horizontal="left"/>
    </xf>
    <xf numFmtId="0" fontId="10" fillId="0" borderId="1" applyAlignment="1" pivotButton="0" quotePrefix="0" xfId="0">
      <alignment horizontal="center"/>
    </xf>
    <xf numFmtId="0" fontId="0" fillId="0" borderId="1" applyAlignment="1" pivotButton="0" quotePrefix="0" xfId="0">
      <alignment horizontal="left"/>
    </xf>
    <xf numFmtId="0" fontId="17" fillId="0" borderId="1" pivotButton="0" quotePrefix="0" xfId="0"/>
    <xf numFmtId="0" fontId="18" fillId="0" borderId="0" pivotButton="0" quotePrefix="0" xfId="0"/>
    <xf numFmtId="164" fontId="3" fillId="9" borderId="10" pivotButton="0" quotePrefix="0" xfId="78"/>
    <xf numFmtId="164" fontId="3" fillId="9" borderId="1" pivotButton="0" quotePrefix="0" xfId="78"/>
    <xf numFmtId="165" fontId="18" fillId="9" borderId="1" pivotButton="0" quotePrefix="0" xfId="0"/>
    <xf numFmtId="164" fontId="3" fillId="9" borderId="6" pivotButton="0" quotePrefix="0" xfId="78"/>
    <xf numFmtId="164" fontId="3" fillId="0" borderId="10" pivotButton="0" quotePrefix="0" xfId="78"/>
    <xf numFmtId="164" fontId="3" fillId="0" borderId="1" pivotButton="0" quotePrefix="0" xfId="78"/>
    <xf numFmtId="165" fontId="18" fillId="0" borderId="1" pivotButton="0" quotePrefix="0" xfId="0"/>
    <xf numFmtId="164" fontId="3" fillId="0" borderId="6" pivotButton="0" quotePrefix="0" xfId="78"/>
    <xf numFmtId="164" fontId="3" fillId="0" borderId="7" pivotButton="0" quotePrefix="0" xfId="78"/>
    <xf numFmtId="164" fontId="3" fillId="0" borderId="8" pivotButton="0" quotePrefix="0" xfId="78"/>
    <xf numFmtId="165" fontId="18" fillId="0" borderId="8" pivotButton="0" quotePrefix="0" xfId="0"/>
    <xf numFmtId="0" fontId="18" fillId="0" borderId="8" applyAlignment="1" pivotButton="0" quotePrefix="0" xfId="0">
      <alignment horizontal="center"/>
    </xf>
    <xf numFmtId="164" fontId="3" fillId="0" borderId="0" pivotButton="0" quotePrefix="0" xfId="78"/>
    <xf numFmtId="18" fontId="18" fillId="0" borderId="0" pivotButton="0" quotePrefix="0" xfId="0"/>
    <xf numFmtId="165" fontId="18" fillId="0" borderId="0" pivotButton="0" quotePrefix="0" xfId="0"/>
    <xf numFmtId="0" fontId="19" fillId="0" borderId="0" pivotButton="0" quotePrefix="0" xfId="0"/>
    <xf numFmtId="0" fontId="10" fillId="0" borderId="1" pivotButton="0" quotePrefix="0" xfId="0"/>
    <xf numFmtId="0" fontId="3" fillId="2" borderId="1" pivotButton="0" quotePrefix="0" xfId="0"/>
    <xf numFmtId="0" fontId="8" fillId="2" borderId="1" pivotButton="0" quotePrefix="0" xfId="3"/>
    <xf numFmtId="0" fontId="16" fillId="2" borderId="1" pivotButton="0" quotePrefix="0" xfId="3"/>
    <xf numFmtId="0" fontId="20" fillId="0" borderId="0" pivotButton="0" quotePrefix="0" xfId="81"/>
    <xf numFmtId="0" fontId="20" fillId="9" borderId="0" pivotButton="0" quotePrefix="0" xfId="81"/>
    <xf numFmtId="0" fontId="2" fillId="11" borderId="0" applyAlignment="1" pivotButton="0" quotePrefix="0" xfId="81">
      <alignment horizontal="left"/>
    </xf>
    <xf numFmtId="0" fontId="1" fillId="0" borderId="1" applyAlignment="1" pivotButton="0" quotePrefix="0" xfId="0">
      <alignment horizontal="left"/>
    </xf>
    <xf numFmtId="0" fontId="1" fillId="0" borderId="11" pivotButton="0" quotePrefix="0" xfId="0"/>
    <xf numFmtId="0" fontId="2" fillId="0" borderId="11" pivotButton="0" quotePrefix="0" xfId="0"/>
    <xf numFmtId="0" fontId="3" fillId="0" borderId="11" pivotButton="0" quotePrefix="0" xfId="0"/>
    <xf numFmtId="0" fontId="14" fillId="0" borderId="11" pivotButton="0" quotePrefix="0" xfId="0"/>
    <xf numFmtId="0" fontId="1" fillId="15" borderId="1" applyAlignment="1" pivotButton="0" quotePrefix="0" xfId="0">
      <alignment horizontal="center"/>
    </xf>
    <xf numFmtId="0" fontId="2" fillId="15" borderId="1" applyAlignment="1" pivotButton="0" quotePrefix="0" xfId="0">
      <alignment horizontal="center"/>
    </xf>
    <xf numFmtId="0" fontId="9" fillId="15" borderId="1" applyAlignment="1" pivotButton="0" quotePrefix="0" xfId="0">
      <alignment horizontal="center"/>
    </xf>
    <xf numFmtId="0" fontId="10" fillId="15" borderId="1" applyAlignment="1" pivotButton="0" quotePrefix="0" xfId="0">
      <alignment horizontal="center"/>
    </xf>
    <xf numFmtId="0" fontId="12" fillId="15" borderId="1" applyAlignment="1" pivotButton="0" quotePrefix="0" xfId="0">
      <alignment horizontal="center"/>
    </xf>
    <xf numFmtId="0" fontId="1" fillId="15" borderId="0" pivotButton="0" quotePrefix="0" xfId="0"/>
    <xf numFmtId="0" fontId="2" fillId="15" borderId="0" pivotButton="0" quotePrefix="0" xfId="0"/>
    <xf numFmtId="0" fontId="3" fillId="15" borderId="0" pivotButton="0" quotePrefix="0" xfId="0"/>
    <xf numFmtId="0" fontId="14" fillId="15" borderId="0" pivotButton="0" quotePrefix="0" xfId="0"/>
    <xf numFmtId="0" fontId="1" fillId="15" borderId="1" pivotButton="0" quotePrefix="0" xfId="0"/>
    <xf numFmtId="0" fontId="2" fillId="15" borderId="1" pivotButton="0" quotePrefix="0" xfId="0"/>
    <xf numFmtId="0" fontId="3" fillId="15" borderId="1" pivotButton="0" quotePrefix="0" xfId="0"/>
    <xf numFmtId="0" fontId="14" fillId="15" borderId="1" pivotButton="0" quotePrefix="0" xfId="0"/>
    <xf numFmtId="0" fontId="0" fillId="9" borderId="0" pivotButton="0" quotePrefix="0" xfId="0"/>
    <xf numFmtId="0" fontId="20" fillId="0" borderId="0" applyAlignment="1" pivotButton="0" quotePrefix="0" xfId="81">
      <alignment horizontal="center"/>
    </xf>
    <xf numFmtId="0" fontId="0" fillId="11" borderId="0" pivotButton="0" quotePrefix="0" xfId="81"/>
    <xf numFmtId="0" fontId="0" fillId="0" borderId="0" pivotButton="0" quotePrefix="0" xfId="81"/>
    <xf numFmtId="0" fontId="0" fillId="14" borderId="0" pivotButton="0" quotePrefix="0" xfId="81"/>
    <xf numFmtId="0" fontId="2" fillId="0" borderId="1" applyAlignment="1" applyProtection="1" pivotButton="0" quotePrefix="0" xfId="0">
      <alignment horizontal="center"/>
      <protection locked="0" hidden="0"/>
    </xf>
    <xf numFmtId="0" fontId="2" fillId="0" borderId="1" applyProtection="1" pivotButton="0" quotePrefix="0" xfId="0">
      <protection locked="0" hidden="0"/>
    </xf>
    <xf numFmtId="0" fontId="0" fillId="11" borderId="0" applyAlignment="1" pivotButton="0" quotePrefix="0" xfId="81">
      <alignment horizontal="left"/>
    </xf>
    <xf numFmtId="0" fontId="2" fillId="11" borderId="0" pivotButton="0" quotePrefix="0" xfId="81"/>
    <xf numFmtId="0" fontId="1" fillId="9" borderId="1" applyAlignment="1" applyProtection="1" pivotButton="0" quotePrefix="0" xfId="0">
      <alignment horizontal="left"/>
      <protection locked="0" hidden="0"/>
    </xf>
    <xf numFmtId="0" fontId="2" fillId="9" borderId="1" applyAlignment="1" applyProtection="1" pivotButton="0" quotePrefix="0" xfId="0">
      <alignment horizontal="left"/>
      <protection locked="0" hidden="0"/>
    </xf>
    <xf numFmtId="0" fontId="2" fillId="8" borderId="1" pivotButton="0" quotePrefix="0" xfId="0"/>
    <xf numFmtId="0" fontId="12" fillId="0" borderId="1" applyProtection="1" pivotButton="0" quotePrefix="0" xfId="0">
      <protection locked="0" hidden="0"/>
    </xf>
    <xf numFmtId="0" fontId="0" fillId="0" borderId="3" pivotButton="0" quotePrefix="0" xfId="0"/>
    <xf numFmtId="0" fontId="0" fillId="0" borderId="15" pivotButton="0" quotePrefix="0" xfId="0"/>
    <xf numFmtId="0" fontId="1" fillId="0" borderId="1" applyAlignment="1" applyProtection="1" pivotButton="0" quotePrefix="0" xfId="0">
      <alignment horizontal="center"/>
      <protection locked="0" hidden="0"/>
    </xf>
    <xf numFmtId="0" fontId="0" fillId="0" borderId="11" pivotButton="0" quotePrefix="0" xfId="0"/>
    <xf numFmtId="0" fontId="13" fillId="0" borderId="1" applyProtection="1" pivotButton="0" quotePrefix="0" xfId="0">
      <protection locked="0" hidden="0"/>
    </xf>
    <xf numFmtId="0" fontId="24" fillId="0" borderId="1" applyAlignment="1" applyProtection="1" pivotButton="0" quotePrefix="0" xfId="0">
      <alignment horizontal="center"/>
      <protection locked="0" hidden="0"/>
    </xf>
    <xf numFmtId="0" fontId="25" fillId="0" borderId="1" applyAlignment="1" applyProtection="1" pivotButton="0" quotePrefix="0" xfId="0">
      <alignment horizontal="center"/>
      <protection locked="0" hidden="0"/>
    </xf>
    <xf numFmtId="0" fontId="0" fillId="0" borderId="13" pivotButton="0" quotePrefix="0" xfId="0"/>
    <xf numFmtId="164" fontId="3" fillId="16" borderId="3" pivotButton="0" quotePrefix="0" xfId="78"/>
    <xf numFmtId="164" fontId="3" fillId="16" borderId="4" pivotButton="0" quotePrefix="0" xfId="78"/>
    <xf numFmtId="165" fontId="18" fillId="16" borderId="4" pivotButton="0" quotePrefix="0" xfId="0"/>
    <xf numFmtId="16" fontId="18" fillId="16" borderId="20" pivotButton="0" quotePrefix="0" xfId="0"/>
    <xf numFmtId="16" fontId="18" fillId="0" borderId="20" pivotButton="0" quotePrefix="0" xfId="0"/>
    <xf numFmtId="165" fontId="18" fillId="0" borderId="20" pivotButton="0" quotePrefix="0" xfId="0"/>
    <xf numFmtId="164" fontId="3" fillId="0" borderId="4" pivotButton="0" quotePrefix="0" xfId="78"/>
    <xf numFmtId="164" fontId="3" fillId="0" borderId="5" pivotButton="0" quotePrefix="0" xfId="78"/>
    <xf numFmtId="164" fontId="3" fillId="14" borderId="10" pivotButton="0" quotePrefix="0" xfId="78"/>
    <xf numFmtId="164" fontId="3" fillId="14" borderId="1" pivotButton="0" quotePrefix="0" xfId="78"/>
    <xf numFmtId="165" fontId="18" fillId="14" borderId="1" pivotButton="0" quotePrefix="0" xfId="0"/>
    <xf numFmtId="0" fontId="28" fillId="18" borderId="1" pivotButton="0" quotePrefix="0" xfId="0"/>
    <xf numFmtId="0" fontId="28" fillId="19" borderId="1" pivotButton="0" quotePrefix="0" xfId="0"/>
    <xf numFmtId="165" fontId="18" fillId="20" borderId="1" pivotButton="0" quotePrefix="0" xfId="0"/>
    <xf numFmtId="164" fontId="3" fillId="20" borderId="1" pivotButton="0" quotePrefix="0" xfId="78"/>
    <xf numFmtId="164" fontId="3" fillId="20" borderId="6" pivotButton="0" quotePrefix="0" xfId="78"/>
    <xf numFmtId="16" fontId="18" fillId="0" borderId="2" applyAlignment="1" pivotButton="0" quotePrefix="0" xfId="0">
      <alignment horizontal="center"/>
    </xf>
    <xf numFmtId="0" fontId="27" fillId="21" borderId="1" pivotButton="0" quotePrefix="0" xfId="0"/>
    <xf numFmtId="18" fontId="18" fillId="20" borderId="1" pivotButton="0" quotePrefix="0" xfId="0"/>
    <xf numFmtId="18" fontId="18" fillId="20" borderId="6" pivotButton="0" quotePrefix="0" xfId="0"/>
    <xf numFmtId="164" fontId="3" fillId="9" borderId="14" pivotButton="0" quotePrefix="0" xfId="78"/>
    <xf numFmtId="164" fontId="3" fillId="9" borderId="13" pivotButton="0" quotePrefix="0" xfId="78"/>
    <xf numFmtId="165" fontId="18" fillId="9" borderId="13" pivotButton="0" quotePrefix="0" xfId="0"/>
    <xf numFmtId="18" fontId="18" fillId="9" borderId="13" pivotButton="0" quotePrefix="0" xfId="0"/>
    <xf numFmtId="18" fontId="18" fillId="9" borderId="12" pivotButton="0" quotePrefix="0" xfId="0"/>
    <xf numFmtId="164" fontId="3" fillId="14" borderId="7" pivotButton="0" quotePrefix="0" xfId="78"/>
    <xf numFmtId="164" fontId="3" fillId="14" borderId="8" pivotButton="0" quotePrefix="0" xfId="78"/>
    <xf numFmtId="165" fontId="18" fillId="14" borderId="8" pivotButton="0" quotePrefix="0" xfId="0"/>
    <xf numFmtId="0" fontId="18" fillId="11" borderId="8" applyAlignment="1" pivotButton="0" quotePrefix="0" xfId="0">
      <alignment horizontal="center"/>
    </xf>
    <xf numFmtId="165" fontId="18" fillId="20" borderId="8" pivotButton="0" quotePrefix="0" xfId="0"/>
    <xf numFmtId="18" fontId="18" fillId="20" borderId="8" pivotButton="0" quotePrefix="0" xfId="0"/>
    <xf numFmtId="18" fontId="18" fillId="20" borderId="9" pivotButton="0" quotePrefix="0" xfId="0"/>
    <xf numFmtId="0" fontId="27" fillId="3" borderId="1" pivotButton="0" quotePrefix="0" xfId="0"/>
    <xf numFmtId="0" fontId="29" fillId="24" borderId="1" pivotButton="0" quotePrefix="0" xfId="0"/>
    <xf numFmtId="0" fontId="28" fillId="25" borderId="1" pivotButton="0" quotePrefix="0" xfId="0"/>
    <xf numFmtId="20" fontId="3" fillId="0" borderId="0" pivotButton="0" quotePrefix="0" xfId="78"/>
    <xf numFmtId="164" fontId="3" fillId="0" borderId="3" pivotButton="0" quotePrefix="0" xfId="78"/>
    <xf numFmtId="165" fontId="18" fillId="0" borderId="4" pivotButton="0" quotePrefix="0" xfId="0"/>
    <xf numFmtId="0" fontId="18" fillId="0" borderId="4" pivotButton="0" quotePrefix="0" xfId="0"/>
    <xf numFmtId="16" fontId="18" fillId="26" borderId="4" pivotButton="0" quotePrefix="0" xfId="0"/>
    <xf numFmtId="165" fontId="18" fillId="26" borderId="4" pivotButton="0" quotePrefix="0" xfId="0"/>
    <xf numFmtId="18" fontId="18" fillId="26" borderId="4" pivotButton="0" quotePrefix="0" xfId="0"/>
    <xf numFmtId="18" fontId="18" fillId="26" borderId="5" pivotButton="0" quotePrefix="0" xfId="0"/>
    <xf numFmtId="0" fontId="27" fillId="0" borderId="8" applyAlignment="1" pivotButton="0" quotePrefix="0" xfId="0">
      <alignment horizontal="center"/>
    </xf>
    <xf numFmtId="0" fontId="18" fillId="27" borderId="8" applyAlignment="1" pivotButton="0" quotePrefix="0" xfId="0">
      <alignment horizontal="left"/>
    </xf>
    <xf numFmtId="165" fontId="18" fillId="27" borderId="8" pivotButton="0" quotePrefix="0" xfId="0"/>
    <xf numFmtId="18" fontId="18" fillId="27" borderId="8" pivotButton="0" quotePrefix="0" xfId="0"/>
    <xf numFmtId="18" fontId="18" fillId="27" borderId="9" pivotButton="0" quotePrefix="0" xfId="0"/>
    <xf numFmtId="0" fontId="2" fillId="0" borderId="13" pivotButton="0" quotePrefix="0" xfId="0"/>
    <xf numFmtId="0" fontId="2" fillId="0" borderId="17" pivotButton="0" quotePrefix="0" xfId="0"/>
    <xf numFmtId="0" fontId="2" fillId="0" borderId="13" applyAlignment="1" pivotButton="0" quotePrefix="0" xfId="0">
      <alignment horizontal="left"/>
    </xf>
    <xf numFmtId="0" fontId="2" fillId="0" borderId="13" applyAlignment="1" pivotButton="0" quotePrefix="0" xfId="0">
      <alignment horizontal="center"/>
    </xf>
    <xf numFmtId="0" fontId="2" fillId="15" borderId="13" applyAlignment="1" pivotButton="0" quotePrefix="0" xfId="0">
      <alignment horizontal="center"/>
    </xf>
    <xf numFmtId="0" fontId="2" fillId="15" borderId="13" pivotButton="0" quotePrefix="0" xfId="0"/>
    <xf numFmtId="0" fontId="2" fillId="10" borderId="16" pivotButton="0" quotePrefix="0" xfId="0"/>
    <xf numFmtId="0" fontId="2" fillId="0" borderId="16" pivotButton="0" quotePrefix="0" xfId="0"/>
    <xf numFmtId="0" fontId="2" fillId="0" borderId="19" pivotButton="0" quotePrefix="0" xfId="0"/>
    <xf numFmtId="0" fontId="2" fillId="0" borderId="16" applyAlignment="1" pivotButton="0" quotePrefix="0" xfId="0">
      <alignment horizontal="left"/>
    </xf>
    <xf numFmtId="0" fontId="2" fillId="0" borderId="16" applyAlignment="1" pivotButton="0" quotePrefix="0" xfId="0">
      <alignment horizontal="center"/>
    </xf>
    <xf numFmtId="0" fontId="2" fillId="15" borderId="16" applyAlignment="1" pivotButton="0" quotePrefix="0" xfId="0">
      <alignment horizontal="center"/>
    </xf>
    <xf numFmtId="0" fontId="2" fillId="15" borderId="16" pivotButton="0" quotePrefix="0" xfId="0"/>
    <xf numFmtId="0" fontId="2" fillId="10" borderId="13" pivotButton="0" quotePrefix="0" xfId="0"/>
    <xf numFmtId="14" fontId="0" fillId="0" borderId="0" pivotButton="0" quotePrefix="0" xfId="81"/>
    <xf numFmtId="0" fontId="0" fillId="8" borderId="1" applyProtection="1" pivotButton="0" quotePrefix="0" xfId="0">
      <protection locked="0" hidden="0"/>
    </xf>
    <xf numFmtId="0" fontId="2" fillId="8" borderId="1" applyProtection="1" pivotButton="0" quotePrefix="0" xfId="0">
      <protection locked="0" hidden="0"/>
    </xf>
    <xf numFmtId="0" fontId="0" fillId="0" borderId="0" applyAlignment="1" pivotButton="0" quotePrefix="0" xfId="0">
      <alignment horizontal="center"/>
    </xf>
    <xf numFmtId="0" fontId="2" fillId="30" borderId="1" pivotButton="0" quotePrefix="0" xfId="0"/>
    <xf numFmtId="0" fontId="12" fillId="10" borderId="1" pivotButton="0" quotePrefix="0" xfId="0"/>
    <xf numFmtId="0" fontId="5" fillId="8" borderId="1" applyProtection="1" pivotButton="0" quotePrefix="0" xfId="0">
      <protection locked="0" hidden="0"/>
    </xf>
    <xf numFmtId="0" fontId="1" fillId="8" borderId="1" applyProtection="1" pivotButton="0" quotePrefix="0" xfId="0">
      <protection locked="0" hidden="0"/>
    </xf>
    <xf numFmtId="0" fontId="1" fillId="0" borderId="1" applyAlignment="1" applyProtection="1" pivotButton="0" quotePrefix="0" xfId="0">
      <alignment wrapText="1"/>
      <protection locked="0" hidden="0"/>
    </xf>
    <xf numFmtId="14" fontId="0" fillId="0" borderId="0" pivotButton="0" quotePrefix="0" xfId="0"/>
    <xf numFmtId="0" fontId="1" fillId="12" borderId="1" applyProtection="1" pivotButton="0" quotePrefix="0" xfId="0">
      <protection locked="0" hidden="0"/>
    </xf>
    <xf numFmtId="0" fontId="2" fillId="12" borderId="1" applyProtection="1" pivotButton="0" quotePrefix="0" xfId="0">
      <protection locked="0" hidden="0"/>
    </xf>
    <xf numFmtId="0" fontId="21" fillId="31" borderId="23" applyAlignment="1" pivotButton="0" quotePrefix="0" xfId="0">
      <alignment wrapText="1"/>
    </xf>
    <xf numFmtId="0" fontId="21" fillId="31" borderId="24" applyAlignment="1" pivotButton="0" quotePrefix="0" xfId="0">
      <alignment wrapText="1"/>
    </xf>
    <xf numFmtId="0" fontId="21" fillId="31" borderId="24" applyAlignment="1" pivotButton="0" quotePrefix="0" xfId="0">
      <alignment horizontal="center" wrapText="1"/>
    </xf>
    <xf numFmtId="0" fontId="5" fillId="22" borderId="24" applyAlignment="1" pivotButton="0" quotePrefix="0" xfId="0">
      <alignment horizontal="center" wrapText="1"/>
    </xf>
    <xf numFmtId="0" fontId="5" fillId="32" borderId="24" applyAlignment="1" pivotButton="0" quotePrefix="0" xfId="0">
      <alignment horizontal="center" wrapText="1"/>
    </xf>
    <xf numFmtId="0" fontId="5" fillId="33" borderId="24" applyAlignment="1" pivotButton="0" quotePrefix="0" xfId="0">
      <alignment horizontal="center" wrapText="1"/>
    </xf>
    <xf numFmtId="0" fontId="5" fillId="34" borderId="24" applyAlignment="1" pivotButton="0" quotePrefix="0" xfId="0">
      <alignment wrapText="1" shrinkToFit="1"/>
    </xf>
    <xf numFmtId="0" fontId="5" fillId="34" borderId="25" applyAlignment="1" pivotButton="0" quotePrefix="0" xfId="0">
      <alignment wrapText="1"/>
    </xf>
    <xf numFmtId="0" fontId="5" fillId="0" borderId="0" pivotButton="0" quotePrefix="0" xfId="0"/>
    <xf numFmtId="0" fontId="0" fillId="3" borderId="0" pivotButton="0" quotePrefix="0" xfId="0"/>
    <xf numFmtId="0" fontId="30" fillId="0" borderId="0" pivotButton="0" quotePrefix="0" xfId="0"/>
    <xf numFmtId="0" fontId="0" fillId="2" borderId="16" pivotButton="0" quotePrefix="0" xfId="0"/>
    <xf numFmtId="0" fontId="0" fillId="0" borderId="16" pivotButton="0" quotePrefix="0" xfId="0"/>
    <xf numFmtId="0" fontId="0" fillId="0" borderId="16" applyAlignment="1" pivotButton="0" quotePrefix="0" xfId="0">
      <alignment horizontal="center"/>
    </xf>
    <xf numFmtId="14" fontId="0" fillId="0" borderId="16" pivotButton="0" quotePrefix="0" xfId="0"/>
    <xf numFmtId="14" fontId="0" fillId="0" borderId="1" pivotButton="0" quotePrefix="0" xfId="0"/>
    <xf numFmtId="0" fontId="31" fillId="0" borderId="1" applyAlignment="1" pivotButton="0" quotePrefix="0" xfId="0">
      <alignment horizontal="center"/>
    </xf>
    <xf numFmtId="0" fontId="31" fillId="0" borderId="1" pivotButton="0" quotePrefix="0" xfId="0"/>
    <xf numFmtId="0" fontId="31" fillId="0" borderId="1" applyAlignment="1" pivotButton="0" quotePrefix="0" xfId="0">
      <alignment wrapText="1"/>
    </xf>
    <xf numFmtId="0" fontId="31" fillId="0" borderId="0" applyAlignment="1" pivotButton="0" quotePrefix="0" xfId="0">
      <alignment wrapText="1"/>
    </xf>
    <xf numFmtId="0" fontId="32" fillId="0" borderId="1" applyAlignment="1" pivotButton="0" quotePrefix="0" xfId="0">
      <alignment wrapText="1"/>
    </xf>
    <xf numFmtId="0" fontId="0" fillId="0" borderId="0" applyAlignment="1" pivotButton="0" quotePrefix="0" xfId="0">
      <alignment wrapText="1"/>
    </xf>
    <xf numFmtId="0" fontId="0" fillId="0" borderId="0" applyAlignment="1" pivotButton="0" quotePrefix="0" xfId="0">
      <alignment horizontal="left"/>
    </xf>
    <xf numFmtId="0" fontId="0" fillId="0" borderId="2" pivotButton="0" quotePrefix="0" xfId="0"/>
    <xf numFmtId="2" fontId="0" fillId="0" borderId="11" pivotButton="0" quotePrefix="0" xfId="0"/>
    <xf numFmtId="0" fontId="0" fillId="0" borderId="26" pivotButton="0" quotePrefix="0" xfId="0"/>
    <xf numFmtId="0" fontId="0" fillId="0" borderId="21" pivotButton="0" quotePrefix="0" xfId="0"/>
    <xf numFmtId="0" fontId="0" fillId="0" borderId="7" pivotButton="0" quotePrefix="0" xfId="0"/>
    <xf numFmtId="0" fontId="0" fillId="0" borderId="22" pivotButton="0" quotePrefix="0" xfId="0"/>
    <xf numFmtId="0" fontId="0" fillId="0" borderId="27" applyAlignment="1" pivotButton="0" quotePrefix="0" xfId="0">
      <alignment horizontal="left"/>
    </xf>
    <xf numFmtId="0" fontId="0" fillId="0" borderId="27" pivotButton="0" quotePrefix="0" xfId="0"/>
    <xf numFmtId="0" fontId="0" fillId="0" borderId="28" applyAlignment="1" pivotButton="0" quotePrefix="0" xfId="0">
      <alignment horizontal="left"/>
    </xf>
    <xf numFmtId="0" fontId="0" fillId="0" borderId="23" pivotButton="0" quotePrefix="0" xfId="0"/>
    <xf numFmtId="0" fontId="0" fillId="0" borderId="24" pivotButton="0" quotePrefix="0" xfId="0"/>
    <xf numFmtId="2" fontId="0" fillId="0" borderId="18" pivotButton="0" quotePrefix="0" xfId="0"/>
    <xf numFmtId="0" fontId="0" fillId="0" borderId="29" pivotButton="0" quotePrefix="0" xfId="0"/>
    <xf numFmtId="0" fontId="0" fillId="0" borderId="28" pivotButton="0" quotePrefix="0" xfId="0"/>
    <xf numFmtId="0" fontId="0" fillId="0" borderId="30" pivotButton="0" quotePrefix="0" xfId="0"/>
    <xf numFmtId="2" fontId="0" fillId="0" borderId="0" pivotButton="0" quotePrefix="0" xfId="0"/>
    <xf numFmtId="0" fontId="1" fillId="29" borderId="1" applyAlignment="1" pivotButton="0" quotePrefix="0" xfId="0">
      <alignment horizontal="center"/>
    </xf>
    <xf numFmtId="0" fontId="0" fillId="29" borderId="1" applyAlignment="1" pivotButton="0" quotePrefix="0" xfId="0">
      <alignment horizontal="center"/>
    </xf>
    <xf numFmtId="0" fontId="2" fillId="29" borderId="2" pivotButton="0" quotePrefix="0" xfId="0"/>
    <xf numFmtId="0" fontId="2" fillId="29" borderId="1" applyAlignment="1" pivotButton="0" quotePrefix="0" xfId="0">
      <alignment horizontal="center"/>
    </xf>
    <xf numFmtId="0" fontId="5" fillId="8" borderId="1" applyAlignment="1" pivotButton="0" quotePrefix="0" xfId="0">
      <alignment horizontal="center"/>
    </xf>
    <xf numFmtId="0" fontId="0" fillId="36" borderId="1" applyAlignment="1" pivotButton="0" quotePrefix="0" xfId="0">
      <alignment horizontal="center"/>
    </xf>
    <xf numFmtId="0" fontId="3" fillId="29" borderId="2" applyAlignment="1" pivotButton="0" quotePrefix="0" xfId="0">
      <alignment horizontal="center"/>
    </xf>
    <xf numFmtId="0" fontId="3" fillId="29" borderId="2" pivotButton="0" quotePrefix="0" xfId="0"/>
    <xf numFmtId="0" fontId="2" fillId="15" borderId="11" pivotButton="0" quotePrefix="0" xfId="0"/>
    <xf numFmtId="0" fontId="0" fillId="28" borderId="0" pivotButton="0" quotePrefix="0" xfId="0"/>
    <xf numFmtId="0" fontId="0" fillId="7" borderId="0" pivotButton="0" quotePrefix="0" xfId="0"/>
    <xf numFmtId="0" fontId="26" fillId="0" borderId="1" applyAlignment="1" applyProtection="1" pivotButton="0" quotePrefix="0" xfId="0">
      <alignment horizontal="center"/>
      <protection locked="0" hidden="0"/>
    </xf>
    <xf numFmtId="0" fontId="17" fillId="27" borderId="0" applyAlignment="1" pivotButton="0" quotePrefix="0" xfId="0">
      <alignment horizontal="left"/>
    </xf>
    <xf numFmtId="0" fontId="17" fillId="27" borderId="0" pivotButton="0" quotePrefix="0" xfId="0"/>
    <xf numFmtId="0" fontId="17" fillId="27" borderId="0" pivotButton="0" quotePrefix="0" xfId="81"/>
    <xf numFmtId="0" fontId="17" fillId="27" borderId="0" applyAlignment="1" pivotButton="0" quotePrefix="0" xfId="81">
      <alignment horizontal="left"/>
    </xf>
    <xf numFmtId="0" fontId="23" fillId="27" borderId="1" pivotButton="0" quotePrefix="0" xfId="81"/>
    <xf numFmtId="0" fontId="21" fillId="27" borderId="0" pivotButton="0" quotePrefix="0" xfId="81"/>
    <xf numFmtId="0" fontId="0" fillId="0" borderId="1" applyAlignment="1" applyProtection="1" pivotButton="0" quotePrefix="0" xfId="0">
      <alignment horizontal="center"/>
      <protection locked="0" hidden="0"/>
    </xf>
    <xf numFmtId="0" fontId="18" fillId="0" borderId="0" applyAlignment="1" pivotButton="0" quotePrefix="0" xfId="0">
      <alignment horizontal="center"/>
    </xf>
    <xf numFmtId="0" fontId="33" fillId="12" borderId="1" applyAlignment="1" pivotButton="0" quotePrefix="0" xfId="0">
      <alignment wrapText="1"/>
    </xf>
    <xf numFmtId="0" fontId="30" fillId="0" borderId="1" applyAlignment="1" applyProtection="1" pivotButton="0" quotePrefix="0" xfId="0">
      <alignment horizontal="center"/>
      <protection locked="0" hidden="0"/>
    </xf>
    <xf numFmtId="0" fontId="2" fillId="9" borderId="1" applyAlignment="1" applyProtection="1" pivotButton="0" quotePrefix="0" xfId="0">
      <alignment horizontal="center"/>
      <protection locked="0" hidden="0"/>
    </xf>
    <xf numFmtId="0" fontId="0" fillId="36" borderId="1" applyAlignment="1" applyProtection="1" pivotButton="0" quotePrefix="0" xfId="0">
      <alignment horizontal="center"/>
      <protection locked="0" hidden="0"/>
    </xf>
    <xf numFmtId="0" fontId="3" fillId="9" borderId="1" applyAlignment="1" applyProtection="1" pivotButton="0" quotePrefix="0" xfId="0">
      <alignment horizontal="center"/>
      <protection locked="0" hidden="0"/>
    </xf>
    <xf numFmtId="0" fontId="35" fillId="0" borderId="1" applyAlignment="1" applyProtection="1" pivotButton="0" quotePrefix="0" xfId="0">
      <alignment horizontal="center"/>
      <protection locked="0" hidden="0"/>
    </xf>
    <xf numFmtId="0" fontId="2" fillId="0" borderId="1" applyAlignment="1" applyProtection="1" pivotButton="0" quotePrefix="0" xfId="0">
      <alignment vertical="center"/>
      <protection locked="0" hidden="0"/>
    </xf>
    <xf numFmtId="0" fontId="35" fillId="0" borderId="1" applyProtection="1" pivotButton="0" quotePrefix="0" xfId="0">
      <protection locked="0" hidden="0"/>
    </xf>
    <xf numFmtId="0" fontId="37" fillId="0" borderId="1" applyAlignment="1" applyProtection="1" pivotButton="0" quotePrefix="0" xfId="0">
      <alignment horizontal="center"/>
      <protection locked="0" hidden="0"/>
    </xf>
    <xf numFmtId="0" fontId="31" fillId="0" borderId="1" applyAlignment="1" pivotButton="0" quotePrefix="0" xfId="0">
      <alignment horizontal="center" wrapText="1"/>
    </xf>
    <xf numFmtId="0" fontId="0" fillId="0" borderId="30" applyAlignment="1" pivotButton="0" quotePrefix="0" xfId="0">
      <alignment horizontal="center"/>
    </xf>
    <xf numFmtId="1" fontId="0" fillId="0" borderId="1" applyAlignment="1" pivotButton="0" quotePrefix="0" xfId="0">
      <alignment horizontal="center"/>
    </xf>
    <xf numFmtId="0" fontId="2" fillId="0" borderId="1" applyAlignment="1" applyProtection="1" pivotButton="0" quotePrefix="0" xfId="0">
      <alignment horizontal="left"/>
      <protection locked="0" hidden="0"/>
    </xf>
    <xf numFmtId="0" fontId="2" fillId="0" borderId="16" applyAlignment="1" applyProtection="1" pivotButton="0" quotePrefix="0" xfId="0">
      <alignment horizontal="center"/>
      <protection locked="0" hidden="0"/>
    </xf>
    <xf numFmtId="0" fontId="35" fillId="0" borderId="1" applyAlignment="1" pivotButton="0" quotePrefix="0" xfId="0">
      <alignment horizontal="center"/>
    </xf>
    <xf numFmtId="0" fontId="33" fillId="0" borderId="1" pivotButton="0" quotePrefix="0" xfId="0"/>
    <xf numFmtId="0" fontId="34" fillId="0" borderId="1" applyAlignment="1" pivotButton="0" quotePrefix="0" xfId="0">
      <alignment horizontal="center" wrapText="1"/>
    </xf>
    <xf numFmtId="0" fontId="38" fillId="0" borderId="1" pivotButton="0" quotePrefix="0" xfId="0"/>
    <xf numFmtId="0" fontId="19" fillId="0" borderId="1" applyAlignment="1" pivotButton="0" quotePrefix="0" xfId="0">
      <alignment horizontal="center"/>
    </xf>
    <xf numFmtId="0" fontId="39" fillId="0" borderId="1" pivotButton="0" quotePrefix="0" xfId="0"/>
    <xf numFmtId="0" fontId="39" fillId="0" borderId="1" applyAlignment="1" pivotButton="0" quotePrefix="0" xfId="0">
      <alignment horizontal="center"/>
    </xf>
    <xf numFmtId="0" fontId="40" fillId="0" borderId="1" applyAlignment="1" pivotButton="0" quotePrefix="0" xfId="0">
      <alignment horizontal="center"/>
    </xf>
    <xf numFmtId="0" fontId="40" fillId="0" borderId="1" applyAlignment="1" pivotButton="0" quotePrefix="0" xfId="0">
      <alignment wrapText="1"/>
    </xf>
    <xf numFmtId="0" fontId="40" fillId="0" borderId="16" applyAlignment="1" pivotButton="0" quotePrefix="0" xfId="0">
      <alignment wrapText="1"/>
    </xf>
    <xf numFmtId="0" fontId="39" fillId="0" borderId="16" pivotButton="0" quotePrefix="0" xfId="0"/>
    <xf numFmtId="0" fontId="24" fillId="0" borderId="1" applyAlignment="1" applyProtection="1" pivotButton="0" quotePrefix="0" xfId="0">
      <alignment horizontal="left" wrapText="1"/>
      <protection locked="0" hidden="0"/>
    </xf>
    <xf numFmtId="0" fontId="40" fillId="0" borderId="16" applyAlignment="1" pivotButton="0" quotePrefix="0" xfId="0">
      <alignment horizontal="left" wrapText="1"/>
    </xf>
    <xf numFmtId="0" fontId="25" fillId="0" borderId="1" applyAlignment="1" applyProtection="1" pivotButton="0" quotePrefix="0" xfId="0">
      <alignment horizontal="left"/>
      <protection locked="0" hidden="0"/>
    </xf>
    <xf numFmtId="0" fontId="40" fillId="0" borderId="30" applyAlignment="1" pivotButton="0" quotePrefix="0" xfId="0">
      <alignment wrapText="1"/>
    </xf>
    <xf numFmtId="0" fontId="39" fillId="0" borderId="30" pivotButton="0" quotePrefix="0" xfId="0"/>
    <xf numFmtId="0" fontId="40" fillId="0" borderId="1" applyAlignment="1" pivotButton="0" quotePrefix="0" xfId="0">
      <alignment horizontal="center" wrapText="1"/>
    </xf>
    <xf numFmtId="0" fontId="40" fillId="0" borderId="1" pivotButton="0" quotePrefix="0" xfId="0"/>
    <xf numFmtId="0" fontId="40" fillId="0" borderId="30" pivotButton="0" quotePrefix="0" xfId="0"/>
    <xf numFmtId="1" fontId="41" fillId="0" borderId="1" applyProtection="1" pivotButton="0" quotePrefix="0" xfId="0">
      <protection locked="0" hidden="0"/>
    </xf>
    <xf numFmtId="0" fontId="42" fillId="0" borderId="1" pivotButton="0" quotePrefix="0" xfId="0"/>
    <xf numFmtId="0" fontId="45" fillId="0" borderId="1" pivotButton="0" quotePrefix="0" xfId="0"/>
    <xf numFmtId="1" fontId="44" fillId="0" borderId="1" applyProtection="1" pivotButton="0" quotePrefix="0" xfId="0">
      <protection locked="0" hidden="0"/>
    </xf>
    <xf numFmtId="0" fontId="33" fillId="0" borderId="1" applyAlignment="1" pivotButton="0" quotePrefix="0" xfId="0">
      <alignment horizontal="center"/>
    </xf>
    <xf numFmtId="2" fontId="1" fillId="0" borderId="0" pivotButton="0" quotePrefix="0" xfId="0"/>
    <xf numFmtId="0" fontId="0" fillId="2" borderId="10" pivotButton="0" quotePrefix="0" xfId="0"/>
    <xf numFmtId="0" fontId="0" fillId="35" borderId="1" pivotButton="0" quotePrefix="0" xfId="0"/>
    <xf numFmtId="0" fontId="0" fillId="4" borderId="6" pivotButton="0" quotePrefix="0" xfId="0"/>
    <xf numFmtId="0" fontId="0" fillId="2" borderId="14" pivotButton="0" quotePrefix="0" xfId="0"/>
    <xf numFmtId="0" fontId="0" fillId="35" borderId="13" pivotButton="0" quotePrefix="0" xfId="0"/>
    <xf numFmtId="0" fontId="0" fillId="4" borderId="12" pivotButton="0" quotePrefix="0" xfId="0"/>
    <xf numFmtId="0" fontId="0" fillId="0" borderId="31" pivotButton="0" quotePrefix="0" xfId="0"/>
    <xf numFmtId="2" fontId="1" fillId="0" borderId="31" pivotButton="0" quotePrefix="0" xfId="0"/>
    <xf numFmtId="0" fontId="0" fillId="2" borderId="3" pivotButton="0" quotePrefix="0" xfId="0"/>
    <xf numFmtId="0" fontId="0" fillId="35" borderId="4" pivotButton="0" quotePrefix="0" xfId="0"/>
    <xf numFmtId="0" fontId="0" fillId="4" borderId="5" pivotButton="0" quotePrefix="0" xfId="0"/>
    <xf numFmtId="0" fontId="0" fillId="0" borderId="32" pivotButton="0" quotePrefix="0" xfId="0"/>
    <xf numFmtId="2" fontId="1" fillId="0" borderId="32" pivotButton="0" quotePrefix="0" xfId="0"/>
    <xf numFmtId="0" fontId="0" fillId="2" borderId="7" pivotButton="0" quotePrefix="0" xfId="0"/>
    <xf numFmtId="0" fontId="0" fillId="35" borderId="8" pivotButton="0" quotePrefix="0" xfId="0"/>
    <xf numFmtId="0" fontId="0" fillId="4" borderId="9" pivotButton="0" quotePrefix="0" xfId="0"/>
    <xf numFmtId="0" fontId="0" fillId="2" borderId="33" pivotButton="0" quotePrefix="0" xfId="0"/>
    <xf numFmtId="0" fontId="0" fillId="35" borderId="27" pivotButton="0" quotePrefix="0" xfId="0"/>
    <xf numFmtId="0" fontId="0" fillId="4" borderId="34" pivotButton="0" quotePrefix="0" xfId="0"/>
    <xf numFmtId="0" fontId="0" fillId="0" borderId="35" pivotButton="0" quotePrefix="0" xfId="0"/>
    <xf numFmtId="2" fontId="1" fillId="0" borderId="35" pivotButton="0" quotePrefix="0" xfId="0"/>
    <xf numFmtId="0" fontId="0" fillId="2" borderId="23" pivotButton="0" quotePrefix="0" xfId="0"/>
    <xf numFmtId="0" fontId="0" fillId="35" borderId="24" pivotButton="0" quotePrefix="0" xfId="0"/>
    <xf numFmtId="0" fontId="0" fillId="4" borderId="25" pivotButton="0" quotePrefix="0" xfId="0"/>
    <xf numFmtId="0" fontId="0" fillId="2" borderId="36" pivotButton="0" quotePrefix="0" xfId="0"/>
    <xf numFmtId="0" fontId="0" fillId="35" borderId="16" pivotButton="0" quotePrefix="0" xfId="0"/>
    <xf numFmtId="0" fontId="0" fillId="4" borderId="37" pivotButton="0" quotePrefix="0" xfId="0"/>
    <xf numFmtId="2" fontId="1" fillId="0" borderId="11" pivotButton="0" quotePrefix="0" xfId="0"/>
    <xf numFmtId="2" fontId="1" fillId="0" borderId="17" pivotButton="0" quotePrefix="0" xfId="0"/>
    <xf numFmtId="0" fontId="39" fillId="0" borderId="16" applyAlignment="1" pivotButton="0" quotePrefix="0" xfId="0">
      <alignment horizontal="center"/>
    </xf>
    <xf numFmtId="14" fontId="39" fillId="0" borderId="1" pivotButton="0" quotePrefix="0" xfId="0"/>
    <xf numFmtId="0" fontId="39" fillId="0" borderId="0" pivotButton="0" quotePrefix="0" xfId="0"/>
    <xf numFmtId="0" fontId="40" fillId="0" borderId="0" pivotButton="0" quotePrefix="0" xfId="0"/>
    <xf numFmtId="0" fontId="39" fillId="0" borderId="0" applyAlignment="1" pivotButton="0" quotePrefix="0" xfId="0">
      <alignment horizontal="center"/>
    </xf>
    <xf numFmtId="0" fontId="40" fillId="0" borderId="2" applyAlignment="1" pivotButton="0" quotePrefix="0" xfId="0">
      <alignment wrapText="1"/>
    </xf>
    <xf numFmtId="0" fontId="2" fillId="0" borderId="0" applyProtection="1" pivotButton="0" quotePrefix="0" xfId="0">
      <protection locked="0" hidden="0"/>
    </xf>
    <xf numFmtId="0" fontId="9" fillId="0" borderId="1" applyAlignment="1" applyProtection="1" pivotButton="0" quotePrefix="0" xfId="0">
      <alignment horizontal="center"/>
      <protection locked="0" hidden="0"/>
    </xf>
    <xf numFmtId="0" fontId="36" fillId="0" borderId="1" pivotButton="0" quotePrefix="0" xfId="0"/>
    <xf numFmtId="0" fontId="36" fillId="0" borderId="1" applyAlignment="1" pivotButton="0" quotePrefix="0" xfId="0">
      <alignment horizontal="center"/>
    </xf>
    <xf numFmtId="0" fontId="0" fillId="0" borderId="11" applyAlignment="1" pivotButton="0" quotePrefix="0" xfId="0">
      <alignment horizontal="center"/>
    </xf>
    <xf numFmtId="0" fontId="10" fillId="0" borderId="1" applyProtection="1" pivotButton="0" quotePrefix="0" xfId="0">
      <protection locked="0" hidden="0"/>
    </xf>
    <xf numFmtId="1" fontId="2" fillId="0" borderId="1" applyProtection="1" pivotButton="0" quotePrefix="0" xfId="0">
      <protection locked="0" hidden="0"/>
    </xf>
    <xf numFmtId="0" fontId="40" fillId="0" borderId="1" applyAlignment="1" pivotButton="0" quotePrefix="0" xfId="0">
      <alignment horizontal="left" wrapText="1"/>
    </xf>
    <xf numFmtId="0" fontId="0" fillId="0" borderId="16" applyAlignment="1" pivotButton="0" quotePrefix="0" xfId="0">
      <alignment horizontal="left"/>
    </xf>
    <xf numFmtId="0" fontId="31" fillId="0" borderId="16" applyAlignment="1" pivotButton="0" quotePrefix="0" xfId="0">
      <alignment horizontal="left" wrapText="1"/>
    </xf>
    <xf numFmtId="0" fontId="2" fillId="3" borderId="1" applyProtection="1" pivotButton="0" quotePrefix="0" xfId="0">
      <protection locked="0" hidden="0"/>
    </xf>
    <xf numFmtId="0" fontId="40" fillId="0" borderId="0" applyAlignment="1" pivotButton="0" quotePrefix="0" xfId="0">
      <alignment wrapText="1"/>
    </xf>
    <xf numFmtId="0" fontId="40" fillId="0" borderId="2" pivotButton="0" quotePrefix="0" xfId="0"/>
    <xf numFmtId="0" fontId="0" fillId="37" borderId="0" applyAlignment="1" pivotButton="0" quotePrefix="0" xfId="0">
      <alignment horizontal="center"/>
    </xf>
    <xf numFmtId="0" fontId="0" fillId="37" borderId="0" pivotButton="0" quotePrefix="0" xfId="0"/>
    <xf numFmtId="0" fontId="0" fillId="37" borderId="1" pivotButton="0" quotePrefix="0" xfId="0"/>
    <xf numFmtId="0" fontId="42" fillId="37" borderId="1" pivotButton="0" quotePrefix="0" xfId="0"/>
    <xf numFmtId="0" fontId="0" fillId="37" borderId="1" applyAlignment="1" pivotButton="0" quotePrefix="0" xfId="0">
      <alignment horizontal="center"/>
    </xf>
    <xf numFmtId="0" fontId="35" fillId="38" borderId="1" pivotButton="0" quotePrefix="0" xfId="0"/>
    <xf numFmtId="0" fontId="35" fillId="38" borderId="2" pivotButton="0" quotePrefix="0" xfId="0"/>
    <xf numFmtId="0" fontId="47" fillId="38" borderId="2" pivotButton="0" quotePrefix="0" xfId="0"/>
    <xf numFmtId="0" fontId="35" fillId="38" borderId="2" applyAlignment="1" pivotButton="0" quotePrefix="0" xfId="0">
      <alignment horizontal="center"/>
    </xf>
    <xf numFmtId="0" fontId="26" fillId="38" borderId="30" applyAlignment="1" applyProtection="1" pivotButton="0" quotePrefix="0" xfId="0">
      <alignment horizontal="center"/>
      <protection locked="0" hidden="0"/>
    </xf>
    <xf numFmtId="0" fontId="25" fillId="37" borderId="1" applyAlignment="1" applyProtection="1" pivotButton="0" quotePrefix="0" xfId="0">
      <alignment horizontal="center"/>
      <protection locked="0" hidden="0"/>
    </xf>
    <xf numFmtId="0" fontId="19" fillId="37" borderId="1" applyAlignment="1" pivotButton="0" quotePrefix="0" xfId="0">
      <alignment horizontal="center"/>
    </xf>
    <xf numFmtId="0" fontId="39" fillId="37" borderId="1" pivotButton="0" quotePrefix="0" xfId="0"/>
    <xf numFmtId="0" fontId="45" fillId="37" borderId="1" pivotButton="0" quotePrefix="0" xfId="0"/>
    <xf numFmtId="0" fontId="39" fillId="37" borderId="1" applyAlignment="1" pivotButton="0" quotePrefix="0" xfId="0">
      <alignment horizontal="center"/>
    </xf>
    <xf numFmtId="0" fontId="40" fillId="37" borderId="1" applyAlignment="1" pivotButton="0" quotePrefix="0" xfId="0">
      <alignment wrapText="1"/>
    </xf>
    <xf numFmtId="0" fontId="2" fillId="37" borderId="1" applyAlignment="1" applyProtection="1" pivotButton="0" quotePrefix="0" xfId="0">
      <alignment horizontal="center"/>
      <protection locked="0" hidden="0"/>
    </xf>
    <xf numFmtId="0" fontId="48" fillId="37" borderId="1" pivotButton="0" quotePrefix="0" xfId="0"/>
    <xf numFmtId="0" fontId="0" fillId="37" borderId="1" applyAlignment="1" applyProtection="1" pivotButton="0" quotePrefix="0" xfId="0">
      <alignment horizontal="center"/>
      <protection locked="0" hidden="0"/>
    </xf>
    <xf numFmtId="0" fontId="25" fillId="0" borderId="16" applyAlignment="1" applyProtection="1" pivotButton="0" quotePrefix="0" xfId="0">
      <alignment horizontal="left"/>
      <protection locked="0" hidden="0"/>
    </xf>
    <xf numFmtId="0" fontId="31" fillId="9" borderId="1" pivotButton="0" quotePrefix="0" xfId="0"/>
    <xf numFmtId="0" fontId="31" fillId="9" borderId="1" applyAlignment="1" pivotButton="0" quotePrefix="0" xfId="0">
      <alignment horizontal="center" wrapText="1"/>
    </xf>
    <xf numFmtId="0" fontId="25" fillId="9" borderId="1" applyAlignment="1" applyProtection="1" pivotButton="0" quotePrefix="0" xfId="0">
      <alignment horizontal="center"/>
      <protection locked="0" hidden="0"/>
    </xf>
    <xf numFmtId="0" fontId="31" fillId="9" borderId="1" applyAlignment="1" pivotButton="0" quotePrefix="0" xfId="0">
      <alignment horizontal="center"/>
    </xf>
    <xf numFmtId="0" fontId="2" fillId="9" borderId="1" applyProtection="1" pivotButton="0" quotePrefix="0" xfId="0">
      <protection locked="0" hidden="0"/>
    </xf>
    <xf numFmtId="1" fontId="44" fillId="9" borderId="1" applyProtection="1" pivotButton="0" quotePrefix="0" xfId="0">
      <protection locked="0" hidden="0"/>
    </xf>
    <xf numFmtId="0" fontId="42" fillId="0" borderId="30" pivotButton="0" quotePrefix="0" xfId="0"/>
    <xf numFmtId="0" fontId="26" fillId="9" borderId="1" applyAlignment="1" applyProtection="1" pivotButton="0" quotePrefix="0" xfId="0">
      <alignment horizontal="center"/>
      <protection locked="0" hidden="0"/>
    </xf>
    <xf numFmtId="0" fontId="31" fillId="39" borderId="1" pivotButton="0" quotePrefix="0" xfId="0"/>
    <xf numFmtId="0" fontId="0" fillId="11" borderId="0" applyAlignment="1" pivotButton="0" quotePrefix="0" xfId="0">
      <alignment horizontal="center"/>
    </xf>
    <xf numFmtId="0" fontId="0" fillId="11" borderId="0" pivotButton="0" quotePrefix="0" xfId="0"/>
    <xf numFmtId="0" fontId="31" fillId="9" borderId="16" applyAlignment="1" pivotButton="0" quotePrefix="0" xfId="0">
      <alignment horizontal="center" wrapText="1"/>
    </xf>
    <xf numFmtId="0" fontId="25" fillId="0" borderId="16" applyAlignment="1" applyProtection="1" pivotButton="0" quotePrefix="0" xfId="0">
      <alignment horizontal="center"/>
      <protection locked="0" hidden="0"/>
    </xf>
    <xf numFmtId="0" fontId="25" fillId="0" borderId="30" applyAlignment="1" applyProtection="1" pivotButton="0" quotePrefix="0" xfId="0">
      <alignment horizontal="center"/>
      <protection locked="0" hidden="0"/>
    </xf>
    <xf numFmtId="0" fontId="2" fillId="11" borderId="1" applyProtection="1" pivotButton="0" quotePrefix="0" xfId="0">
      <protection locked="0" hidden="0"/>
    </xf>
    <xf numFmtId="0" fontId="31" fillId="0" borderId="16" applyAlignment="1" pivotButton="0" quotePrefix="0" xfId="0">
      <alignment horizontal="center" wrapText="1"/>
    </xf>
    <xf numFmtId="0" fontId="43" fillId="0" borderId="1" pivotButton="0" quotePrefix="0" xfId="0"/>
    <xf numFmtId="0" fontId="2" fillId="0" borderId="30" applyAlignment="1" applyProtection="1" pivotButton="0" quotePrefix="0" xfId="0">
      <alignment horizontal="center"/>
      <protection locked="0" hidden="0"/>
    </xf>
    <xf numFmtId="0" fontId="2" fillId="0" borderId="30" applyProtection="1" pivotButton="0" quotePrefix="0" xfId="0">
      <protection locked="0" hidden="0"/>
    </xf>
    <xf numFmtId="0" fontId="2" fillId="0" borderId="16" applyProtection="1" pivotButton="0" quotePrefix="0" xfId="0">
      <protection locked="0" hidden="0"/>
    </xf>
    <xf numFmtId="0" fontId="20" fillId="37" borderId="1" applyAlignment="1" pivotButton="0" quotePrefix="0" xfId="0">
      <alignment horizontal="center" wrapText="1"/>
    </xf>
    <xf numFmtId="0" fontId="2" fillId="0" borderId="16" applyAlignment="1" applyProtection="1" pivotButton="0" quotePrefix="0" xfId="0">
      <alignment horizontal="left"/>
      <protection locked="0" hidden="0"/>
    </xf>
    <xf numFmtId="0" fontId="45" fillId="0" borderId="30" pivotButton="0" quotePrefix="0" xfId="0"/>
    <xf numFmtId="0" fontId="44" fillId="0" borderId="1" applyProtection="1" pivotButton="0" quotePrefix="0" xfId="0">
      <protection locked="0" hidden="0"/>
    </xf>
    <xf numFmtId="0" fontId="39" fillId="0" borderId="30" applyAlignment="1" pivotButton="0" quotePrefix="0" xfId="0">
      <alignment horizontal="center"/>
    </xf>
    <xf numFmtId="1" fontId="0" fillId="0" borderId="30" applyAlignment="1" pivotButton="0" quotePrefix="0" xfId="0">
      <alignment horizontal="center"/>
    </xf>
    <xf numFmtId="0" fontId="46" fillId="37" borderId="1" applyAlignment="1" pivotButton="0" quotePrefix="0" xfId="0">
      <alignment wrapText="1"/>
    </xf>
    <xf numFmtId="0" fontId="31" fillId="0" borderId="1" applyAlignment="1" pivotButton="0" quotePrefix="0" xfId="0">
      <alignment horizontal="left" wrapText="1"/>
    </xf>
    <xf numFmtId="0" fontId="46" fillId="37" borderId="16" applyAlignment="1" pivotButton="0" quotePrefix="0" xfId="0">
      <alignment wrapText="1"/>
    </xf>
    <xf numFmtId="0" fontId="31" fillId="0" borderId="16" applyAlignment="1" pivotButton="0" quotePrefix="0" xfId="0">
      <alignment wrapText="1"/>
    </xf>
    <xf numFmtId="0" fontId="35" fillId="9" borderId="1" applyProtection="1" pivotButton="0" quotePrefix="0" xfId="0">
      <protection locked="0" hidden="0"/>
    </xf>
    <xf numFmtId="1" fontId="44" fillId="0" borderId="30" applyProtection="1" pivotButton="0" quotePrefix="0" xfId="0">
      <protection locked="0" hidden="0"/>
    </xf>
    <xf numFmtId="1" fontId="47" fillId="9" borderId="1" applyProtection="1" pivotButton="0" quotePrefix="0" xfId="0">
      <protection locked="0" hidden="0"/>
    </xf>
    <xf numFmtId="0" fontId="35" fillId="9" borderId="1" applyAlignment="1" applyProtection="1" pivotButton="0" quotePrefix="0" xfId="0">
      <alignment horizontal="center"/>
      <protection locked="0" hidden="0"/>
    </xf>
    <xf numFmtId="0" fontId="49" fillId="9" borderId="1" applyAlignment="1" applyProtection="1" pivotButton="0" quotePrefix="0" xfId="0">
      <alignment horizontal="center"/>
      <protection locked="0" hidden="0"/>
    </xf>
    <xf numFmtId="0" fontId="26" fillId="0" borderId="30" applyAlignment="1" applyProtection="1" pivotButton="0" quotePrefix="0" xfId="0">
      <alignment horizontal="center"/>
      <protection locked="0" hidden="0"/>
    </xf>
    <xf numFmtId="0" fontId="50" fillId="9" borderId="1" applyAlignment="1" applyProtection="1" pivotButton="0" quotePrefix="0" xfId="0">
      <alignment horizontal="center"/>
      <protection locked="0" hidden="0"/>
    </xf>
    <xf numFmtId="0" fontId="31" fillId="0" borderId="30" applyAlignment="1" pivotButton="0" quotePrefix="0" xfId="0">
      <alignment wrapText="1"/>
    </xf>
    <xf numFmtId="0" fontId="42" fillId="0" borderId="1" applyAlignment="1" pivotButton="0" quotePrefix="0" xfId="0">
      <alignment wrapText="1"/>
    </xf>
    <xf numFmtId="0" fontId="0" fillId="0" borderId="16" applyAlignment="1" applyProtection="1" pivotButton="0" quotePrefix="0" xfId="0">
      <alignment horizontal="center"/>
      <protection locked="0" hidden="0"/>
    </xf>
    <xf numFmtId="0" fontId="26" fillId="37" borderId="1" applyAlignment="1" applyProtection="1" pivotButton="0" quotePrefix="0" xfId="0">
      <alignment horizontal="center"/>
      <protection locked="0" hidden="0"/>
    </xf>
    <xf numFmtId="0" fontId="31" fillId="9" borderId="30" pivotButton="0" quotePrefix="0" xfId="0"/>
    <xf numFmtId="0" fontId="42" fillId="0" borderId="0" pivotButton="0" quotePrefix="0" xfId="0"/>
    <xf numFmtId="0" fontId="31" fillId="9" borderId="30" applyAlignment="1" pivotButton="0" quotePrefix="0" xfId="0">
      <alignment horizontal="center"/>
    </xf>
    <xf numFmtId="0" fontId="39" fillId="0" borderId="2" pivotButton="0" quotePrefix="0" xfId="0"/>
    <xf numFmtId="0" fontId="31" fillId="39" borderId="30" pivotButton="0" quotePrefix="0" xfId="0"/>
    <xf numFmtId="0" fontId="48" fillId="37" borderId="30" pivotButton="0" quotePrefix="0" xfId="0"/>
    <xf numFmtId="0" fontId="31" fillId="39" borderId="16" pivotButton="0" quotePrefix="0" xfId="0"/>
    <xf numFmtId="0" fontId="48" fillId="37" borderId="16" pivotButton="0" quotePrefix="0" xfId="0"/>
    <xf numFmtId="0" fontId="45" fillId="0" borderId="2" pivotButton="0" quotePrefix="0" xfId="0"/>
    <xf numFmtId="0" fontId="39" fillId="37" borderId="30" pivotButton="0" quotePrefix="0" xfId="0"/>
    <xf numFmtId="0" fontId="39" fillId="0" borderId="2" applyAlignment="1" pivotButton="0" quotePrefix="0" xfId="0">
      <alignment horizontal="center"/>
    </xf>
    <xf numFmtId="0" fontId="39" fillId="37" borderId="30" applyAlignment="1" pivotButton="0" quotePrefix="0" xfId="0">
      <alignment horizontal="center"/>
    </xf>
    <xf numFmtId="1" fontId="0" fillId="0" borderId="2" applyAlignment="1" pivotButton="0" quotePrefix="0" xfId="0">
      <alignment horizontal="center"/>
    </xf>
    <xf numFmtId="0" fontId="0" fillId="37" borderId="30" applyAlignment="1" pivotButton="0" quotePrefix="0" xfId="0">
      <alignment horizontal="center"/>
    </xf>
    <xf numFmtId="0" fontId="40" fillId="0" borderId="30" applyAlignment="1" pivotButton="0" quotePrefix="0" xfId="0">
      <alignment horizontal="center" wrapText="1"/>
    </xf>
    <xf numFmtId="0" fontId="46" fillId="37" borderId="30" applyAlignment="1" pivotButton="0" quotePrefix="0" xfId="0">
      <alignment horizontal="center" wrapText="1"/>
    </xf>
    <xf numFmtId="0" fontId="48" fillId="37" borderId="30" applyAlignment="1" pivotButton="0" quotePrefix="0" xfId="0">
      <alignment horizontal="center" wrapText="1"/>
    </xf>
    <xf numFmtId="0" fontId="39" fillId="0" borderId="11" pivotButton="0" quotePrefix="0" xfId="0"/>
    <xf numFmtId="0" fontId="2" fillId="0" borderId="11" applyProtection="1" pivotButton="0" quotePrefix="0" xfId="0">
      <protection locked="0" hidden="0"/>
    </xf>
    <xf numFmtId="0" fontId="18" fillId="0" borderId="0" applyAlignment="1" pivotButton="0" quotePrefix="0" xfId="0">
      <alignment horizontal="center"/>
    </xf>
    <xf numFmtId="0" fontId="29" fillId="22" borderId="11" applyAlignment="1" pivotButton="0" quotePrefix="0" xfId="0">
      <alignment horizontal="center"/>
    </xf>
    <xf numFmtId="0" fontId="29" fillId="22" borderId="2" applyAlignment="1" pivotButton="0" quotePrefix="0" xfId="0">
      <alignment horizontal="center"/>
    </xf>
    <xf numFmtId="0" fontId="18" fillId="0" borderId="1" applyAlignment="1" pivotButton="0" quotePrefix="0" xfId="0">
      <alignment horizontal="center"/>
    </xf>
    <xf numFmtId="0" fontId="27" fillId="17" borderId="1" applyAlignment="1" pivotButton="0" quotePrefix="0" xfId="0">
      <alignment horizontal="center"/>
    </xf>
    <xf numFmtId="0" fontId="27" fillId="23" borderId="1" applyAlignment="1" pivotButton="0" quotePrefix="0" xfId="0">
      <alignment horizontal="center"/>
    </xf>
    <xf numFmtId="0" fontId="29" fillId="22" borderId="1" applyAlignment="1" pivotButton="0" quotePrefix="0" xfId="0">
      <alignment horizontal="center"/>
    </xf>
  </cellXfs>
  <cellStyles count="7">
    <cellStyle name="Normal" xfId="0" builtinId="0"/>
    <cellStyle name="Hyperlink" xfId="1" builtinId="8" hidden="1"/>
    <cellStyle name="Followed Hyperlink" xfId="2" builtinId="9" hidden="1"/>
    <cellStyle name="Normal 2" xfId="3"/>
    <cellStyle name="Normal 4" xfId="4"/>
    <cellStyle name="Normal 2 2" xfId="5"/>
    <cellStyle name="Good 2" xfId="6"/>
  </cellStyles>
  <dxfs count="145">
    <dxf>
      <font>
        <color theme="1"/>
      </font>
      <fill>
        <patternFill>
          <bgColor rgb="FFFF0000"/>
        </patternFill>
      </fill>
    </dxf>
    <dxf>
      <font>
        <color theme="1"/>
      </font>
      <fill>
        <patternFill>
          <bgColor rgb="FFFF00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rgb="FF9C0006"/>
      </font>
      <fill>
        <patternFill>
          <bgColor rgb="FFFFC7CE"/>
        </patternFill>
      </fill>
    </dxf>
    <dxf>
      <font>
        <color theme="1"/>
      </font>
      <fill>
        <patternFill>
          <bgColor rgb="FFFF0000"/>
        </patternFill>
      </fill>
    </dxf>
    <dxf>
      <font>
        <color theme="1"/>
      </font>
      <fill>
        <patternFill>
          <bgColor rgb="FFFF00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
      <font>
        <color auto="1"/>
      </font>
      <fill>
        <patternFill patternType="solid">
          <fgColor indexed="64"/>
          <bgColor rgb="FFFFFF00"/>
        </patternFill>
      </fill>
    </dxf>
  </dxfs>
  <tableStyles count="0" defaultTableStyle="TableStyleMedium9" defaultPivotStyle="PivotStyleMedium4"/>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externalLink" Target="/xl/externalLinks/externalLink1.xml" Id="rId9" /><Relationship Type="http://schemas.openxmlformats.org/officeDocument/2006/relationships/styles" Target="styles.xml" Id="rId10" /><Relationship Type="http://schemas.openxmlformats.org/officeDocument/2006/relationships/theme" Target="theme/theme1.xml" Id="rId11" /></Relationships>
</file>

<file path=xl/externalLinks/_rels/externalLink1.xml.rels><Relationships xmlns="http://schemas.openxmlformats.org/package/2006/relationships"><Relationship Type="http://schemas.microsoft.com/office/2006/relationships/xlExternalLinkPath/xlPathMissing" Target="TESTAUTOSCHED.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Transfer"/>
      <sheetName val="MANZANITA"/>
      <sheetName val="Sections.expor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tabColor rgb="FF00B050"/>
    <outlinePr summaryBelow="1" summaryRight="1"/>
    <pageSetUpPr/>
  </sheetPr>
  <dimension ref="A1:DQ547"/>
  <sheetViews>
    <sheetView zoomScale="120" zoomScaleNormal="120" zoomScaleSheetLayoutView="140" zoomScalePageLayoutView="66" workbookViewId="0">
      <pane ySplit="1" topLeftCell="A2" activePane="bottomLeft" state="frozen"/>
      <selection pane="bottomLeft" activeCell="S97" sqref="S97:S99"/>
    </sheetView>
  </sheetViews>
  <sheetFormatPr baseColWidth="10" defaultColWidth="10.6640625" defaultRowHeight="16"/>
  <cols>
    <col width="14.1640625" bestFit="1" customWidth="1" style="88" min="1" max="1"/>
    <col width="10.6640625" customWidth="1" style="88" min="2" max="2"/>
    <col width="8.5" customWidth="1" style="272" min="3" max="3"/>
    <col width="4.5" customWidth="1" style="87" min="4" max="4"/>
    <col width="4.5" customWidth="1" style="101" min="5" max="5"/>
    <col width="7" customWidth="1" style="101" min="6" max="6"/>
    <col width="4.6640625" customWidth="1" style="101" min="7" max="7"/>
    <col width="13.83203125" customWidth="1" style="101" min="8" max="8"/>
    <col width="9.33203125" customWidth="1" style="227" min="9" max="9"/>
    <col width="8.5" customWidth="1" style="227" min="10" max="10"/>
    <col width="6.83203125" customWidth="1" style="101" min="11" max="11"/>
    <col width="8" customWidth="1" style="263" min="12" max="12"/>
    <col width="6.83203125" customWidth="1" style="263" min="13" max="13"/>
    <col width="8" customWidth="1" style="101" min="14" max="14"/>
    <col width="6.6640625" customWidth="1" style="101" min="15" max="15"/>
    <col width="6.33203125" customWidth="1" style="101" min="16" max="17"/>
    <col width="9.6640625" customWidth="1" style="101" min="18" max="18"/>
    <col width="10.6640625" customWidth="1" style="101" min="19" max="19"/>
    <col width="9" customWidth="1" style="176" min="20" max="20"/>
    <col width="6.1640625" customWidth="1" style="176" min="21" max="21"/>
    <col width="6.6640625" customWidth="1" style="167" min="22" max="22"/>
    <col width="7" customWidth="1" style="167" min="23" max="23"/>
    <col width="7.5" customWidth="1" style="167" min="24" max="24"/>
    <col width="4" customWidth="1" style="92" min="25" max="25"/>
    <col width="6.5" customWidth="1" style="88" min="26" max="26"/>
    <col width="5.5" customWidth="1" style="87" min="27" max="27"/>
    <col width="6" customWidth="1" style="87" min="28" max="28"/>
    <col width="8.33203125" bestFit="1" customWidth="1" style="88" min="29" max="29"/>
    <col width="4.6640625" customWidth="1" style="10" min="30" max="30"/>
    <col width="6.6640625" customWidth="1" style="3" min="31" max="31"/>
    <col width="11.1640625" customWidth="1" style="3" min="32" max="32"/>
    <col width="5.1640625" customWidth="1" style="3" min="33" max="33"/>
    <col width="7" customWidth="1" style="3" min="34" max="34"/>
    <col width="6.5" customWidth="1" style="3" min="35" max="35"/>
    <col width="4.5" customWidth="1" style="3" min="36" max="36"/>
    <col width="5" customWidth="1" style="3" min="37" max="38"/>
    <col width="6" customWidth="1" style="3" min="39" max="44"/>
    <col width="7.1640625" customWidth="1" style="3" min="45" max="45"/>
    <col width="10.6640625" customWidth="1" style="3" min="46" max="48"/>
    <col width="15.5" customWidth="1" style="3" min="49" max="49"/>
    <col width="7.1640625" customWidth="1" style="3" min="50" max="51"/>
    <col width="10.6640625" customWidth="1" style="3" min="52" max="52"/>
    <col width="10.6640625" customWidth="1" style="66" min="53" max="53"/>
    <col width="10.6640625" customWidth="1" style="75" min="54" max="54"/>
    <col width="10.6640625" customWidth="1" style="3" min="55" max="55"/>
    <col width="10.6640625" customWidth="1" style="218" min="56" max="56"/>
    <col width="9.5" customWidth="1" style="219" min="57" max="57"/>
    <col width="9.5" customWidth="1" style="21" min="58" max="61"/>
    <col width="7.5" bestFit="1" customWidth="1" style="36" min="62" max="62"/>
    <col width="6.1640625" bestFit="1" customWidth="1" style="36" min="63" max="63"/>
    <col width="6.1640625" customWidth="1" style="36" min="64" max="64"/>
    <col width="6" customWidth="1" style="4" min="65" max="65"/>
    <col width="6.5" customWidth="1" style="4" min="66" max="66"/>
    <col width="6.1640625" customWidth="1" style="70" min="67" max="67"/>
    <col width="10.6640625" customWidth="1" style="79" min="68" max="68"/>
    <col width="10.6640625" customWidth="1" style="3" min="69" max="16384"/>
  </cols>
  <sheetData>
    <row r="1" ht="43" customFormat="1" customHeight="1" s="1">
      <c r="A1" s="99" t="inlineStr">
        <is>
          <t>Last Name</t>
        </is>
      </c>
      <c r="B1" s="99" t="inlineStr">
        <is>
          <t>First Name</t>
        </is>
      </c>
      <c r="C1" s="269" t="inlineStr">
        <is>
          <t>Student ID</t>
        </is>
      </c>
      <c r="D1" s="97" t="inlineStr">
        <is>
          <t>Gen</t>
        </is>
      </c>
      <c r="E1" s="100" t="inlineStr">
        <is>
          <t>Grade</t>
        </is>
      </c>
      <c r="F1" s="100" t="inlineStr">
        <is>
          <t>Sped Flag</t>
        </is>
      </c>
      <c r="G1" s="100" t="inlineStr">
        <is>
          <t>TAG</t>
        </is>
      </c>
      <c r="H1" s="100" t="inlineStr">
        <is>
          <t>SPECIAL PROGRAM</t>
        </is>
      </c>
      <c r="I1" s="97" t="inlineStr">
        <is>
          <t>Academic</t>
        </is>
      </c>
      <c r="J1" s="97" t="inlineStr">
        <is>
          <t>Behavior</t>
        </is>
      </c>
      <c r="K1" s="100" t="inlineStr">
        <is>
          <t>Math Pl</t>
        </is>
      </c>
      <c r="L1" s="261" t="inlineStr">
        <is>
          <t>iReady ELA</t>
        </is>
      </c>
      <c r="M1" s="261" t="inlineStr">
        <is>
          <t>iReady Math</t>
        </is>
      </c>
      <c r="N1" s="100" t="inlineStr">
        <is>
          <t>Math Red Z</t>
        </is>
      </c>
      <c r="O1" s="100" t="inlineStr">
        <is>
          <t>LA Red Z</t>
        </is>
      </c>
      <c r="P1" s="100" t="inlineStr">
        <is>
          <t>reading</t>
        </is>
      </c>
      <c r="Q1" s="100" t="inlineStr">
        <is>
          <t>writing</t>
        </is>
      </c>
      <c r="R1" s="100" t="inlineStr">
        <is>
          <t>INC interv</t>
        </is>
      </c>
      <c r="S1" s="100" t="n"/>
      <c r="T1" s="175" t="inlineStr">
        <is>
          <t xml:space="preserve">Core 1 </t>
        </is>
      </c>
      <c r="U1" s="175" t="inlineStr">
        <is>
          <t xml:space="preserve">Core 2 </t>
        </is>
      </c>
      <c r="V1" s="172" t="inlineStr">
        <is>
          <t xml:space="preserve">Core 3 </t>
        </is>
      </c>
      <c r="W1" s="171" t="inlineStr">
        <is>
          <t xml:space="preserve">Core 4 </t>
        </is>
      </c>
      <c r="X1" s="172" t="inlineStr">
        <is>
          <t xml:space="preserve">Core 5 </t>
        </is>
      </c>
      <c r="Y1" s="91" t="inlineStr">
        <is>
          <t>HR</t>
        </is>
      </c>
      <c r="Z1" s="173" t="inlineStr">
        <is>
          <t>T1 INC          5B</t>
        </is>
      </c>
      <c r="AA1" s="97" t="inlineStr">
        <is>
          <t>T2 INC</t>
        </is>
      </c>
      <c r="AB1" s="97" t="inlineStr">
        <is>
          <t>T3 INC</t>
        </is>
      </c>
      <c r="AC1" s="173" t="inlineStr">
        <is>
          <t>Aplied Learning Time</t>
        </is>
      </c>
      <c r="AD1" s="27" t="n"/>
      <c r="AG1" s="1" t="inlineStr">
        <is>
          <t>Total</t>
        </is>
      </c>
      <c r="AH1" s="1" t="inlineStr">
        <is>
          <t>Male</t>
        </is>
      </c>
      <c r="AI1" s="1" t="inlineStr">
        <is>
          <t>Female</t>
        </is>
      </c>
      <c r="AJ1" s="1" t="inlineStr">
        <is>
          <t>IEP</t>
        </is>
      </c>
      <c r="AK1" s="1" t="n">
        <v>504</v>
      </c>
      <c r="AL1" s="1" t="inlineStr">
        <is>
          <t>7th</t>
        </is>
      </c>
      <c r="AM1" s="1" t="inlineStr">
        <is>
          <t>8th</t>
        </is>
      </c>
      <c r="AN1" s="1" t="inlineStr">
        <is>
          <t>a-1</t>
        </is>
      </c>
      <c r="AO1" s="1" t="inlineStr">
        <is>
          <t>a-2</t>
        </is>
      </c>
      <c r="AP1" s="1" t="inlineStr">
        <is>
          <t>a-3</t>
        </is>
      </c>
      <c r="AQ1" s="1" t="inlineStr">
        <is>
          <t>b-1</t>
        </is>
      </c>
      <c r="AR1" s="1" t="inlineStr">
        <is>
          <t>b-2</t>
        </is>
      </c>
      <c r="AS1" s="1" t="inlineStr">
        <is>
          <t>b-3</t>
        </is>
      </c>
      <c r="BA1" s="65" t="n"/>
      <c r="BB1" s="74" t="n"/>
      <c r="BC1" s="1" t="inlineStr">
        <is>
          <t>S ID</t>
        </is>
      </c>
      <c r="BD1" s="222" t="inlineStr">
        <is>
          <t>Core 1</t>
        </is>
      </c>
      <c r="BE1" s="216" t="inlineStr">
        <is>
          <t>Core 2</t>
        </is>
      </c>
      <c r="BF1" s="220" t="inlineStr">
        <is>
          <t>Core 3</t>
        </is>
      </c>
      <c r="BG1" s="20" t="inlineStr">
        <is>
          <t>Core 4</t>
        </is>
      </c>
      <c r="BH1" s="20" t="inlineStr">
        <is>
          <t>Core 5</t>
        </is>
      </c>
      <c r="BI1" s="20" t="inlineStr">
        <is>
          <t>HR</t>
        </is>
      </c>
      <c r="BJ1" s="64" t="inlineStr">
        <is>
          <t>T1 INC</t>
        </is>
      </c>
      <c r="BK1" s="64" t="inlineStr">
        <is>
          <t>T2 INC</t>
        </is>
      </c>
      <c r="BL1" s="64" t="inlineStr">
        <is>
          <t>T3 INC</t>
        </is>
      </c>
      <c r="BM1" s="9" t="n"/>
      <c r="BN1" s="9" t="n"/>
      <c r="BO1" s="69" t="n"/>
      <c r="BP1" s="78" t="n"/>
    </row>
    <row r="2" customFormat="1" s="1">
      <c r="A2" s="255" t="inlineStr">
        <is>
          <t>Ruff</t>
        </is>
      </c>
      <c r="B2" s="255" t="inlineStr">
        <is>
          <t>Tallen</t>
        </is>
      </c>
      <c r="C2" s="271" t="n">
        <v>39282</v>
      </c>
      <c r="D2" s="256" t="inlineStr">
        <is>
          <t>M</t>
        </is>
      </c>
      <c r="E2" s="24" t="n">
        <v>7</v>
      </c>
      <c r="F2" s="256" t="n"/>
      <c r="G2" s="256" t="n"/>
      <c r="H2" s="256" t="n"/>
      <c r="I2" s="256" t="n">
        <v>3</v>
      </c>
      <c r="J2" s="256" t="n">
        <v>3</v>
      </c>
      <c r="K2" s="255" t="inlineStr">
        <is>
          <t>7th</t>
        </is>
      </c>
      <c r="L2" s="317" t="inlineStr">
        <is>
          <t>Level 5</t>
        </is>
      </c>
      <c r="M2" s="317" t="inlineStr">
        <is>
          <t>Level 5</t>
        </is>
      </c>
      <c r="N2" s="24" t="n"/>
      <c r="O2" s="24" t="n"/>
      <c r="P2" s="255" t="inlineStr">
        <is>
          <t>Below</t>
        </is>
      </c>
      <c r="Q2" s="255" t="inlineStr">
        <is>
          <t>Below</t>
        </is>
      </c>
      <c r="R2" s="255" t="n"/>
      <c r="S2" s="88" t="n"/>
      <c r="T2" s="176" t="inlineStr">
        <is>
          <t>SCI</t>
        </is>
      </c>
      <c r="U2" s="176" t="inlineStr">
        <is>
          <t>SS</t>
        </is>
      </c>
      <c r="V2" s="167" t="inlineStr">
        <is>
          <t>SP</t>
        </is>
      </c>
      <c r="W2" s="167" t="inlineStr">
        <is>
          <t>LA</t>
        </is>
      </c>
      <c r="X2" s="167" t="inlineStr">
        <is>
          <t>IM7</t>
        </is>
      </c>
      <c r="Y2" s="238" t="inlineStr">
        <is>
          <t>JG</t>
        </is>
      </c>
      <c r="Z2" s="88" t="inlineStr">
        <is>
          <t>OT</t>
        </is>
      </c>
      <c r="AA2" s="241" t="n"/>
      <c r="AB2" s="241" t="n"/>
      <c r="AC2" s="88" t="n"/>
      <c r="AD2" s="27" t="n"/>
      <c r="AE2" s="3" t="n"/>
      <c r="AF2" s="3" t="inlineStr">
        <is>
          <t>LA C1</t>
        </is>
      </c>
      <c r="AG2" s="3">
        <f>COUNTIF(T:T,"LA")</f>
        <v/>
      </c>
      <c r="AH2" s="3">
        <f>SUMPRODUCT((T:T="la")*(D:D="m"))</f>
        <v/>
      </c>
      <c r="AI2" s="3">
        <f>SUMPRODUCT((T:T="la")*(D:D="f"))</f>
        <v/>
      </c>
      <c r="AJ2" s="3">
        <f>SUMPRODUCT((T:T="la")*(F:F="iep"))</f>
        <v/>
      </c>
      <c r="AK2" s="3">
        <f>SUMPRODUCT((T:T="la")*(F:F="504p"))</f>
        <v/>
      </c>
      <c r="AL2" s="3">
        <f>COUNTIFS(T:T,"la",E:E,"7")</f>
        <v/>
      </c>
      <c r="AM2" s="3">
        <f>COUNTIFS(T:T,"la",E:E,"8")</f>
        <v/>
      </c>
      <c r="AN2" s="3">
        <f>COUNTIFS(T:T,"la",I:I,"1")</f>
        <v/>
      </c>
      <c r="AO2" s="3">
        <f>COUNTIFS(T:T,"la",I:I,"2")</f>
        <v/>
      </c>
      <c r="AP2" s="3">
        <f>COUNTIFS(T:T,"la",I:I,"3")</f>
        <v/>
      </c>
      <c r="AQ2" s="3">
        <f>COUNTIFS(T:T,"la",J:J,"1")</f>
        <v/>
      </c>
      <c r="AR2" s="3">
        <f>COUNTIFS(T:T,"la",J:J,"2")</f>
        <v/>
      </c>
      <c r="AS2" s="3">
        <f>COUNTIFS(T:T,"la",J:J,"3")</f>
        <v/>
      </c>
      <c r="AT2" s="3" t="n"/>
      <c r="AU2" s="3" t="n"/>
      <c r="AV2" s="3" t="n"/>
      <c r="AW2" s="3" t="n"/>
      <c r="AX2" s="3" t="n"/>
      <c r="BA2" s="65" t="n"/>
      <c r="BB2" s="74" t="n"/>
      <c r="BC2" s="3">
        <f>#REF!</f>
        <v/>
      </c>
      <c r="BD2" s="223">
        <f>IF(#REF!="LA","MLAC1",IF(#REF!="SS","MSSC1",IF(#REF!="SCI","MSCIC1",IF(#REF!="IM7","MM7C1",IF(#REF!="SP","MSPAC1",IF(#REF!="SPM","RM1B",IF(#REF!="SLA","RLA1B",IF(#REF!="ASC","ASC1BT1"))))))))</f>
        <v/>
      </c>
      <c r="BE2" s="217">
        <f>IF(#REF!="LA","MLAC2",IF(#REF!="SS","MSSC2",IF(#REF!="SCI","MSCIC2",IF(#REF!="im7","MM7C2",IF(#REF!="SP","MSPAC2",IF(#REF!="SPM","RM2B",IF(#REF!="SPLA","RLA2B",IF(#REF!="ASC","ASC2BT1",IF(#REF!="ELL","ELL2B")))))))))</f>
        <v/>
      </c>
      <c r="BF2" s="26">
        <f>IF(#REF!="LA","MLAC3",IF(#REF!="SS","MSSC3",IF(#REF!="SCI","MSCIC3",IF(#REF!="im8","MM8C3",IF(#REF!="SP","MSPC3",IF(#REF!="SPM","RM1G",IF(#REF!="SLA","RLA1G",IF(#REF!="ASC","ASC1GT1"))))))))</f>
        <v/>
      </c>
      <c r="BG2" s="26">
        <f>IF(#REF!="LA","MLAC4",IF(#REF!="SS","MSSC4",IF(#REF!="SCI","MSCIC4",IF(#REF!="im8","MM8C4",IF(#REF!="SP","MSPC4",IF(#REF!="SPM","RM2G",IF(#REF!="SPLA","RLA2G",IF(#REF!="ASC","ASC2GT1",IF(#REF!="MOT","OTM72G")))))))))</f>
        <v/>
      </c>
      <c r="BH2" s="26">
        <f>IF(#REF!="LA","MLAC5",IF(#REF!="SS","MSSC5",IF(#REF!="SCI","MSCIC5",IF(#REF!="im7","MM7C5",IF(#REF!="SP","MSPC5",IF(#REF!="ELL","ELL5G",IF(#REF!="SPLA","RLA5G",IF(#REF!="ASC","ASC5B"))))))))</f>
        <v/>
      </c>
      <c r="BI2" s="26">
        <f>IF(#REF!="WB","MHRWB",IF(#REF!="JG","MHRJG",IF(#REF!="AV","MHRAV",IF(#REF!="KP","MHRKP",IF(#REF!="TH","MHRTH")))))</f>
        <v/>
      </c>
      <c r="BJ2" s="36" t="n"/>
      <c r="BK2" s="36" t="n"/>
      <c r="BL2" s="36" t="n"/>
      <c r="BM2" s="8" t="n"/>
      <c r="BN2" s="4" t="n"/>
      <c r="BO2" s="70" t="n"/>
      <c r="BP2" s="78" t="n"/>
    </row>
    <row r="3">
      <c r="A3" s="255" t="inlineStr">
        <is>
          <t>Ward</t>
        </is>
      </c>
      <c r="B3" s="255" t="inlineStr">
        <is>
          <t>Caitlyn</t>
        </is>
      </c>
      <c r="C3" s="271" t="n">
        <v>38901</v>
      </c>
      <c r="D3" s="256" t="inlineStr">
        <is>
          <t>F</t>
        </is>
      </c>
      <c r="E3" s="247" t="n">
        <v>7</v>
      </c>
      <c r="F3" s="256" t="n"/>
      <c r="G3" s="256" t="n"/>
      <c r="H3" s="256" t="n"/>
      <c r="I3" s="256" t="n">
        <v>3</v>
      </c>
      <c r="J3" s="256" t="n">
        <v>1</v>
      </c>
      <c r="K3" s="255" t="inlineStr">
        <is>
          <t>7th</t>
        </is>
      </c>
      <c r="L3" s="317" t="inlineStr">
        <is>
          <t>Level 5</t>
        </is>
      </c>
      <c r="M3" s="317" t="inlineStr">
        <is>
          <t>Level 5</t>
        </is>
      </c>
      <c r="N3" s="24" t="n"/>
      <c r="O3" s="24" t="n"/>
      <c r="P3" s="255" t="inlineStr">
        <is>
          <t>Grade</t>
        </is>
      </c>
      <c r="Q3" s="258" t="inlineStr">
        <is>
          <t>Below</t>
        </is>
      </c>
      <c r="R3" s="255" t="inlineStr">
        <is>
          <t>ASC</t>
        </is>
      </c>
      <c r="S3" s="234" t="n"/>
      <c r="T3" s="176" t="inlineStr">
        <is>
          <t>LA</t>
        </is>
      </c>
      <c r="U3" s="176" t="inlineStr">
        <is>
          <t>IM7</t>
        </is>
      </c>
      <c r="V3" s="167" t="inlineStr">
        <is>
          <t>SP</t>
        </is>
      </c>
      <c r="W3" s="167" t="inlineStr">
        <is>
          <t>SCI</t>
        </is>
      </c>
      <c r="X3" s="167" t="inlineStr">
        <is>
          <t>SS</t>
        </is>
      </c>
      <c r="Y3" s="238" t="inlineStr">
        <is>
          <t>AV</t>
        </is>
      </c>
      <c r="Z3" s="88" t="inlineStr">
        <is>
          <t>BAND</t>
        </is>
      </c>
      <c r="AA3" s="241" t="n"/>
      <c r="AB3" s="241" t="n"/>
      <c r="AD3" s="27" t="n"/>
      <c r="AE3" s="5" t="n"/>
      <c r="AF3" s="3" t="inlineStr">
        <is>
          <t>LA C2</t>
        </is>
      </c>
      <c r="AG3" s="3">
        <f>COUNTIF(U:U,"LA")</f>
        <v/>
      </c>
      <c r="AH3" s="3">
        <f>SUMPRODUCT((U:U="la")*(D:D="m"))</f>
        <v/>
      </c>
      <c r="AI3" s="3">
        <f>SUMPRODUCT((U:U="la")*(D:D="f"))</f>
        <v/>
      </c>
      <c r="AJ3" s="3">
        <f>SUMPRODUCT((U:U="la")*(F:F="iep"))</f>
        <v/>
      </c>
      <c r="AK3" s="3">
        <f>SUMPRODUCT((U:U="la")*(F:F="504p"))</f>
        <v/>
      </c>
      <c r="AL3" s="3">
        <f>COUNTIFS(U:U,"la",E:E,"7")</f>
        <v/>
      </c>
      <c r="AM3" s="3">
        <f>COUNTIFS(U:U,"la",E:E,"8")</f>
        <v/>
      </c>
      <c r="AN3" s="3">
        <f>COUNTIFS(U:U,"la",I:I,"1")</f>
        <v/>
      </c>
      <c r="AO3" s="3">
        <f>COUNTIFS(U:U,"la",I:I,"2")</f>
        <v/>
      </c>
      <c r="AP3" s="3">
        <f>COUNTIFS(U:U,"la",I:I,"3")</f>
        <v/>
      </c>
      <c r="AQ3" s="3">
        <f>COUNTIFS(U:U,"la",J:J,"1")</f>
        <v/>
      </c>
      <c r="AR3" s="3">
        <f>COUNTIFS(U:U,"la",J:J,"2")</f>
        <v/>
      </c>
      <c r="AS3" s="3">
        <f>COUNTIFS(U:U,"la",J:J,"3")</f>
        <v/>
      </c>
      <c r="BC3" s="3">
        <f>#REF!</f>
        <v/>
      </c>
      <c r="BD3" s="223">
        <f>IF(#REF!="LA","MLAC1",IF(#REF!="SS","MSSC1",IF(#REF!="SCI","MSCIC1",IF(#REF!="IM7","MM7C1",IF(#REF!="SP","MSPAC1",IF(#REF!="SPM","RM1B",IF(#REF!="SLA","RLA1B",IF(#REF!="ASC","ASC1BT1"))))))))</f>
        <v/>
      </c>
      <c r="BE3" s="217">
        <f>IF(#REF!="LA","MLAC2",IF(#REF!="SS","MSSC2",IF(#REF!="SCI","MSCIC2",IF(#REF!="im7","MM7C2",IF(#REF!="SP","MSPAC2",IF(#REF!="SPM","RM2B",IF(#REF!="SPLA","RLA2B",IF(#REF!="ASC","ASC2BT1",IF(#REF!="ELL","ELL2B")))))))))</f>
        <v/>
      </c>
      <c r="BF3" s="26">
        <f>IF(#REF!="LA","MLAC3",IF(#REF!="SS","MSSC3",IF(#REF!="SCI","MSCIC3",IF(#REF!="im8","MM8C3",IF(#REF!="SP","MSPC3",IF(#REF!="SPM","RM1G",IF(#REF!="SLA","RLA1G",IF(#REF!="ASC","ASC1GT1"))))))))</f>
        <v/>
      </c>
      <c r="BG3" s="26">
        <f>IF(#REF!="LA","MLAC4",IF(#REF!="SS","MSSC4",IF(#REF!="SCI","MSCIC4",IF(#REF!="im8","MM8C4",IF(#REF!="SP","MSPC4",IF(#REF!="SPM","RM2G",IF(#REF!="SPLA","RLA2G",IF(#REF!="ASC","ASC2GT1",IF(#REF!="MOT","OTM72G")))))))))</f>
        <v/>
      </c>
      <c r="BH3" s="26">
        <f>IF(#REF!="LA","MLAC5",IF(#REF!="SS","MSSC5",IF(#REF!="SCI","MSCIC5",IF(#REF!="im7","MM7C5",IF(#REF!="SP","MSPC5",IF(#REF!="ELL","ELL5G",IF(#REF!="SPLA","RLA5G",IF(#REF!="ASC","ASC5B"))))))))</f>
        <v/>
      </c>
      <c r="BI3" s="26">
        <f>IF(#REF!="WB","MHRWB",IF(#REF!="JG","MHRJG",IF(#REF!="AV","MHRAV",IF(#REF!="KP","MHRKP",IF(#REF!="TH","MHRTH")))))</f>
        <v/>
      </c>
    </row>
    <row r="4">
      <c r="A4" s="2" t="inlineStr">
        <is>
          <t>Collins</t>
        </is>
      </c>
      <c r="B4" s="2" t="inlineStr">
        <is>
          <t>Ella</t>
        </is>
      </c>
      <c r="C4" s="270" t="n">
        <v>36793</v>
      </c>
      <c r="D4" s="24" t="inlineStr">
        <is>
          <t>F</t>
        </is>
      </c>
      <c r="E4" s="24" t="n">
        <v>8</v>
      </c>
      <c r="F4" s="24" t="n"/>
      <c r="G4" s="24" t="n"/>
      <c r="H4" s="24" t="n"/>
      <c r="I4" s="24" t="n">
        <v>3</v>
      </c>
      <c r="J4" s="24" t="n">
        <v>2</v>
      </c>
      <c r="K4" s="24" t="inlineStr">
        <is>
          <t>pre alg</t>
        </is>
      </c>
      <c r="L4" s="38" t="inlineStr">
        <is>
          <t>Level 8</t>
        </is>
      </c>
      <c r="M4" s="38" t="inlineStr">
        <is>
          <t>Mid 6</t>
        </is>
      </c>
      <c r="N4" s="2" t="n"/>
      <c r="O4" s="24" t="n"/>
      <c r="P4" s="2" t="inlineStr">
        <is>
          <t>Grade</t>
        </is>
      </c>
      <c r="Q4" s="2" t="inlineStr">
        <is>
          <t>Below</t>
        </is>
      </c>
      <c r="R4" s="2" t="inlineStr">
        <is>
          <t xml:space="preserve"> ASC</t>
        </is>
      </c>
      <c r="S4" s="176" t="inlineStr">
        <is>
          <t>SP Adv</t>
        </is>
      </c>
      <c r="T4" s="176" t="inlineStr">
        <is>
          <t>SP Adv</t>
        </is>
      </c>
      <c r="U4" s="176" t="inlineStr"/>
      <c r="V4" s="166" t="inlineStr">
        <is>
          <t>IM8</t>
        </is>
      </c>
      <c r="W4" s="167" t="inlineStr">
        <is>
          <t>SS</t>
        </is>
      </c>
      <c r="X4" s="167" t="inlineStr">
        <is>
          <t>SCI</t>
        </is>
      </c>
      <c r="Y4" s="238" t="inlineStr">
        <is>
          <t>WB</t>
        </is>
      </c>
      <c r="Z4" s="88" t="inlineStr">
        <is>
          <t>KP</t>
        </is>
      </c>
      <c r="AD4" s="27" t="n"/>
      <c r="AF4" s="3" t="inlineStr">
        <is>
          <t>LA C3</t>
        </is>
      </c>
      <c r="AG4" s="3">
        <f>COUNTIF(V:V,"LA")</f>
        <v/>
      </c>
      <c r="AH4" s="3">
        <f>SUMPRODUCT((V:V="la")*(D:D="m"))</f>
        <v/>
      </c>
      <c r="AI4" s="3">
        <f>SUMPRODUCT((V:V="la")*(D:D="f"))</f>
        <v/>
      </c>
      <c r="AJ4" s="3">
        <f>SUMPRODUCT((V:V="la")*(F:F="iep"))</f>
        <v/>
      </c>
      <c r="AK4" s="3">
        <f>SUMPRODUCT((V:V="la")*(F:F="504p"))</f>
        <v/>
      </c>
      <c r="AL4" s="3">
        <f>COUNTIFS(V:V,"la",E:E,"7")</f>
        <v/>
      </c>
      <c r="AM4" s="3">
        <f>COUNTIFS(V:V,"la",E:E,"8")</f>
        <v/>
      </c>
      <c r="AN4" s="3">
        <f>COUNTIFS(V:V,"la",I:I,"1")</f>
        <v/>
      </c>
      <c r="AO4" s="3">
        <f>COUNTIFS(V:V,"la",I:I,"2")</f>
        <v/>
      </c>
      <c r="AP4" s="3">
        <f>COUNTIFS(V:V,"la",I:I,"3")</f>
        <v/>
      </c>
      <c r="AQ4" s="3">
        <f>COUNTIFS(V:V,"la",J:J,"1")</f>
        <v/>
      </c>
      <c r="AR4" s="3">
        <f>COUNTIFS(V:V,"la",J:J,"2")</f>
        <v/>
      </c>
      <c r="AS4" s="3">
        <f>COUNTIFS(V:V,"la",J:J,"3")</f>
        <v/>
      </c>
      <c r="BC4" s="3">
        <f>#REF!</f>
        <v/>
      </c>
      <c r="BD4" s="223">
        <f>IF(#REF!="LA","MLAC1",IF(#REF!="SS","MSSC1",IF(#REF!="SCI","MSCIC1",IF(#REF!="IM7","MM7C1",IF(#REF!="SP","MSPAC1",IF(#REF!="SPM","RM1B",IF(#REF!="SLA","RLA1B",IF(#REF!="ASC","ASC1BT1"))))))))</f>
        <v/>
      </c>
      <c r="BE4" s="217">
        <f>IF(#REF!="LA","MLAC2",IF(#REF!="SS","MSSC2",IF(#REF!="SCI","MSCIC2",IF(#REF!="im7","MM7C2",IF(#REF!="SP","MSPAC2",IF(#REF!="SPM","RM2B",IF(#REF!="SPLA","RLA2B",IF(#REF!="ASC","ASC2BT1",IF(#REF!="ELL","ELL2B")))))))))</f>
        <v/>
      </c>
      <c r="BF4" s="26">
        <f>IF(#REF!="LA","MLAC3",IF(#REF!="SS","MSSC3",IF(#REF!="SCI","MSCIC3",IF(#REF!="im8","MM8C3",IF(#REF!="SP","MSPC3",IF(#REF!="SPM","RM1G",IF(#REF!="SLA","RLA1G",IF(#REF!="ASC","ASC1GT1"))))))))</f>
        <v/>
      </c>
      <c r="BG4" s="26">
        <f>IF(#REF!="LA","MLAC4",IF(#REF!="SS","MSSC4",IF(#REF!="SCI","MSCIC4",IF(#REF!="im8","MM8C4",IF(#REF!="SP","MSPC4",IF(#REF!="SPM","RM2G",IF(#REF!="SPLA","RLA2G",IF(#REF!="ASC","ASC2GT1",IF(#REF!="MOT","OTM72G")))))))))</f>
        <v/>
      </c>
      <c r="BH4" s="26">
        <f>IF(#REF!="LA","MLAC5",IF(#REF!="SS","MSSC5",IF(#REF!="SCI","MSCIC5",IF(#REF!="im7","MM7C5",IF(#REF!="SP","MSPC5",IF(#REF!="ELL","ELL5G",IF(#REF!="SPLA","RLA5G",IF(#REF!="ASC","ASC5B"))))))))</f>
        <v/>
      </c>
      <c r="BI4" s="26">
        <f>IF(#REF!="WB","MHRWB",IF(#REF!="JG","MHRJG",IF(#REF!="AV","MHRAV",IF(#REF!="KP","MHRKP",IF(#REF!="TH","MHRTH")))))</f>
        <v/>
      </c>
    </row>
    <row r="5">
      <c r="A5" s="88" t="inlineStr">
        <is>
          <t>Johnnson</t>
        </is>
      </c>
      <c r="B5" s="88" t="inlineStr">
        <is>
          <t>Layla</t>
        </is>
      </c>
      <c r="C5" s="272" t="n">
        <v>39284</v>
      </c>
      <c r="D5" s="87" t="inlineStr">
        <is>
          <t>F</t>
        </is>
      </c>
      <c r="E5" s="101" t="n">
        <v>7</v>
      </c>
      <c r="F5" s="101" t="inlineStr">
        <is>
          <t>504p</t>
        </is>
      </c>
      <c r="H5" s="101" t="n">
        <v>504</v>
      </c>
      <c r="I5" s="227" t="n">
        <v>3</v>
      </c>
      <c r="J5" s="227" t="n">
        <v>2</v>
      </c>
      <c r="K5" s="101" t="inlineStr">
        <is>
          <t>7th</t>
        </is>
      </c>
      <c r="L5" s="263" t="inlineStr">
        <is>
          <t>Level 5</t>
        </is>
      </c>
      <c r="M5" s="263" t="inlineStr">
        <is>
          <t>Level 4</t>
        </is>
      </c>
      <c r="P5" s="101" t="inlineStr">
        <is>
          <t>Below</t>
        </is>
      </c>
      <c r="Q5" s="101" t="inlineStr">
        <is>
          <t>Below</t>
        </is>
      </c>
      <c r="R5" s="101" t="inlineStr">
        <is>
          <t>ASC</t>
        </is>
      </c>
      <c r="T5" s="176" t="inlineStr">
        <is>
          <t>LA</t>
        </is>
      </c>
      <c r="U5" s="176" t="inlineStr">
        <is>
          <t>SS</t>
        </is>
      </c>
      <c r="V5" s="167" t="inlineStr">
        <is>
          <t>SCI</t>
        </is>
      </c>
      <c r="W5" s="167" t="inlineStr">
        <is>
          <t>SP</t>
        </is>
      </c>
      <c r="X5" s="167" t="inlineStr">
        <is>
          <t>IM7</t>
        </is>
      </c>
      <c r="Y5" s="240" t="inlineStr">
        <is>
          <t>TH</t>
        </is>
      </c>
      <c r="Z5" s="88" t="inlineStr">
        <is>
          <t>BAND</t>
        </is>
      </c>
      <c r="AD5" s="27" t="n"/>
      <c r="AF5" s="3" t="inlineStr">
        <is>
          <t>LA C4</t>
        </is>
      </c>
      <c r="AG5" s="3">
        <f>COUNTIF(W:W,"LA")</f>
        <v/>
      </c>
      <c r="AH5" s="3">
        <f>SUMPRODUCT((W:W="la")*(D:D="m"))</f>
        <v/>
      </c>
      <c r="AI5" s="3">
        <f>SUMPRODUCT((W:W="la")*(D:D="f"))</f>
        <v/>
      </c>
      <c r="AJ5" s="3">
        <f>SUMPRODUCT((W:W="la")*(F:F="iep"))</f>
        <v/>
      </c>
      <c r="AK5" s="3">
        <f>SUMPRODUCT((W:W="la")*(F:F="504p"))</f>
        <v/>
      </c>
      <c r="AL5" s="3">
        <f>COUNTIFS(W:W,"la",E:E,"7")</f>
        <v/>
      </c>
      <c r="AM5" s="3">
        <f>COUNTIFS(W:W,"la",E:E,"8")</f>
        <v/>
      </c>
      <c r="AN5" s="3">
        <f>COUNTIFS(W:W,"la",I:I,"1")</f>
        <v/>
      </c>
      <c r="AO5" s="3">
        <f>COUNTIFS(W:W,"la",I:I,"2")</f>
        <v/>
      </c>
      <c r="AP5" s="3">
        <f>COUNTIFS(W:W,"la",I:I,"3")</f>
        <v/>
      </c>
      <c r="AQ5" s="3">
        <f>COUNTIFS(W:W,"la",J:J,"1")</f>
        <v/>
      </c>
      <c r="AR5" s="3">
        <f>COUNTIFS(W:W,"la",J:J,"2")</f>
        <v/>
      </c>
      <c r="AS5" s="3">
        <f>COUNTIFS(W:W,"la",J:J,"3")</f>
        <v/>
      </c>
      <c r="BC5" s="3">
        <f>#REF!</f>
        <v/>
      </c>
      <c r="BD5" s="223">
        <f>IF(#REF!="LA","MLAC1",IF(#REF!="SS","MSSC1",IF(#REF!="SCI","MSCIC1",IF(#REF!="IM7","MM7C1",IF(#REF!="SP","MSPAC1",IF(#REF!="SPM","RM1B",IF(#REF!="SLA","RLA1B",IF(#REF!="ASC","ASC1BT1"))))))))</f>
        <v/>
      </c>
      <c r="BE5" s="217">
        <f>IF(#REF!="LA","MLAC2",IF(#REF!="SS","MSSC2",IF(#REF!="SCI","MSCIC2",IF(#REF!="im7","MM7C2",IF(#REF!="SP","MSPAC2",IF(#REF!="SPM","RM2B",IF(#REF!="SPLA","RLA2B",IF(#REF!="ASC","ASC2BT1",IF(#REF!="ELL","ELL2B")))))))))</f>
        <v/>
      </c>
      <c r="BF5" s="26">
        <f>IF(#REF!="LA","MLAC3",IF(#REF!="SS","MSSC3",IF(#REF!="SCI","MSCIC3",IF(#REF!="im8","MM8C3",IF(#REF!="SP","MSPC3",IF(#REF!="SPM","RM1G",IF(#REF!="SLA","RLA1G",IF(#REF!="ASC","ASC1GT1"))))))))</f>
        <v/>
      </c>
      <c r="BG5" s="26">
        <f>IF(#REF!="LA","MLAC4",IF(#REF!="SS","MSSC4",IF(#REF!="SCI","MSCIC4",IF(#REF!="im8","MM8C4",IF(#REF!="SP","MSPC4",IF(#REF!="SPM","RM2G",IF(#REF!="SPLA","RLA2G",IF(#REF!="ASC","ASC2GT1",IF(#REF!="MOT","OTM72G")))))))))</f>
        <v/>
      </c>
      <c r="BH5" s="26">
        <f>IF(#REF!="LA","MLAC5",IF(#REF!="SS","MSSC5",IF(#REF!="SCI","MSCIC5",IF(#REF!="im7","MM7C5",IF(#REF!="SP","MSPC5",IF(#REF!="ELL","ELL5G",IF(#REF!="SPLA","RLA5G",IF(#REF!="ASC","ASC5B"))))))))</f>
        <v/>
      </c>
      <c r="BI5" s="26">
        <f>IF(#REF!="WB","MHRWB",IF(#REF!="JG","MHRJG",IF(#REF!="AV","MHRAV",IF(#REF!="KP","MHRKP",IF(#REF!="TH","MHRTH")))))</f>
        <v/>
      </c>
    </row>
    <row r="6">
      <c r="A6" s="255" t="inlineStr">
        <is>
          <t>Phelps</t>
        </is>
      </c>
      <c r="B6" s="255" t="inlineStr">
        <is>
          <t>Edie</t>
        </is>
      </c>
      <c r="C6" s="271" t="n">
        <v>35263</v>
      </c>
      <c r="D6" s="256" t="inlineStr">
        <is>
          <t>F</t>
        </is>
      </c>
      <c r="E6" s="24" t="n">
        <v>7</v>
      </c>
      <c r="F6" s="256" t="n"/>
      <c r="G6" s="256" t="n"/>
      <c r="H6" s="256" t="n"/>
      <c r="I6" s="256" t="n">
        <v>2</v>
      </c>
      <c r="J6" s="256" t="n">
        <v>1</v>
      </c>
      <c r="K6" s="255" t="inlineStr">
        <is>
          <t>7th</t>
        </is>
      </c>
      <c r="L6" s="317" t="inlineStr">
        <is>
          <t>Mid 6</t>
        </is>
      </c>
      <c r="M6" s="317" t="inlineStr">
        <is>
          <t>Early 6</t>
        </is>
      </c>
      <c r="N6" s="87" t="n"/>
      <c r="O6" s="87" t="n"/>
      <c r="P6" s="255" t="inlineStr">
        <is>
          <t>Grade</t>
        </is>
      </c>
      <c r="Q6" s="258" t="inlineStr">
        <is>
          <t>Grade</t>
        </is>
      </c>
      <c r="R6" s="255" t="inlineStr">
        <is>
          <t>ASC</t>
        </is>
      </c>
      <c r="S6" s="88" t="n"/>
      <c r="T6" s="176" t="inlineStr">
        <is>
          <t>SS</t>
        </is>
      </c>
      <c r="U6" s="176" t="inlineStr">
        <is>
          <t>SCI</t>
        </is>
      </c>
      <c r="V6" s="167" t="inlineStr">
        <is>
          <t>LA</t>
        </is>
      </c>
      <c r="W6" s="167" t="inlineStr">
        <is>
          <t>SP</t>
        </is>
      </c>
      <c r="X6" s="167" t="inlineStr">
        <is>
          <t>IM7</t>
        </is>
      </c>
      <c r="Y6" s="238" t="inlineStr">
        <is>
          <t>AV</t>
        </is>
      </c>
      <c r="Z6" s="357" t="inlineStr">
        <is>
          <t>TH</t>
        </is>
      </c>
      <c r="AA6" s="241" t="n"/>
      <c r="AB6" s="88" t="n"/>
      <c r="AC6" s="94" t="n"/>
      <c r="AD6" s="27" t="n"/>
      <c r="AF6" s="3" t="inlineStr">
        <is>
          <t>LA C5</t>
        </is>
      </c>
      <c r="AG6" s="3">
        <f>COUNTIF(X:X,"LA")</f>
        <v/>
      </c>
      <c r="AH6" s="3">
        <f>SUMPRODUCT((X:X="la")*(D:D="m"))</f>
        <v/>
      </c>
      <c r="AI6" s="3">
        <f>SUMPRODUCT((X:X="la")*(D:D="f"))</f>
        <v/>
      </c>
      <c r="AJ6" s="3">
        <f>SUMPRODUCT((X:X="la")*(F:F="iep"))</f>
        <v/>
      </c>
      <c r="AK6" s="3">
        <f>SUMPRODUCT((X:X="la")*(F:F="504p"))</f>
        <v/>
      </c>
      <c r="AL6" s="3">
        <f>COUNTIFS(X:X,"la",E:E,"7")</f>
        <v/>
      </c>
      <c r="AM6" s="3">
        <f>COUNTIFS(X:X,"la",E:E,"8")</f>
        <v/>
      </c>
      <c r="AN6" s="3">
        <f>COUNTIFS(X:X,"la",I:I,"1")</f>
        <v/>
      </c>
      <c r="AO6" s="3">
        <f>COUNTIFS(X:X,"la",I:I,"2")</f>
        <v/>
      </c>
      <c r="AP6" s="3">
        <f>COUNTIFS(X:X,"la",I:I,"3")</f>
        <v/>
      </c>
      <c r="AQ6" s="3">
        <f>COUNTIFS(X:X,"la",J:J,"1")</f>
        <v/>
      </c>
      <c r="AR6" s="3">
        <f>COUNTIFS(X:X,"la",J:J,"2")</f>
        <v/>
      </c>
      <c r="AS6" s="3">
        <f>COUNTIFS(X:X,"la",J:J,"3")</f>
        <v/>
      </c>
      <c r="BC6" s="3">
        <f>$C2</f>
        <v/>
      </c>
      <c r="BD6" s="223">
        <f>IF($T2="LA","MLAC1",IF($T2="SS","MSSC1",IF($T2="SCI","MSCIC1",IF($T2="IM7","MM7C1",IF($T2="SP","MSPAC1",IF($T2="SPM","RM1B",IF($T2="SLA","RLA1B",IF($T2="ASC","ASC1BT1"))))))))</f>
        <v/>
      </c>
      <c r="BE6" s="217">
        <f>IF($U2="LA","MLAC2",IF($U2="SS","MSSC2",IF($U2="SCI","MSCIC2",IF($U2="im7","MM7C2",IF($U2="SP","MSPAC2",IF($U2="SPM","RM2B",IF($U2="SPLA","RLA2B",IF($U2="ASC","ASC2BT1",IF($U2="ELL","ELL2B")))))))))</f>
        <v/>
      </c>
      <c r="BF6" s="26">
        <f>IF($V2="LA","MLAC3",IF($V2="SS","MSSC3",IF($V2="SCI","MSCIC3",IF($V2="im8","MM8C3",IF($V2="SP","MSPC3",IF($V2="SPM","RM1G",IF($V2="SLA","RLA1G",IF($V2="ASC","ASC1GT1"))))))))</f>
        <v/>
      </c>
      <c r="BG6" s="26">
        <f>IF($W2="LA","MLAC4",IF($W2="SS","MSSC4",IF($W2="SCI","MSCIC4",IF($W2="im8","MM8C4",IF($W2="SP","MSPC4",IF($W2="SPM","RM2G",IF($W2="SPLA","RLA2G",IF($W2="ASC","ASC2GT1",IF($W2="MOT","OTM72G")))))))))</f>
        <v/>
      </c>
      <c r="BH6" s="26">
        <f>IF($X2="LA","MLAC5",IF($X2="SS","MSSC5",IF($X2="SCI","MSCIC5",IF($X2="im7","MM7C5",IF($X2="SP","MSPC5",IF($X2="ELL","ELL5G",IF($X2="SPLA","RLA5G",IF($X2="ASC","ASC5B"))))))))</f>
        <v/>
      </c>
      <c r="BI6" s="26">
        <f>IF($Y2="WB","MHRWB",IF($Y2="JG","MHRJG",IF($Y2="AV","MHRAV",IF($Y2="KP","MHRKP",IF($Y2="TH","MHRTH")))))</f>
        <v/>
      </c>
    </row>
    <row r="7">
      <c r="A7" s="255" t="inlineStr">
        <is>
          <t>Coulter</t>
        </is>
      </c>
      <c r="B7" s="255" t="inlineStr">
        <is>
          <t>Stephen</t>
        </is>
      </c>
      <c r="C7" s="271" t="n">
        <v>39160</v>
      </c>
      <c r="D7" s="256" t="inlineStr">
        <is>
          <t>M</t>
        </is>
      </c>
      <c r="E7" s="24" t="n">
        <v>7</v>
      </c>
      <c r="F7" s="256" t="n"/>
      <c r="G7" s="266" t="n"/>
      <c r="H7" s="266" t="n"/>
      <c r="I7" s="266" t="n">
        <v>1</v>
      </c>
      <c r="J7" s="266" t="n">
        <v>1</v>
      </c>
      <c r="K7" s="258" t="inlineStr">
        <is>
          <t>pre alg</t>
        </is>
      </c>
      <c r="L7" s="317" t="inlineStr">
        <is>
          <t>Early 6</t>
        </is>
      </c>
      <c r="M7" s="317" t="inlineStr">
        <is>
          <t>Early 6</t>
        </is>
      </c>
      <c r="N7" s="24" t="n"/>
      <c r="O7" s="24" t="n"/>
      <c r="P7" s="258" t="inlineStr">
        <is>
          <t>Grade</t>
        </is>
      </c>
      <c r="Q7" s="258" t="inlineStr">
        <is>
          <t>Grade</t>
        </is>
      </c>
      <c r="R7" s="258" t="n"/>
      <c r="S7" s="88" t="n"/>
      <c r="T7" s="176" t="inlineStr">
        <is>
          <t>SS</t>
        </is>
      </c>
      <c r="U7" s="176" t="inlineStr">
        <is>
          <t>IM7</t>
        </is>
      </c>
      <c r="V7" s="167" t="inlineStr">
        <is>
          <t>SCI</t>
        </is>
      </c>
      <c r="W7" s="167" t="inlineStr">
        <is>
          <t>LA</t>
        </is>
      </c>
      <c r="X7" s="167" t="inlineStr">
        <is>
          <t>SP</t>
        </is>
      </c>
      <c r="Y7" s="238" t="inlineStr">
        <is>
          <t>AV</t>
        </is>
      </c>
      <c r="Z7" s="88" t="inlineStr">
        <is>
          <t>BAND</t>
        </is>
      </c>
      <c r="AB7" s="241" t="n"/>
      <c r="AD7" s="27" t="n"/>
      <c r="AG7" s="3">
        <f>SUM(AG2:AG6)</f>
        <v/>
      </c>
      <c r="BC7" s="3">
        <f>$C3</f>
        <v/>
      </c>
      <c r="BD7" s="223">
        <f>IF($T3="LA","MLAC1",IF($T3="SS","MSSC1",IF($T3="SCI","MSCIC1",IF($T3="IM7","MM7C1",IF($T3="SP","MSPAC1",IF($T3="SPM","RM1B",IF($T3="SLA","RLA1B",IF($T3="ASC","ASC1BT1"))))))))</f>
        <v/>
      </c>
      <c r="BE7" s="217">
        <f>IF($U3="LA","MLAC2",IF($U3="SS","MSSC2",IF($U3="SCI","MSCIC2",IF($U3="im7","MM7C2",IF($U3="SP","MSPAC2",IF($U3="SPM","RM2B",IF($U3="SPLA","RLA2B",IF($U3="ASC","ASC2BT1",IF($U3="ELL","ELL2B")))))))))</f>
        <v/>
      </c>
      <c r="BF7" s="26">
        <f>IF($V3="LA","MLAC3",IF($V3="SS","MSSC3",IF($V3="SCI","MSCIC3",IF($V3="im8","MM8C3",IF($V3="SP","MSPC3",IF($V3="SPM","RM1G",IF($V3="SLA","RLA1G",IF($V3="ASC","ASC1GT1"))))))))</f>
        <v/>
      </c>
      <c r="BG7" s="26">
        <f>IF($W3="LA","MLAC4",IF($W3="SS","MSSC4",IF($W3="SCI","MSCIC4",IF($W3="im8","MM8C4",IF($W3="SP","MSPC4",IF($W3="SPM","RM2G",IF($W3="SPLA","RLA2G",IF($W3="ASC","ASC2GT1",IF($W3="MOT","OTM72G")))))))))</f>
        <v/>
      </c>
      <c r="BH7" s="26">
        <f>IF($X3="LA","MLAC5",IF($X3="SS","MSSC5",IF($X3="SCI","MSCIC5",IF($X3="im7","MM7C5",IF($X3="SP","MSPC5",IF($X3="ELL","ELL5G",IF($X3="SPLA","RLA5G",IF($X3="ASC","ASC5B"))))))))</f>
        <v/>
      </c>
      <c r="BI7" s="26">
        <f>IF($Y3="WB","MHRWB",IF($Y3="JG","MHRJG",IF($Y3="AV","MHRAV",IF($Y3="KP","MHRKP",IF($Y3="TH","MHRTH")))))</f>
        <v/>
      </c>
    </row>
    <row r="8">
      <c r="A8" s="255" t="inlineStr">
        <is>
          <t>Cymore</t>
        </is>
      </c>
      <c r="B8" s="255" t="inlineStr">
        <is>
          <t>Perry</t>
        </is>
      </c>
      <c r="C8" s="271" t="n">
        <v>35383</v>
      </c>
      <c r="D8" s="256" t="inlineStr">
        <is>
          <t>F</t>
        </is>
      </c>
      <c r="E8" s="24" t="n">
        <v>7</v>
      </c>
      <c r="F8" s="256" t="n"/>
      <c r="G8" s="266" t="n"/>
      <c r="H8" s="266" t="n"/>
      <c r="I8" s="266" t="n">
        <v>1</v>
      </c>
      <c r="J8" s="266" t="n">
        <v>1</v>
      </c>
      <c r="K8" s="258" t="inlineStr">
        <is>
          <t>7th</t>
        </is>
      </c>
      <c r="L8" s="317" t="inlineStr">
        <is>
          <t>Early 6</t>
        </is>
      </c>
      <c r="M8" s="317" t="inlineStr">
        <is>
          <t>Early 6</t>
        </is>
      </c>
      <c r="N8" s="24" t="n"/>
      <c r="O8" s="24" t="n"/>
      <c r="P8" s="258" t="inlineStr">
        <is>
          <t>Grade</t>
        </is>
      </c>
      <c r="Q8" s="258" t="inlineStr">
        <is>
          <t>Above</t>
        </is>
      </c>
      <c r="R8" s="258" t="n"/>
      <c r="S8" s="88" t="n"/>
      <c r="T8" s="176" t="inlineStr">
        <is>
          <t>SCI</t>
        </is>
      </c>
      <c r="U8" s="176" t="inlineStr">
        <is>
          <t>LA</t>
        </is>
      </c>
      <c r="V8" s="167" t="inlineStr">
        <is>
          <t>SP</t>
        </is>
      </c>
      <c r="W8" s="167" t="inlineStr">
        <is>
          <t>SS</t>
        </is>
      </c>
      <c r="X8" s="167" t="inlineStr">
        <is>
          <t>IM7</t>
        </is>
      </c>
      <c r="Y8" s="238" t="inlineStr">
        <is>
          <t>TH</t>
        </is>
      </c>
      <c r="Z8" s="88" t="inlineStr">
        <is>
          <t>OT</t>
        </is>
      </c>
      <c r="AA8" s="241" t="n"/>
      <c r="AB8" s="241" t="n"/>
      <c r="AD8" s="27" t="n"/>
      <c r="AF8" s="3" t="inlineStr">
        <is>
          <t>SS C1</t>
        </is>
      </c>
      <c r="AG8" s="3">
        <f>COUNTIF(T:T,"SS")</f>
        <v/>
      </c>
      <c r="AH8" s="3">
        <f>SUMPRODUCT((T:T="SS")*(D:D="m"))</f>
        <v/>
      </c>
      <c r="AI8" s="3">
        <f>SUMPRODUCT((T:T="SS")*(D:D="f"))</f>
        <v/>
      </c>
      <c r="AJ8" s="3">
        <f>SUMPRODUCT((T:T="SS")*(F:F="iep"))</f>
        <v/>
      </c>
      <c r="AK8" s="3">
        <f>SUMPRODUCT((T:T="SS")*(F:F="504p"))</f>
        <v/>
      </c>
      <c r="AL8" s="3">
        <f>COUNTIFS(T:T,"ss",E:E,"7")</f>
        <v/>
      </c>
      <c r="AM8" s="3">
        <f>COUNTIFS(T:T,"ss",E:E,"8")</f>
        <v/>
      </c>
      <c r="AN8" s="3">
        <f>COUNTIFS(T:T,"ss",I:I,"1")</f>
        <v/>
      </c>
      <c r="AO8" s="3">
        <f>COUNTIFS(T:T,"ss",I:I,"2")</f>
        <v/>
      </c>
      <c r="AP8" s="3">
        <f>COUNTIFS(T:T,"ss",I:I,"3")</f>
        <v/>
      </c>
      <c r="AQ8" s="3">
        <f>COUNTIFS(T:T,"ss",J:J,"1")</f>
        <v/>
      </c>
      <c r="AR8" s="3">
        <f>COUNTIFS(T:T,"ss",J:J,"2")</f>
        <v/>
      </c>
      <c r="AS8" s="3">
        <f>COUNTIFS(T:T,"ss",J:J,"3")</f>
        <v/>
      </c>
      <c r="BC8" s="3">
        <f>$C4</f>
        <v/>
      </c>
      <c r="BD8" s="223">
        <f>IF($T4="LA","MLAC1",IF($T4="SS","MSSC1",IF($T4="SCI","MSCIC1",IF($T4="IM7","MM7C1",IF($T4="SP","MSPAC1",IF($T4="SPM","RM1B",IF($T4="SLA","RLA1B",IF($T4="ASC","ASC1BT1"))))))))</f>
        <v/>
      </c>
      <c r="BE8" s="217">
        <f>IF($U4="LA","MLAC2",IF($U4="SS","MSSC2",IF($U4="SCI","MSCIC2",IF($U4="im7","MM7C2",IF($U4="SP","MSPAC2",IF($U4="SPM","RM2B",IF($U4="SPLA","RLA2B",IF($U4="ASC","ASC2BT1",IF($U4="ELL","ELL2B")))))))))</f>
        <v/>
      </c>
      <c r="BF8" s="26">
        <f>IF($V4="LA","MLAC3",IF($V4="SS","MSSC3",IF($V4="SCI","MSCIC3",IF($V4="im8","MM8C3",IF($V4="SP","MSPC3",IF($V4="SPM","RM1G",IF($V4="SLA","RLA1G",IF($V4="ASC","ASC1GT1"))))))))</f>
        <v/>
      </c>
      <c r="BG8" s="26">
        <f>IF($W4="LA","MLAC4",IF($W4="SS","MSSC4",IF($W4="SCI","MSCIC4",IF($W4="im8","MM8C4",IF($W4="SP","MSPC4",IF($W4="SPM","RM2G",IF($W4="SPLA","RLA2G",IF($W4="ASC","ASC2GT1",IF($W4="MOT","OTM72G")))))))))</f>
        <v/>
      </c>
      <c r="BH8" s="26">
        <f>IF($X4="LA","MLAC5",IF($X4="SS","MSSC5",IF($X4="SCI","MSCIC5",IF($X4="im7","MM7C5",IF($X4="SP","MSPC5",IF($X4="ELL","ELL5G",IF($X4="SPLA","RLA5G",IF($X4="ASC","ASC5B"))))))))</f>
        <v/>
      </c>
      <c r="BI8" s="26">
        <f>IF($Y4="WB","MHRWB",IF($Y4="JG","MHRJG",IF($Y4="AV","MHRAV",IF($Y4="KP","MHRKP",IF($Y4="TH","MHRTH")))))</f>
        <v/>
      </c>
    </row>
    <row r="9">
      <c r="A9" s="255" t="inlineStr">
        <is>
          <t>Foust</t>
        </is>
      </c>
      <c r="B9" s="255" t="inlineStr">
        <is>
          <t>Loki</t>
        </is>
      </c>
      <c r="C9" s="271" t="n">
        <v>38398</v>
      </c>
      <c r="D9" s="256" t="inlineStr">
        <is>
          <t>M</t>
        </is>
      </c>
      <c r="E9" s="247" t="n">
        <v>7</v>
      </c>
      <c r="F9" s="256" t="n"/>
      <c r="G9" s="256" t="n"/>
      <c r="H9" s="256" t="n"/>
      <c r="I9" s="256" t="n">
        <v>3</v>
      </c>
      <c r="J9" s="256" t="n">
        <v>1</v>
      </c>
      <c r="K9" s="255" t="inlineStr">
        <is>
          <t>7th</t>
        </is>
      </c>
      <c r="L9" s="317" t="inlineStr">
        <is>
          <t>Early 6</t>
        </is>
      </c>
      <c r="M9" s="317" t="inlineStr">
        <is>
          <t>Level 5</t>
        </is>
      </c>
      <c r="N9" s="24" t="n"/>
      <c r="O9" s="24" t="n"/>
      <c r="P9" s="255" t="inlineStr">
        <is>
          <t>Grade</t>
        </is>
      </c>
      <c r="Q9" s="255" t="inlineStr">
        <is>
          <t>Below</t>
        </is>
      </c>
      <c r="R9" s="255" t="n"/>
      <c r="S9" s="88" t="n"/>
      <c r="T9" s="176" t="inlineStr">
        <is>
          <t>SS</t>
        </is>
      </c>
      <c r="U9" s="176" t="inlineStr">
        <is>
          <t>LA</t>
        </is>
      </c>
      <c r="V9" s="167" t="inlineStr">
        <is>
          <t>SP</t>
        </is>
      </c>
      <c r="W9" s="167" t="inlineStr">
        <is>
          <t>SCI</t>
        </is>
      </c>
      <c r="X9" s="167" t="inlineStr">
        <is>
          <t>IM7</t>
        </is>
      </c>
      <c r="Y9" s="238" t="inlineStr">
        <is>
          <t>TH</t>
        </is>
      </c>
      <c r="Z9" s="88" t="inlineStr">
        <is>
          <t>AV</t>
        </is>
      </c>
      <c r="AB9" s="241" t="n"/>
      <c r="AD9" s="27" t="n"/>
      <c r="AF9" s="3" t="inlineStr">
        <is>
          <t>SS C2</t>
        </is>
      </c>
      <c r="AG9" s="3">
        <f>COUNTIF(U:U,"SS")</f>
        <v/>
      </c>
      <c r="AH9" s="3">
        <f>SUMPRODUCT((U:U="SS")*(D:D="m"))</f>
        <v/>
      </c>
      <c r="AI9" s="3">
        <f>SUMPRODUCT((U:U="SS")*(D:D="f"))</f>
        <v/>
      </c>
      <c r="AJ9" s="3">
        <f>SUMPRODUCT((U:U="SS")*(F:F="iep"))</f>
        <v/>
      </c>
      <c r="AK9" s="3">
        <f>SUMPRODUCT((U:U="SS")*(F:F="504p"))</f>
        <v/>
      </c>
      <c r="AL9" s="3">
        <f>COUNTIFS(U:U,"ss",E:E,"7")</f>
        <v/>
      </c>
      <c r="AM9" s="3">
        <f>COUNTIFS(U:U,"ss",E:E,"8")</f>
        <v/>
      </c>
      <c r="AN9" s="3">
        <f>COUNTIFS(U:U,"ss",I:I,"1")</f>
        <v/>
      </c>
      <c r="AO9" s="3">
        <f>COUNTIFS(U:U,"ss",I:I,"2")</f>
        <v/>
      </c>
      <c r="AP9" s="3">
        <f>COUNTIFS(U:U,"ss",I:I,"3")</f>
        <v/>
      </c>
      <c r="AQ9" s="3">
        <f>COUNTIFS(U:U,"ss",J:J,"1")</f>
        <v/>
      </c>
      <c r="AR9" s="3">
        <f>COUNTIFS(U:U,"ss",J:J,"2")</f>
        <v/>
      </c>
      <c r="AS9" s="3">
        <f>COUNTIFS(U:U,"ss",J:J,"3")</f>
        <v/>
      </c>
      <c r="BC9" s="3">
        <f>$C5</f>
        <v/>
      </c>
      <c r="BD9" s="223">
        <f>IF($T5="LA","MLAC1",IF($T5="SS","MSSC1",IF($T5="SCI","MSCIC1",IF($T5="IM7","MM7C1",IF($T5="SP","MSPAC1",IF($T5="SPM","RM1B",IF($T5="SLA","RLA1B",IF($T5="ASC","ASC1BT1"))))))))</f>
        <v/>
      </c>
      <c r="BE9" s="217">
        <f>IF($U5="LA","MLAC2",IF($U5="SS","MSSC2",IF($U5="SCI","MSCIC2",IF($U5="im7","MM7C2",IF($U5="SP","MSPAC2",IF($U5="SPM","RM2B",IF($U5="SPLA","RLA2B",IF($U5="ASC","ASC2BT1",IF($U5="ELL","ELL2B")))))))))</f>
        <v/>
      </c>
      <c r="BF9" s="26">
        <f>IF($V5="LA","MLAC3",IF($V5="SS","MSSC3",IF($V5="SCI","MSCIC3",IF($V5="im8","MM8C3",IF($V5="SP","MSPC3",IF($V5="SPM","RM1G",IF($V5="SLA","RLA1G",IF($V5="ASC","ASC1GT1"))))))))</f>
        <v/>
      </c>
      <c r="BG9" s="26">
        <f>IF($W5="LA","MLAC4",IF($W5="SS","MSSC4",IF($W5="SCI","MSCIC4",IF($W5="im8","MM8C4",IF($W5="SP","MSPC4",IF($W5="SPM","RM2G",IF($W5="SPLA","RLA2G",IF($W5="ASC","ASC2GT1",IF($W5="MOT","OTM72G")))))))))</f>
        <v/>
      </c>
      <c r="BH9" s="26">
        <f>IF($X5="LA","MLAC5",IF($X5="SS","MSSC5",IF($X5="SCI","MSCIC5",IF($X5="im7","MM7C5",IF($X5="SP","MSPC5",IF($X5="ELL","ELL5G",IF($X5="SPLA","RLA5G",IF($X5="ASC","ASC5B"))))))))</f>
        <v/>
      </c>
      <c r="BI9" s="26">
        <f>IF($Y5="WB","MHRWB",IF($Y5="JG","MHRJG",IF($Y5="AV","MHRAV",IF($Y5="KP","MHRKP",IF($Y5="TH","MHRTH")))))</f>
        <v/>
      </c>
    </row>
    <row r="10">
      <c r="A10" s="255" t="inlineStr">
        <is>
          <t>Larsen</t>
        </is>
      </c>
      <c r="B10" s="255" t="inlineStr">
        <is>
          <t>Avani</t>
        </is>
      </c>
      <c r="C10" s="271" t="n">
        <v>38189</v>
      </c>
      <c r="D10" s="256" t="inlineStr">
        <is>
          <t>F</t>
        </is>
      </c>
      <c r="E10" s="24" t="n">
        <v>7</v>
      </c>
      <c r="F10" s="256" t="inlineStr">
        <is>
          <t>IEP</t>
        </is>
      </c>
      <c r="G10" s="256" t="n"/>
      <c r="H10" s="256" t="inlineStr">
        <is>
          <t>Speech</t>
        </is>
      </c>
      <c r="I10" s="256" t="n">
        <v>2</v>
      </c>
      <c r="J10" s="256" t="n">
        <v>2</v>
      </c>
      <c r="K10" s="258" t="inlineStr">
        <is>
          <t>7th</t>
        </is>
      </c>
      <c r="L10" s="317" t="inlineStr">
        <is>
          <t>Early 6</t>
        </is>
      </c>
      <c r="M10" s="317" t="inlineStr">
        <is>
          <t>Early 6</t>
        </is>
      </c>
      <c r="N10" s="24" t="n"/>
      <c r="O10" s="24" t="n"/>
      <c r="P10" s="258" t="inlineStr">
        <is>
          <t>Grade</t>
        </is>
      </c>
      <c r="Q10" s="258" t="inlineStr">
        <is>
          <t>Above</t>
        </is>
      </c>
      <c r="R10" s="258" t="n"/>
      <c r="S10" s="88" t="n"/>
      <c r="T10" s="176" t="inlineStr">
        <is>
          <t>SS</t>
        </is>
      </c>
      <c r="U10" s="176" t="inlineStr">
        <is>
          <t>LA</t>
        </is>
      </c>
      <c r="V10" s="167" t="inlineStr">
        <is>
          <t>SP</t>
        </is>
      </c>
      <c r="W10" s="167" t="inlineStr">
        <is>
          <t>SCI</t>
        </is>
      </c>
      <c r="X10" s="167" t="inlineStr">
        <is>
          <t>IM7</t>
        </is>
      </c>
      <c r="Y10" s="238" t="inlineStr">
        <is>
          <t>JG</t>
        </is>
      </c>
      <c r="Z10" s="88" t="inlineStr">
        <is>
          <t>OT</t>
        </is>
      </c>
      <c r="AA10" s="88" t="n"/>
      <c r="AD10" s="27" t="n"/>
      <c r="AF10" s="3" t="inlineStr">
        <is>
          <t>SS C3</t>
        </is>
      </c>
      <c r="AG10" s="3">
        <f>COUNTIF(V:V,"SS")</f>
        <v/>
      </c>
      <c r="AH10" s="3">
        <f>SUMPRODUCT((V:V="SS")*(D:D="m"))</f>
        <v/>
      </c>
      <c r="AI10" s="3">
        <f>SUMPRODUCT((V:V="SS")*(D:D="f"))</f>
        <v/>
      </c>
      <c r="AJ10" s="3">
        <f>SUMPRODUCT((V:V="SS")*(F:F="iep"))</f>
        <v/>
      </c>
      <c r="AK10" s="3">
        <f>SUMPRODUCT((V:V="SS")*(F:F="504p"))</f>
        <v/>
      </c>
      <c r="AL10" s="3">
        <f>COUNTIFS(V:V,"ss",E:E,"7")</f>
        <v/>
      </c>
      <c r="AM10" s="3">
        <f>COUNTIFS(V:V,"ss",E:E,"8")</f>
        <v/>
      </c>
      <c r="AN10" s="3">
        <f>COUNTIFS(V:V,"ss",I:I,"1")</f>
        <v/>
      </c>
      <c r="AO10" s="3">
        <f>COUNTIFS(V:V,"ss",I:I,"2")</f>
        <v/>
      </c>
      <c r="AP10" s="3">
        <f>COUNTIFS(V:V,"ss",I:I,"3")</f>
        <v/>
      </c>
      <c r="AQ10" s="3">
        <f>COUNTIFS(V:V,"ss",J:J,"1")</f>
        <v/>
      </c>
      <c r="AR10" s="3">
        <f>COUNTIFS(V:V,"ss",J:J,"2")</f>
        <v/>
      </c>
      <c r="AS10" s="3">
        <f>COUNTIFS(V:V,"ss",J:J,"3")</f>
        <v/>
      </c>
      <c r="BC10" s="3">
        <f>$C6</f>
        <v/>
      </c>
      <c r="BD10" s="223">
        <f>IF($T6="LA","MLAC1",IF($T6="SS","MSSC1",IF($T6="SCI","MSCIC1",IF($T6="IM7","MM7C1",IF($T6="SP","MSPAC1",IF($T6="SPM","RM1B",IF($T6="SLA","RLA1B",IF($T6="ASC","ASC1BT1"))))))))</f>
        <v/>
      </c>
      <c r="BE10" s="217">
        <f>IF($U6="LA","MLAC2",IF($U6="SS","MSSC2",IF($U6="SCI","MSCIC2",IF($U6="im7","MM7C2",IF($U6="SP","MSPAC2",IF($U6="SPM","RM2B",IF($U6="SPLA","RLA2B",IF($U6="ASC","ASC2BT1",IF($U6="ELL","ELL2B")))))))))</f>
        <v/>
      </c>
      <c r="BF10" s="26">
        <f>IF($V6="LA","MLAC3",IF($V6="SS","MSSC3",IF($V6="SCI","MSCIC3",IF($V6="im8","MM8C3",IF($V6="SP","MSPC3",IF($V6="SPM","RM1G",IF($V6="SLA","RLA1G",IF($V6="ASC","ASC1GT1"))))))))</f>
        <v/>
      </c>
      <c r="BG10" s="26">
        <f>IF($W6="LA","MLAC4",IF($W6="SS","MSSC4",IF($W6="SCI","MSCIC4",IF($W6="im8","MM8C4",IF($W6="SP","MSPC4",IF($W6="SPM","RM2G",IF($W6="SPLA","RLA2G",IF($W6="ASC","ASC2GT1",IF($W6="MOT","OTM72G")))))))))</f>
        <v/>
      </c>
      <c r="BH10" s="26">
        <f>IF($X6="LA","MLAC5",IF($X6="SS","MSSC5",IF($X6="SCI","MSCIC5",IF($X6="im7","MM7C5",IF($X6="SP","MSPC5",IF($X6="ELL","ELL5G",IF($X6="SPLA","RLA5G",IF($X6="ASC","ASC5B"))))))))</f>
        <v/>
      </c>
      <c r="BI10" s="26">
        <f>IF($Y6="WB","MHRWB",IF($Y6="JG","MHRJG",IF($Y6="AV","MHRAV",IF($Y6="KP","MHRKP",IF($Y6="TH","MHRTH")))))</f>
        <v/>
      </c>
      <c r="BM10" s="8" t="n"/>
      <c r="BN10" s="8" t="n"/>
      <c r="BO10" s="71" t="n"/>
    </row>
    <row r="11">
      <c r="A11" s="255" t="inlineStr">
        <is>
          <t>Rimes</t>
        </is>
      </c>
      <c r="B11" s="255" t="inlineStr">
        <is>
          <t>Dolly</t>
        </is>
      </c>
      <c r="C11" s="271" t="n">
        <v>35372</v>
      </c>
      <c r="D11" s="256" t="inlineStr">
        <is>
          <t>F</t>
        </is>
      </c>
      <c r="E11" s="247" t="n">
        <v>7</v>
      </c>
      <c r="F11" s="256" t="inlineStr">
        <is>
          <t>504p</t>
        </is>
      </c>
      <c r="G11" s="256" t="n"/>
      <c r="H11" s="256" t="n">
        <v>504</v>
      </c>
      <c r="I11" s="256" t="n">
        <v>1</v>
      </c>
      <c r="J11" s="256" t="n">
        <v>2</v>
      </c>
      <c r="K11" s="255" t="inlineStr">
        <is>
          <t>pre alg</t>
        </is>
      </c>
      <c r="L11" s="317" t="inlineStr">
        <is>
          <t>Level 8</t>
        </is>
      </c>
      <c r="M11" s="317" t="inlineStr">
        <is>
          <t>Mid 6</t>
        </is>
      </c>
      <c r="N11" s="24" t="n"/>
      <c r="O11" s="24" t="n"/>
      <c r="P11" s="255" t="inlineStr">
        <is>
          <t>Above</t>
        </is>
      </c>
      <c r="Q11" s="255" t="inlineStr">
        <is>
          <t>Grade</t>
        </is>
      </c>
      <c r="R11" s="255" t="n"/>
      <c r="S11" s="88" t="n"/>
      <c r="T11" s="176" t="inlineStr">
        <is>
          <t>SS</t>
        </is>
      </c>
      <c r="U11" s="176" t="inlineStr">
        <is>
          <t>SCI</t>
        </is>
      </c>
      <c r="V11" s="167" t="inlineStr">
        <is>
          <t>LA</t>
        </is>
      </c>
      <c r="W11" s="167" t="inlineStr">
        <is>
          <t>SP</t>
        </is>
      </c>
      <c r="X11" s="167" t="inlineStr">
        <is>
          <t>IM7</t>
        </is>
      </c>
      <c r="Y11" s="238" t="inlineStr">
        <is>
          <t>KP</t>
        </is>
      </c>
      <c r="Z11" s="88" t="inlineStr">
        <is>
          <t>OT</t>
        </is>
      </c>
      <c r="AA11" s="88" t="n"/>
      <c r="AB11" s="241" t="n"/>
      <c r="AD11" s="27" t="n"/>
      <c r="AF11" s="3" t="inlineStr">
        <is>
          <t>SS C4</t>
        </is>
      </c>
      <c r="AG11" s="3">
        <f>COUNTIF(W:W,"SS")</f>
        <v/>
      </c>
      <c r="AH11" s="3">
        <f>SUMPRODUCT((W:W="SS")*(D:D="m"))</f>
        <v/>
      </c>
      <c r="AI11" s="3">
        <f>SUMPRODUCT((W:W="SS")*(D:D="f"))</f>
        <v/>
      </c>
      <c r="AJ11" s="3">
        <f>SUMPRODUCT((W:W="SS")*(F:F="iep"))</f>
        <v/>
      </c>
      <c r="AK11" s="3">
        <f>SUMPRODUCT((W:W="SS")*(F:F="504p"))</f>
        <v/>
      </c>
      <c r="AL11" s="3">
        <f>COUNTIFS(W:W,"ss",E:E,"7")</f>
        <v/>
      </c>
      <c r="AM11" s="3">
        <f>COUNTIFS(W:W,"SS",E:E,"8")</f>
        <v/>
      </c>
      <c r="AN11" s="3">
        <f>COUNTIFS(W:W,"ss",I:I,"1")</f>
        <v/>
      </c>
      <c r="AO11" s="3">
        <f>COUNTIFS(W:W,"ss",I:I,"2")</f>
        <v/>
      </c>
      <c r="AP11" s="3">
        <f>COUNTIFS(W:W,"ss",I:I,"3")</f>
        <v/>
      </c>
      <c r="AQ11" s="3">
        <f>COUNTIFS(W:W,"ss",J:J,"1")</f>
        <v/>
      </c>
      <c r="AR11" s="3">
        <f>COUNTIFS(W:W,"ss",J:J,"2")</f>
        <v/>
      </c>
      <c r="AS11" s="3">
        <f>COUNTIFS(W:W,"ss",J:J,"3")</f>
        <v/>
      </c>
      <c r="BC11" s="3">
        <f>$C7</f>
        <v/>
      </c>
      <c r="BD11" s="223">
        <f>IF($T7="LA","MLAC1",IF($T7="SS","MSSC1",IF($T7="SCI","MSCIC1",IF($T7="IM7","MM7C1",IF($T7="SP","MSPAC1",IF($T7="SPM","RM1B",IF($T7="SLA","RLA1B",IF($T7="ASC","ASC1BT1"))))))))</f>
        <v/>
      </c>
      <c r="BE11" s="217">
        <f>IF($U7="LA","MLAC2",IF($U7="SS","MSSC2",IF($U7="SCI","MSCIC2",IF($U7="im7","MM7C2",IF($U7="SP","MSPAC2",IF($U7="SPM","RM2B",IF($U7="SPLA","RLA2B",IF($U7="ASC","ASC2BT1",IF($U7="ELL","ELL2B")))))))))</f>
        <v/>
      </c>
      <c r="BF11" s="26">
        <f>IF($V7="LA","MLAC3",IF($V7="SS","MSSC3",IF($V7="SCI","MSCIC3",IF($V7="im8","MM8C3",IF($V7="SP","MSPC3",IF($V7="SPM","RM1G",IF($V7="SLA","RLA1G",IF($V7="ASC","ASC1GT1"))))))))</f>
        <v/>
      </c>
      <c r="BG11" s="26">
        <f>IF($W7="LA","MLAC4",IF($W7="SS","MSSC4",IF($W7="SCI","MSCIC4",IF($W7="im8","MM8C4",IF($W7="SP","MSPC4",IF($W7="SPM","RM2G",IF($W7="SPLA","RLA2G",IF($W7="ASC","ASC2GT1",IF($W7="MOT","OTM72G")))))))))</f>
        <v/>
      </c>
      <c r="BH11" s="26">
        <f>IF($X7="LA","MLAC5",IF($X7="SS","MSSC5",IF($X7="SCI","MSCIC5",IF($X7="im7","MM7C5",IF($X7="SP","MSPC5",IF($X7="ELL","ELL5G",IF($X7="SPLA","RLA5G",IF($X7="ASC","ASC5B"))))))))</f>
        <v/>
      </c>
      <c r="BI11" s="26">
        <f>IF($Y7="WB","MHRWB",IF($Y7="JG","MHRJG",IF($Y7="AV","MHRAV",IF($Y7="KP","MHRKP",IF($Y7="TH","MHRTH")))))</f>
        <v/>
      </c>
    </row>
    <row r="12">
      <c r="A12" s="255" t="inlineStr">
        <is>
          <t>Rodgers</t>
        </is>
      </c>
      <c r="B12" s="255" t="inlineStr">
        <is>
          <t>Jolene</t>
        </is>
      </c>
      <c r="C12" s="271" t="n">
        <v>37623</v>
      </c>
      <c r="D12" s="256" t="inlineStr">
        <is>
          <t>F</t>
        </is>
      </c>
      <c r="E12" s="24" t="n">
        <v>7</v>
      </c>
      <c r="F12" s="256" t="n"/>
      <c r="G12" s="256" t="n"/>
      <c r="H12" s="256" t="n"/>
      <c r="I12" s="256" t="n">
        <v>2</v>
      </c>
      <c r="J12" s="256" t="n">
        <v>2</v>
      </c>
      <c r="K12" s="255" t="inlineStr">
        <is>
          <t>7th</t>
        </is>
      </c>
      <c r="L12" s="317" t="inlineStr">
        <is>
          <t>Level 4</t>
        </is>
      </c>
      <c r="M12" s="317" t="inlineStr">
        <is>
          <t>Level 4</t>
        </is>
      </c>
      <c r="N12" s="87" t="n"/>
      <c r="O12" s="87" t="n"/>
      <c r="P12" s="255" t="inlineStr">
        <is>
          <t>Below</t>
        </is>
      </c>
      <c r="Q12" s="258" t="inlineStr">
        <is>
          <t>Grade</t>
        </is>
      </c>
      <c r="R12" s="255" t="inlineStr">
        <is>
          <t>math</t>
        </is>
      </c>
      <c r="S12" s="88" t="n"/>
      <c r="T12" s="176" t="inlineStr">
        <is>
          <t>SS</t>
        </is>
      </c>
      <c r="U12" s="176" t="inlineStr">
        <is>
          <t>LA</t>
        </is>
      </c>
      <c r="V12" s="167" t="inlineStr">
        <is>
          <t>SCI</t>
        </is>
      </c>
      <c r="W12" s="167" t="inlineStr">
        <is>
          <t>SP</t>
        </is>
      </c>
      <c r="X12" s="167" t="inlineStr">
        <is>
          <t>IM7</t>
        </is>
      </c>
      <c r="Y12" s="238" t="inlineStr">
        <is>
          <t>TH</t>
        </is>
      </c>
      <c r="Z12" s="88" t="inlineStr">
        <is>
          <t>KP</t>
        </is>
      </c>
      <c r="AB12" s="241" t="n"/>
      <c r="AC12" s="94" t="n"/>
      <c r="AD12" s="27" t="n"/>
      <c r="AE12" s="5" t="n"/>
      <c r="AF12" s="3" t="inlineStr">
        <is>
          <t>SS C5</t>
        </is>
      </c>
      <c r="AG12" s="3">
        <f>COUNTIF(X:X,"SS")</f>
        <v/>
      </c>
      <c r="AH12" s="3">
        <f>SUMPRODUCT((X:X="SS")*(D:D="m"))</f>
        <v/>
      </c>
      <c r="AI12" s="3">
        <f>SUMPRODUCT((X:X="SS")*(D:D="f"))</f>
        <v/>
      </c>
      <c r="AJ12" s="3">
        <f>SUMPRODUCT((X:X="SS")*(F:F="iep"))</f>
        <v/>
      </c>
      <c r="AK12" s="3">
        <f>SUMPRODUCT((X:X="SS")*(F:F="504p"))</f>
        <v/>
      </c>
      <c r="AL12" s="3">
        <f>COUNTIFS(X:X,"ss",E:E,"7")</f>
        <v/>
      </c>
      <c r="AM12" s="3">
        <f>COUNTIFS(X:X,"ss",E:E,"8")</f>
        <v/>
      </c>
      <c r="AN12" s="3">
        <f>COUNTIFS(X:X,"ss",I:I,"1")</f>
        <v/>
      </c>
      <c r="AO12" s="3">
        <f>COUNTIFS(X:X,"ss",I:I,"2")</f>
        <v/>
      </c>
      <c r="AP12" s="3">
        <f>COUNTIFS(X:X,"ss",I:I,"3")</f>
        <v/>
      </c>
      <c r="AQ12" s="3">
        <f>COUNTIFS(X:X,"ss",J:J,"1")</f>
        <v/>
      </c>
      <c r="AR12" s="3">
        <f>COUNTIFS(X:X,"ss",J:J,"2")</f>
        <v/>
      </c>
      <c r="AS12" s="3">
        <f>COUNTIFS(X:X,"ss",J:J,"3")</f>
        <v/>
      </c>
      <c r="BC12" s="3">
        <f>$C8</f>
        <v/>
      </c>
      <c r="BD12" s="223">
        <f>IF($T8="LA","MLAC1",IF($T8="SS","MSSC1",IF($T8="SCI","MSCIC1",IF($T8="IM7","MM7C1",IF($T8="SP","MSPAC1",IF($T8="SPM","RM1B",IF($T8="SLA","RLA1B",IF($T8="ASC","ASC1BT1"))))))))</f>
        <v/>
      </c>
      <c r="BE12" s="217">
        <f>IF($U8="LA","MLAC2",IF($U8="SS","MSSC2",IF($U8="SCI","MSCIC2",IF($U8="im7","MM7C2",IF($U8="SP","MSPAC2",IF($U8="SPM","RM2B",IF($U8="SPLA","RLA2B",IF($U8="ASC","ASC2BT1",IF($U8="ELL","ELL2B")))))))))</f>
        <v/>
      </c>
      <c r="BF12" s="26">
        <f>IF($V8="LA","MLAC3",IF($V8="SS","MSSC3",IF($V8="SCI","MSCIC3",IF($V8="im8","MM8C3",IF($V8="SP","MSPC3",IF($V8="SPM","RM1G",IF($V8="SLA","RLA1G",IF($V8="ASC","ASC1GT1"))))))))</f>
        <v/>
      </c>
      <c r="BG12" s="26">
        <f>IF($W8="LA","MLAC4",IF($W8="SS","MSSC4",IF($W8="SCI","MSCIC4",IF($W8="im8","MM8C4",IF($W8="SP","MSPC4",IF($W8="SPM","RM2G",IF($W8="SPLA","RLA2G",IF($W8="ASC","ASC2GT1",IF($W8="MOT","OTM72G")))))))))</f>
        <v/>
      </c>
      <c r="BH12" s="26">
        <f>IF($X8="LA","MLAC5",IF($X8="SS","MSSC5",IF($X8="SCI","MSCIC5",IF($X8="im7","MM7C5",IF($X8="SP","MSPC5",IF($X8="ELL","ELL5G",IF($X8="SPLA","RLA5G",IF($X8="ASC","ASC5B"))))))))</f>
        <v/>
      </c>
      <c r="BI12" s="26">
        <f>IF($Y8="WB","MHRWB",IF($Y8="JG","MHRJG",IF($Y8="AV","MHRAV",IF($Y8="KP","MHRKP",IF($Y8="TH","MHRTH")))))</f>
        <v/>
      </c>
    </row>
    <row r="13">
      <c r="A13" s="325" t="inlineStr">
        <is>
          <t>Sargent</t>
        </is>
      </c>
      <c r="B13" s="325" t="inlineStr">
        <is>
          <t>Savannah</t>
        </is>
      </c>
      <c r="C13" s="326" t="n">
        <v>36379</v>
      </c>
      <c r="D13" s="327" t="inlineStr">
        <is>
          <t>F</t>
        </is>
      </c>
      <c r="E13" s="383" t="n">
        <v>7</v>
      </c>
      <c r="F13" s="327" t="n"/>
      <c r="G13" s="327" t="n"/>
      <c r="H13" s="327" t="n"/>
      <c r="I13" s="327" t="n">
        <v>1</v>
      </c>
      <c r="J13" s="327" t="n">
        <v>2</v>
      </c>
      <c r="K13" s="325" t="inlineStr">
        <is>
          <t>pre alg</t>
        </is>
      </c>
      <c r="L13" s="369" t="inlineStr">
        <is>
          <t>Level 7</t>
        </is>
      </c>
      <c r="M13" s="369" t="inlineStr">
        <is>
          <t>Mid 6</t>
        </is>
      </c>
      <c r="N13" s="327" t="n"/>
      <c r="O13" s="327" t="n"/>
      <c r="P13" s="325" t="inlineStr">
        <is>
          <t>Above</t>
        </is>
      </c>
      <c r="Q13" s="325" t="inlineStr">
        <is>
          <t>Grade</t>
        </is>
      </c>
      <c r="R13" s="325" t="n"/>
      <c r="S13" s="327" t="n"/>
      <c r="T13" s="176" t="inlineStr">
        <is>
          <t>IM7</t>
        </is>
      </c>
      <c r="U13" s="176" t="inlineStr">
        <is>
          <t>LA</t>
        </is>
      </c>
      <c r="V13" s="167" t="inlineStr">
        <is>
          <t>SCI</t>
        </is>
      </c>
      <c r="W13" s="167" t="inlineStr">
        <is>
          <t>SS</t>
        </is>
      </c>
      <c r="X13" s="167" t="inlineStr">
        <is>
          <t>SP</t>
        </is>
      </c>
      <c r="Y13" s="238" t="inlineStr">
        <is>
          <t>JG</t>
        </is>
      </c>
      <c r="Z13" s="88" t="inlineStr">
        <is>
          <t>OT</t>
        </is>
      </c>
      <c r="AA13" s="241" t="n"/>
      <c r="AB13" s="241" t="n"/>
      <c r="AD13" s="27" t="n"/>
      <c r="AG13" s="3">
        <f>SUM(AG8:AG12)</f>
        <v/>
      </c>
      <c r="BC13" s="3">
        <f>$C9</f>
        <v/>
      </c>
      <c r="BD13" s="223">
        <f>IF($T9="LA","MLAC1",IF($T9="SS","MSSC1",IF($T9="SCI","MSCIC1",IF($T9="IM7","MM7C1",IF($T9="SP","MSPAC1",IF($T9="SPM","RM1B",IF($T9="SLA","RLA1B",IF($T9="ASC","ASC1BT1"))))))))</f>
        <v/>
      </c>
      <c r="BE13" s="217">
        <f>IF($U9="LA","MLAC2",IF($U9="SS","MSSC2",IF($U9="SCI","MSCIC2",IF($U9="im7","MM7C2",IF($U9="SP","MSPAC2",IF($U9="SPM","RM2B",IF($U9="SPLA","RLA2B",IF($U9="ASC","ASC2BT1",IF($U9="ELL","ELL2B")))))))))</f>
        <v/>
      </c>
      <c r="BF13" s="26">
        <f>IF($V9="LA","MLAC3",IF($V9="SS","MSSC3",IF($V9="SCI","MSCIC3",IF($V9="im8","MM8C3",IF($V9="SP","MSPC3",IF($V9="SPM","RM1G",IF($V9="SLA","RLA1G",IF($V9="ASC","ASC1GT1"))))))))</f>
        <v/>
      </c>
      <c r="BG13" s="26">
        <f>IF($W9="LA","MLAC4",IF($W9="SS","MSSC4",IF($W9="SCI","MSCIC4",IF($W9="im8","MM8C4",IF($W9="SP","MSPC4",IF($W9="SPM","RM2G",IF($W9="SPLA","RLA2G",IF($W9="ASC","ASC2GT1",IF($W9="MOT","OTM72G")))))))))</f>
        <v/>
      </c>
      <c r="BH13" s="26">
        <f>IF($X9="LA","MLAC5",IF($X9="SS","MSSC5",IF($X9="SCI","MSCIC5",IF($X9="im7","MM7C5",IF($X9="SP","MSPC5",IF($X9="ELL","ELL5G",IF($X9="SPLA","RLA5G",IF($X9="ASC","ASC5B"))))))))</f>
        <v/>
      </c>
      <c r="BI13" s="26">
        <f>IF($Y9="WB","MHRWB",IF($Y9="JG","MHRJG",IF($Y9="AV","MHRAV",IF($Y9="KP","MHRKP",IF($Y9="TH","MHRTH")))))</f>
        <v/>
      </c>
      <c r="BN13" s="8" t="n"/>
      <c r="BO13" s="71" t="n"/>
    </row>
    <row r="14">
      <c r="A14" s="343" t="inlineStr">
        <is>
          <t>Allen</t>
        </is>
      </c>
      <c r="B14" s="343" t="inlineStr">
        <is>
          <t>Karina</t>
        </is>
      </c>
      <c r="C14" s="343" t="n">
        <v>35371</v>
      </c>
      <c r="D14" s="346" t="inlineStr">
        <is>
          <t>F</t>
        </is>
      </c>
      <c r="E14" s="346" t="n">
        <v>7</v>
      </c>
      <c r="F14" s="346" t="inlineStr">
        <is>
          <t>504p</t>
        </is>
      </c>
      <c r="G14" s="346" t="n"/>
      <c r="H14" s="346" t="n">
        <v>504</v>
      </c>
      <c r="I14" s="346" t="n">
        <v>2</v>
      </c>
      <c r="J14" s="346" t="n">
        <v>1</v>
      </c>
      <c r="K14" s="344" t="inlineStr">
        <is>
          <t>7th</t>
        </is>
      </c>
      <c r="T14" s="176" t="inlineStr">
        <is>
          <t>SCI</t>
        </is>
      </c>
      <c r="U14" s="176" t="inlineStr">
        <is>
          <t>SS</t>
        </is>
      </c>
      <c r="V14" s="167" t="inlineStr">
        <is>
          <t>SP</t>
        </is>
      </c>
      <c r="W14" s="167" t="inlineStr">
        <is>
          <t>LA</t>
        </is>
      </c>
      <c r="X14" s="167" t="inlineStr">
        <is>
          <t>IM7</t>
        </is>
      </c>
      <c r="Y14" s="238" t="inlineStr">
        <is>
          <t>WB</t>
        </is>
      </c>
      <c r="Z14" s="357" t="inlineStr">
        <is>
          <t>TH</t>
        </is>
      </c>
      <c r="AD14" s="27" t="n"/>
      <c r="AE14" s="169" t="inlineStr">
        <is>
          <t>IM7</t>
        </is>
      </c>
      <c r="AF14" s="169" t="inlineStr">
        <is>
          <t>M C1</t>
        </is>
      </c>
      <c r="AG14" s="169">
        <f>COUNTIF(T:T,"IM7")</f>
        <v/>
      </c>
      <c r="AH14" s="169">
        <f t="array" ref="AH14">SUMPRODUCT((T:T="IM7")*(D:D="m"))</f>
        <v/>
      </c>
      <c r="AI14" s="169">
        <f t="array" ref="AI14">SUMPRODUCT((T:T="IM7")*(D:D="f"))</f>
        <v/>
      </c>
      <c r="AJ14" s="169">
        <f t="array" ref="AJ14">SUMPRODUCT((T:T="IM7")*(F:F="iep"))</f>
        <v/>
      </c>
      <c r="AK14" s="169">
        <f t="array" ref="AK14">SUMPRODUCT((T:T="IM7")*(F:F="504p"))</f>
        <v/>
      </c>
      <c r="AL14" s="169">
        <f>COUNTIFS(T:T,"IM7",E:E,"7")</f>
        <v/>
      </c>
      <c r="AM14" s="169">
        <f>COUNTIFS(T:T,"IM7",E:E,"8")</f>
        <v/>
      </c>
      <c r="AN14" s="169">
        <f>COUNTIFS(T:T,"IM7",I:I,"1")</f>
        <v/>
      </c>
      <c r="AO14" s="169">
        <f>COUNTIFS(T:T,"IM7",I:I,"2")</f>
        <v/>
      </c>
      <c r="AP14" s="169">
        <f>COUNTIFS(T:T,"IM7",I:I,"3")</f>
        <v/>
      </c>
      <c r="AQ14" s="169">
        <f>COUNTIFS(T:T,"IM7",J:J,"1")</f>
        <v/>
      </c>
      <c r="AR14" s="169">
        <f>COUNTIFS(T:T,"IM7",J:J,"2")</f>
        <v/>
      </c>
      <c r="AS14" s="169">
        <f>COUNTIFS(T:T,"IM7",J:J,"3")</f>
        <v/>
      </c>
      <c r="AT14" s="5" t="n"/>
      <c r="AY14" s="1" t="n"/>
      <c r="AZ14" s="1" t="n"/>
      <c r="BA14" s="65" t="n"/>
      <c r="BB14" s="74" t="n"/>
      <c r="BC14" s="3">
        <f>$C10</f>
        <v/>
      </c>
      <c r="BD14" s="223">
        <f>IF($T10="LA","MLAC1",IF($T10="SS","MSSC1",IF($T10="SCI","MSCIC1",IF($T10="IM7","MM7C1",IF($T10="SP","MSPAC1",IF($T10="SPM","RM1B",IF($T10="SLA","RLA1B",IF($T10="ASC","ASC1BT1"))))))))</f>
        <v/>
      </c>
      <c r="BE14" s="217">
        <f>IF($U10="LA","MLAC2",IF($U10="SS","MSSC2",IF($U10="SCI","MSCIC2",IF($U10="im7","MM7C2",IF($U10="SP","MSPAC2",IF($U10="SPM","RM2B",IF($U10="SPLA","RLA2B",IF($U10="ASC","ASC2BT1",IF($U10="ELL","ELL2B")))))))))</f>
        <v/>
      </c>
      <c r="BF14" s="26">
        <f>IF($V10="LA","MLAC3",IF($V10="SS","MSSC3",IF($V10="SCI","MSCIC3",IF($V10="im8","MM8C3",IF($V10="SP","MSPC3",IF($V10="SPM","RM1G",IF($V10="SLA","RLA1G",IF($V10="ASC","ASC1GT1"))))))))</f>
        <v/>
      </c>
      <c r="BG14" s="26">
        <f>IF($W10="LA","MLAC4",IF($W10="SS","MSSC4",IF($W10="SCI","MSCIC4",IF($W10="im8","MM8C4",IF($W10="SP","MSPC4",IF($W10="SPM","RM2G",IF($W10="SPLA","RLA2G",IF($W10="ASC","ASC2GT1",IF($W10="MOT","OTM72G")))))))))</f>
        <v/>
      </c>
      <c r="BH14" s="26">
        <f>IF($X10="LA","MLAC5",IF($X10="SS","MSSC5",IF($X10="SCI","MSCIC5",IF($X10="im7","MM7C5",IF($X10="SP","MSPC5",IF($X10="ELL","ELL5G",IF($X10="SPLA","RLA5G",IF($X10="ASC","ASC5B"))))))))</f>
        <v/>
      </c>
      <c r="BI14" s="26">
        <f>IF($Y10="WB","MHRWB",IF($Y10="JG","MHRJG",IF($Y10="AV","MHRAV",IF($Y10="KP","MHRKP",IF($Y10="TH","MHRTH")))))</f>
        <v/>
      </c>
    </row>
    <row r="15" customFormat="1" s="5">
      <c r="A15" s="255" t="inlineStr">
        <is>
          <t>Fleming</t>
        </is>
      </c>
      <c r="B15" s="255" t="inlineStr">
        <is>
          <t>Opal</t>
        </is>
      </c>
      <c r="C15" s="271" t="n">
        <v>35394</v>
      </c>
      <c r="D15" s="256" t="inlineStr">
        <is>
          <t>F</t>
        </is>
      </c>
      <c r="E15" s="24" t="n">
        <v>7</v>
      </c>
      <c r="F15" s="256" t="n"/>
      <c r="G15" s="256" t="n"/>
      <c r="H15" s="256" t="n"/>
      <c r="I15" s="256" t="n">
        <v>2</v>
      </c>
      <c r="J15" s="256" t="n">
        <v>1</v>
      </c>
      <c r="K15" s="255" t="inlineStr">
        <is>
          <t>7th</t>
        </is>
      </c>
      <c r="L15" s="317" t="inlineStr">
        <is>
          <t>Mid 6</t>
        </is>
      </c>
      <c r="M15" s="317" t="inlineStr">
        <is>
          <t>Early 6</t>
        </is>
      </c>
      <c r="N15" s="24" t="n"/>
      <c r="O15" s="24" t="n"/>
      <c r="P15" s="255" t="inlineStr">
        <is>
          <t>Grade</t>
        </is>
      </c>
      <c r="Q15" s="258" t="inlineStr">
        <is>
          <t>Grade</t>
        </is>
      </c>
      <c r="R15" s="255" t="n"/>
      <c r="S15" s="88" t="n"/>
      <c r="T15" s="176" t="inlineStr">
        <is>
          <t>SCI</t>
        </is>
      </c>
      <c r="U15" s="176" t="inlineStr">
        <is>
          <t>IM7</t>
        </is>
      </c>
      <c r="V15" s="167" t="inlineStr">
        <is>
          <t>SS</t>
        </is>
      </c>
      <c r="W15" s="167" t="inlineStr">
        <is>
          <t>LA</t>
        </is>
      </c>
      <c r="X15" s="167" t="inlineStr">
        <is>
          <t>SP</t>
        </is>
      </c>
      <c r="Y15" s="238" t="inlineStr">
        <is>
          <t>AV</t>
        </is>
      </c>
      <c r="Z15" s="88" t="inlineStr">
        <is>
          <t>JG</t>
        </is>
      </c>
      <c r="AA15" s="87" t="n"/>
      <c r="AB15" s="241" t="n"/>
      <c r="AC15" s="88" t="n"/>
      <c r="AD15" s="27" t="n"/>
      <c r="AE15" s="169" t="inlineStr">
        <is>
          <t>IM7</t>
        </is>
      </c>
      <c r="AF15" s="169" t="inlineStr">
        <is>
          <t>M C2</t>
        </is>
      </c>
      <c r="AG15" s="169">
        <f>COUNTIF(U:U,"IM7")</f>
        <v/>
      </c>
      <c r="AH15" s="169">
        <f t="array" ref="AH15">SUMPRODUCT((U:U="IM7")*(D:D="m"))</f>
        <v/>
      </c>
      <c r="AI15" s="169">
        <f t="array" ref="AI15">SUMPRODUCT((U:U="IM7")*(D:D="f"))</f>
        <v/>
      </c>
      <c r="AJ15" s="169">
        <f t="array" ref="AJ15">SUMPRODUCT((U:U="IM7")*(F:F="iep"))</f>
        <v/>
      </c>
      <c r="AK15" s="169">
        <f t="array" ref="AK15">SUMPRODUCT((U:U="IM7")*(F:F="504p"))</f>
        <v/>
      </c>
      <c r="AL15" s="169">
        <f>COUNTIFS(U:U,"IM7",E:E,"7")</f>
        <v/>
      </c>
      <c r="AM15" s="169">
        <f>COUNTIFS(U:U,"IM7",E:E,"8")</f>
        <v/>
      </c>
      <c r="AN15" s="169">
        <f>COUNTIFS(U:U,"IM7",I:I,"1")</f>
        <v/>
      </c>
      <c r="AO15" s="169">
        <f>COUNTIFS(U:U,"IM7",I:I,"2")</f>
        <v/>
      </c>
      <c r="AP15" s="169">
        <f>COUNTIFS(U:U,"IM7",I:I,"3")</f>
        <v/>
      </c>
      <c r="AQ15" s="169">
        <f>COUNTIFS(U:U,"IM7",J:J,"1")</f>
        <v/>
      </c>
      <c r="AR15" s="169">
        <f>COUNTIFS(U:U,"IM7",J:J,"2")</f>
        <v/>
      </c>
      <c r="AS15" s="169">
        <f>COUNTIFS(U:U,"IM7",J:J,"3")</f>
        <v/>
      </c>
      <c r="AT15" s="3" t="n"/>
      <c r="AY15" s="3" t="n"/>
      <c r="AZ15" s="3" t="n"/>
      <c r="BA15" s="66" t="n"/>
      <c r="BB15" s="75" t="n"/>
      <c r="BC15" s="3">
        <f>$C11</f>
        <v/>
      </c>
      <c r="BD15" s="223">
        <f>IF($T11="LA","MLAC1",IF($T11="SS","MSSC1",IF($T11="SCI","MSCIC1",IF($T11="IM7","MM7C1",IF($T11="SP","MSPAC1",IF($T11="SPM","RM1B",IF($T11="SLA","RLA1B",IF($T11="ASC","ASC1BT1"))))))))</f>
        <v/>
      </c>
      <c r="BE15" s="217">
        <f>IF($U11="LA","MLAC2",IF($U11="SS","MSSC2",IF($U11="SCI","MSCIC2",IF($U11="im7","MM7C2",IF($U11="SP","MSPAC2",IF($U11="SPM","RM2B",IF($U11="SPLA","RLA2B",IF($U11="ASC","ASC2BT1",IF($U11="ELL","ELL2B")))))))))</f>
        <v/>
      </c>
      <c r="BF15" s="26">
        <f>IF($V11="LA","MLAC3",IF($V11="SS","MSSC3",IF($V11="SCI","MSCIC3",IF($V11="im8","MM8C3",IF($V11="SP","MSPC3",IF($V11="SPM","RM1G",IF($V11="SLA","RLA1G",IF($V11="ASC","ASC1GT1"))))))))</f>
        <v/>
      </c>
      <c r="BG15" s="26">
        <f>IF($W11="LA","MLAC4",IF($W11="SS","MSSC4",IF($W11="SCI","MSCIC4",IF($W11="im8","MM8C4",IF($W11="SP","MSPC4",IF($W11="SPM","RM2G",IF($W11="SPLA","RLA2G",IF($W11="ASC","ASC2GT1",IF($W11="MOT","OTM72G")))))))))</f>
        <v/>
      </c>
      <c r="BH15" s="26">
        <f>IF($X11="LA","MLAC5",IF($X11="SS","MSSC5",IF($X11="SCI","MSCIC5",IF($X11="im7","MM7C5",IF($X11="SP","MSPC5",IF($X11="ELL","ELL5G",IF($X11="SPLA","RLA5G",IF($X11="ASC","ASC5B"))))))))</f>
        <v/>
      </c>
      <c r="BI15" s="26">
        <f>IF($Y11="WB","MHRWB",IF($Y11="JG","MHRJG",IF($Y11="AV","MHRAV",IF($Y11="KP","MHRKP",IF($Y11="TH","MHRTH")))))</f>
        <v/>
      </c>
      <c r="BJ15" s="36" t="n"/>
      <c r="BK15" s="36" t="n"/>
      <c r="BL15" s="36" t="n"/>
      <c r="BM15" s="4" t="n"/>
      <c r="BN15" s="8" t="n"/>
      <c r="BO15" s="71" t="n"/>
      <c r="BP15" s="80" t="n"/>
    </row>
    <row r="16">
      <c r="A16" s="343" t="inlineStr">
        <is>
          <t>Girard</t>
        </is>
      </c>
      <c r="B16" s="343" t="inlineStr">
        <is>
          <t>Ella</t>
        </is>
      </c>
      <c r="C16" s="343" t="n">
        <v>35397</v>
      </c>
      <c r="D16" s="346" t="inlineStr">
        <is>
          <t>F</t>
        </is>
      </c>
      <c r="E16" s="346" t="n">
        <v>7</v>
      </c>
      <c r="F16" s="346" t="inlineStr">
        <is>
          <t xml:space="preserve"> </t>
        </is>
      </c>
      <c r="G16" s="346" t="inlineStr">
        <is>
          <t xml:space="preserve"> </t>
        </is>
      </c>
      <c r="H16" s="346" t="inlineStr">
        <is>
          <t xml:space="preserve"> </t>
        </is>
      </c>
      <c r="I16" s="346" t="n">
        <v>2</v>
      </c>
      <c r="J16" s="346" t="n">
        <v>2</v>
      </c>
      <c r="K16" s="344" t="inlineStr">
        <is>
          <t>7th</t>
        </is>
      </c>
      <c r="L16" s="38" t="n"/>
      <c r="M16" s="38" t="n"/>
      <c r="N16" s="2" t="n"/>
      <c r="O16" s="2" t="n"/>
      <c r="P16" s="195" t="n"/>
      <c r="Q16" s="195" t="n"/>
      <c r="R16" s="195" t="n"/>
      <c r="S16" s="382" t="n"/>
      <c r="T16" s="176" t="inlineStr">
        <is>
          <t>IM7</t>
        </is>
      </c>
      <c r="U16" s="176" t="inlineStr">
        <is>
          <t>LA</t>
        </is>
      </c>
      <c r="V16" s="167" t="inlineStr">
        <is>
          <t>SS</t>
        </is>
      </c>
      <c r="W16" s="167" t="inlineStr">
        <is>
          <t>SCI</t>
        </is>
      </c>
      <c r="X16" s="167" t="inlineStr">
        <is>
          <t>SP</t>
        </is>
      </c>
      <c r="Y16" s="238" t="inlineStr">
        <is>
          <t>WB</t>
        </is>
      </c>
      <c r="Z16" s="357" t="inlineStr">
        <is>
          <t>AV</t>
        </is>
      </c>
      <c r="AD16" s="28" t="n"/>
      <c r="AE16" s="93" t="inlineStr">
        <is>
          <t>IM8</t>
        </is>
      </c>
      <c r="AF16" s="93" t="inlineStr">
        <is>
          <t>M C3</t>
        </is>
      </c>
      <c r="AG16" s="93">
        <f>COUNTIF(V:V,"IM8")</f>
        <v/>
      </c>
      <c r="AH16" s="93">
        <f t="array" ref="AH16">SUMPRODUCT((V:V="IM8")*(D:D="m"))</f>
        <v/>
      </c>
      <c r="AI16" s="93">
        <f t="array" ref="AI16">SUMPRODUCT((V:V="IM8")*(D:D="f"))</f>
        <v/>
      </c>
      <c r="AJ16" s="93">
        <f t="array" ref="AJ16">SUMPRODUCT((V:V="IM8")*(F:F="iep"))</f>
        <v/>
      </c>
      <c r="AK16" s="93">
        <f t="array" ref="AK16">SUMPRODUCT((V:V="IM8")*(F:F="504p"))</f>
        <v/>
      </c>
      <c r="AL16" s="93">
        <f>COUNTIFS(V:V,"IM8",E:E,"7")</f>
        <v/>
      </c>
      <c r="AM16" s="93">
        <f>COUNTIFS(V:V,"IM8",E:E,"8")</f>
        <v/>
      </c>
      <c r="AN16" s="93">
        <f>COUNTIFS(V:V,"IM8",I:I,"1")</f>
        <v/>
      </c>
      <c r="AO16" s="93">
        <f>COUNTIFS(V:V,"IM8",I:I,"2")</f>
        <v/>
      </c>
      <c r="AP16" s="93">
        <f>COUNTIFS(V:V,"IM8",I:I,"3")</f>
        <v/>
      </c>
      <c r="AQ16" s="93">
        <f>COUNTIFS(V:V,"IM8",J:J,"1")</f>
        <v/>
      </c>
      <c r="AR16" s="93">
        <f>COUNTIFS(V:V,"IM8",J:J,"2")</f>
        <v/>
      </c>
      <c r="AS16" s="93">
        <f>COUNTIFS(V:V,"IM8",J:J,"3")</f>
        <v/>
      </c>
      <c r="AY16" s="5" t="n"/>
      <c r="AZ16" s="5" t="n"/>
      <c r="BA16" s="67" t="n"/>
      <c r="BB16" s="76" t="n"/>
      <c r="BC16" s="3">
        <f>$C12</f>
        <v/>
      </c>
      <c r="BD16" s="223">
        <f>IF($T12="LA","MLAC1",IF($T12="SS","MSSC1",IF($T12="SCI","MSCIC1",IF($T12="IM7","MM7C1",IF($T12="SP","MSPAC1",IF($T12="SPM","RM1B",IF($T12="SLA","RLA1B",IF($T12="ASC","ASC1BT1"))))))))</f>
        <v/>
      </c>
      <c r="BE16" s="217">
        <f>IF($U12="LA","MLAC2",IF($U12="SS","MSSC2",IF($U12="SCI","MSCIC2",IF($U12="im7","MM7C2",IF($U12="SP","MSPAC2",IF($U12="SPM","RM2B",IF($U12="SPLA","RLA2B",IF($U12="ASC","ASC2BT1",IF($U12="ELL","ELL2B")))))))))</f>
        <v/>
      </c>
      <c r="BF16" s="26">
        <f>IF($V12="LA","MLAC3",IF($V12="SS","MSSC3",IF($V12="SCI","MSCIC3",IF($V12="im8","MM8C3",IF($V12="SP","MSPC3",IF($V12="SPM","RM1G",IF($V12="SLA","RLA1G",IF($V12="ASC","ASC1GT1"))))))))</f>
        <v/>
      </c>
      <c r="BG16" s="26">
        <f>IF($W12="LA","MLAC4",IF($W12="SS","MSSC4",IF($W12="SCI","MSCIC4",IF($W12="im8","MM8C4",IF($W12="SP","MSPC4",IF($W12="SPM","RM2G",IF($W12="SPLA","RLA2G",IF($W12="ASC","ASC2GT1",IF($W12="MOT","OTM72G")))))))))</f>
        <v/>
      </c>
      <c r="BH16" s="26">
        <f>IF($X12="LA","MLAC5",IF($X12="SS","MSSC5",IF($X12="SCI","MSCIC5",IF($X12="im7","MM7C5",IF($X12="SP","MSPC5",IF($X12="ELL","ELL5G",IF($X12="SPLA","RLA5G",IF($X12="ASC","ASC5B"))))))))</f>
        <v/>
      </c>
      <c r="BI16" s="26">
        <f>IF($Y12="WB","MHRWB",IF($Y12="JG","MHRJG",IF($Y12="AV","MHRAV",IF($Y12="KP","MHRKP",IF($Y12="TH","MHRTH")))))</f>
        <v/>
      </c>
      <c r="BN16" s="8" t="n"/>
      <c r="BO16" s="71" t="n"/>
    </row>
    <row r="17">
      <c r="A17" s="255" t="inlineStr">
        <is>
          <t>Lupton</t>
        </is>
      </c>
      <c r="B17" s="255" t="inlineStr">
        <is>
          <t>Max</t>
        </is>
      </c>
      <c r="C17" s="271" t="n">
        <v>35440</v>
      </c>
      <c r="D17" s="256" t="inlineStr">
        <is>
          <t>M</t>
        </is>
      </c>
      <c r="E17" s="24" t="n">
        <v>7</v>
      </c>
      <c r="F17" s="256" t="n"/>
      <c r="G17" s="256" t="n"/>
      <c r="H17" s="256" t="n"/>
      <c r="I17" s="256" t="n">
        <v>1</v>
      </c>
      <c r="J17" s="256" t="n">
        <v>2</v>
      </c>
      <c r="K17" s="255" t="inlineStr">
        <is>
          <t>7th</t>
        </is>
      </c>
      <c r="L17" s="317" t="inlineStr">
        <is>
          <t xml:space="preserve"> </t>
        </is>
      </c>
      <c r="M17" s="317" t="inlineStr">
        <is>
          <t xml:space="preserve"> </t>
        </is>
      </c>
      <c r="N17" s="24" t="n"/>
      <c r="O17" s="24" t="n"/>
      <c r="P17" s="255" t="n"/>
      <c r="Q17" s="258" t="n"/>
      <c r="R17" s="255" t="n"/>
      <c r="S17" s="88" t="n"/>
      <c r="T17" s="176" t="inlineStr">
        <is>
          <t>SCI</t>
        </is>
      </c>
      <c r="U17" s="176" t="inlineStr">
        <is>
          <t>IM7</t>
        </is>
      </c>
      <c r="V17" s="167" t="inlineStr">
        <is>
          <t>SP</t>
        </is>
      </c>
      <c r="W17" s="167" t="inlineStr">
        <is>
          <t>LA</t>
        </is>
      </c>
      <c r="X17" s="167" t="inlineStr">
        <is>
          <t>SS</t>
        </is>
      </c>
      <c r="Y17" s="238" t="inlineStr">
        <is>
          <t>AV</t>
        </is>
      </c>
      <c r="Z17" s="88" t="inlineStr">
        <is>
          <t>OT</t>
        </is>
      </c>
      <c r="AA17" s="241" t="n"/>
      <c r="AB17" s="241" t="n"/>
      <c r="AD17" s="27" t="n"/>
      <c r="AE17" s="93" t="inlineStr">
        <is>
          <t>IM8</t>
        </is>
      </c>
      <c r="AF17" s="93" t="inlineStr">
        <is>
          <t>M C4</t>
        </is>
      </c>
      <c r="AG17" s="93">
        <f>COUNTIF(W:W,"IM8")</f>
        <v/>
      </c>
      <c r="AH17" s="93">
        <f t="array" ref="AH17">SUMPRODUCT((W:W="IM8")*(D:D="m"))</f>
        <v/>
      </c>
      <c r="AI17" s="93">
        <f t="array" ref="AI17">SUMPRODUCT((W:W="IM8")*(D:D="f"))</f>
        <v/>
      </c>
      <c r="AJ17" s="93">
        <f t="array" ref="AJ17">SUMPRODUCT((W:W="IM8")*(F:F="iep"))</f>
        <v/>
      </c>
      <c r="AK17" s="93">
        <f t="array" ref="AK17">SUMPRODUCT((W:W="IM8")*(F:F="504p"))</f>
        <v/>
      </c>
      <c r="AL17" s="93">
        <f>COUNTIFS(W:W,"IM8",E:E,"7")</f>
        <v/>
      </c>
      <c r="AM17" s="93">
        <f>COUNTIFS(W:W,"IM8",E:E,"8")</f>
        <v/>
      </c>
      <c r="AN17" s="93">
        <f>COUNTIFS(W:W,"IM8",I:I,"1")</f>
        <v/>
      </c>
      <c r="AO17" s="93">
        <f>COUNTIFS(W:W,"IM8",I:I,"2")</f>
        <v/>
      </c>
      <c r="AP17" s="93">
        <f>COUNTIFS(W:W,"IM8",I:I,"3")</f>
        <v/>
      </c>
      <c r="AQ17" s="93">
        <f>COUNTIFS(W:W,"IM8",J:J,"1")</f>
        <v/>
      </c>
      <c r="AR17" s="93">
        <f>COUNTIFS(W:W,"IM8",J:J,"2")</f>
        <v/>
      </c>
      <c r="AS17" s="93">
        <f>COUNTIFS(W:W,"IM8",J:J,"3")</f>
        <v/>
      </c>
      <c r="BC17" s="3">
        <f>$C13</f>
        <v/>
      </c>
      <c r="BD17" s="223">
        <f>IF($T13="LA","MLAC1",IF($T13="SS","MSSC1",IF($T13="SCI","MSCIC1",IF($T13="IM7","MM7C1",IF($T13="SP","MSPAC1",IF($T13="SPM","RM1B",IF($T13="SLA","RLA1B",IF($T13="ASC","ASC1BT1"))))))))</f>
        <v/>
      </c>
      <c r="BE17" s="217">
        <f>IF($U13="LA","MLAC2",IF($U13="SS","MSSC2",IF($U13="SCI","MSCIC2",IF($U13="im7","MM7C2",IF($U13="SP","MSPAC2",IF($U13="SPM","RM2B",IF($U13="SPLA","RLA2B",IF($U13="ASC","ASC2BT1",IF($U13="ELL","ELL2B")))))))))</f>
        <v/>
      </c>
      <c r="BF17" s="26">
        <f>IF($V13="LA","MLAC3",IF($V13="SS","MSSC3",IF($V13="SCI","MSCIC3",IF($V13="im8","MM8C3",IF($V13="SP","MSPC3",IF($V13="SPM","RM1G",IF($V13="SLA","RLA1G",IF($V13="ASC","ASC1GT1"))))))))</f>
        <v/>
      </c>
      <c r="BG17" s="26">
        <f>IF($W13="LA","MLAC4",IF($W13="SS","MSSC4",IF($W13="SCI","MSCIC4",IF($W13="im8","MM8C4",IF($W13="SP","MSPC4",IF($W13="SPM","RM2G",IF($W13="SPLA","RLA2G",IF($W13="ASC","ASC2GT1",IF($W13="MOT","OTM72G")))))))))</f>
        <v/>
      </c>
      <c r="BH17" s="26">
        <f>IF($X13="LA","MLAC5",IF($X13="SS","MSSC5",IF($X13="SCI","MSCIC5",IF($X13="im7","MM7C5",IF($X13="SP","MSPC5",IF($X13="ELL","ELL5G",IF($X13="SPLA","RLA5G",IF($X13="ASC","ASC5B"))))))))</f>
        <v/>
      </c>
      <c r="BI17" s="26">
        <f>IF($Y13="WB","MHRWB",IF($Y13="JG","MHRJG",IF($Y13="AV","MHRAV",IF($Y13="KP","MHRKP",IF($Y13="TH","MHRTH")))))</f>
        <v/>
      </c>
    </row>
    <row r="18">
      <c r="A18" s="255" t="inlineStr">
        <is>
          <t>Ramsey</t>
        </is>
      </c>
      <c r="B18" s="255" t="inlineStr">
        <is>
          <t>Ella</t>
        </is>
      </c>
      <c r="C18" s="271" t="n">
        <v>35411</v>
      </c>
      <c r="D18" s="256" t="inlineStr">
        <is>
          <t>F</t>
        </is>
      </c>
      <c r="E18" s="24" t="n">
        <v>7</v>
      </c>
      <c r="F18" s="256" t="n"/>
      <c r="G18" s="256" t="n"/>
      <c r="H18" s="256" t="n"/>
      <c r="I18" s="266" t="n">
        <v>3</v>
      </c>
      <c r="J18" s="256" t="n">
        <v>1</v>
      </c>
      <c r="K18" s="255" t="inlineStr">
        <is>
          <t>7th</t>
        </is>
      </c>
      <c r="L18" s="317" t="inlineStr">
        <is>
          <t>Early 6</t>
        </is>
      </c>
      <c r="M18" s="317" t="inlineStr">
        <is>
          <t>Level 4</t>
        </is>
      </c>
      <c r="N18" s="2" t="n"/>
      <c r="O18" s="2" t="n"/>
      <c r="P18" s="258" t="inlineStr">
        <is>
          <t>Grade</t>
        </is>
      </c>
      <c r="Q18" s="258" t="inlineStr">
        <is>
          <t>Below</t>
        </is>
      </c>
      <c r="R18" s="258" t="n"/>
      <c r="S18" s="234" t="n"/>
      <c r="T18" s="176" t="inlineStr">
        <is>
          <t>IM7</t>
        </is>
      </c>
      <c r="U18" s="176" t="inlineStr">
        <is>
          <t>SS</t>
        </is>
      </c>
      <c r="V18" s="167" t="inlineStr">
        <is>
          <t>SCI</t>
        </is>
      </c>
      <c r="W18" s="167" t="inlineStr">
        <is>
          <t>LA</t>
        </is>
      </c>
      <c r="X18" s="167" t="inlineStr">
        <is>
          <t>SP</t>
        </is>
      </c>
      <c r="Y18" s="238" t="inlineStr">
        <is>
          <t>KP</t>
        </is>
      </c>
      <c r="Z18" s="88" t="inlineStr">
        <is>
          <t>TH</t>
        </is>
      </c>
      <c r="AB18" s="241" t="n"/>
      <c r="AD18" s="27" t="n"/>
      <c r="AE18" s="93" t="inlineStr">
        <is>
          <t>IM7</t>
        </is>
      </c>
      <c r="AF18" s="93" t="inlineStr">
        <is>
          <t>M C5</t>
        </is>
      </c>
      <c r="AG18" s="93">
        <f>COUNTIF(X:X,"IM7")</f>
        <v/>
      </c>
      <c r="AH18" s="93">
        <f t="array" ref="AH18">SUMPRODUCT((X:X="IM7")*(D:D="m"))</f>
        <v/>
      </c>
      <c r="AI18" s="93">
        <f t="array" ref="AI18">SUMPRODUCT((X:X="IM7")*(D:D="f"))</f>
        <v/>
      </c>
      <c r="AJ18" s="93">
        <f t="array" ref="AJ18">SUMPRODUCT((X:X="IM7")*(F:F="iep"))</f>
        <v/>
      </c>
      <c r="AK18" s="93">
        <f t="array" ref="AK18">SUMPRODUCT((X:X="IM7")*(F:F="504p"))</f>
        <v/>
      </c>
      <c r="AL18" s="93">
        <f>COUNTIFS(X:X,"IM7",E:E,"7")</f>
        <v/>
      </c>
      <c r="AM18" s="93">
        <f>COUNTIFS(X:X,"IM7",E:E,"8")</f>
        <v/>
      </c>
      <c r="AN18" s="93">
        <f>COUNTIFS(X:X,"IM7",I:I,"1")</f>
        <v/>
      </c>
      <c r="AO18" s="93">
        <f>COUNTIFS(X:X,"IM7",I:I,"2")</f>
        <v/>
      </c>
      <c r="AP18" s="93">
        <f>COUNTIFS(X:X,"IM7",I:I,"3")</f>
        <v/>
      </c>
      <c r="AQ18" s="93">
        <f>COUNTIFS(X:X,"IM7",J:J,"1")</f>
        <v/>
      </c>
      <c r="AR18" s="93">
        <f>COUNTIFS(X:X,"IM7",J:J,"2")</f>
        <v/>
      </c>
      <c r="AS18" s="93">
        <f>COUNTIFS(X:X,"IM7",J:J,"3")</f>
        <v/>
      </c>
      <c r="BC18" s="3">
        <f>$C14</f>
        <v/>
      </c>
      <c r="BD18" s="223">
        <f>IF($T14="LA","MLAC1",IF($T14="SS","MSSC1",IF($T14="SCI","MSCIC1",IF($T14="IM7","MM7C1",IF($T14="SP","MSPAC1",IF($T14="SPM","RM1B",IF($T14="SLA","RLA1B",IF($T14="ASC","ASC1BT1"))))))))</f>
        <v/>
      </c>
      <c r="BE18" s="217">
        <f>IF($U14="LA","MLAC2",IF($U14="SS","MSSC2",IF($U14="SCI","MSCIC2",IF($U14="im7","MM7C2",IF($U14="SP","MSPAC2",IF($U14="SPM","RM2B",IF($U14="SPLA","RLA2B",IF($U14="ASC","ASC2BT1",IF($U14="ELL","ELL2B")))))))))</f>
        <v/>
      </c>
      <c r="BF18" s="26">
        <f>IF($V14="LA","MLAC3",IF($V14="SS","MSSC3",IF($V14="SCI","MSCIC3",IF($V14="im8","MM8C3",IF($V14="SP","MSPC3",IF($V14="SPM","RM1G",IF($V14="SLA","RLA1G",IF($V14="ASC","ASC1GT1"))))))))</f>
        <v/>
      </c>
      <c r="BG18" s="26">
        <f>IF($W14="LA","MLAC4",IF($W14="SS","MSSC4",IF($W14="SCI","MSCIC4",IF($W14="im8","MM8C4",IF($W14="SP","MSPC4",IF($W14="SPM","RM2G",IF($W14="SPLA","RLA2G",IF($W14="ASC","ASC2GT1",IF($W14="MOT","OTM72G")))))))))</f>
        <v/>
      </c>
      <c r="BH18" s="26">
        <f>IF($X14="LA","MLAC5",IF($X14="SS","MSSC5",IF($X14="SCI","MSCIC5",IF($X14="im7","MM7C5",IF($X14="SP","MSPC5",IF($X14="ELL","ELL5G",IF($X14="SPLA","RLA5G",IF($X14="ASC","ASC5B"))))))))</f>
        <v/>
      </c>
      <c r="BI18" s="26">
        <f>IF($Y14="WB","MHRWB",IF($Y14="JG","MHRJG",IF($Y14="AV","MHRAV",IF($Y14="KP","MHRKP",IF($Y14="TH","MHRTH")))))</f>
        <v/>
      </c>
    </row>
    <row r="19">
      <c r="A19" s="255" t="inlineStr">
        <is>
          <t>Tilton</t>
        </is>
      </c>
      <c r="B19" s="255" t="inlineStr">
        <is>
          <t>Xandir</t>
        </is>
      </c>
      <c r="C19" s="271" t="n">
        <v>35357</v>
      </c>
      <c r="D19" s="256" t="inlineStr">
        <is>
          <t>M</t>
        </is>
      </c>
      <c r="E19" s="24" t="n">
        <v>7</v>
      </c>
      <c r="F19" s="256" t="n"/>
      <c r="G19" s="256" t="inlineStr">
        <is>
          <t>Yes</t>
        </is>
      </c>
      <c r="H19" s="256" t="n"/>
      <c r="I19" s="256" t="n">
        <v>2</v>
      </c>
      <c r="J19" s="256" t="n">
        <v>2</v>
      </c>
      <c r="K19" s="255" t="inlineStr">
        <is>
          <t>pre alg</t>
        </is>
      </c>
      <c r="L19" s="317" t="inlineStr">
        <is>
          <t>Mid 6</t>
        </is>
      </c>
      <c r="M19" s="317" t="inlineStr">
        <is>
          <t>Early 6</t>
        </is>
      </c>
      <c r="N19" s="24" t="n"/>
      <c r="O19" s="24" t="n"/>
      <c r="P19" s="255" t="inlineStr">
        <is>
          <t>Grade</t>
        </is>
      </c>
      <c r="Q19" s="255" t="inlineStr">
        <is>
          <t>Grade</t>
        </is>
      </c>
      <c r="R19" s="255" t="n"/>
      <c r="S19" s="88" t="n"/>
      <c r="T19" s="176" t="inlineStr">
        <is>
          <t>IM7</t>
        </is>
      </c>
      <c r="U19" s="176" t="inlineStr">
        <is>
          <t>SS</t>
        </is>
      </c>
      <c r="V19" s="167" t="inlineStr">
        <is>
          <t>SCI</t>
        </is>
      </c>
      <c r="W19" s="167" t="inlineStr">
        <is>
          <t>LA</t>
        </is>
      </c>
      <c r="X19" s="167" t="inlineStr">
        <is>
          <t>SP</t>
        </is>
      </c>
      <c r="Y19" s="238" t="inlineStr">
        <is>
          <t>WB</t>
        </is>
      </c>
      <c r="Z19" s="88" t="inlineStr">
        <is>
          <t>OT</t>
        </is>
      </c>
      <c r="AD19" s="27" t="n"/>
      <c r="AG19" s="3">
        <f>SUM(AG14:AG18)</f>
        <v/>
      </c>
      <c r="BC19" s="3">
        <f>$C15</f>
        <v/>
      </c>
      <c r="BD19" s="223">
        <f>IF($T15="LA","MLAC1",IF($T15="SS","MSSC1",IF($T15="SCI","MSCIC1",IF($T15="IM7","MM7C1",IF($T15="SP","MSPAC1",IF($T15="SPM","RM1B",IF($T15="SLA","RLA1B",IF($T15="ASC","ASC1BT1"))))))))</f>
        <v/>
      </c>
      <c r="BE19" s="217">
        <f>IF($U15="LA","MLAC2",IF($U15="SS","MSSC2",IF($U15="SCI","MSCIC2",IF($U15="im7","MM7C2",IF($U15="SP","MSPAC2",IF($U15="SPM","RM2B",IF($U15="SPLA","RLA2B",IF($U15="ASC","ASC2BT1",IF($U15="ELL","ELL2B")))))))))</f>
        <v/>
      </c>
      <c r="BF19" s="26">
        <f>IF($V15="LA","MLAC3",IF($V15="SS","MSSC3",IF($V15="SCI","MSCIC3",IF($V15="im8","MM8C3",IF($V15="SP","MSPC3",IF($V15="SPM","RM1G",IF($V15="SLA","RLA1G",IF($V15="ASC","ASC1GT1"))))))))</f>
        <v/>
      </c>
      <c r="BG19" s="26">
        <f>IF($W15="LA","MLAC4",IF($W15="SS","MSSC4",IF($W15="SCI","MSCIC4",IF($W15="im8","MM8C4",IF($W15="SP","MSPC4",IF($W15="SPM","RM2G",IF($W15="SPLA","RLA2G",IF($W15="ASC","ASC2GT1",IF($W15="MOT","OTM72G")))))))))</f>
        <v/>
      </c>
      <c r="BH19" s="26">
        <f>IF($X15="LA","MLAC5",IF($X15="SS","MSSC5",IF($X15="SCI","MSCIC5",IF($X15="im7","MM7C5",IF($X15="SP","MSPC5",IF($X15="ELL","ELL5G",IF($X15="SPLA","RLA5G",IF($X15="ASC","ASC5B"))))))))</f>
        <v/>
      </c>
      <c r="BI19" s="26">
        <f>IF($Y15="WB","MHRWB",IF($Y15="JG","MHRJG",IF($Y15="AV","MHRAV",IF($Y15="KP","MHRKP",IF($Y15="TH","MHRTH")))))</f>
        <v/>
      </c>
    </row>
    <row r="20">
      <c r="A20" s="255" t="inlineStr">
        <is>
          <t>Santiago</t>
        </is>
      </c>
      <c r="B20" s="255" t="inlineStr">
        <is>
          <t>Zion</t>
        </is>
      </c>
      <c r="C20" s="271" t="n">
        <v>35533</v>
      </c>
      <c r="D20" s="256" t="inlineStr">
        <is>
          <t>M</t>
        </is>
      </c>
      <c r="E20" s="24" t="n">
        <v>7</v>
      </c>
      <c r="F20" s="256" t="n"/>
      <c r="G20" s="256" t="n"/>
      <c r="H20" s="256" t="n"/>
      <c r="I20" s="256" t="n">
        <v>3</v>
      </c>
      <c r="J20" s="256" t="n">
        <v>3</v>
      </c>
      <c r="K20" s="255" t="inlineStr">
        <is>
          <t>7th</t>
        </is>
      </c>
      <c r="L20" s="317" t="inlineStr">
        <is>
          <t>Level 4</t>
        </is>
      </c>
      <c r="M20" s="317" t="inlineStr">
        <is>
          <t>Level 5</t>
        </is>
      </c>
      <c r="N20" s="24" t="n"/>
      <c r="O20" s="24" t="n"/>
      <c r="P20" s="255" t="inlineStr">
        <is>
          <t>Below</t>
        </is>
      </c>
      <c r="Q20" s="258" t="inlineStr">
        <is>
          <t>Below</t>
        </is>
      </c>
      <c r="R20" s="255" t="n"/>
      <c r="S20" s="176" t="inlineStr">
        <is>
          <t>SP Adv</t>
        </is>
      </c>
      <c r="T20" s="176" t="inlineStr">
        <is>
          <t>IM7</t>
        </is>
      </c>
      <c r="U20" s="176" t="inlineStr">
        <is>
          <t>SP Adv</t>
        </is>
      </c>
      <c r="V20" s="167" t="inlineStr">
        <is>
          <t>SS</t>
        </is>
      </c>
      <c r="W20" s="167" t="inlineStr">
        <is>
          <t>LA</t>
        </is>
      </c>
      <c r="X20" s="167" t="inlineStr">
        <is>
          <t>SCI</t>
        </is>
      </c>
      <c r="Y20" s="238" t="inlineStr">
        <is>
          <t>AV</t>
        </is>
      </c>
      <c r="Z20" s="88" t="inlineStr">
        <is>
          <t>WB</t>
        </is>
      </c>
      <c r="AA20" s="241" t="n"/>
      <c r="AB20" s="241" t="n"/>
      <c r="AD20" s="27" t="n"/>
      <c r="AE20" s="5" t="n"/>
      <c r="AF20" s="7" t="n"/>
      <c r="BC20" s="3">
        <f>$C16</f>
        <v/>
      </c>
      <c r="BD20" s="223">
        <f>IF($T16="LA","MLAC1",IF($T16="SS","MSSC1",IF($T16="SCI","MSCIC1",IF($T16="IM7","MM7C1",IF($T16="SP","MSPAC1",IF($T16="SPM","RM1B",IF($T16="SLA","RLA1B",IF($T16="ASC","ASC1BT1"))))))))</f>
        <v/>
      </c>
      <c r="BE20" s="217">
        <f>IF($U16="LA","MLAC2",IF($U16="SS","MSSC2",IF($U16="SCI","MSCIC2",IF($U16="im7","MM7C2",IF($U16="SP","MSPAC2",IF($U16="SPM","RM2B",IF($U16="SPLA","RLA2B",IF($U16="ASC","ASC2BT1",IF($U16="ELL","ELL2B")))))))))</f>
        <v/>
      </c>
      <c r="BF20" s="26">
        <f>IF($V16="LA","MLAC3",IF($V16="SS","MSSC3",IF($V16="SCI","MSCIC3",IF($V16="im8","MM8C3",IF($V16="SP","MSPC3",IF($V16="SPM","RM1G",IF($V16="SLA","RLA1G",IF($V16="ASC","ASC1GT1"))))))))</f>
        <v/>
      </c>
      <c r="BG20" s="26">
        <f>IF($W16="LA","MLAC4",IF($W16="SS","MSSC4",IF($W16="SCI","MSCIC4",IF($W16="im8","MM8C4",IF($W16="SP","MSPC4",IF($W16="SPM","RM2G",IF($W16="SPLA","RLA2G",IF($W16="ASC","ASC2GT1",IF($W16="MOT","OTM72G")))))))))</f>
        <v/>
      </c>
      <c r="BH20" s="26">
        <f>IF($X16="LA","MLAC5",IF($X16="SS","MSSC5",IF($X16="SCI","MSCIC5",IF($X16="im7","MM7C5",IF($X16="SP","MSPC5",IF($X16="ELL","ELL5G",IF($X16="SPLA","RLA5G",IF($X16="ASC","ASC5B"))))))))</f>
        <v/>
      </c>
      <c r="BI20" s="26">
        <f>IF($Y16="WB","MHRWB",IF($Y16="JG","MHRJG",IF($Y16="AV","MHRAV",IF($Y16="KP","MHRKP",IF($Y16="TH","MHRTH")))))</f>
        <v/>
      </c>
    </row>
    <row r="21">
      <c r="A21" s="343" t="inlineStr">
        <is>
          <t>Ziegler</t>
        </is>
      </c>
      <c r="B21" s="343" t="inlineStr">
        <is>
          <t>Jack</t>
        </is>
      </c>
      <c r="C21" s="343" t="n">
        <v>39757</v>
      </c>
      <c r="D21" s="346" t="inlineStr">
        <is>
          <t>M</t>
        </is>
      </c>
      <c r="E21" s="346" t="n">
        <v>7</v>
      </c>
      <c r="F21" s="346" t="inlineStr">
        <is>
          <t xml:space="preserve"> </t>
        </is>
      </c>
      <c r="G21" s="346" t="inlineStr">
        <is>
          <t xml:space="preserve"> </t>
        </is>
      </c>
      <c r="H21" s="346" t="n"/>
      <c r="I21" s="346" t="n">
        <v>2</v>
      </c>
      <c r="J21" s="346" t="n">
        <v>1</v>
      </c>
      <c r="K21" s="344" t="inlineStr">
        <is>
          <t>pre alg</t>
        </is>
      </c>
      <c r="S21" s="176" t="inlineStr">
        <is>
          <t>SP Adv</t>
        </is>
      </c>
      <c r="T21" s="176" t="inlineStr">
        <is>
          <t>SP Adv</t>
        </is>
      </c>
      <c r="U21" s="176" t="inlineStr">
        <is>
          <t>IM7</t>
        </is>
      </c>
      <c r="V21" s="167" t="inlineStr">
        <is>
          <t>LA</t>
        </is>
      </c>
      <c r="W21" s="167" t="inlineStr">
        <is>
          <t>SCI</t>
        </is>
      </c>
      <c r="X21" s="167" t="inlineStr">
        <is>
          <t>SS</t>
        </is>
      </c>
      <c r="Y21" s="240" t="inlineStr">
        <is>
          <t>JG</t>
        </is>
      </c>
      <c r="Z21" s="88" t="inlineStr">
        <is>
          <t>OT</t>
        </is>
      </c>
      <c r="AD21" s="27" t="n"/>
      <c r="AV21" s="19" t="inlineStr">
        <is>
          <t>Class size alert</t>
        </is>
      </c>
      <c r="AW21" s="17" t="n">
        <v>28</v>
      </c>
      <c r="AX21" s="17" t="n">
        <v>22</v>
      </c>
      <c r="BC21" s="3">
        <f>$C17</f>
        <v/>
      </c>
      <c r="BD21" s="223">
        <f>IF($T17="LA","MLAC1",IF($T17="SS","MSSC1",IF($T17="SCI","MSCIC1",IF($T17="IM7","MM7C1",IF($T17="SP","MSPAC1",IF($T17="SPM","RM1B",IF($T17="SLA","RLA1B",IF($T17="ASC","ASC1BT1"))))))))</f>
        <v/>
      </c>
      <c r="BE21" s="217">
        <f>IF($U17="LA","MLAC2",IF($U17="SS","MSSC2",IF($U17="SCI","MSCIC2",IF($U17="im7","MM7C2",IF($U17="SP","MSPAC2",IF($U17="SPM","RM2B",IF($U17="SPLA","RLA2B",IF($U17="ASC","ASC2BT1",IF($U17="ELL","ELL2B")))))))))</f>
        <v/>
      </c>
      <c r="BF21" s="26">
        <f>IF($V17="LA","MLAC3",IF($V17="SS","MSSC3",IF($V17="SCI","MSCIC3",IF($V17="im8","MM8C3",IF($V17="SP","MSPC3",IF($V17="SPM","RM1G",IF($V17="SLA","RLA1G",IF($V17="ASC","ASC1GT1"))))))))</f>
        <v/>
      </c>
      <c r="BG21" s="26">
        <f>IF($W17="LA","MLAC4",IF($W17="SS","MSSC4",IF($W17="SCI","MSCIC4",IF($W17="im8","MM8C4",IF($W17="SP","MSPC4",IF($W17="SPM","RM2G",IF($W17="SPLA","RLA2G",IF($W17="ASC","ASC2GT1",IF($W17="MOT","OTM72G")))))))))</f>
        <v/>
      </c>
      <c r="BH21" s="26">
        <f>IF($X17="LA","MLAC5",IF($X17="SS","MSSC5",IF($X17="SCI","MSCIC5",IF($X17="im7","MM7C5",IF($X17="SP","MSPC5",IF($X17="ELL","ELL5G",IF($X17="SPLA","RLA5G",IF($X17="ASC","ASC5B"))))))))</f>
        <v/>
      </c>
      <c r="BI21" s="26">
        <f>IF($Y17="WB","MHRWB",IF($Y17="JG","MHRJG",IF($Y17="AV","MHRAV",IF($Y17="KP","MHRKP",IF($Y17="TH","MHRTH")))))</f>
        <v/>
      </c>
    </row>
    <row r="22">
      <c r="A22" s="255" t="inlineStr">
        <is>
          <t>Elster</t>
        </is>
      </c>
      <c r="B22" s="255" t="inlineStr">
        <is>
          <t>Forest</t>
        </is>
      </c>
      <c r="C22" s="271" t="n">
        <v>35392</v>
      </c>
      <c r="D22" s="256" t="inlineStr">
        <is>
          <t>M</t>
        </is>
      </c>
      <c r="E22" s="247" t="n">
        <v>7</v>
      </c>
      <c r="F22" s="256" t="n"/>
      <c r="G22" s="256" t="inlineStr">
        <is>
          <t>Yes</t>
        </is>
      </c>
      <c r="H22" s="256" t="n"/>
      <c r="I22" s="256" t="n">
        <v>2</v>
      </c>
      <c r="J22" s="256" t="n">
        <v>3</v>
      </c>
      <c r="K22" s="255" t="inlineStr">
        <is>
          <t>pre alg</t>
        </is>
      </c>
      <c r="L22" s="317" t="inlineStr">
        <is>
          <t>Mid 6</t>
        </is>
      </c>
      <c r="M22" s="317" t="inlineStr">
        <is>
          <t>Mid 6</t>
        </is>
      </c>
      <c r="N22" s="24" t="n"/>
      <c r="O22" s="24" t="n"/>
      <c r="P22" s="255" t="inlineStr">
        <is>
          <t>Grade</t>
        </is>
      </c>
      <c r="Q22" s="258" t="inlineStr">
        <is>
          <t>Grade</t>
        </is>
      </c>
      <c r="R22" s="255" t="n"/>
      <c r="S22" s="88" t="n"/>
      <c r="T22" s="176" t="inlineStr">
        <is>
          <t>SS</t>
        </is>
      </c>
      <c r="U22" s="176" t="inlineStr">
        <is>
          <t>SCI</t>
        </is>
      </c>
      <c r="V22" s="167" t="inlineStr">
        <is>
          <t>LA</t>
        </is>
      </c>
      <c r="W22" s="167" t="inlineStr">
        <is>
          <t>SP</t>
        </is>
      </c>
      <c r="X22" s="167" t="inlineStr">
        <is>
          <t>IM7</t>
        </is>
      </c>
      <c r="Y22" s="238" t="inlineStr">
        <is>
          <t>TH</t>
        </is>
      </c>
      <c r="Z22" s="88" t="inlineStr">
        <is>
          <t>WB</t>
        </is>
      </c>
      <c r="AD22" s="27" t="n"/>
      <c r="AF22" s="3" t="inlineStr">
        <is>
          <t>Sci C1</t>
        </is>
      </c>
      <c r="AG22" s="3">
        <f>COUNTIF(T:T,"SCI")</f>
        <v/>
      </c>
      <c r="AH22" s="3">
        <f>SUMPRODUCT((T:T="SCI")*(D:D="m"))</f>
        <v/>
      </c>
      <c r="AI22" s="3">
        <f>SUMPRODUCT((T:T="SCI")*(D:D="f"))</f>
        <v/>
      </c>
      <c r="AJ22" s="3">
        <f>SUMPRODUCT((T:T="SCI")*(F:F="iep"))</f>
        <v/>
      </c>
      <c r="AK22" s="3">
        <f>SUMPRODUCT((T:T="SCI")*(F:F="504p"))</f>
        <v/>
      </c>
      <c r="AL22" s="3">
        <f>COUNTIFS(T:T,"sci",E:E,"7")</f>
        <v/>
      </c>
      <c r="AM22" s="3">
        <f>COUNTIFS(T:T,"sci",E:E,"8")</f>
        <v/>
      </c>
      <c r="AN22" s="3">
        <f>COUNTIFS(T:T,"sci",I:I,"1")</f>
        <v/>
      </c>
      <c r="AO22" s="3">
        <f>COUNTIFS(T:T,"sci",I:I,"2")</f>
        <v/>
      </c>
      <c r="AP22" s="3">
        <f>COUNTIFS(T:T,"sci",I:I,"3")</f>
        <v/>
      </c>
      <c r="AQ22" s="3">
        <f>COUNTIFS(T:T,"sci",J:J,"1")</f>
        <v/>
      </c>
      <c r="AR22" s="3">
        <f>COUNTIFS(T:T,"sci",J:J,"2")</f>
        <v/>
      </c>
      <c r="AS22" s="3">
        <f>COUNTIFS(T:T,"sci",J:J,"3")</f>
        <v/>
      </c>
      <c r="AV22" s="19" t="inlineStr">
        <is>
          <t>Gender ratio alert</t>
        </is>
      </c>
      <c r="AW22" s="18" t="n">
        <v>0.6</v>
      </c>
      <c r="AX22" s="18" t="n"/>
      <c r="BC22" s="3">
        <f>$C18</f>
        <v/>
      </c>
      <c r="BD22" s="223">
        <f>IF($T18="LA","MLAC1",IF($T18="SS","MSSC1",IF($T18="SCI","MSCIC1",IF($T18="IM7","MM7C1",IF($T18="SP","MSPAC1",IF($T18="SPM","RM1B",IF($T18="SLA","RLA1B",IF($T18="ASC","ASC1BT1"))))))))</f>
        <v/>
      </c>
      <c r="BE22" s="217">
        <f>IF($U18="LA","MLAC2",IF($U18="SS","MSSC2",IF($U18="SCI","MSCIC2",IF($U18="im7","MM7C2",IF($U18="SP","MSPAC2",IF($U18="SPM","RM2B",IF($U18="SPLA","RLA2B",IF($U18="ASC","ASC2BT1",IF($U18="ELL","ELL2B")))))))))</f>
        <v/>
      </c>
      <c r="BF22" s="26">
        <f>IF($V18="LA","MLAC3",IF($V18="SS","MSSC3",IF($V18="SCI","MSCIC3",IF($V18="im8","MM8C3",IF($V18="SP","MSPC3",IF($V18="SPM","RM1G",IF($V18="SLA","RLA1G",IF($V18="ASC","ASC1GT1"))))))))</f>
        <v/>
      </c>
      <c r="BG22" s="26">
        <f>IF($W18="LA","MLAC4",IF($W18="SS","MSSC4",IF($W18="SCI","MSCIC4",IF($W18="im8","MM8C4",IF($W18="SP","MSPC4",IF($W18="SPM","RM2G",IF($W18="SPLA","RLA2G",IF($W18="ASC","ASC2GT1",IF($W18="MOT","OTM72G")))))))))</f>
        <v/>
      </c>
      <c r="BH22" s="26">
        <f>IF($X18="LA","MLAC5",IF($X18="SS","MSSC5",IF($X18="SCI","MSCIC5",IF($X18="im7","MM7C5",IF($X18="SP","MSPC5",IF($X18="ELL","ELL5G",IF($X18="SPLA","RLA5G",IF($X18="ASC","ASC5B"))))))))</f>
        <v/>
      </c>
      <c r="BI22" s="26">
        <f>IF($Y18="WB","MHRWB",IF($Y18="JG","MHRJG",IF($Y18="AV","MHRAV",IF($Y18="KP","MHRKP",IF($Y18="TH","MHRTH")))))</f>
        <v/>
      </c>
    </row>
    <row r="23">
      <c r="A23" s="255" t="inlineStr">
        <is>
          <t>Reeves</t>
        </is>
      </c>
      <c r="B23" s="255" t="inlineStr">
        <is>
          <t>Kai</t>
        </is>
      </c>
      <c r="C23" s="271" t="n">
        <v>35412</v>
      </c>
      <c r="D23" s="256" t="inlineStr">
        <is>
          <t>M</t>
        </is>
      </c>
      <c r="E23" s="24" t="n">
        <v>7</v>
      </c>
      <c r="F23" s="256" t="inlineStr">
        <is>
          <t>504p</t>
        </is>
      </c>
      <c r="G23" s="256" t="n"/>
      <c r="H23" s="256" t="n">
        <v>504</v>
      </c>
      <c r="I23" s="256" t="n">
        <v>2</v>
      </c>
      <c r="J23" s="256" t="n">
        <v>1</v>
      </c>
      <c r="K23" s="255" t="inlineStr">
        <is>
          <t>pre alg</t>
        </is>
      </c>
      <c r="L23" s="317" t="inlineStr">
        <is>
          <t>Early 6</t>
        </is>
      </c>
      <c r="M23" s="317" t="inlineStr">
        <is>
          <t>Mid 6</t>
        </is>
      </c>
      <c r="N23" s="24" t="n"/>
      <c r="O23" s="24" t="n"/>
      <c r="P23" s="255" t="inlineStr">
        <is>
          <t>Grade</t>
        </is>
      </c>
      <c r="Q23" s="255" t="inlineStr">
        <is>
          <t>Grade</t>
        </is>
      </c>
      <c r="R23" s="255" t="n"/>
      <c r="S23" s="88" t="n"/>
      <c r="T23" s="176" t="inlineStr">
        <is>
          <t>IM7</t>
        </is>
      </c>
      <c r="U23" s="176" t="inlineStr">
        <is>
          <t>SCI</t>
        </is>
      </c>
      <c r="V23" s="167" t="inlineStr">
        <is>
          <t>LA</t>
        </is>
      </c>
      <c r="W23" s="167" t="inlineStr">
        <is>
          <t>SP</t>
        </is>
      </c>
      <c r="X23" s="167" t="inlineStr">
        <is>
          <t>SS</t>
        </is>
      </c>
      <c r="Y23" s="238" t="inlineStr">
        <is>
          <t>AV</t>
        </is>
      </c>
      <c r="Z23" s="88" t="inlineStr">
        <is>
          <t>JG</t>
        </is>
      </c>
      <c r="AA23" s="241" t="n"/>
      <c r="AB23" s="241" t="n"/>
      <c r="AD23" s="27" t="n"/>
      <c r="AF23" s="3" t="inlineStr">
        <is>
          <t>Sci C2</t>
        </is>
      </c>
      <c r="AG23" s="3">
        <f>COUNTIF(U:U,"SCI")</f>
        <v/>
      </c>
      <c r="AH23" s="3">
        <f>SUMPRODUCT((U:U="SCI")*(D:D="m"))</f>
        <v/>
      </c>
      <c r="AI23" s="3">
        <f>SUMPRODUCT((U:U="SCI")*(D:D="f"))</f>
        <v/>
      </c>
      <c r="AJ23" s="3">
        <f>SUMPRODUCT((U:U="SCI")*(F:F="iep"))</f>
        <v/>
      </c>
      <c r="AK23" s="3">
        <f>SUMPRODUCT((U:U="SCI")*(F:F="504p"))</f>
        <v/>
      </c>
      <c r="AL23" s="3">
        <f>COUNTIFS(U:U,"sci",E:E,"7")</f>
        <v/>
      </c>
      <c r="AM23" s="3">
        <f>COUNTIFS(U:U,"sci",E:E,"8")</f>
        <v/>
      </c>
      <c r="AN23" s="3">
        <f>COUNTIFS(U:U,"sci",I:I,"1")</f>
        <v/>
      </c>
      <c r="AO23" s="3">
        <f>COUNTIFS(U:U,"sci",I:I,"2")</f>
        <v/>
      </c>
      <c r="AP23" s="3">
        <f>COUNTIFS(U:U,"sci",I:I,"3")</f>
        <v/>
      </c>
      <c r="AQ23" s="3">
        <f>COUNTIFS(U:U,"sci",J:J,"1")</f>
        <v/>
      </c>
      <c r="AR23" s="3">
        <f>COUNTIFS(U:U,"sci",J:J,"2")</f>
        <v/>
      </c>
      <c r="AS23" s="3">
        <f>COUNTIFS(U:U,"sci",J:J,"3")</f>
        <v/>
      </c>
      <c r="AV23" s="16" t="inlineStr">
        <is>
          <t>iep alert</t>
        </is>
      </c>
      <c r="AW23" s="18" t="n">
        <v>0.14</v>
      </c>
      <c r="AX23" s="18" t="n"/>
      <c r="BC23" s="3">
        <f>$C19</f>
        <v/>
      </c>
      <c r="BD23" s="223">
        <f>IF($T19="LA","MLAC1",IF($T19="SS","MSSC1",IF($T19="SCI","MSCIC1",IF($T19="IM7","MM7C1",IF($T19="SP","MSPAC1",IF($T19="SPM","RM1B",IF($T19="SLA","RLA1B",IF($T19="ASC","ASC1BT1"))))))))</f>
        <v/>
      </c>
      <c r="BE23" s="217">
        <f>IF($U19="LA","MLAC2",IF($U19="SS","MSSC2",IF($U19="SCI","MSCIC2",IF($U19="im7","MM7C2",IF($U19="SP","MSPAC2",IF($U19="SPM","RM2B",IF($U19="SPLA","RLA2B",IF($U19="ASC","ASC2BT1",IF($U19="ELL","ELL2B")))))))))</f>
        <v/>
      </c>
      <c r="BF23" s="26">
        <f>IF($V19="LA","MLAC3",IF($V19="SS","MSSC3",IF($V19="SCI","MSCIC3",IF($V19="im8","MM8C3",IF($V19="SP","MSPC3",IF($V19="SPM","RM1G",IF($V19="SLA","RLA1G",IF($V19="ASC","ASC1GT1"))))))))</f>
        <v/>
      </c>
      <c r="BG23" s="26">
        <f>IF($W19="LA","MLAC4",IF($W19="SS","MSSC4",IF($W19="SCI","MSCIC4",IF($W19="im8","MM8C4",IF($W19="SP","MSPC4",IF($W19="SPM","RM2G",IF($W19="SPLA","RLA2G",IF($W19="ASC","ASC2GT1",IF($W19="MOT","OTM72G")))))))))</f>
        <v/>
      </c>
      <c r="BH23" s="26">
        <f>IF($X19="LA","MLAC5",IF($X19="SS","MSSC5",IF($X19="SCI","MSCIC5",IF($X19="im7","MM7C5",IF($X19="SP","MSPC5",IF($X19="ELL","ELL5G",IF($X19="SPLA","RLA5G",IF($X19="ASC","ASC5B"))))))))</f>
        <v/>
      </c>
      <c r="BI23" s="26">
        <f>IF($Y19="WB","MHRWB",IF($Y19="JG","MHRJG",IF($Y19="AV","MHRAV",IF($Y19="KP","MHRKP",IF($Y19="TH","MHRTH")))))</f>
        <v/>
      </c>
    </row>
    <row r="24">
      <c r="A24" s="255" t="inlineStr">
        <is>
          <t>Strait</t>
        </is>
      </c>
      <c r="B24" s="255" t="inlineStr">
        <is>
          <t>Cooper</t>
        </is>
      </c>
      <c r="C24" s="271" t="n">
        <v>39047</v>
      </c>
      <c r="D24" s="256" t="inlineStr">
        <is>
          <t>M</t>
        </is>
      </c>
      <c r="E24" s="24" t="n">
        <v>7</v>
      </c>
      <c r="F24" s="256" t="n"/>
      <c r="G24" s="256" t="n"/>
      <c r="H24" s="256" t="n"/>
      <c r="I24" s="256" t="n">
        <v>1</v>
      </c>
      <c r="J24" s="256" t="n">
        <v>1</v>
      </c>
      <c r="K24" s="255" t="inlineStr">
        <is>
          <t>pre alg</t>
        </is>
      </c>
      <c r="L24" s="317" t="inlineStr">
        <is>
          <t>Level 8</t>
        </is>
      </c>
      <c r="M24" s="317" t="inlineStr">
        <is>
          <t>Late 6</t>
        </is>
      </c>
      <c r="N24" s="87" t="n"/>
      <c r="O24" s="87" t="n"/>
      <c r="P24" s="255" t="inlineStr">
        <is>
          <t>Above</t>
        </is>
      </c>
      <c r="Q24" s="255" t="inlineStr">
        <is>
          <t>Above</t>
        </is>
      </c>
      <c r="R24" s="255" t="n"/>
      <c r="S24" s="88" t="n"/>
      <c r="T24" s="176" t="inlineStr">
        <is>
          <t>IM7</t>
        </is>
      </c>
      <c r="U24" s="176" t="inlineStr">
        <is>
          <t>SCI</t>
        </is>
      </c>
      <c r="V24" s="167" t="inlineStr">
        <is>
          <t>SS</t>
        </is>
      </c>
      <c r="W24" s="167" t="inlineStr">
        <is>
          <t>LA</t>
        </is>
      </c>
      <c r="X24" s="167" t="inlineStr">
        <is>
          <t>SP</t>
        </is>
      </c>
      <c r="Y24" s="238" t="inlineStr">
        <is>
          <t>KP</t>
        </is>
      </c>
      <c r="Z24" s="88" t="inlineStr">
        <is>
          <t>BAND</t>
        </is>
      </c>
      <c r="AA24" s="241" t="n"/>
      <c r="AB24" s="241" t="n"/>
      <c r="AD24" s="27" t="n"/>
      <c r="AF24" s="3" t="inlineStr">
        <is>
          <t>Sci C3</t>
        </is>
      </c>
      <c r="AG24" s="3">
        <f>COUNTIF(V:V,"SCI")</f>
        <v/>
      </c>
      <c r="AH24" s="3">
        <f>SUMPRODUCT((V:V="SCI")*(D:D="m"))</f>
        <v/>
      </c>
      <c r="AI24" s="3">
        <f>SUMPRODUCT((V:V="SCI")*(D:D="f"))</f>
        <v/>
      </c>
      <c r="AJ24" s="3">
        <f>SUMPRODUCT((V:V="SCI")*(F:F="iep"))</f>
        <v/>
      </c>
      <c r="AK24" s="3">
        <f>SUMPRODUCT((V:V="SCI")*(F:F="504p"))</f>
        <v/>
      </c>
      <c r="AL24" s="3">
        <f>COUNTIFS(V:V,"sci",E:E,"7")</f>
        <v/>
      </c>
      <c r="AM24" s="3">
        <f>COUNTIFS(V:V,"sci",E:E,"8")</f>
        <v/>
      </c>
      <c r="AN24" s="3">
        <f>COUNTIFS(V:V,"sci",I:I,"1")</f>
        <v/>
      </c>
      <c r="AO24" s="3">
        <f>COUNTIFS(V:V,"sci",I:I,"2")</f>
        <v/>
      </c>
      <c r="AP24" s="3">
        <f>COUNTIFS(V:V,"sci",I:I,"3")</f>
        <v/>
      </c>
      <c r="AQ24" s="3">
        <f>COUNTIFS(V:V,"sci",J:J,"1")</f>
        <v/>
      </c>
      <c r="AR24" s="3">
        <f>COUNTIFS(V:V,"sci",J:J,"2")</f>
        <v/>
      </c>
      <c r="AS24" s="3">
        <f>COUNTIFS(V:V,"sci",J:J,"3")</f>
        <v/>
      </c>
      <c r="AV24" s="16" t="inlineStr">
        <is>
          <t>7:8 alert</t>
        </is>
      </c>
      <c r="AW24" s="18" t="n">
        <v>0.6</v>
      </c>
      <c r="AX24" s="18" t="n"/>
      <c r="BC24" s="3">
        <f>$C20</f>
        <v/>
      </c>
      <c r="BD24" s="223">
        <f>IF($T20="LA","MLAC1",IF($T20="SS","MSSC1",IF($T20="SCI","MSCIC1",IF($T20="IM7","MM7C1",IF($T20="SP","MSPAC1",IF($T20="SPM","RM1B",IF($T20="SLA","RLA1B",IF($T20="ASC","ASC1BT1"))))))))</f>
        <v/>
      </c>
      <c r="BE24" s="217">
        <f>IF($U20="LA","MLAC2",IF($U20="SS","MSSC2",IF($U20="SCI","MSCIC2",IF($U20="im7","MM7C2",IF($U20="SP","MSPAC2",IF($U20="SPM","RM2B",IF($U20="SPLA","RLA2B",IF($U20="ASC","ASC2BT1",IF($U20="ELL","ELL2B")))))))))</f>
        <v/>
      </c>
      <c r="BF24" s="26">
        <f>IF($V20="LA","MLAC3",IF($V20="SS","MSSC3",IF($V20="SCI","MSCIC3",IF($V20="im8","MM8C3",IF($V20="SP","MSPC3",IF($V20="SPM","RM1G",IF($V20="SLA","RLA1G",IF($V20="ASC","ASC1GT1"))))))))</f>
        <v/>
      </c>
      <c r="BG24" s="26">
        <f>IF($W20="LA","MLAC4",IF($W20="SS","MSSC4",IF($W20="SCI","MSCIC4",IF($W20="im8","MM8C4",IF($W20="SP","MSPC4",IF($W20="SPM","RM2G",IF($W20="SPLA","RLA2G",IF($W20="ASC","ASC2GT1",IF($W20="MOT","OTM72G")))))))))</f>
        <v/>
      </c>
      <c r="BH24" s="26">
        <f>IF($X20="LA","MLAC5",IF($X20="SS","MSSC5",IF($X20="SCI","MSCIC5",IF($X20="im7","MM7C5",IF($X20="SP","MSPC5",IF($X20="ELL","ELL5G",IF($X20="SPLA","RLA5G",IF($X20="ASC","ASC5B"))))))))</f>
        <v/>
      </c>
      <c r="BI24" s="26">
        <f>IF($Y20="WB","MHRWB",IF($Y20="JG","MHRJG",IF($Y20="AV","MHRAV",IF($Y20="KP","MHRKP",IF($Y20="TH","MHRTH")))))</f>
        <v/>
      </c>
    </row>
    <row r="25">
      <c r="A25" s="343" t="inlineStr">
        <is>
          <t>Williams</t>
        </is>
      </c>
      <c r="B25" s="343" t="inlineStr">
        <is>
          <t>Andy</t>
        </is>
      </c>
      <c r="C25" s="343" t="n">
        <v>36206</v>
      </c>
      <c r="D25" s="346" t="inlineStr">
        <is>
          <t>X</t>
        </is>
      </c>
      <c r="E25" s="346" t="n">
        <v>7</v>
      </c>
      <c r="F25" s="346" t="inlineStr">
        <is>
          <t xml:space="preserve"> </t>
        </is>
      </c>
      <c r="G25" s="346" t="inlineStr">
        <is>
          <t xml:space="preserve"> </t>
        </is>
      </c>
      <c r="H25" s="346" t="inlineStr">
        <is>
          <t xml:space="preserve"> </t>
        </is>
      </c>
      <c r="I25" s="346" t="n">
        <v>2</v>
      </c>
      <c r="J25" s="346" t="n">
        <v>2</v>
      </c>
      <c r="K25" s="344" t="inlineStr">
        <is>
          <t>pre alg</t>
        </is>
      </c>
      <c r="T25" s="176" t="inlineStr">
        <is>
          <t>SCI</t>
        </is>
      </c>
      <c r="U25" s="176" t="inlineStr">
        <is>
          <t>SS</t>
        </is>
      </c>
      <c r="V25" s="167" t="inlineStr">
        <is>
          <t>SP</t>
        </is>
      </c>
      <c r="W25" s="167" t="inlineStr">
        <is>
          <t>LA</t>
        </is>
      </c>
      <c r="X25" s="167" t="inlineStr">
        <is>
          <t>IM7</t>
        </is>
      </c>
      <c r="Y25" s="238" t="inlineStr">
        <is>
          <t>AV</t>
        </is>
      </c>
      <c r="Z25" s="88" t="inlineStr">
        <is>
          <t>OT</t>
        </is>
      </c>
      <c r="AD25" s="27" t="n"/>
      <c r="AF25" s="3" t="inlineStr">
        <is>
          <t>Sci C4</t>
        </is>
      </c>
      <c r="AG25" s="3">
        <f>COUNTIF(W:W,"SCI")</f>
        <v/>
      </c>
      <c r="AH25" s="3">
        <f>SUMPRODUCT((W:W="SCI")*(D:D="m"))</f>
        <v/>
      </c>
      <c r="AI25" s="3">
        <f>SUMPRODUCT((W:W="SCI")*(D:D="f"))</f>
        <v/>
      </c>
      <c r="AJ25" s="3">
        <f>SUMPRODUCT((W:W="SCI")*(F:F="iep"))</f>
        <v/>
      </c>
      <c r="AK25" s="3">
        <f>SUMPRODUCT((W:W="SCI")*(F:F="504p"))</f>
        <v/>
      </c>
      <c r="AL25" s="3">
        <f>COUNTIFS(W:W,"sci",E:E,"7")</f>
        <v/>
      </c>
      <c r="AM25" s="3">
        <f>COUNTIFS(W:W,"sci",E:E,"8")</f>
        <v/>
      </c>
      <c r="AN25" s="3">
        <f>COUNTIFS(W:W,"sci",I:I,"1")</f>
        <v/>
      </c>
      <c r="AO25" s="3">
        <f>COUNTIFS(W:W,"sci",I:I,"2")</f>
        <v/>
      </c>
      <c r="AP25" s="3">
        <f>COUNTIFS(W:W,"sci",I:I,"3")</f>
        <v/>
      </c>
      <c r="AQ25" s="3">
        <f>COUNTIFS(W:W,"sci",J:J,"1")</f>
        <v/>
      </c>
      <c r="AR25" s="3">
        <f>COUNTIFS(W:W,"sci",J:J,"2")</f>
        <v/>
      </c>
      <c r="AS25" s="3">
        <f>COUNTIFS(W:W,"sci",J:J,"3")</f>
        <v/>
      </c>
      <c r="BC25" s="3">
        <f>$C21</f>
        <v/>
      </c>
      <c r="BD25" s="223">
        <f>IF($T21="LA","MLAC1",IF($T21="SS","MSSC1",IF($T21="SCI","MSCIC1",IF($T21="IM7","MM7C1",IF($T21="SP","MSPAC1",IF($T21="SPM","RM1B",IF($T21="SLA","RLA1B",IF($T21="ASC","ASC1BT1"))))))))</f>
        <v/>
      </c>
      <c r="BE25" s="217">
        <f>IF($U21="LA","MLAC2",IF($U21="SS","MSSC2",IF($U21="SCI","MSCIC2",IF($U21="im7","MM7C2",IF($U21="SP","MSPAC2",IF($U21="SPM","RM2B",IF($U21="SPLA","RLA2B",IF($U21="ASC","ASC2BT1",IF($U21="ELL","ELL2B")))))))))</f>
        <v/>
      </c>
      <c r="BF25" s="26">
        <f>IF($V21="LA","MLAC3",IF($V21="SS","MSSC3",IF($V21="SCI","MSCIC3",IF($V21="im8","MM8C3",IF($V21="SP","MSPC3",IF($V21="SPM","RM1G",IF($V21="SLA","RLA1G",IF($V21="ASC","ASC1GT1"))))))))</f>
        <v/>
      </c>
      <c r="BG25" s="26">
        <f>IF($W21="LA","MLAC4",IF($W21="SS","MSSC4",IF($W21="SCI","MSCIC4",IF($W21="im8","MM8C4",IF($W21="SP","MSPC4",IF($W21="SPM","RM2G",IF($W21="SPLA","RLA2G",IF($W21="ASC","ASC2GT1",IF($W21="MOT","OTM72G")))))))))</f>
        <v/>
      </c>
      <c r="BH25" s="26">
        <f>IF($X21="LA","MLAC5",IF($X21="SS","MSSC5",IF($X21="SCI","MSCIC5",IF($X21="im7","MM7C5",IF($X21="SP","MSPC5",IF($X21="ELL","ELL5G",IF($X21="SPLA","RLA5G",IF($X21="ASC","ASC5B"))))))))</f>
        <v/>
      </c>
      <c r="BI25" s="26">
        <f>IF($Y21="WB","MHRWB",IF($Y21="JG","MHRJG",IF($Y21="AV","MHRAV",IF($Y21="KP","MHRKP",IF($Y21="TH","MHRTH")))))</f>
        <v/>
      </c>
      <c r="BN25" s="22" t="n"/>
      <c r="BO25" s="73" t="n"/>
    </row>
    <row r="26">
      <c r="A26" s="255" t="inlineStr">
        <is>
          <t>Hammond</t>
        </is>
      </c>
      <c r="B26" s="255" t="inlineStr">
        <is>
          <t>Maggie</t>
        </is>
      </c>
      <c r="C26" s="271" t="n">
        <v>35702</v>
      </c>
      <c r="D26" s="256" t="inlineStr">
        <is>
          <t>F</t>
        </is>
      </c>
      <c r="E26" s="24" t="n">
        <v>7</v>
      </c>
      <c r="F26" s="256" t="n"/>
      <c r="G26" s="256" t="n"/>
      <c r="H26" s="256" t="n"/>
      <c r="I26" s="256" t="n">
        <v>3</v>
      </c>
      <c r="J26" s="256" t="n">
        <v>1</v>
      </c>
      <c r="K26" s="255" t="inlineStr">
        <is>
          <t>7th</t>
        </is>
      </c>
      <c r="L26" s="317" t="inlineStr">
        <is>
          <t>Level 5</t>
        </is>
      </c>
      <c r="M26" s="317" t="inlineStr">
        <is>
          <t>Early 6</t>
        </is>
      </c>
      <c r="N26" s="24" t="n"/>
      <c r="O26" s="24" t="n"/>
      <c r="P26" s="255" t="inlineStr">
        <is>
          <t>Below</t>
        </is>
      </c>
      <c r="Q26" s="258" t="inlineStr">
        <is>
          <t>Below</t>
        </is>
      </c>
      <c r="R26" s="255" t="inlineStr">
        <is>
          <t>R</t>
        </is>
      </c>
      <c r="S26" s="88" t="n"/>
      <c r="T26" s="176" t="inlineStr">
        <is>
          <t>SCI</t>
        </is>
      </c>
      <c r="U26" s="176" t="inlineStr">
        <is>
          <t>LA</t>
        </is>
      </c>
      <c r="V26" s="167" t="inlineStr">
        <is>
          <t>SS</t>
        </is>
      </c>
      <c r="W26" s="167" t="inlineStr">
        <is>
          <t>SP</t>
        </is>
      </c>
      <c r="X26" s="167" t="inlineStr">
        <is>
          <t>IM7</t>
        </is>
      </c>
      <c r="Y26" s="238" t="inlineStr">
        <is>
          <t>TH</t>
        </is>
      </c>
      <c r="Z26" s="357" t="inlineStr">
        <is>
          <t>WB</t>
        </is>
      </c>
      <c r="AA26" s="241" t="n"/>
      <c r="AD26" s="27" t="n"/>
      <c r="AF26" s="3" t="inlineStr">
        <is>
          <t>Sci C5</t>
        </is>
      </c>
      <c r="AG26" s="3">
        <f>COUNTIF(X:X,"SCI")</f>
        <v/>
      </c>
      <c r="AH26" s="3">
        <f>SUMPRODUCT((X:X="SCI")*(D:D="m"))</f>
        <v/>
      </c>
      <c r="AI26" s="3">
        <f>SUMPRODUCT((X:X="SCI")*(D:D="f"))</f>
        <v/>
      </c>
      <c r="AJ26" s="3">
        <f>SUMPRODUCT((X:X="SCI")*(F:F="iep"))</f>
        <v/>
      </c>
      <c r="AK26" s="3">
        <f>SUMPRODUCT((X:X="SCI")*(F:F="504p"))</f>
        <v/>
      </c>
      <c r="AL26" s="3">
        <f>COUNTIFS(X:X,"sci",E:E,"7")</f>
        <v/>
      </c>
      <c r="AM26" s="3">
        <f>COUNTIFS(X:X,"sci",E:E,"8")</f>
        <v/>
      </c>
      <c r="AN26" s="3">
        <f>COUNTIFS(X:X,"sci",I:I,"1")</f>
        <v/>
      </c>
      <c r="AO26" s="3">
        <f>COUNTIFS(X:X,"sci",I:I,"2")</f>
        <v/>
      </c>
      <c r="AP26" s="3">
        <f>COUNTIFS(X:X,"sci",I:I,"3")</f>
        <v/>
      </c>
      <c r="AQ26" s="3">
        <f>COUNTIFS(X:X,"sci",J:J,"1")</f>
        <v/>
      </c>
      <c r="AR26" s="3">
        <f>COUNTIFS(X:X,"sci",J:J,"2")</f>
        <v/>
      </c>
      <c r="AS26" s="3">
        <f>COUNTIFS(X:X,"sci",J:J,"3")</f>
        <v/>
      </c>
      <c r="BC26" s="3">
        <f>$C22</f>
        <v/>
      </c>
      <c r="BD26" s="223">
        <f>IF($T22="LA","MLAC1",IF($T22="SS","MSSC1",IF($T22="SCI","MSCIC1",IF($T22="IM7","MM7C1",IF($T22="SP","MSPAC1",IF($T22="SPM","RM1B",IF($T22="SLA","RLA1B",IF($T22="ASC","ASC1BT1"))))))))</f>
        <v/>
      </c>
      <c r="BE26" s="217">
        <f>IF($U22="LA","MLAC2",IF($U22="SS","MSSC2",IF($U22="SCI","MSCIC2",IF($U22="im7","MM7C2",IF($U22="SP","MSPAC2",IF($U22="SPM","RM2B",IF($U22="SPLA","RLA2B",IF($U22="ASC","ASC2BT1",IF($U22="ELL","ELL2B")))))))))</f>
        <v/>
      </c>
      <c r="BF26" s="26">
        <f>IF($V22="LA","MLAC3",IF($V22="SS","MSSC3",IF($V22="SCI","MSCIC3",IF($V22="im8","MM8C3",IF($V22="SP","MSPC3",IF($V22="SPM","RM1G",IF($V22="SLA","RLA1G",IF($V22="ASC","ASC1GT1"))))))))</f>
        <v/>
      </c>
      <c r="BG26" s="26">
        <f>IF($W22="LA","MLAC4",IF($W22="SS","MSSC4",IF($W22="SCI","MSCIC4",IF($W22="im8","MM8C4",IF($W22="SP","MSPC4",IF($W22="SPM","RM2G",IF($W22="SPLA","RLA2G",IF($W22="ASC","ASC2GT1",IF($W22="MOT","OTM72G")))))))))</f>
        <v/>
      </c>
      <c r="BH26" s="26">
        <f>IF($X22="LA","MLAC5",IF($X22="SS","MSSC5",IF($X22="SCI","MSCIC5",IF($X22="im7","MM7C5",IF($X22="SP","MSPC5",IF($X22="ELL","ELL5G",IF($X22="SPLA","RLA5G",IF($X22="ASC","ASC5B"))))))))</f>
        <v/>
      </c>
      <c r="BI26" s="26">
        <f>IF($Y22="WB","MHRWB",IF($Y22="JG","MHRJG",IF($Y22="AV","MHRAV",IF($Y22="KP","MHRKP",IF($Y22="TH","MHRTH")))))</f>
        <v/>
      </c>
    </row>
    <row r="27">
      <c r="A27" s="255" t="inlineStr">
        <is>
          <t>Clark</t>
        </is>
      </c>
      <c r="B27" s="255" t="inlineStr">
        <is>
          <t>Sadie</t>
        </is>
      </c>
      <c r="C27" s="271" t="n">
        <v>35384</v>
      </c>
      <c r="D27" s="257" t="inlineStr">
        <is>
          <t>F</t>
        </is>
      </c>
      <c r="E27" s="24" t="n">
        <v>7</v>
      </c>
      <c r="F27" s="256" t="n"/>
      <c r="G27" s="256" t="n"/>
      <c r="H27" s="256" t="n"/>
      <c r="I27" s="256" t="n">
        <v>1</v>
      </c>
      <c r="J27" s="256" t="n">
        <v>1</v>
      </c>
      <c r="K27" s="255" t="inlineStr">
        <is>
          <t>pre alg</t>
        </is>
      </c>
      <c r="L27" s="317" t="inlineStr">
        <is>
          <t>Early 6</t>
        </is>
      </c>
      <c r="M27" s="317" t="inlineStr">
        <is>
          <t>Early 6</t>
        </is>
      </c>
      <c r="N27" s="24" t="n"/>
      <c r="O27" s="24" t="n"/>
      <c r="P27" s="255" t="inlineStr">
        <is>
          <t>Grade</t>
        </is>
      </c>
      <c r="Q27" s="258" t="inlineStr">
        <is>
          <t>Grade</t>
        </is>
      </c>
      <c r="R27" s="255" t="n"/>
      <c r="S27" s="234" t="n"/>
      <c r="T27" s="176" t="inlineStr">
        <is>
          <t>LA</t>
        </is>
      </c>
      <c r="U27" s="176" t="inlineStr">
        <is>
          <t>IM7</t>
        </is>
      </c>
      <c r="V27" s="167" t="inlineStr">
        <is>
          <t>SCI</t>
        </is>
      </c>
      <c r="W27" s="167" t="inlineStr">
        <is>
          <t>SP</t>
        </is>
      </c>
      <c r="X27" s="167" t="inlineStr">
        <is>
          <t>SS</t>
        </is>
      </c>
      <c r="Y27" s="238" t="inlineStr">
        <is>
          <t>JG</t>
        </is>
      </c>
      <c r="Z27" s="88" t="inlineStr">
        <is>
          <t>OFF</t>
        </is>
      </c>
      <c r="AD27" s="28" t="n"/>
      <c r="AG27" s="3">
        <f>SUM(AG22:AG26)</f>
        <v/>
      </c>
      <c r="BC27" s="3">
        <f>$C23</f>
        <v/>
      </c>
      <c r="BD27" s="223">
        <f>IF($T23="LA","MLAC1",IF($T23="SS","MSSC1",IF($T23="SCI","MSCIC1",IF($T23="IM7","MM7C1",IF($T23="SP","MSPAC1",IF($T23="SPM","RM1B",IF($T23="SLA","RLA1B",IF($T23="ASC","ASC1BT1"))))))))</f>
        <v/>
      </c>
      <c r="BE27" s="217">
        <f>IF($U23="LA","MLAC2",IF($U23="SS","MSSC2",IF($U23="SCI","MSCIC2",IF($U23="im7","MM7C2",IF($U23="SP","MSPAC2",IF($U23="SPM","RM2B",IF($U23="SPLA","RLA2B",IF($U23="ASC","ASC2BT1",IF($U23="ELL","ELL2B")))))))))</f>
        <v/>
      </c>
      <c r="BF27" s="26">
        <f>IF($V23="LA","MLAC3",IF($V23="SS","MSSC3",IF($V23="SCI","MSCIC3",IF($V23="im8","MM8C3",IF($V23="SP","MSPC3",IF($V23="SPM","RM1G",IF($V23="SLA","RLA1G",IF($V23="ASC","ASC1GT1"))))))))</f>
        <v/>
      </c>
      <c r="BG27" s="26">
        <f>IF($W23="LA","MLAC4",IF($W23="SS","MSSC4",IF($W23="SCI","MSCIC4",IF($W23="im8","MM8C4",IF($W23="SP","MSPC4",IF($W23="SPM","RM2G",IF($W23="SPLA","RLA2G",IF($W23="ASC","ASC2GT1",IF($W23="MOT","OTM72G")))))))))</f>
        <v/>
      </c>
      <c r="BH27" s="26">
        <f>IF($X23="LA","MLAC5",IF($X23="SS","MSSC5",IF($X23="SCI","MSCIC5",IF($X23="im7","MM7C5",IF($X23="SP","MSPC5",IF($X23="ELL","ELL5G",IF($X23="SPLA","RLA5G",IF($X23="ASC","ASC5B"))))))))</f>
        <v/>
      </c>
      <c r="BI27" s="26">
        <f>IF($Y23="WB","MHRWB",IF($Y23="JG","MHRJG",IF($Y23="AV","MHRAV",IF($Y23="KP","MHRKP",IF($Y23="TH","MHRTH")))))</f>
        <v/>
      </c>
    </row>
    <row r="28">
      <c r="A28" s="255" t="inlineStr">
        <is>
          <t>DeNeui</t>
        </is>
      </c>
      <c r="B28" s="255" t="inlineStr">
        <is>
          <t>Owsley</t>
        </is>
      </c>
      <c r="C28" s="271" t="n">
        <v>35697</v>
      </c>
      <c r="D28" s="256" t="inlineStr">
        <is>
          <t>F</t>
        </is>
      </c>
      <c r="E28" s="247" t="n">
        <v>7</v>
      </c>
      <c r="F28" s="256" t="n"/>
      <c r="G28" s="256" t="n"/>
      <c r="H28" s="256" t="n"/>
      <c r="I28" s="256" t="n">
        <v>1</v>
      </c>
      <c r="J28" s="256" t="n">
        <v>1</v>
      </c>
      <c r="K28" s="255" t="inlineStr">
        <is>
          <t>7th</t>
        </is>
      </c>
      <c r="L28" s="317" t="inlineStr">
        <is>
          <t>Mid 6</t>
        </is>
      </c>
      <c r="M28" s="317" t="inlineStr">
        <is>
          <t>Level 5</t>
        </is>
      </c>
      <c r="N28" s="24" t="n"/>
      <c r="O28" s="24" t="n"/>
      <c r="P28" s="255" t="inlineStr">
        <is>
          <t>Grade</t>
        </is>
      </c>
      <c r="Q28" s="255" t="inlineStr">
        <is>
          <t>Grade</t>
        </is>
      </c>
      <c r="R28" s="255" t="n"/>
      <c r="S28" s="88" t="n"/>
      <c r="T28" s="176" t="inlineStr">
        <is>
          <t>LA</t>
        </is>
      </c>
      <c r="U28" s="176" t="inlineStr">
        <is>
          <t>SS</t>
        </is>
      </c>
      <c r="V28" s="167" t="inlineStr">
        <is>
          <t>SP</t>
        </is>
      </c>
      <c r="W28" s="167" t="inlineStr">
        <is>
          <t>SCI</t>
        </is>
      </c>
      <c r="X28" s="167" t="inlineStr">
        <is>
          <t>IM7</t>
        </is>
      </c>
      <c r="Y28" s="238" t="inlineStr">
        <is>
          <t>KP</t>
        </is>
      </c>
      <c r="Z28" s="88" t="inlineStr">
        <is>
          <t>OT</t>
        </is>
      </c>
      <c r="AB28" s="241" t="n"/>
      <c r="AD28" s="27" t="n"/>
      <c r="AE28" s="169" t="inlineStr">
        <is>
          <t>ADV</t>
        </is>
      </c>
      <c r="AF28" s="169" t="inlineStr">
        <is>
          <t>Sp C1</t>
        </is>
      </c>
      <c r="AG28" s="169">
        <f>COUNTIF(T:T,"SP Adv")</f>
        <v/>
      </c>
      <c r="AH28" s="169">
        <f t="array" ref="AH28">SUMPRODUCT((T:T="SP Adv")*(D:D="m"))</f>
        <v/>
      </c>
      <c r="AI28" s="169">
        <f t="array" ref="AI28">SUMPRODUCT((T:T="SP Adv")*(D:D="f"))</f>
        <v/>
      </c>
      <c r="AJ28" s="169">
        <f t="array" ref="AJ28">SUMPRODUCT((T:T="SP Adv")*(F:F="iep"))</f>
        <v/>
      </c>
      <c r="AK28" s="169">
        <f t="array" ref="AK28">SUMPRODUCT((T:T="SP Adv")*(F:F="504p"))</f>
        <v/>
      </c>
      <c r="AL28" s="169">
        <f>COUNTIFS(T:T,"SP Adv",E:E,"7")</f>
        <v/>
      </c>
      <c r="AM28" s="169">
        <f>COUNTIFS(T:T,"SP Adv",E:E,"8")</f>
        <v/>
      </c>
      <c r="AN28" s="169">
        <f>COUNTIFS(T:T,"SP Adv",I:I,"1")</f>
        <v/>
      </c>
      <c r="AO28" s="169">
        <f>COUNTIFS(T:T,"SP Adv",I:I,"2")</f>
        <v/>
      </c>
      <c r="AP28" s="169">
        <f>COUNTIFS(T:T,"SP Adv",I:I,"3")</f>
        <v/>
      </c>
      <c r="AQ28" s="169">
        <f>COUNTIFS(T:T,"SP Adv",J:J,"1")</f>
        <v/>
      </c>
      <c r="AR28" s="169">
        <f>COUNTIFS(T:T,"SP Adv",J:J,"2")</f>
        <v/>
      </c>
      <c r="AS28" s="169">
        <f>COUNTIFS(T:T,"SP Adv",J:J,"3")</f>
        <v/>
      </c>
      <c r="BC28" s="3">
        <f>$C24</f>
        <v/>
      </c>
      <c r="BD28" s="223">
        <f>IF($T24="LA","MLAC1",IF($T24="SS","MSSC1",IF($T24="SCI","MSCIC1",IF($T24="IM7","MM7C1",IF($T24="SP","MSPAC1",IF($T24="SPM","RM1B",IF($T24="SLA","RLA1B",IF($T24="ASC","ASC1BT1"))))))))</f>
        <v/>
      </c>
      <c r="BE28" s="217">
        <f>IF($U24="LA","MLAC2",IF($U24="SS","MSSC2",IF($U24="SCI","MSCIC2",IF($U24="im7","MM7C2",IF($U24="SP","MSPAC2",IF($U24="SPM","RM2B",IF($U24="SPLA","RLA2B",IF($U24="ASC","ASC2BT1",IF($U24="ELL","ELL2B")))))))))</f>
        <v/>
      </c>
      <c r="BF28" s="26">
        <f>IF($V24="LA","MLAC3",IF($V24="SS","MSSC3",IF($V24="SCI","MSCIC3",IF($V24="im8","MM8C3",IF($V24="SP","MSPC3",IF($V24="SPM","RM1G",IF($V24="SLA","RLA1G",IF($V24="ASC","ASC1GT1"))))))))</f>
        <v/>
      </c>
      <c r="BG28" s="26">
        <f>IF($W24="LA","MLAC4",IF($W24="SS","MSSC4",IF($W24="SCI","MSCIC4",IF($W24="im8","MM8C4",IF($W24="SP","MSPC4",IF($W24="SPM","RM2G",IF($W24="SPLA","RLA2G",IF($W24="ASC","ASC2GT1",IF($W24="MOT","OTM72G")))))))))</f>
        <v/>
      </c>
      <c r="BH28" s="26">
        <f>IF($X24="LA","MLAC5",IF($X24="SS","MSSC5",IF($X24="SCI","MSCIC5",IF($X24="im7","MM7C5",IF($X24="SP","MSPC5",IF($X24="ELL","ELL5G",IF($X24="SPLA","RLA5G",IF($X24="ASC","ASC5B"))))))))</f>
        <v/>
      </c>
      <c r="BI28" s="26">
        <f>IF($Y24="WB","MHRWB",IF($Y24="JG","MHRJG",IF($Y24="AV","MHRAV",IF($Y24="KP","MHRKP",IF($Y24="TH","MHRTH")))))</f>
        <v/>
      </c>
    </row>
    <row r="29">
      <c r="A29" s="255" t="inlineStr">
        <is>
          <t>Pitt</t>
        </is>
      </c>
      <c r="B29" s="255" t="inlineStr">
        <is>
          <t>Damien</t>
        </is>
      </c>
      <c r="C29" s="271" t="n">
        <v>35710</v>
      </c>
      <c r="D29" s="256" t="inlineStr">
        <is>
          <t>M</t>
        </is>
      </c>
      <c r="E29" s="247" t="n">
        <v>7</v>
      </c>
      <c r="F29" s="256" t="n"/>
      <c r="G29" s="256" t="n"/>
      <c r="H29" s="256" t="n"/>
      <c r="I29" s="256" t="n">
        <v>1</v>
      </c>
      <c r="J29" s="256" t="n">
        <v>2</v>
      </c>
      <c r="K29" s="255" t="inlineStr">
        <is>
          <t>pre alg</t>
        </is>
      </c>
      <c r="L29" s="317" t="inlineStr">
        <is>
          <t>Mid 6</t>
        </is>
      </c>
      <c r="M29" s="317" t="inlineStr">
        <is>
          <t>Mid 6</t>
        </is>
      </c>
      <c r="N29" s="87" t="n"/>
      <c r="O29" s="87" t="n"/>
      <c r="P29" s="255" t="inlineStr">
        <is>
          <t>Grade</t>
        </is>
      </c>
      <c r="Q29" s="258" t="inlineStr">
        <is>
          <t>Grade</t>
        </is>
      </c>
      <c r="R29" s="255" t="n"/>
      <c r="S29" s="88" t="n"/>
      <c r="T29" s="176" t="inlineStr">
        <is>
          <t>LA</t>
        </is>
      </c>
      <c r="U29" s="176" t="inlineStr">
        <is>
          <t>SS</t>
        </is>
      </c>
      <c r="V29" s="167" t="inlineStr">
        <is>
          <t>SCI</t>
        </is>
      </c>
      <c r="W29" s="167" t="inlineStr">
        <is>
          <t>SP</t>
        </is>
      </c>
      <c r="X29" s="167" t="inlineStr">
        <is>
          <t>IM7</t>
        </is>
      </c>
      <c r="Y29" s="238" t="inlineStr">
        <is>
          <t>JG</t>
        </is>
      </c>
      <c r="Z29" s="88" t="inlineStr">
        <is>
          <t>OT</t>
        </is>
      </c>
      <c r="AA29" s="88" t="n"/>
      <c r="AB29" s="241" t="n"/>
      <c r="AD29" s="27" t="n"/>
      <c r="AE29" s="169" t="inlineStr">
        <is>
          <t>ADV</t>
        </is>
      </c>
      <c r="AF29" s="169" t="inlineStr">
        <is>
          <t>Sp C2</t>
        </is>
      </c>
      <c r="AG29" s="169">
        <f>COUNTIF(U:U,"SP Adv")</f>
        <v/>
      </c>
      <c r="AH29" s="169">
        <f t="array" ref="AH29">SUMPRODUCT((U:U="SP Adv")*(D:D="m"))</f>
        <v/>
      </c>
      <c r="AI29" s="169">
        <f t="array" ref="AI29">SUMPRODUCT((U:U="SP Adv")*(D:D="f"))</f>
        <v/>
      </c>
      <c r="AJ29" s="169">
        <f t="array" ref="AJ29">SUMPRODUCT((U:U="SP Adv")*(F:F="iep"))</f>
        <v/>
      </c>
      <c r="AK29" s="169">
        <f t="array" ref="AK29">SUMPRODUCT((U:U="SP Adv")*(F:F="504p"))</f>
        <v/>
      </c>
      <c r="AL29" s="169">
        <f>COUNTIFS(U:U,"SP Adv",E:E,"7")</f>
        <v/>
      </c>
      <c r="AM29" s="169">
        <f>COUNTIFS(U:U,"SP Adv",E:E,"8")</f>
        <v/>
      </c>
      <c r="AN29" s="169">
        <f>COUNTIFS(U:U,"SP Adv",I:I,"1")</f>
        <v/>
      </c>
      <c r="AO29" s="169">
        <f>COUNTIFS(U:U,"SP Adv",I:I,"2")</f>
        <v/>
      </c>
      <c r="AP29" s="169">
        <f>COUNTIFS(U:U,"SP Adv",I:I,"3")</f>
        <v/>
      </c>
      <c r="AQ29" s="169">
        <f>COUNTIFS(U:U,"SP Adv",J:J,"1")</f>
        <v/>
      </c>
      <c r="AR29" s="169">
        <f>COUNTIFS(U:U,"SP Adv",J:J,"2")</f>
        <v/>
      </c>
      <c r="AS29" s="169">
        <f>COUNTIFS(U:U,"SP Adv",J:J,"3")</f>
        <v/>
      </c>
      <c r="BC29" s="3">
        <f>$C25</f>
        <v/>
      </c>
      <c r="BD29" s="223">
        <f>IF($T25="LA","MLAC1",IF($T25="SS","MSSC1",IF($T25="SCI","MSCIC1",IF($T25="IM7","MM7C1",IF($T25="SP","MSPAC1",IF($T25="SPM","RM1B",IF($T25="SLA","RLA1B",IF($T25="ASC","ASC1BT1"))))))))</f>
        <v/>
      </c>
      <c r="BE29" s="217">
        <f>IF($U25="LA","MLAC2",IF($U25="SS","MSSC2",IF($U25="SCI","MSCIC2",IF($U25="im7","MM7C2",IF($U25="SP","MSPAC2",IF($U25="SPM","RM2B",IF($U25="SPLA","RLA2B",IF($U25="ASC","ASC2BT1",IF($U25="ELL","ELL2B")))))))))</f>
        <v/>
      </c>
      <c r="BF29" s="26">
        <f>IF($V25="LA","MLAC3",IF($V25="SS","MSSC3",IF($V25="SCI","MSCIC3",IF($V25="im8","MM8C3",IF($V25="SP","MSPC3",IF($V25="SPM","RM1G",IF($V25="SLA","RLA1G",IF($V25="ASC","ASC1GT1"))))))))</f>
        <v/>
      </c>
      <c r="BG29" s="26">
        <f>IF($W25="LA","MLAC4",IF($W25="SS","MSSC4",IF($W25="SCI","MSCIC4",IF($W25="im8","MM8C4",IF($W25="SP","MSPC4",IF($W25="SPM","RM2G",IF($W25="SPLA","RLA2G",IF($W25="ASC","ASC2GT1",IF($W25="MOT","OTM72G")))))))))</f>
        <v/>
      </c>
      <c r="BH29" s="26">
        <f>IF($X25="LA","MLAC5",IF($X25="SS","MSSC5",IF($X25="SCI","MSCIC5",IF($X25="im7","MM7C5",IF($X25="SP","MSPC5",IF($X25="ELL","ELL5G",IF($X25="SPLA","RLA5G",IF($X25="ASC","ASC5B"))))))))</f>
        <v/>
      </c>
      <c r="BI29" s="26">
        <f>IF($Y25="WB","MHRWB",IF($Y25="JG","MHRJG",IF($Y25="AV","MHRAV",IF($Y25="KP","MHRKP",IF($Y25="TH","MHRTH")))))</f>
        <v/>
      </c>
    </row>
    <row r="30">
      <c r="A30" s="255" t="inlineStr">
        <is>
          <t>Templer</t>
        </is>
      </c>
      <c r="B30" s="255" t="inlineStr">
        <is>
          <t>DeeDee</t>
        </is>
      </c>
      <c r="C30" s="271" t="n">
        <v>38164</v>
      </c>
      <c r="D30" s="256" t="inlineStr">
        <is>
          <t>F</t>
        </is>
      </c>
      <c r="E30" s="24" t="n">
        <v>7</v>
      </c>
      <c r="F30" s="256" t="n"/>
      <c r="G30" s="256" t="n"/>
      <c r="H30" s="256" t="n"/>
      <c r="I30" s="256" t="n">
        <v>2</v>
      </c>
      <c r="J30" s="256" t="n">
        <v>3</v>
      </c>
      <c r="K30" s="255" t="inlineStr">
        <is>
          <t>7th</t>
        </is>
      </c>
      <c r="L30" s="317" t="inlineStr">
        <is>
          <t>Early 6</t>
        </is>
      </c>
      <c r="M30" s="317" t="inlineStr">
        <is>
          <t>Level 5</t>
        </is>
      </c>
      <c r="N30" s="87" t="n"/>
      <c r="O30" s="87" t="n"/>
      <c r="P30" s="255" t="inlineStr">
        <is>
          <t>Grade</t>
        </is>
      </c>
      <c r="Q30" s="255" t="inlineStr">
        <is>
          <t>Above</t>
        </is>
      </c>
      <c r="R30" s="255" t="n"/>
      <c r="S30" s="88" t="n"/>
      <c r="T30" s="176" t="inlineStr">
        <is>
          <t>SCI</t>
        </is>
      </c>
      <c r="U30" s="176" t="inlineStr">
        <is>
          <t>IM7</t>
        </is>
      </c>
      <c r="V30" s="167" t="inlineStr">
        <is>
          <t>LA</t>
        </is>
      </c>
      <c r="W30" s="167" t="inlineStr">
        <is>
          <t>SS</t>
        </is>
      </c>
      <c r="X30" s="167" t="inlineStr">
        <is>
          <t>SP</t>
        </is>
      </c>
      <c r="Y30" s="238" t="inlineStr">
        <is>
          <t>KP</t>
        </is>
      </c>
      <c r="Z30" s="88" t="inlineStr">
        <is>
          <t>AV</t>
        </is>
      </c>
      <c r="AB30" s="241" t="n"/>
      <c r="AD30" s="27" t="n"/>
      <c r="AE30" s="93" t="inlineStr">
        <is>
          <t>7&amp;8</t>
        </is>
      </c>
      <c r="AF30" s="93" t="inlineStr">
        <is>
          <t>Sp C3</t>
        </is>
      </c>
      <c r="AG30" s="93">
        <f>COUNTIF(V:V,"SP")</f>
        <v/>
      </c>
      <c r="AH30" s="93">
        <f>SUMPRODUCT((V:V="SP")*(D:D="m"))</f>
        <v/>
      </c>
      <c r="AI30" s="93">
        <f>SUMPRODUCT((V:V="SP")*(D:D="f"))</f>
        <v/>
      </c>
      <c r="AJ30" s="93">
        <f>SUMPRODUCT((V:V="SP")*(F:F="iep"))</f>
        <v/>
      </c>
      <c r="AK30" s="93">
        <f>SUMPRODUCT((V:V="SP")*(F:F="504p"))</f>
        <v/>
      </c>
      <c r="AL30" s="93">
        <f>COUNTIFS(V:V,"sp",E:E,"7")</f>
        <v/>
      </c>
      <c r="AM30" s="93">
        <f>COUNTIFS(V:V,"sp",E:E,"8")</f>
        <v/>
      </c>
      <c r="AN30" s="93">
        <f>COUNTIFS(V:V,"sp",I:I,"1")</f>
        <v/>
      </c>
      <c r="AO30" s="93">
        <f>COUNTIFS(V:V,"sp",I:I,"2")</f>
        <v/>
      </c>
      <c r="AP30" s="93">
        <f>COUNTIFS(V:V,"sp",I:I,"3")</f>
        <v/>
      </c>
      <c r="AQ30" s="93">
        <f>COUNTIFS(V:V,"sp",J:J,"1")</f>
        <v/>
      </c>
      <c r="AR30" s="93">
        <f>COUNTIFS(V:V,"sp",J:J,"2")</f>
        <v/>
      </c>
      <c r="AS30" s="93">
        <f>COUNTIFS(V:V,"sp",J:J,"3")</f>
        <v/>
      </c>
      <c r="AY30" s="5" t="n"/>
      <c r="AZ30" s="5" t="n"/>
      <c r="BA30" s="67" t="n"/>
      <c r="BB30" s="76" t="n"/>
      <c r="BC30" s="3">
        <f>$C26</f>
        <v/>
      </c>
      <c r="BD30" s="223">
        <f>IF($T26="LA","MLAC1",IF($T26="SS","MSSC1",IF($T26="SCI","MSCIC1",IF($T26="IM7","MM7C1",IF($T26="SP","MSPAC1",IF($T26="SPM","RM1B",IF($T26="SLA","RLA1B",IF($T26="ASC","ASC1BT1"))))))))</f>
        <v/>
      </c>
      <c r="BE30" s="217">
        <f>IF($U26="LA","MLAC2",IF($U26="SS","MSSC2",IF($U26="SCI","MSCIC2",IF($U26="im7","MM7C2",IF($U26="SP","MSPAC2",IF($U26="SPM","RM2B",IF($U26="SPLA","RLA2B",IF($U26="ASC","ASC2BT1",IF($U26="ELL","ELL2B")))))))))</f>
        <v/>
      </c>
      <c r="BF30" s="26">
        <f>IF($V26="LA","MLAC3",IF($V26="SS","MSSC3",IF($V26="SCI","MSCIC3",IF($V26="im8","MM8C3",IF($V26="SP","MSPC3",IF($V26="SPM","RM1G",IF($V26="SLA","RLA1G",IF($V26="ASC","ASC1GT1"))))))))</f>
        <v/>
      </c>
      <c r="BG30" s="26">
        <f>IF($W26="LA","MLAC4",IF($W26="SS","MSSC4",IF($W26="SCI","MSCIC4",IF($W26="im8","MM8C4",IF($W26="SP","MSPC4",IF($W26="SPM","RM2G",IF($W26="SPLA","RLA2G",IF($W26="ASC","ASC2GT1",IF($W26="MOT","OTM72G")))))))))</f>
        <v/>
      </c>
      <c r="BH30" s="26">
        <f>IF($X26="LA","MLAC5",IF($X26="SS","MSSC5",IF($X26="SCI","MSCIC5",IF($X26="im7","MM7C5",IF($X26="SP","MSPC5",IF($X26="ELL","ELL5G",IF($X26="SPLA","RLA5G",IF($X26="ASC","ASC5B"))))))))</f>
        <v/>
      </c>
      <c r="BI30" s="26">
        <f>IF($Y26="WB","MHRWB",IF($Y26="JG","MHRJG",IF($Y26="AV","MHRAV",IF($Y26="KP","MHRKP",IF($Y26="TH","MHRTH")))))</f>
        <v/>
      </c>
      <c r="BM30" s="11" t="n"/>
    </row>
    <row r="31">
      <c r="A31" s="351" t="inlineStr">
        <is>
          <t>Birney</t>
        </is>
      </c>
      <c r="B31" s="351" t="inlineStr">
        <is>
          <t>Cloud</t>
        </is>
      </c>
      <c r="C31" s="343" t="n">
        <v>39663</v>
      </c>
      <c r="D31" s="346" t="inlineStr">
        <is>
          <t>X</t>
        </is>
      </c>
      <c r="E31" s="346" t="n">
        <v>8</v>
      </c>
      <c r="F31" s="346" t="inlineStr">
        <is>
          <t>IEP</t>
        </is>
      </c>
      <c r="G31" s="346" t="n"/>
      <c r="H31" s="346" t="inlineStr">
        <is>
          <t xml:space="preserve"> </t>
        </is>
      </c>
      <c r="I31" s="346" t="n">
        <v>2</v>
      </c>
      <c r="J31" s="346" t="n">
        <v>2</v>
      </c>
      <c r="K31" s="344" t="inlineStr">
        <is>
          <t>pre alg</t>
        </is>
      </c>
      <c r="T31" s="176" t="inlineStr">
        <is>
          <t>LA</t>
        </is>
      </c>
      <c r="U31" s="176" t="inlineStr">
        <is>
          <t>SCI</t>
        </is>
      </c>
      <c r="V31" s="167" t="inlineStr">
        <is>
          <t>IM8</t>
        </is>
      </c>
      <c r="W31" s="167" t="inlineStr">
        <is>
          <t>SP</t>
        </is>
      </c>
      <c r="X31" s="167" t="inlineStr">
        <is>
          <t>SS</t>
        </is>
      </c>
      <c r="Y31" s="238" t="inlineStr">
        <is>
          <t>TH</t>
        </is>
      </c>
      <c r="Z31" s="88" t="inlineStr">
        <is>
          <t>AV</t>
        </is>
      </c>
      <c r="AB31" s="241" t="n"/>
      <c r="AD31" s="27" t="n"/>
      <c r="AE31" s="93" t="inlineStr">
        <is>
          <t>7&amp;8</t>
        </is>
      </c>
      <c r="AF31" s="93" t="inlineStr">
        <is>
          <t>Sp C4</t>
        </is>
      </c>
      <c r="AG31" s="93">
        <f>COUNTIF(W:W,"SP")</f>
        <v/>
      </c>
      <c r="AH31" s="93">
        <f>SUMPRODUCT((W:W="SP")*(D:D="m"))</f>
        <v/>
      </c>
      <c r="AI31" s="93">
        <f>SUMPRODUCT((W:W="SP")*(D:D="f"))</f>
        <v/>
      </c>
      <c r="AJ31" s="93">
        <f>SUMPRODUCT((W:W="SP")*(F:F="iep"))</f>
        <v/>
      </c>
      <c r="AK31" s="93">
        <f>SUMPRODUCT((W:W="SP")*(F:F="504p"))</f>
        <v/>
      </c>
      <c r="AL31" s="93">
        <f>COUNTIFS(W:W,"sp",E:E,"7")</f>
        <v/>
      </c>
      <c r="AM31" s="93">
        <f>COUNTIFS(W:W,"sp",E:E,"8")</f>
        <v/>
      </c>
      <c r="AN31" s="93">
        <f>COUNTIFS(W:W,"sp",I:I,"1")</f>
        <v/>
      </c>
      <c r="AO31" s="93">
        <f>COUNTIFS(W:W,"sp",I:I,"2")</f>
        <v/>
      </c>
      <c r="AP31" s="93">
        <f>COUNTIFS(W:W,"sp",I:I,"3")</f>
        <v/>
      </c>
      <c r="AQ31" s="93">
        <f>COUNTIFS(W:W,"sp",J:J,"1")</f>
        <v/>
      </c>
      <c r="AR31" s="93">
        <f>COUNTIFS(W:W,"sp",J:J,"2")</f>
        <v/>
      </c>
      <c r="AS31" s="93">
        <f>COUNTIFS(W:W,"sp",J:J,"3")</f>
        <v/>
      </c>
      <c r="BC31" s="3">
        <f>$C27</f>
        <v/>
      </c>
      <c r="BD31" s="223">
        <f>IF($T27="LA","MLAC1",IF($T27="SS","MSSC1",IF($T27="SCI","MSCIC1",IF($T27="IM7","MM7C1",IF($T27="SP","MSPAC1",IF($T27="SPM","RM1B",IF($T27="SLA","RLA1B",IF($T27="ASC","ASC1BT1"))))))))</f>
        <v/>
      </c>
      <c r="BE31" s="217">
        <f>IF($U27="LA","MLAC2",IF($U27="SS","MSSC2",IF($U27="SCI","MSCIC2",IF($U27="im7","MM7C2",IF($U27="SP","MSPAC2",IF($U27="SPM","RM2B",IF($U27="SPLA","RLA2B",IF($U27="ASC","ASC2BT1",IF($U27="ELL","ELL2B")))))))))</f>
        <v/>
      </c>
      <c r="BF31" s="26">
        <f>IF($V27="LA","MLAC3",IF($V27="SS","MSSC3",IF($V27="SCI","MSCIC3",IF($V27="im8","MM8C3",IF($V27="SP","MSPC3",IF($V27="SPM","RM1G",IF($V27="SLA","RLA1G",IF($V27="ASC","ASC1GT1"))))))))</f>
        <v/>
      </c>
      <c r="BG31" s="26">
        <f>IF($W27="LA","MLAC4",IF($W27="SS","MSSC4",IF($W27="SCI","MSCIC4",IF($W27="im8","MM8C4",IF($W27="SP","MSPC4",IF($W27="SPM","RM2G",IF($W27="SPLA","RLA2G",IF($W27="ASC","ASC2GT1",IF($W27="MOT","OTM72G")))))))))</f>
        <v/>
      </c>
      <c r="BH31" s="26">
        <f>IF($X27="LA","MLAC5",IF($X27="SS","MSSC5",IF($X27="SCI","MSCIC5",IF($X27="im7","MM7C5",IF($X27="SP","MSPC5",IF($X27="ELL","ELL5G",IF($X27="SPLA","RLA5G",IF($X27="ASC","ASC5B"))))))))</f>
        <v/>
      </c>
      <c r="BI31" s="26">
        <f>IF($Y27="WB","MHRWB",IF($Y27="JG","MHRJG",IF($Y27="AV","MHRAV",IF($Y27="KP","MHRKP",IF($Y27="TH","MHRTH")))))</f>
        <v/>
      </c>
    </row>
    <row r="32">
      <c r="A32" s="255" t="inlineStr">
        <is>
          <t>Crawford</t>
        </is>
      </c>
      <c r="B32" s="255" t="inlineStr">
        <is>
          <t>Sadie</t>
        </is>
      </c>
      <c r="C32" s="271" t="n">
        <v>35382</v>
      </c>
      <c r="D32" s="256" t="inlineStr">
        <is>
          <t>F</t>
        </is>
      </c>
      <c r="E32" s="24" t="n">
        <v>7</v>
      </c>
      <c r="F32" s="256" t="n"/>
      <c r="G32" s="256" t="n"/>
      <c r="H32" s="256" t="n"/>
      <c r="I32" s="256" t="n">
        <v>1</v>
      </c>
      <c r="J32" s="256" t="n">
        <v>1</v>
      </c>
      <c r="K32" s="255" t="inlineStr">
        <is>
          <t>7th</t>
        </is>
      </c>
      <c r="L32" s="317" t="inlineStr">
        <is>
          <t>Early 6</t>
        </is>
      </c>
      <c r="M32" s="317" t="inlineStr">
        <is>
          <t>Level 5</t>
        </is>
      </c>
      <c r="N32" s="24" t="n"/>
      <c r="O32" s="24" t="n"/>
      <c r="P32" s="255" t="inlineStr">
        <is>
          <t>Grade</t>
        </is>
      </c>
      <c r="Q32" s="255" t="inlineStr">
        <is>
          <t>Grade</t>
        </is>
      </c>
      <c r="R32" s="255" t="n"/>
      <c r="S32" s="88" t="n"/>
      <c r="T32" s="176" t="inlineStr">
        <is>
          <t>IM7</t>
        </is>
      </c>
      <c r="U32" s="176" t="inlineStr">
        <is>
          <t>SS</t>
        </is>
      </c>
      <c r="V32" s="167" t="inlineStr">
        <is>
          <t>SCI</t>
        </is>
      </c>
      <c r="W32" s="167" t="inlineStr">
        <is>
          <t>LA</t>
        </is>
      </c>
      <c r="X32" s="167" t="inlineStr">
        <is>
          <t>SP</t>
        </is>
      </c>
      <c r="Y32" s="238" t="inlineStr">
        <is>
          <t>TH</t>
        </is>
      </c>
      <c r="Z32" s="88" t="inlineStr">
        <is>
          <t>OT</t>
        </is>
      </c>
      <c r="AA32" s="241" t="n"/>
      <c r="AB32" s="241" t="n"/>
      <c r="AD32" s="35" t="n"/>
      <c r="AE32" s="93" t="inlineStr">
        <is>
          <t>7&amp;8</t>
        </is>
      </c>
      <c r="AF32" s="93" t="inlineStr">
        <is>
          <t>Sp C5</t>
        </is>
      </c>
      <c r="AG32" s="93">
        <f>COUNTIF(X:X,"SP")</f>
        <v/>
      </c>
      <c r="AH32" s="93">
        <f>SUMPRODUCT((X:X="SP")*(D:D="m"))</f>
        <v/>
      </c>
      <c r="AI32" s="93">
        <f>SUMPRODUCT((X:X="SP")*(D:D="f"))</f>
        <v/>
      </c>
      <c r="AJ32" s="93">
        <f>SUMPRODUCT((X:X="SP")*(F:F="iep"))</f>
        <v/>
      </c>
      <c r="AK32" s="93">
        <f>SUMPRODUCT((X:X="SP")*(F:F="504p"))</f>
        <v/>
      </c>
      <c r="AL32" s="93">
        <f>COUNTIFS(X:X,"sp",E:E,"7")</f>
        <v/>
      </c>
      <c r="AM32" s="93">
        <f>COUNTIFS(X:X,"sp",E:E,"8")</f>
        <v/>
      </c>
      <c r="AN32" s="93">
        <f>COUNTIFS(X:X,"sp",I:I,"1")</f>
        <v/>
      </c>
      <c r="AO32" s="93">
        <f>COUNTIFS(X:X,"sp",I:I,"2")</f>
        <v/>
      </c>
      <c r="AP32" s="93">
        <f>COUNTIFS(X:X,"sp",I:I,"3")</f>
        <v/>
      </c>
      <c r="AQ32" s="93">
        <f>COUNTIFS(X:X,"sp",J:J,"1")</f>
        <v/>
      </c>
      <c r="AR32" s="93">
        <f>COUNTIFS(X:X,"sp",J:J,"2")</f>
        <v/>
      </c>
      <c r="AS32" s="93">
        <f>COUNTIFS(X:X,"sp",J:J,"3")</f>
        <v/>
      </c>
      <c r="BC32" s="3">
        <f>$C28</f>
        <v/>
      </c>
      <c r="BD32" s="223">
        <f>IF($T28="LA","MLAC1",IF($T28="SS","MSSC1",IF($T28="SCI","MSCIC1",IF($T28="IM7","MM7C1",IF($T28="SP","MSPAC1",IF($T28="SPM","RM1B",IF($T28="SLA","RLA1B",IF($T28="ASC","ASC1BT1"))))))))</f>
        <v/>
      </c>
      <c r="BE32" s="217">
        <f>IF($U28="LA","MLAC2",IF($U28="SS","MSSC2",IF($U28="SCI","MSCIC2",IF($U28="im7","MM7C2",IF($U28="SP","MSPAC2",IF($U28="SPM","RM2B",IF($U28="SPLA","RLA2B",IF($U28="ASC","ASC2BT1",IF($U28="ELL","ELL2B")))))))))</f>
        <v/>
      </c>
      <c r="BF32" s="26">
        <f>IF($V28="LA","MLAC3",IF($V28="SS","MSSC3",IF($V28="SCI","MSCIC3",IF($V28="im8","MM8C3",IF($V28="SP","MSPC3",IF($V28="SPM","RM1G",IF($V28="SLA","RLA1G",IF($V28="ASC","ASC1GT1"))))))))</f>
        <v/>
      </c>
      <c r="BG32" s="26">
        <f>IF($W28="LA","MLAC4",IF($W28="SS","MSSC4",IF($W28="SCI","MSCIC4",IF($W28="im8","MM8C4",IF($W28="SP","MSPC4",IF($W28="SPM","RM2G",IF($W28="SPLA","RLA2G",IF($W28="ASC","ASC2GT1",IF($W28="MOT","OTM72G")))))))))</f>
        <v/>
      </c>
      <c r="BH32" s="26">
        <f>IF($X28="LA","MLAC5",IF($X28="SS","MSSC5",IF($X28="SCI","MSCIC5",IF($X28="im7","MM7C5",IF($X28="SP","MSPC5",IF($X28="ELL","ELL5G",IF($X28="SPLA","RLA5G",IF($X28="ASC","ASC5B"))))))))</f>
        <v/>
      </c>
      <c r="BI32" s="26">
        <f>IF($Y28="WB","MHRWB",IF($Y28="JG","MHRJG",IF($Y28="AV","MHRAV",IF($Y28="KP","MHRKP",IF($Y28="TH","MHRTH")))))</f>
        <v/>
      </c>
    </row>
    <row r="33">
      <c r="A33" s="347" t="inlineStr">
        <is>
          <t>Hammer</t>
        </is>
      </c>
      <c r="B33" s="347" t="inlineStr">
        <is>
          <t>Rowan</t>
        </is>
      </c>
      <c r="C33" s="348" t="n">
        <v>39795</v>
      </c>
      <c r="D33" s="238" t="inlineStr">
        <is>
          <t>M</t>
        </is>
      </c>
      <c r="E33" s="345" t="n">
        <v>7</v>
      </c>
      <c r="F33" s="345" t="n"/>
      <c r="G33" s="345" t="n"/>
      <c r="H33" s="345" t="n"/>
      <c r="I33" s="350" t="n">
        <v>2</v>
      </c>
      <c r="J33" s="350" t="n">
        <v>2</v>
      </c>
      <c r="K33" s="344" t="inlineStr">
        <is>
          <t>7th</t>
        </is>
      </c>
      <c r="T33" s="176" t="inlineStr">
        <is>
          <t>IM7</t>
        </is>
      </c>
      <c r="U33" s="176" t="inlineStr">
        <is>
          <t>SCI</t>
        </is>
      </c>
      <c r="V33" s="167" t="inlineStr">
        <is>
          <t>SS</t>
        </is>
      </c>
      <c r="W33" s="167" t="inlineStr">
        <is>
          <t>LA</t>
        </is>
      </c>
      <c r="X33" s="167" t="inlineStr">
        <is>
          <t>SP</t>
        </is>
      </c>
      <c r="Y33" s="238" t="inlineStr">
        <is>
          <t>TH</t>
        </is>
      </c>
      <c r="Z33" s="88" t="inlineStr">
        <is>
          <t>JG</t>
        </is>
      </c>
      <c r="AD33" s="27" t="n"/>
      <c r="AG33" s="23">
        <f>SUM(AG28:AG32)</f>
        <v/>
      </c>
      <c r="AH33" s="1" t="n"/>
      <c r="AI33" s="1" t="n"/>
      <c r="AJ33" s="1" t="n"/>
      <c r="AK33" s="1" t="n"/>
      <c r="AL33" s="1" t="n"/>
      <c r="AM33" s="1" t="n"/>
      <c r="AN33" s="1" t="n"/>
      <c r="AO33" s="1" t="n"/>
      <c r="AP33" s="1" t="n"/>
      <c r="AQ33" s="1" t="n"/>
      <c r="AR33" s="1" t="n"/>
      <c r="AS33" s="1" t="n"/>
      <c r="AU33" s="1" t="n"/>
      <c r="BC33" s="3">
        <f>$C29</f>
        <v/>
      </c>
      <c r="BD33" s="223">
        <f>IF($T29="LA","MLAC1",IF($T29="SS","MSSC1",IF($T29="SCI","MSCIC1",IF($T29="IM7","MM7C1",IF($T29="SP","MSPAC1",IF($T29="SPM","RM1B",IF($T29="SLA","RLA1B",IF($T29="ASC","ASC1BT1"))))))))</f>
        <v/>
      </c>
      <c r="BE33" s="217">
        <f>IF($U29="LA","MLAC2",IF($U29="SS","MSSC2",IF($U29="SCI","MSCIC2",IF($U29="im7","MM7C2",IF($U29="SP","MSPAC2",IF($U29="SPM","RM2B",IF($U29="SPLA","RLA2B",IF($U29="ASC","ASC2BT1",IF($U29="ELL","ELL2B")))))))))</f>
        <v/>
      </c>
      <c r="BF33" s="26">
        <f>IF($V29="LA","MLAC3",IF($V29="SS","MSSC3",IF($V29="SCI","MSCIC3",IF($V29="im8","MM8C3",IF($V29="SP","MSPC3",IF($V29="SPM","RM1G",IF($V29="SLA","RLA1G",IF($V29="ASC","ASC1GT1"))))))))</f>
        <v/>
      </c>
      <c r="BG33" s="26">
        <f>IF($W29="LA","MLAC4",IF($W29="SS","MSSC4",IF($W29="SCI","MSCIC4",IF($W29="im8","MM8C4",IF($W29="SP","MSPC4",IF($W29="SPM","RM2G",IF($W29="SPLA","RLA2G",IF($W29="ASC","ASC2GT1",IF($W29="MOT","OTM72G")))))))))</f>
        <v/>
      </c>
      <c r="BH33" s="26">
        <f>IF($X29="LA","MLAC5",IF($X29="SS","MSSC5",IF($X29="SCI","MSCIC5",IF($X29="im7","MM7C5",IF($X29="SP","MSPC5",IF($X29="ELL","ELL5G",IF($X29="SPLA","RLA5G",IF($X29="ASC","ASC5B"))))))))</f>
        <v/>
      </c>
      <c r="BI33" s="26">
        <f>IF($Y29="WB","MHRWB",IF($Y29="JG","MHRJG",IF($Y29="AV","MHRAV",IF($Y29="KP","MHRKP",IF($Y29="TH","MHRTH")))))</f>
        <v/>
      </c>
    </row>
    <row r="34" customFormat="1" s="1">
      <c r="A34" s="255" t="inlineStr">
        <is>
          <t>Krasner</t>
        </is>
      </c>
      <c r="B34" s="255" t="inlineStr">
        <is>
          <t>Liam</t>
        </is>
      </c>
      <c r="C34" s="271" t="n">
        <v>35377</v>
      </c>
      <c r="D34" s="256" t="inlineStr">
        <is>
          <t>M</t>
        </is>
      </c>
      <c r="E34" s="24" t="n">
        <v>7</v>
      </c>
      <c r="F34" s="256" t="n"/>
      <c r="G34" s="256" t="n"/>
      <c r="H34" s="256" t="n"/>
      <c r="I34" s="256" t="n">
        <v>2</v>
      </c>
      <c r="J34" s="256" t="n">
        <v>3</v>
      </c>
      <c r="K34" s="255" t="inlineStr">
        <is>
          <t>pre alg</t>
        </is>
      </c>
      <c r="L34" s="317" t="inlineStr">
        <is>
          <t>Early 6</t>
        </is>
      </c>
      <c r="M34" s="317" t="inlineStr">
        <is>
          <t>Level 5</t>
        </is>
      </c>
      <c r="N34" s="24" t="n"/>
      <c r="O34" s="24" t="n"/>
      <c r="P34" s="255" t="inlineStr">
        <is>
          <t>Grade</t>
        </is>
      </c>
      <c r="Q34" s="255" t="inlineStr">
        <is>
          <t>Grade</t>
        </is>
      </c>
      <c r="R34" s="255" t="n"/>
      <c r="S34" s="234" t="n"/>
      <c r="T34" s="176" t="inlineStr">
        <is>
          <t>IM7</t>
        </is>
      </c>
      <c r="U34" s="176" t="inlineStr">
        <is>
          <t>SS</t>
        </is>
      </c>
      <c r="V34" s="167" t="inlineStr">
        <is>
          <t>SP</t>
        </is>
      </c>
      <c r="W34" s="167" t="inlineStr">
        <is>
          <t>LA</t>
        </is>
      </c>
      <c r="X34" s="167" t="inlineStr">
        <is>
          <t>SCI</t>
        </is>
      </c>
      <c r="Y34" s="238" t="inlineStr">
        <is>
          <t>WB</t>
        </is>
      </c>
      <c r="Z34" s="88" t="inlineStr">
        <is>
          <t>TH</t>
        </is>
      </c>
      <c r="AA34" s="87" t="n"/>
      <c r="AB34" s="241" t="inlineStr">
        <is>
          <t xml:space="preserve"> </t>
        </is>
      </c>
      <c r="AC34" s="88" t="n"/>
      <c r="AD34" s="27" t="n"/>
      <c r="AE34" s="3" t="n"/>
      <c r="AF34" s="3" t="n"/>
      <c r="AG34" s="23" t="n"/>
      <c r="AT34" s="3" t="n"/>
      <c r="AV34" s="3" t="n"/>
      <c r="AW34" s="3" t="n"/>
      <c r="AX34" s="3" t="n"/>
      <c r="AY34" s="3" t="n"/>
      <c r="AZ34" s="3" t="n"/>
      <c r="BA34" s="66" t="n"/>
      <c r="BB34" s="75" t="n"/>
      <c r="BC34" s="3">
        <f>$C30</f>
        <v/>
      </c>
      <c r="BD34" s="223">
        <f>IF($T30="LA","MLAC1",IF($T30="SS","MSSC1",IF($T30="SCI","MSCIC1",IF($T30="IM7","MM7C1",IF($T30="SP","MSPAC1",IF($T30="SPM","RM1B",IF($T30="SLA","RLA1B",IF($T30="ASC","ASC1BT1"))))))))</f>
        <v/>
      </c>
      <c r="BE34" s="217">
        <f>IF($U30="LA","MLAC2",IF($U30="SS","MSSC2",IF($U30="SCI","MSCIC2",IF($U30="im7","MM7C2",IF($U30="SP","MSPAC2",IF($U30="SPM","RM2B",IF($U30="SPLA","RLA2B",IF($U30="ASC","ASC2BT1",IF($U30="ELL","ELL2B")))))))))</f>
        <v/>
      </c>
      <c r="BF34" s="26">
        <f>IF($V30="LA","MLAC3",IF($V30="SS","MSSC3",IF($V30="SCI","MSCIC3",IF($V30="im8","MM8C3",IF($V30="SP","MSPC3",IF($V30="SPM","RM1G",IF($V30="SLA","RLA1G",IF($V30="ASC","ASC1GT1"))))))))</f>
        <v/>
      </c>
      <c r="BG34" s="26">
        <f>IF($W30="LA","MLAC4",IF($W30="SS","MSSC4",IF($W30="SCI","MSCIC4",IF($W30="im8","MM8C4",IF($W30="SP","MSPC4",IF($W30="SPM","RM2G",IF($W30="SPLA","RLA2G",IF($W30="ASC","ASC2GT1",IF($W30="MOT","OTM72G")))))))))</f>
        <v/>
      </c>
      <c r="BH34" s="26">
        <f>IF($X30="LA","MLAC5",IF($X30="SS","MSSC5",IF($X30="SCI","MSCIC5",IF($X30="im7","MM7C5",IF($X30="SP","MSPC5",IF($X30="ELL","ELL5G",IF($X30="SPLA","RLA5G",IF($X30="ASC","ASC5B"))))))))</f>
        <v/>
      </c>
      <c r="BI34" s="26">
        <f>IF($Y30="WB","MHRWB",IF($Y30="JG","MHRJG",IF($Y30="AV","MHRAV",IF($Y30="KP","MHRKP",IF($Y30="TH","MHRTH")))))</f>
        <v/>
      </c>
      <c r="BJ34" s="36" t="n"/>
      <c r="BK34" s="36" t="n"/>
      <c r="BL34" s="36" t="n"/>
      <c r="BM34" s="4" t="n"/>
      <c r="BN34" s="4" t="n"/>
      <c r="BO34" s="70" t="n"/>
      <c r="BP34" s="78" t="n"/>
    </row>
    <row r="35">
      <c r="A35" s="343" t="inlineStr">
        <is>
          <t>Allen</t>
        </is>
      </c>
      <c r="B35" s="343" t="inlineStr">
        <is>
          <t>Tuleah</t>
        </is>
      </c>
      <c r="C35" s="343" t="n">
        <v>39676</v>
      </c>
      <c r="D35" s="346" t="inlineStr">
        <is>
          <t>F</t>
        </is>
      </c>
      <c r="E35" s="346" t="n">
        <v>8</v>
      </c>
      <c r="F35" s="346" t="inlineStr">
        <is>
          <t xml:space="preserve"> </t>
        </is>
      </c>
      <c r="G35" s="346" t="inlineStr">
        <is>
          <t>yes</t>
        </is>
      </c>
      <c r="H35" s="346" t="inlineStr">
        <is>
          <t xml:space="preserve"> </t>
        </is>
      </c>
      <c r="I35" s="346" t="n">
        <v>1</v>
      </c>
      <c r="J35" s="346" t="n">
        <v>1</v>
      </c>
      <c r="K35" s="344" t="inlineStr">
        <is>
          <t>pre alg</t>
        </is>
      </c>
      <c r="S35" s="176" t="inlineStr">
        <is>
          <t>SP Adv</t>
        </is>
      </c>
      <c r="T35" s="176" t="inlineStr">
        <is>
          <t>SP Adv</t>
        </is>
      </c>
      <c r="U35" s="176" t="inlineStr">
        <is>
          <t>LA</t>
        </is>
      </c>
      <c r="V35" s="167" t="inlineStr">
        <is>
          <t>SS</t>
        </is>
      </c>
      <c r="W35" s="167" t="inlineStr">
        <is>
          <t>IM8</t>
        </is>
      </c>
      <c r="X35" s="167" t="inlineStr">
        <is>
          <t>SCI</t>
        </is>
      </c>
      <c r="Y35" s="238" t="inlineStr">
        <is>
          <t>AV</t>
        </is>
      </c>
      <c r="Z35" s="88" t="inlineStr">
        <is>
          <t>OT</t>
        </is>
      </c>
      <c r="AA35" s="88" t="n"/>
      <c r="AB35" s="241" t="n"/>
      <c r="AD35" s="27" t="n"/>
      <c r="AE35" s="3" t="inlineStr">
        <is>
          <t>ASC</t>
        </is>
      </c>
      <c r="AF35" s="3" t="inlineStr">
        <is>
          <t>C1</t>
        </is>
      </c>
      <c r="AG35" s="3">
        <f>COUNTIF(T:T,"ASC")</f>
        <v/>
      </c>
      <c r="AH35" s="3">
        <f>SUMPRODUCT((T:T="ASC")*(D:D="m"))</f>
        <v/>
      </c>
      <c r="AI35" s="3">
        <f>SUMPRODUCT((T:T="ASC")*(D:D="f"))</f>
        <v/>
      </c>
      <c r="AJ35" s="3">
        <f>SUMPRODUCT((T:T="ASC")*(F:F="iep"))</f>
        <v/>
      </c>
      <c r="AK35" s="3">
        <f>SUMPRODUCT((T:T="ASC")*(F:F="504p"))</f>
        <v/>
      </c>
      <c r="AL35" s="3">
        <f>COUNTIFS(T:T,"ASC",E:E,"7")</f>
        <v/>
      </c>
      <c r="AM35" s="3">
        <f>COUNTIFS(T:T,"ASC",E:E,"8")</f>
        <v/>
      </c>
      <c r="AN35" s="3">
        <f>COUNTIFS(T:T,"ASC",I:I,"1")</f>
        <v/>
      </c>
      <c r="AO35" s="3">
        <f>COUNTIFS(T:T,"ASC",I:I,"2")</f>
        <v/>
      </c>
      <c r="AP35" s="3">
        <f>COUNTIFS(T:T,"ASC",I:I,"3")</f>
        <v/>
      </c>
      <c r="AQ35" s="3">
        <f>COUNTIFS(T:T,"ASC",J:J,"1")</f>
        <v/>
      </c>
      <c r="AR35" s="3">
        <f>COUNTIFS(T:T,"ASC",J:J,"2")</f>
        <v/>
      </c>
      <c r="AS35" s="3">
        <f>COUNTIFS(T:T,"ASC",J:J,"3")</f>
        <v/>
      </c>
      <c r="AU35" s="1" t="n"/>
      <c r="BC35" s="3">
        <f>$C31</f>
        <v/>
      </c>
      <c r="BD35" s="223">
        <f>IF($T31="LA","MLAC1",IF($T31="SS","MSSC1",IF($T31="SCI","MSCIC1",IF($T31="IM7","MM7C1",IF($T31="SP","MSPAC1",IF($T31="SPM","RM1B",IF($T31="SLA","RLA1B",IF($T31="ASC","ASC1BT1"))))))))</f>
        <v/>
      </c>
      <c r="BE35" s="217">
        <f>IF($U31="LA","MLAC2",IF($U31="SS","MSSC2",IF($U31="SCI","MSCIC2",IF($U31="im7","MM7C2",IF($U31="SP","MSPAC2",IF($U31="SPM","RM2B",IF($U31="SPLA","RLA2B",IF($U31="ASC","ASC2BT1",IF($U31="ELL","ELL2B")))))))))</f>
        <v/>
      </c>
      <c r="BF35" s="26">
        <f>IF($V31="LA","MLAC3",IF($V31="SS","MSSC3",IF($V31="SCI","MSCIC3",IF($V31="im8","MM8C3",IF($V31="SP","MSPC3",IF($V31="SPM","RM1G",IF($V31="SLA","RLA1G",IF($V31="ASC","ASC1GT1"))))))))</f>
        <v/>
      </c>
      <c r="BG35" s="26">
        <f>IF($W31="LA","MLAC4",IF($W31="SS","MSSC4",IF($W31="SCI","MSCIC4",IF($W31="im8","MM8C4",IF($W31="SP","MSPC4",IF($W31="SPM","RM2G",IF($W31="SPLA","RLA2G",IF($W31="ASC","ASC2GT1",IF($W31="MOT","OTM72G")))))))))</f>
        <v/>
      </c>
      <c r="BH35" s="26">
        <f>IF($X31="LA","MLAC5",IF($X31="SS","MSSC5",IF($X31="SCI","MSCIC5",IF($X31="im7","MM7C5",IF($X31="SP","MSPC5",IF($X31="ELL","ELL5G",IF($X31="SPLA","RLA5G",IF($X31="ASC","ASC5B"))))))))</f>
        <v/>
      </c>
      <c r="BI35" s="26">
        <f>IF($Y31="WB","MHRWB",IF($Y31="JG","MHRJG",IF($Y31="AV","MHRAV",IF($Y31="KP","MHRKP",IF($Y31="TH","MHRTH")))))</f>
        <v/>
      </c>
    </row>
    <row r="36" customFormat="1" s="5">
      <c r="A36" s="2" t="inlineStr">
        <is>
          <t>Barnard</t>
        </is>
      </c>
      <c r="B36" s="2" t="inlineStr">
        <is>
          <t>Pepper</t>
        </is>
      </c>
      <c r="C36" s="270" t="n">
        <v>35078</v>
      </c>
      <c r="D36" s="193" t="inlineStr">
        <is>
          <t>M</t>
        </is>
      </c>
      <c r="E36" s="24" t="n">
        <v>8</v>
      </c>
      <c r="F36" s="24" t="n"/>
      <c r="G36" s="24" t="n"/>
      <c r="H36" s="24" t="n"/>
      <c r="I36" s="254" t="n">
        <v>1</v>
      </c>
      <c r="J36" s="254" t="n">
        <v>1</v>
      </c>
      <c r="K36" s="24" t="inlineStr">
        <is>
          <t>ALG</t>
        </is>
      </c>
      <c r="L36" s="38" t="inlineStr">
        <is>
          <t>Level 3</t>
        </is>
      </c>
      <c r="M36" s="38" t="inlineStr">
        <is>
          <t>Level 5</t>
        </is>
      </c>
      <c r="N36" s="101" t="n"/>
      <c r="O36" s="101" t="n"/>
      <c r="P36" s="2" t="inlineStr">
        <is>
          <t>Grade</t>
        </is>
      </c>
      <c r="Q36" s="2" t="inlineStr">
        <is>
          <t>Grade</t>
        </is>
      </c>
      <c r="R36" s="24" t="n"/>
      <c r="S36" s="176" t="inlineStr">
        <is>
          <t>SP Adv</t>
        </is>
      </c>
      <c r="T36" s="176" t="inlineStr">
        <is>
          <t>SP Adv</t>
        </is>
      </c>
      <c r="U36" s="176" t="inlineStr">
        <is>
          <t>SCI</t>
        </is>
      </c>
      <c r="V36" s="166" t="inlineStr">
        <is>
          <t>LA</t>
        </is>
      </c>
      <c r="W36" s="167" t="inlineStr">
        <is>
          <t>IM8</t>
        </is>
      </c>
      <c r="X36" s="167" t="inlineStr">
        <is>
          <t>SS</t>
        </is>
      </c>
      <c r="Y36" s="238" t="inlineStr">
        <is>
          <t>KP</t>
        </is>
      </c>
      <c r="Z36" s="88" t="inlineStr">
        <is>
          <t>OFF</t>
        </is>
      </c>
      <c r="AA36" s="87" t="n"/>
      <c r="AB36" s="87" t="n"/>
      <c r="AC36" s="88" t="n"/>
      <c r="AD36" s="27" t="n"/>
      <c r="AE36" s="3" t="inlineStr">
        <is>
          <t>ASC</t>
        </is>
      </c>
      <c r="AF36" s="3" t="inlineStr">
        <is>
          <t>C2</t>
        </is>
      </c>
      <c r="AG36" s="3">
        <f>COUNTIF(U:U,"ASC")</f>
        <v/>
      </c>
      <c r="AH36" s="3">
        <f>SUMPRODUCT((U:U="ASC")*(D:D="m"))</f>
        <v/>
      </c>
      <c r="AI36" s="3">
        <f>SUMPRODUCT((U:U="ASC")*(D:D="f"))</f>
        <v/>
      </c>
      <c r="AJ36" s="3">
        <f>SUMPRODUCT((U:U="ASC")*(F:F="iep"))</f>
        <v/>
      </c>
      <c r="AK36" s="3">
        <f>SUMPRODUCT((U:U="ASC")*(F:F="504p"))</f>
        <v/>
      </c>
      <c r="AL36" s="3">
        <f>COUNTIFS(U:U,"ASC",E:E,"7")</f>
        <v/>
      </c>
      <c r="AM36" s="3">
        <f>COUNTIFS(U:U,"ASC",E:E,"8")</f>
        <v/>
      </c>
      <c r="AN36" s="3">
        <f>COUNTIFS(U:U,"ASC",I:I,"1")</f>
        <v/>
      </c>
      <c r="AO36" s="3">
        <f>COUNTIFS(U:U,"ASC",I:I,"2")</f>
        <v/>
      </c>
      <c r="AP36" s="3">
        <f>COUNTIFS(U:U,"ASC",I:I,"3")</f>
        <v/>
      </c>
      <c r="AQ36" s="3">
        <f>COUNTIFS(U:U,"ASC",J:J,"1")</f>
        <v/>
      </c>
      <c r="AR36" s="3">
        <f>COUNTIFS(U:U,"ASC",J:J,"2")</f>
        <v/>
      </c>
      <c r="AS36" s="3">
        <f>COUNTIFS(U:U,"ASC",J:J,"3")</f>
        <v/>
      </c>
      <c r="AT36" s="3" t="n"/>
      <c r="AU36" s="1" t="n"/>
      <c r="AV36" s="3" t="n"/>
      <c r="AW36" s="3" t="n"/>
      <c r="AX36" s="3" t="n"/>
      <c r="AY36" s="3" t="n"/>
      <c r="AZ36" s="3" t="n"/>
      <c r="BA36" s="66" t="n"/>
      <c r="BB36" s="75" t="n"/>
      <c r="BC36" s="3">
        <f>$C32</f>
        <v/>
      </c>
      <c r="BD36" s="223">
        <f>IF($T32="LA","MLAC1",IF($T32="SS","MSSC1",IF($T32="SCI","MSCIC1",IF($T32="IM7","MM7C1",IF($T32="SP","MSPAC1",IF($T32="SPM","RM1B",IF($T32="SLA","RLA1B",IF($T32="ASC","ASC1BT1"))))))))</f>
        <v/>
      </c>
      <c r="BE36" s="217">
        <f>IF($U32="LA","MLAC2",IF($U32="SS","MSSC2",IF($U32="SCI","MSCIC2",IF($U32="im7","MM7C2",IF($U32="SP","MSPAC2",IF($U32="SPM","RM2B",IF($U32="SPLA","RLA2B",IF($U32="ASC","ASC2BT1",IF($U32="ELL","ELL2B")))))))))</f>
        <v/>
      </c>
      <c r="BF36" s="26">
        <f>IF($V32="LA","MLAC3",IF($V32="SS","MSSC3",IF($V32="SCI","MSCIC3",IF($V32="im8","MM8C3",IF($V32="SP","MSPC3",IF($V32="SPM","RM1G",IF($V32="SLA","RLA1G",IF($V32="ASC","ASC1GT1"))))))))</f>
        <v/>
      </c>
      <c r="BG36" s="26">
        <f>IF($W32="LA","MLAC4",IF($W32="SS","MSSC4",IF($W32="SCI","MSCIC4",IF($W32="im8","MM8C4",IF($W32="SP","MSPC4",IF($W32="SPM","RM2G",IF($W32="SPLA","RLA2G",IF($W32="ASC","ASC2GT1",IF($W32="MOT","OTM72G")))))))))</f>
        <v/>
      </c>
      <c r="BH36" s="26">
        <f>IF($X32="LA","MLAC5",IF($X32="SS","MSSC5",IF($X32="SCI","MSCIC5",IF($X32="im7","MM7C5",IF($X32="SP","MSPC5",IF($X32="ELL","ELL5G",IF($X32="SPLA","RLA5G",IF($X32="ASC","ASC5B"))))))))</f>
        <v/>
      </c>
      <c r="BI36" s="26">
        <f>IF($Y32="WB","MHRWB",IF($Y32="JG","MHRJG",IF($Y32="AV","MHRAV",IF($Y32="KP","MHRKP",IF($Y32="TH","MHRTH")))))</f>
        <v/>
      </c>
      <c r="BJ36" s="36" t="n"/>
      <c r="BK36" s="36" t="n"/>
      <c r="BL36" s="36" t="n"/>
      <c r="BM36" s="24" t="n"/>
      <c r="BN36" s="8" t="n"/>
      <c r="BO36" s="71" t="n"/>
      <c r="BP36" s="80" t="n"/>
    </row>
    <row r="37">
      <c r="A37" s="2" t="inlineStr">
        <is>
          <t>Bell</t>
        </is>
      </c>
      <c r="B37" s="2" t="inlineStr">
        <is>
          <t>Maddie</t>
        </is>
      </c>
      <c r="C37" s="270" t="n">
        <v>35074</v>
      </c>
      <c r="D37" s="24" t="inlineStr">
        <is>
          <t>F</t>
        </is>
      </c>
      <c r="E37" s="24" t="n">
        <v>8</v>
      </c>
      <c r="F37" s="24" t="inlineStr">
        <is>
          <t>504p</t>
        </is>
      </c>
      <c r="G37" s="24" t="n"/>
      <c r="H37" s="24" t="n"/>
      <c r="I37" s="24" t="n">
        <v>3</v>
      </c>
      <c r="J37" s="24" t="n">
        <v>2</v>
      </c>
      <c r="K37" s="24" t="inlineStr">
        <is>
          <t>pre alg</t>
        </is>
      </c>
      <c r="L37" s="370" t="inlineStr">
        <is>
          <t>Mid 6</t>
        </is>
      </c>
      <c r="M37" s="370" t="inlineStr">
        <is>
          <t>Early 6</t>
        </is>
      </c>
      <c r="N37" s="2" t="n"/>
      <c r="O37" s="2" t="n"/>
      <c r="P37" s="2" t="inlineStr">
        <is>
          <t>Below</t>
        </is>
      </c>
      <c r="Q37" s="2" t="inlineStr">
        <is>
          <t>Below</t>
        </is>
      </c>
      <c r="R37" s="194" t="inlineStr">
        <is>
          <t>ASC, Math</t>
        </is>
      </c>
      <c r="S37" s="176" t="inlineStr">
        <is>
          <t>SP Adv</t>
        </is>
      </c>
      <c r="T37" s="176" t="inlineStr">
        <is>
          <t>LA</t>
        </is>
      </c>
      <c r="U37" s="176" t="inlineStr">
        <is>
          <t>SP Adv</t>
        </is>
      </c>
      <c r="V37" s="166" t="inlineStr">
        <is>
          <t>IM8</t>
        </is>
      </c>
      <c r="W37" s="166" t="inlineStr">
        <is>
          <t>SCI</t>
        </is>
      </c>
      <c r="X37" s="167" t="inlineStr">
        <is>
          <t>SS</t>
        </is>
      </c>
      <c r="Y37" s="238" t="inlineStr">
        <is>
          <t>WB</t>
        </is>
      </c>
      <c r="Z37" s="88" t="inlineStr">
        <is>
          <t>KP</t>
        </is>
      </c>
      <c r="AA37" s="88" t="n"/>
      <c r="AD37" s="27" t="n"/>
      <c r="AE37" s="3" t="inlineStr">
        <is>
          <t>ASC</t>
        </is>
      </c>
      <c r="AF37" s="3" t="inlineStr">
        <is>
          <t>C3</t>
        </is>
      </c>
      <c r="AG37" s="3">
        <f>COUNTIF(V:V,"ASC")</f>
        <v/>
      </c>
      <c r="AH37" s="3">
        <f t="array" ref="AH37">SUMPRODUCT((V:V="ASC")*(D:D="m"))</f>
        <v/>
      </c>
      <c r="AI37" s="3">
        <f t="array" ref="AI37">SUMPRODUCT((V:V="ASC")*(D:D="f"))</f>
        <v/>
      </c>
      <c r="AJ37" s="3">
        <f t="array" ref="AJ37">SUMPRODUCT((V:V="ASC")*(F:F="iep"))</f>
        <v/>
      </c>
      <c r="AK37" s="3">
        <f t="array" ref="AK37">SUMPRODUCT((V:V="ASC")*(F:F="504p"))</f>
        <v/>
      </c>
      <c r="AL37" s="3">
        <f>COUNTIFS(V:V,"ASC",E:E,"7")</f>
        <v/>
      </c>
      <c r="AM37" s="3">
        <f>COUNTIFS(V:V,"ASC",E:E,"8")</f>
        <v/>
      </c>
      <c r="AN37" s="3">
        <f>COUNTIFS(V:V,"ASC",I:I,"1")</f>
        <v/>
      </c>
      <c r="AO37" s="3">
        <f>COUNTIFS(V:V,"ASC",I:I,"2")</f>
        <v/>
      </c>
      <c r="AP37" s="3">
        <f>COUNTIFS(V:V,"ASC",I:I,"3")</f>
        <v/>
      </c>
      <c r="AQ37" s="3">
        <f>COUNTIFS(V:V,"ASC",J:J,"1")</f>
        <v/>
      </c>
      <c r="AR37" s="3">
        <f>COUNTIFS(V:V,"ASC",J:J,"2")</f>
        <v/>
      </c>
      <c r="AS37" s="3">
        <f>COUNTIFS(V:V,"ASC",J:J,"3")</f>
        <v/>
      </c>
      <c r="AU37" s="5" t="n"/>
      <c r="BC37" s="3">
        <f>$C33</f>
        <v/>
      </c>
      <c r="BD37" s="223">
        <f>IF($T33="LA","MLAC1",IF($T33="SS","MSSC1",IF($T33="SCI","MSCIC1",IF($T33="IM7","MM7C1",IF($T33="SP","MSPAC1",IF($T33="SPM","RM1B",IF($T33="SLA","RLA1B",IF($T33="ASC","ASC1BT1"))))))))</f>
        <v/>
      </c>
      <c r="BE37" s="217">
        <f>IF($U33="LA","MLAC2",IF($U33="SS","MSSC2",IF($U33="SCI","MSCIC2",IF($U33="im7","MM7C2",IF($U33="SP","MSPAC2",IF($U33="SPM","RM2B",IF($U33="SPLA","RLA2B",IF($U33="ASC","ASC2BT1",IF($U33="ELL","ELL2B")))))))))</f>
        <v/>
      </c>
      <c r="BF37" s="26">
        <f>IF($V33="LA","MLAC3",IF($V33="SS","MSSC3",IF($V33="SCI","MSCIC3",IF($V33="im8","MM8C3",IF($V33="SP","MSPC3",IF($V33="SPM","RM1G",IF($V33="SLA","RLA1G",IF($V33="ASC","ASC1GT1"))))))))</f>
        <v/>
      </c>
      <c r="BG37" s="26">
        <f>IF($W33="LA","MLAC4",IF($W33="SS","MSSC4",IF($W33="SCI","MSCIC4",IF($W33="im8","MM8C4",IF($W33="SP","MSPC4",IF($W33="SPM","RM2G",IF($W33="SPLA","RLA2G",IF($W33="ASC","ASC2GT1",IF($W33="MOT","OTM72G")))))))))</f>
        <v/>
      </c>
      <c r="BH37" s="26">
        <f>IF($X33="LA","MLAC5",IF($X33="SS","MSSC5",IF($X33="SCI","MSCIC5",IF($X33="im7","MM7C5",IF($X33="SP","MSPC5",IF($X33="ELL","ELL5G",IF($X33="SPLA","RLA5G",IF($X33="ASC","ASC5B"))))))))</f>
        <v/>
      </c>
      <c r="BI37" s="26">
        <f>IF($Y33="WB","MHRWB",IF($Y33="JG","MHRJG",IF($Y33="AV","MHRAV",IF($Y33="KP","MHRKP",IF($Y33="TH","MHRTH")))))</f>
        <v/>
      </c>
    </row>
    <row r="38">
      <c r="A38" s="2" t="inlineStr">
        <is>
          <t>Bywater</t>
        </is>
      </c>
      <c r="B38" s="2" t="inlineStr">
        <is>
          <t>Wren</t>
        </is>
      </c>
      <c r="C38" s="385" t="n">
        <v>34900</v>
      </c>
      <c r="D38" s="24" t="inlineStr">
        <is>
          <t>M</t>
        </is>
      </c>
      <c r="E38" s="24" t="n">
        <v>8</v>
      </c>
      <c r="F38" s="24" t="n"/>
      <c r="G38" s="24" t="n"/>
      <c r="H38" s="24" t="n"/>
      <c r="I38" s="24" t="n">
        <v>2</v>
      </c>
      <c r="J38" s="24" t="n">
        <v>2</v>
      </c>
      <c r="K38" s="24" t="inlineStr">
        <is>
          <t>ALG</t>
        </is>
      </c>
      <c r="L38" s="38" t="inlineStr">
        <is>
          <t>Level 8</t>
        </is>
      </c>
      <c r="M38" s="38" t="inlineStr">
        <is>
          <t>Mid 6</t>
        </is>
      </c>
      <c r="N38" s="2" t="n"/>
      <c r="O38" s="24" t="n"/>
      <c r="P38" s="2" t="inlineStr">
        <is>
          <t>Grade</t>
        </is>
      </c>
      <c r="Q38" s="2" t="inlineStr">
        <is>
          <t>Grade</t>
        </is>
      </c>
      <c r="R38" s="2" t="n"/>
      <c r="S38" s="176" t="inlineStr">
        <is>
          <t>SP Adv</t>
        </is>
      </c>
      <c r="T38" s="176" t="inlineStr">
        <is>
          <t>SP Adv</t>
        </is>
      </c>
      <c r="U38" s="176" t="inlineStr">
        <is>
          <t>SCI</t>
        </is>
      </c>
      <c r="V38" s="167" t="inlineStr">
        <is>
          <t>LA</t>
        </is>
      </c>
      <c r="W38" s="166" t="inlineStr">
        <is>
          <t>IM8</t>
        </is>
      </c>
      <c r="X38" s="167" t="inlineStr">
        <is>
          <t>SS</t>
        </is>
      </c>
      <c r="Y38" s="240" t="inlineStr">
        <is>
          <t>JG</t>
        </is>
      </c>
      <c r="Z38" s="88" t="inlineStr">
        <is>
          <t>OT</t>
        </is>
      </c>
      <c r="AA38" s="88" t="n"/>
      <c r="AB38" s="241" t="n"/>
      <c r="AC38" s="94" t="n"/>
      <c r="AD38" s="27" t="n"/>
      <c r="AE38" s="3" t="inlineStr">
        <is>
          <t>ASC</t>
        </is>
      </c>
      <c r="AF38" s="3" t="inlineStr">
        <is>
          <t>C4</t>
        </is>
      </c>
      <c r="AG38" s="3">
        <f>COUNTIF(W:W,"ASC")</f>
        <v/>
      </c>
      <c r="AH38" s="3">
        <f>SUMPRODUCT((W:W="ASC")*(D:D="m"))</f>
        <v/>
      </c>
      <c r="AI38" s="3">
        <f>SUMPRODUCT((W:W="ASC")*(D:D="f"))</f>
        <v/>
      </c>
      <c r="AJ38" s="3">
        <f>SUMPRODUCT((W:W="ASC")*(F:F="iep"))</f>
        <v/>
      </c>
      <c r="AK38" s="3">
        <f>SUMPRODUCT((W:W="ASC")*(F:F="504p"))</f>
        <v/>
      </c>
      <c r="AL38" s="3">
        <f>COUNTIFS(W:W,"ASC",E:E,"7")</f>
        <v/>
      </c>
      <c r="AM38" s="3">
        <f>COUNTIFS(W:W,"ASC",E:E,"8")</f>
        <v/>
      </c>
      <c r="AN38" s="3">
        <f>COUNTIFS(W:W,"ASC",I:I,"1")</f>
        <v/>
      </c>
      <c r="AO38" s="3">
        <f>COUNTIFS(W:W,"ASC",I:I,"2")</f>
        <v/>
      </c>
      <c r="AP38" s="3">
        <f>COUNTIFS(W:W,"ASC",I:I,"3")</f>
        <v/>
      </c>
      <c r="AQ38" s="3">
        <f>COUNTIFS(W:W,"ASC",J:J,"1")</f>
        <v/>
      </c>
      <c r="AR38" s="3">
        <f>COUNTIFS(W:W,"ASC",J:J,"2")</f>
        <v/>
      </c>
      <c r="AS38" s="3">
        <f>COUNTIFS(W:W,"ASC",J:J,"3")</f>
        <v/>
      </c>
      <c r="AT38" s="5" t="n"/>
      <c r="AV38" s="5" t="n"/>
      <c r="AW38" s="5" t="n"/>
      <c r="AX38" s="5" t="n"/>
      <c r="BC38" s="3">
        <f>$C34</f>
        <v/>
      </c>
      <c r="BD38" s="223">
        <f>IF($T34="LA","MLAC1",IF($T34="SS","MSSC1",IF($T34="SCI","MSCIC1",IF($T34="IM7","MM7C1",IF($T34="SP","MSPAC1",IF($T34="SPM","RM1B",IF($T34="SLA","RLA1B",IF($T34="ASC","ASC1BT1"))))))))</f>
        <v/>
      </c>
      <c r="BE38" s="217">
        <f>IF($U34="LA","MLAC2",IF($U34="SS","MSSC2",IF($U34="SCI","MSCIC2",IF($U34="im7","MM7C2",IF($U34="SP","MSPAC2",IF($U34="SPM","RM2B",IF($U34="SPLA","RLA2B",IF($U34="ASC","ASC2BT1",IF($U34="ELL","ELL2B")))))))))</f>
        <v/>
      </c>
      <c r="BF38" s="26">
        <f>IF($V34="LA","MLAC3",IF($V34="SS","MSSC3",IF($V34="SCI","MSCIC3",IF($V34="im8","MM8C3",IF($V34="SP","MSPC3",IF($V34="SPM","RM1G",IF($V34="SLA","RLA1G",IF($V34="ASC","ASC1GT1"))))))))</f>
        <v/>
      </c>
      <c r="BG38" s="26">
        <f>IF($W34="LA","MLAC4",IF($W34="SS","MSSC4",IF($W34="SCI","MSCIC4",IF($W34="im8","MM8C4",IF($W34="SP","MSPC4",IF($W34="SPM","RM2G",IF($W34="SPLA","RLA2G",IF($W34="ASC","ASC2GT1",IF($W34="MOT","OTM72G")))))))))</f>
        <v/>
      </c>
      <c r="BH38" s="26">
        <f>IF($X34="LA","MLAC5",IF($X34="SS","MSSC5",IF($X34="SCI","MSCIC5",IF($X34="im7","MM7C5",IF($X34="SP","MSPC5",IF($X34="ELL","ELL5G",IF($X34="SPLA","RLA5G",IF($X34="ASC","ASC5B"))))))))</f>
        <v/>
      </c>
      <c r="BI38" s="26">
        <f>IF($Y34="WB","MHRWB",IF($Y34="JG","MHRJG",IF($Y34="AV","MHRAV",IF($Y34="KP","MHRKP",IF($Y34="TH","MHRTH")))))</f>
        <v/>
      </c>
    </row>
    <row r="39">
      <c r="A39" s="2" t="inlineStr">
        <is>
          <t>Clason</t>
        </is>
      </c>
      <c r="B39" s="2" t="inlineStr">
        <is>
          <t>Canyon</t>
        </is>
      </c>
      <c r="C39" s="270" t="n">
        <v>35085</v>
      </c>
      <c r="D39" s="24" t="inlineStr">
        <is>
          <t>M</t>
        </is>
      </c>
      <c r="E39" s="24" t="n">
        <v>8</v>
      </c>
      <c r="F39" s="24" t="n"/>
      <c r="G39" s="24" t="n"/>
      <c r="H39" s="24" t="n"/>
      <c r="I39" s="24" t="n">
        <v>1</v>
      </c>
      <c r="J39" s="24" t="n">
        <v>2</v>
      </c>
      <c r="K39" s="24" t="inlineStr">
        <is>
          <t>ALG</t>
        </is>
      </c>
      <c r="L39" s="38" t="inlineStr">
        <is>
          <t>Early 6</t>
        </is>
      </c>
      <c r="M39" s="38" t="inlineStr">
        <is>
          <t>Level 5</t>
        </is>
      </c>
      <c r="N39" s="2" t="n"/>
      <c r="O39" s="2" t="n"/>
      <c r="P39" s="2" t="inlineStr">
        <is>
          <t>Grade</t>
        </is>
      </c>
      <c r="Q39" s="2" t="inlineStr">
        <is>
          <t>Grade</t>
        </is>
      </c>
      <c r="R39" s="2" t="n"/>
      <c r="S39" s="176" t="inlineStr">
        <is>
          <t>SP Adv</t>
        </is>
      </c>
      <c r="T39" s="176" t="inlineStr">
        <is>
          <t>LA</t>
        </is>
      </c>
      <c r="U39" s="176" t="inlineStr">
        <is>
          <t>SP Adv</t>
        </is>
      </c>
      <c r="V39" s="167" t="inlineStr">
        <is>
          <t>IM8</t>
        </is>
      </c>
      <c r="W39" s="166" t="inlineStr">
        <is>
          <t>SCI</t>
        </is>
      </c>
      <c r="X39" s="167" t="inlineStr">
        <is>
          <t>SS</t>
        </is>
      </c>
      <c r="Y39" s="238" t="inlineStr">
        <is>
          <t>KP</t>
        </is>
      </c>
      <c r="Z39" s="88" t="inlineStr">
        <is>
          <t>OT</t>
        </is>
      </c>
      <c r="AA39" s="241" t="n"/>
      <c r="AB39" s="88" t="n"/>
      <c r="AD39" s="27" t="n"/>
      <c r="BC39" s="3">
        <f>$C35</f>
        <v/>
      </c>
      <c r="BD39" s="223">
        <f>IF($T35="LA","MLAC1",IF($T35="SS","MSSC1",IF($T35="SCI","MSCIC1",IF($T35="IM7","MM7C1",IF($T35="SP","MSPAC1",IF($T35="SPM","RM1B",IF($T35="SLA","RLA1B",IF($T35="ASC","ASC1BT1"))))))))</f>
        <v/>
      </c>
      <c r="BE39" s="217">
        <f>IF($U35="LA","MLAC2",IF($U35="SS","MSSC2",IF($U35="SCI","MSCIC2",IF($U35="im7","MM7C2",IF($U35="SP","MSPAC2",IF($U35="SPM","RM2B",IF($U35="SPLA","RLA2B",IF($U35="ASC","ASC2BT1",IF($U35="ELL","ELL2B")))))))))</f>
        <v/>
      </c>
      <c r="BF39" s="26">
        <f>IF($V35="LA","MLAC3",IF($V35="SS","MSSC3",IF($V35="SCI","MSCIC3",IF($V35="im8","MM8C3",IF($V35="SP","MSPC3",IF($V35="SPM","RM1G",IF($V35="SLA","RLA1G",IF($V35="ASC","ASC1GT1"))))))))</f>
        <v/>
      </c>
      <c r="BG39" s="26">
        <f>IF($W35="LA","MLAC4",IF($W35="SS","MSSC4",IF($W35="SCI","MSCIC4",IF($W35="im8","MM8C4",IF($W35="SP","MSPC4",IF($W35="SPM","RM2G",IF($W35="SPLA","RLA2G",IF($W35="ASC","ASC2GT1",IF($W35="MOT","OTM72G")))))))))</f>
        <v/>
      </c>
      <c r="BH39" s="26">
        <f>IF($X35="LA","MLAC5",IF($X35="SS","MSSC5",IF($X35="SCI","MSCIC5",IF($X35="im7","MM7C5",IF($X35="SP","MSPC5",IF($X35="ELL","ELL5G",IF($X35="SPLA","RLA5G",IF($X35="ASC","ASC5B"))))))))</f>
        <v/>
      </c>
      <c r="BI39" s="26">
        <f>IF($Y35="WB","MHRWB",IF($Y35="JG","MHRJG",IF($Y35="AV","MHRAV",IF($Y35="KP","MHRKP",IF($Y35="TH","MHRTH")))))</f>
        <v/>
      </c>
      <c r="BN39" s="8" t="n"/>
      <c r="BO39" s="71" t="n"/>
    </row>
    <row r="40">
      <c r="A40" s="2" t="inlineStr">
        <is>
          <t>Cutler</t>
        </is>
      </c>
      <c r="B40" s="2" t="inlineStr">
        <is>
          <t>Brecon</t>
        </is>
      </c>
      <c r="C40" s="270" t="n">
        <v>35276</v>
      </c>
      <c r="D40" s="24" t="inlineStr">
        <is>
          <t>M</t>
        </is>
      </c>
      <c r="E40" s="24" t="n">
        <v>8</v>
      </c>
      <c r="F40" s="24" t="inlineStr">
        <is>
          <t>504p</t>
        </is>
      </c>
      <c r="G40" s="24" t="n"/>
      <c r="H40" s="24" t="n"/>
      <c r="I40" s="24" t="n">
        <v>2</v>
      </c>
      <c r="J40" s="24" t="n">
        <v>1</v>
      </c>
      <c r="K40" s="245" t="inlineStr">
        <is>
          <t>pre alg</t>
        </is>
      </c>
      <c r="L40" s="38" t="inlineStr">
        <is>
          <t>Level 5</t>
        </is>
      </c>
      <c r="M40" s="38" t="inlineStr">
        <is>
          <t>Level 1</t>
        </is>
      </c>
      <c r="N40" s="2" t="n"/>
      <c r="O40" s="2" t="n"/>
      <c r="P40" s="2" t="inlineStr">
        <is>
          <t>Grade</t>
        </is>
      </c>
      <c r="Q40" s="2" t="inlineStr">
        <is>
          <t>Grade</t>
        </is>
      </c>
      <c r="R40" s="2" t="n"/>
      <c r="S40" s="176" t="inlineStr">
        <is>
          <t>SP Adv</t>
        </is>
      </c>
      <c r="T40" s="176" t="inlineStr">
        <is>
          <t>LA</t>
        </is>
      </c>
      <c r="U40" s="176" t="inlineStr">
        <is>
          <t>SP Adv</t>
        </is>
      </c>
      <c r="V40" s="167" t="inlineStr">
        <is>
          <t>SS</t>
        </is>
      </c>
      <c r="W40" s="166" t="inlineStr">
        <is>
          <t>IM8</t>
        </is>
      </c>
      <c r="X40" s="167" t="inlineStr">
        <is>
          <t>SCI</t>
        </is>
      </c>
      <c r="Y40" s="238" t="inlineStr">
        <is>
          <t>JG</t>
        </is>
      </c>
      <c r="Z40" s="88" t="inlineStr">
        <is>
          <t>OFF</t>
        </is>
      </c>
      <c r="AA40" s="88" t="n"/>
      <c r="AB40" s="88" t="n"/>
      <c r="AD40" s="27" t="n"/>
      <c r="AF40" s="3" t="inlineStr">
        <is>
          <t>Vankuiken HR</t>
        </is>
      </c>
      <c r="AG40" s="3">
        <f>COUNTIF(Y:Y,"AV")</f>
        <v/>
      </c>
      <c r="AH40" s="3">
        <f>SUMPRODUCT((Y:Y="AV")*(D:D="m"))</f>
        <v/>
      </c>
      <c r="AI40" s="3">
        <f>SUMPRODUCT((Y:Y="AV")*(D:D="F"))</f>
        <v/>
      </c>
      <c r="AJ40" s="3">
        <f>SUMPRODUCT((Y:Y="AV")*(F:F="IEP"))</f>
        <v/>
      </c>
      <c r="AK40" s="3">
        <f>SUMPRODUCT((Y:Y="AV")*(F:F="504p"))</f>
        <v/>
      </c>
      <c r="AL40" s="5">
        <f>COUNTIFS(Y:Y,"AV",E:E,"7")</f>
        <v/>
      </c>
      <c r="AM40" s="5">
        <f>COUNTIFS(Y:Y,"AV",E:E,"8")</f>
        <v/>
      </c>
      <c r="AN40" s="5" t="n"/>
      <c r="AO40" s="5" t="n"/>
      <c r="AP40" s="5" t="n"/>
      <c r="AQ40" s="5" t="n"/>
      <c r="AR40" s="5" t="n"/>
      <c r="AS40" s="3">
        <f>COUNTIFS(Y:Y,"Av",J:J,"3")</f>
        <v/>
      </c>
      <c r="BC40" s="3">
        <f>$C36</f>
        <v/>
      </c>
      <c r="BD40" s="223">
        <f>IF($T36="LA","MLAC1",IF($T36="SS","MSSC1",IF($T36="SCI","MSCIC1",IF($T36="IM7","MM7C1",IF($T36="SP","MSPAC1",IF($T36="SPM","RM1B",IF($T36="SLA","RLA1B",IF($T36="ASC","ASC1BT1"))))))))</f>
        <v/>
      </c>
      <c r="BE40" s="217">
        <f>IF($U36="LA","MLAC2",IF($U36="SS","MSSC2",IF($U36="SCI","MSCIC2",IF($U36="im7","MM7C2",IF($U36="SP","MSPAC2",IF($U36="SPM","RM2B",IF($U36="SPLA","RLA2B",IF($U36="ASC","ASC2BT1",IF($U36="ELL","ELL2B")))))))))</f>
        <v/>
      </c>
      <c r="BF40" s="26">
        <f>IF($V36="LA","MLAC3",IF($V36="SS","MSSC3",IF($V36="SCI","MSCIC3",IF($V36="im8","MM8C3",IF($V36="SP","MSPC3",IF($V36="SPM","RM1G",IF($V36="SLA","RLA1G",IF($V36="ASC","ASC1GT1"))))))))</f>
        <v/>
      </c>
      <c r="BG40" s="26">
        <f>IF($W36="LA","MLAC4",IF($W36="SS","MSSC4",IF($W36="SCI","MSCIC4",IF($W36="im8","MM8C4",IF($W36="SP","MSPC4",IF($W36="SPM","RM2G",IF($W36="SPLA","RLA2G",IF($W36="ASC","ASC2GT1",IF($W36="MOT","OTM72G")))))))))</f>
        <v/>
      </c>
      <c r="BH40" s="26">
        <f>IF($X36="LA","MLAC5",IF($X36="SS","MSSC5",IF($X36="SCI","MSCIC5",IF($X36="im7","MM7C5",IF($X36="SP","MSPC5",IF($X36="ELL","ELL5G",IF($X36="SPLA","RLA5G",IF($X36="ASC","ASC5B"))))))))</f>
        <v/>
      </c>
      <c r="BI40" s="26">
        <f>IF($Y36="WB","MHRWB",IF($Y36="JG","MHRJG",IF($Y36="AV","MHRAV",IF($Y36="KP","MHRKP",IF($Y36="TH","MHRTH")))))</f>
        <v/>
      </c>
      <c r="BM40" s="8" t="n"/>
      <c r="BN40" s="8" t="n"/>
      <c r="BO40" s="71" t="n"/>
    </row>
    <row r="41">
      <c r="A41" s="2" t="inlineStr">
        <is>
          <t>Kotler</t>
        </is>
      </c>
      <c r="B41" s="2" t="inlineStr">
        <is>
          <t>Sophia</t>
        </is>
      </c>
      <c r="C41" s="270" t="n">
        <v>35024</v>
      </c>
      <c r="D41" s="24" t="inlineStr">
        <is>
          <t>F</t>
        </is>
      </c>
      <c r="E41" s="24" t="n">
        <v>8</v>
      </c>
      <c r="F41" s="24" t="n"/>
      <c r="G41" s="24" t="n"/>
      <c r="H41" s="24" t="n"/>
      <c r="I41" s="24" t="n">
        <v>1</v>
      </c>
      <c r="J41" s="24" t="n">
        <v>2</v>
      </c>
      <c r="K41" s="24" t="inlineStr">
        <is>
          <t>ALG</t>
        </is>
      </c>
      <c r="L41" s="38" t="inlineStr">
        <is>
          <t>Early 6</t>
        </is>
      </c>
      <c r="M41" s="38" t="inlineStr">
        <is>
          <t>Level 5</t>
        </is>
      </c>
      <c r="N41" s="2" t="n"/>
      <c r="O41" s="2" t="n"/>
      <c r="P41" s="2" t="inlineStr">
        <is>
          <t>Grade</t>
        </is>
      </c>
      <c r="Q41" s="2" t="inlineStr">
        <is>
          <t>Above</t>
        </is>
      </c>
      <c r="R41" s="2" t="n"/>
      <c r="S41" s="176" t="inlineStr">
        <is>
          <t>SP Adv</t>
        </is>
      </c>
      <c r="T41" s="176" t="inlineStr">
        <is>
          <t>SP Adv</t>
        </is>
      </c>
      <c r="U41" s="176" t="inlineStr">
        <is>
          <t>SCI</t>
        </is>
      </c>
      <c r="V41" s="167" t="inlineStr">
        <is>
          <t>SS</t>
        </is>
      </c>
      <c r="W41" s="166" t="inlineStr">
        <is>
          <t>IM8</t>
        </is>
      </c>
      <c r="X41" s="167" t="inlineStr">
        <is>
          <t>LA</t>
        </is>
      </c>
      <c r="Y41" s="238" t="inlineStr">
        <is>
          <t>JG</t>
        </is>
      </c>
      <c r="Z41" s="88" t="inlineStr">
        <is>
          <t>JG</t>
        </is>
      </c>
      <c r="AB41" s="88" t="n"/>
      <c r="AD41" s="27" t="n"/>
      <c r="AE41" s="5" t="n"/>
      <c r="AF41" s="3" t="inlineStr">
        <is>
          <t>Hampton HR</t>
        </is>
      </c>
      <c r="AG41" s="3">
        <f>COUNTIF(Y:Y,"TH")</f>
        <v/>
      </c>
      <c r="AH41" s="3">
        <f>SUMPRODUCT((Y:Y="TH")*(D:D="m"))</f>
        <v/>
      </c>
      <c r="AI41" s="3">
        <f>SUMPRODUCT((Y:Y="TH")*(D:D="F"))</f>
        <v/>
      </c>
      <c r="AJ41" s="3">
        <f>SUMPRODUCT((Y:Y="TH")*(F:F="IEP"))</f>
        <v/>
      </c>
      <c r="AK41" s="3">
        <f>SUMPRODUCT((Y:Y="TH")*(F:F="504p"))</f>
        <v/>
      </c>
      <c r="AL41" s="3">
        <f>COUNTIFS(Y:Y,"TH",E:E,"7")</f>
        <v/>
      </c>
      <c r="AM41" s="3">
        <f>COUNTIFS(Y:Y,"TH",E:E,"8")</f>
        <v/>
      </c>
      <c r="AS41" s="3">
        <f>COUNTIFS(Y:Y,"th",J:J,"3")</f>
        <v/>
      </c>
      <c r="BC41" s="3">
        <f>$C37</f>
        <v/>
      </c>
      <c r="BD41" s="223">
        <f>IF($T37="LA","MLAC1",IF($T37="SS","MSSC1",IF($T37="SCI","MSCIC1",IF($T37="IM7","MM7C1",IF($T37="SP","MSPAC1",IF($T37="SPM","RM1B",IF($T37="SLA","RLA1B",IF($T37="ASC","ASC1BT1"))))))))</f>
        <v/>
      </c>
      <c r="BE41" s="217">
        <f>IF($U37="LA","MLAC2",IF($U37="SS","MSSC2",IF($U37="SCI","MSCIC2",IF($U37="im7","MM7C2",IF($U37="SP","MSPAC2",IF($U37="SPM","RM2B",IF($U37="SPLA","RLA2B",IF($U37="ASC","ASC2BT1",IF($U37="ELL","ELL2B")))))))))</f>
        <v/>
      </c>
      <c r="BF41" s="26">
        <f>IF($V37="LA","MLAC3",IF($V37="SS","MSSC3",IF($V37="SCI","MSCIC3",IF($V37="im8","MM8C3",IF($V37="SP","MSPC3",IF($V37="SPM","RM1G",IF($V37="SLA","RLA1G",IF($V37="ASC","ASC1GT1"))))))))</f>
        <v/>
      </c>
      <c r="BG41" s="26">
        <f>IF($W37="LA","MLAC4",IF($W37="SS","MSSC4",IF($W37="SCI","MSCIC4",IF($W37="im8","MM8C4",IF($W37="SP","MSPC4",IF($W37="SPM","RM2G",IF($W37="SPLA","RLA2G",IF($W37="ASC","ASC2GT1",IF($W37="MOT","OTM72G")))))))))</f>
        <v/>
      </c>
      <c r="BH41" s="26">
        <f>IF($X37="LA","MLAC5",IF($X37="SS","MSSC5",IF($X37="SCI","MSCIC5",IF($X37="im7","MM7C5",IF($X37="SP","MSPC5",IF($X37="ELL","ELL5G",IF($X37="SPLA","RLA5G",IF($X37="ASC","ASC5B"))))))))</f>
        <v/>
      </c>
      <c r="BI41" s="26">
        <f>IF($Y37="WB","MHRWB",IF($Y37="JG","MHRJG",IF($Y37="AV","MHRAV",IF($Y37="KP","MHRKP",IF($Y37="TH","MHRTH")))))</f>
        <v/>
      </c>
    </row>
    <row r="42" ht="17" customHeight="1">
      <c r="A42" s="255" t="inlineStr">
        <is>
          <t>Martin</t>
        </is>
      </c>
      <c r="B42" s="255" t="inlineStr">
        <is>
          <t>Layla</t>
        </is>
      </c>
      <c r="C42" s="271" t="n">
        <v>39134</v>
      </c>
      <c r="D42" s="256" t="inlineStr">
        <is>
          <t>F</t>
        </is>
      </c>
      <c r="E42" s="247" t="n">
        <v>7</v>
      </c>
      <c r="F42" s="256" t="n"/>
      <c r="G42" s="256" t="n"/>
      <c r="H42" s="256" t="n"/>
      <c r="I42" s="256" t="n">
        <v>1</v>
      </c>
      <c r="J42" s="256" t="n">
        <v>1</v>
      </c>
      <c r="K42" s="255" t="inlineStr">
        <is>
          <t>ALG</t>
        </is>
      </c>
      <c r="L42" s="317" t="inlineStr">
        <is>
          <t>Level 8</t>
        </is>
      </c>
      <c r="M42" s="317" t="inlineStr">
        <is>
          <t>Late 6</t>
        </is>
      </c>
      <c r="N42" s="2" t="n"/>
      <c r="O42" s="2" t="n"/>
      <c r="P42" s="255" t="inlineStr">
        <is>
          <t>Above</t>
        </is>
      </c>
      <c r="Q42" s="258" t="inlineStr">
        <is>
          <t>Above</t>
        </is>
      </c>
      <c r="R42" s="255" t="n"/>
      <c r="S42" s="176" t="inlineStr">
        <is>
          <t>SP Adv</t>
        </is>
      </c>
      <c r="T42" s="176" t="inlineStr">
        <is>
          <t>SS</t>
        </is>
      </c>
      <c r="U42" s="236" t="inlineStr">
        <is>
          <t>SP Adv</t>
        </is>
      </c>
      <c r="V42" s="167" t="inlineStr">
        <is>
          <t>SCI</t>
        </is>
      </c>
      <c r="W42" s="167" t="inlineStr">
        <is>
          <t>LA</t>
        </is>
      </c>
      <c r="X42" s="167" t="inlineStr">
        <is>
          <t>IM7</t>
        </is>
      </c>
      <c r="Y42" s="238" t="inlineStr">
        <is>
          <t>KP</t>
        </is>
      </c>
      <c r="Z42" s="88" t="inlineStr">
        <is>
          <t>PHIL</t>
        </is>
      </c>
      <c r="AB42" s="241" t="n"/>
      <c r="AD42" s="27" t="n"/>
      <c r="AF42" s="3" t="inlineStr">
        <is>
          <t>Becket HR</t>
        </is>
      </c>
      <c r="AG42" s="3">
        <f>COUNTIF(Y:Y,"WB")</f>
        <v/>
      </c>
      <c r="AH42" s="3">
        <f>SUMPRODUCT((Y:Y="WB")*(D:D="m"))</f>
        <v/>
      </c>
      <c r="AI42" s="3">
        <f>SUMPRODUCT((Y:Y="WB")*(D:D="F"))</f>
        <v/>
      </c>
      <c r="AJ42" s="3">
        <f>SUMPRODUCT((Y:Y="WB")*(F:F="IEP"))</f>
        <v/>
      </c>
      <c r="AK42" s="3">
        <f>SUMPRODUCT((Y:Y="WB")*(F:F="504p"))</f>
        <v/>
      </c>
      <c r="AL42" s="3">
        <f>COUNTIFS(Y:Y,"WB",E:E,"7")</f>
        <v/>
      </c>
      <c r="AM42" s="3">
        <f>COUNTIFS(Y:Y,"WB",E:E,"8")</f>
        <v/>
      </c>
      <c r="AS42" s="3">
        <f>COUNTIFS(Y:Y,"wb",J:J,"3")</f>
        <v/>
      </c>
      <c r="BC42" s="3">
        <f>$C38</f>
        <v/>
      </c>
      <c r="BD42" s="223">
        <f>IF($T38="LA","MLAC1",IF($T38="SS","MSSC1",IF($T38="SCI","MSCIC1",IF($T38="IM7","MM7C1",IF($T38="SP","MSPAC1",IF($T38="SPM","RM1B",IF($T38="SLA","RLA1B",IF($T38="ASC","ASC1BT1"))))))))</f>
        <v/>
      </c>
      <c r="BE42" s="217">
        <f>IF($U38="LA","MLAC2",IF($U38="SS","MSSC2",IF($U38="SCI","MSCIC2",IF($U38="im7","MM7C2",IF($U38="SP","MSPAC2",IF($U38="SPM","RM2B",IF($U38="SPLA","RLA2B",IF($U38="ASC","ASC2BT1",IF($U38="ELL","ELL2B")))))))))</f>
        <v/>
      </c>
      <c r="BF42" s="26">
        <f>IF($V38="LA","MLAC3",IF($V38="SS","MSSC3",IF($V38="SCI","MSCIC3",IF($V38="im8","MM8C3",IF($V38="SP","MSPC3",IF($V38="SPM","RM1G",IF($V38="SLA","RLA1G",IF($V38="ASC","ASC1GT1"))))))))</f>
        <v/>
      </c>
      <c r="BG42" s="26">
        <f>IF($W38="LA","MLAC4",IF($W38="SS","MSSC4",IF($W38="SCI","MSCIC4",IF($W38="im8","MM8C4",IF($W38="SP","MSPC4",IF($W38="SPM","RM2G",IF($W38="SPLA","RLA2G",IF($W38="ASC","ASC2GT1",IF($W38="MOT","OTM72G")))))))))</f>
        <v/>
      </c>
      <c r="BH42" s="26">
        <f>IF($X38="LA","MLAC5",IF($X38="SS","MSSC5",IF($X38="SCI","MSCIC5",IF($X38="im7","MM7C5",IF($X38="SP","MSPC5",IF($X38="ELL","ELL5G",IF($X38="SPLA","RLA5G",IF($X38="ASC","ASC5B"))))))))</f>
        <v/>
      </c>
      <c r="BI42" s="26">
        <f>IF($Y38="WB","MHRWB",IF($Y38="JG","MHRJG",IF($Y38="AV","MHRAV",IF($Y38="KP","MHRKP",IF($Y38="TH","MHRTH")))))</f>
        <v/>
      </c>
    </row>
    <row r="43">
      <c r="A43" s="2" t="inlineStr">
        <is>
          <t>Maybin</t>
        </is>
      </c>
      <c r="B43" s="2" t="inlineStr">
        <is>
          <t>Jack</t>
        </is>
      </c>
      <c r="C43" s="270" t="n">
        <v>35028</v>
      </c>
      <c r="D43" s="24" t="inlineStr">
        <is>
          <t>M</t>
        </is>
      </c>
      <c r="E43" s="24" t="n">
        <v>8</v>
      </c>
      <c r="F43" s="24" t="inlineStr">
        <is>
          <t xml:space="preserve"> </t>
        </is>
      </c>
      <c r="G43" s="24" t="inlineStr">
        <is>
          <t>TAG</t>
        </is>
      </c>
      <c r="H43" s="24" t="inlineStr">
        <is>
          <t>TAG:G</t>
        </is>
      </c>
      <c r="I43" s="24" t="n">
        <v>1</v>
      </c>
      <c r="J43" s="24" t="n">
        <v>2</v>
      </c>
      <c r="K43" s="24" t="inlineStr">
        <is>
          <t>ALG</t>
        </is>
      </c>
      <c r="L43" s="38" t="inlineStr">
        <is>
          <t>Level 5</t>
        </is>
      </c>
      <c r="M43" s="38" t="inlineStr">
        <is>
          <t>Early 6</t>
        </is>
      </c>
      <c r="N43" s="2" t="n"/>
      <c r="O43" s="2" t="n"/>
      <c r="P43" s="2" t="inlineStr">
        <is>
          <t>Above</t>
        </is>
      </c>
      <c r="Q43" s="2" t="inlineStr">
        <is>
          <t>Grade</t>
        </is>
      </c>
      <c r="R43" s="2" t="n"/>
      <c r="S43" s="176" t="inlineStr">
        <is>
          <t>SP Adv</t>
        </is>
      </c>
      <c r="T43" s="176" t="inlineStr">
        <is>
          <t>SS</t>
        </is>
      </c>
      <c r="U43" s="176" t="inlineStr">
        <is>
          <t>SP Adv</t>
        </is>
      </c>
      <c r="V43" s="167" t="inlineStr">
        <is>
          <t>SCI</t>
        </is>
      </c>
      <c r="W43" s="166" t="inlineStr">
        <is>
          <t>IM8</t>
        </is>
      </c>
      <c r="X43" s="167" t="inlineStr">
        <is>
          <t>LA</t>
        </is>
      </c>
      <c r="Y43" s="238" t="inlineStr">
        <is>
          <t>AV</t>
        </is>
      </c>
      <c r="Z43" s="88" t="inlineStr">
        <is>
          <t>OFF</t>
        </is>
      </c>
      <c r="AA43" s="241" t="n"/>
      <c r="AB43" s="241" t="n"/>
      <c r="AD43" s="27" t="n"/>
      <c r="AF43" s="3" t="inlineStr">
        <is>
          <t>Patinio HR</t>
        </is>
      </c>
      <c r="AG43" s="3">
        <f>COUNTIF(Y:Y,"KP")</f>
        <v/>
      </c>
      <c r="AH43" s="3">
        <f>SUMPRODUCT((Y:Y="KP")*(D:D="m"))</f>
        <v/>
      </c>
      <c r="AI43" s="3">
        <f>SUMPRODUCT((Y:Y="KP")*(D:D="F"))</f>
        <v/>
      </c>
      <c r="AJ43" s="3">
        <f>SUMPRODUCT((Y:Y="KP")*(F:F="IEP"))</f>
        <v/>
      </c>
      <c r="AK43" s="3">
        <f>SUMPRODUCT((Y:Y="KP")*(F:F="504p"))</f>
        <v/>
      </c>
      <c r="AL43" s="3">
        <f>COUNTIFS(Y:Y,"KP",E:E,"7")</f>
        <v/>
      </c>
      <c r="AM43" s="3">
        <f>COUNTIFS(Y:Y,"KP",E:E,"8")</f>
        <v/>
      </c>
      <c r="AS43" s="3">
        <f>COUNTIFS(Y:Y,"kp",J:J,"3")</f>
        <v/>
      </c>
      <c r="AT43" s="3" t="inlineStr">
        <is>
          <t>Manzanita</t>
        </is>
      </c>
      <c r="BC43" s="3">
        <f>$C39</f>
        <v/>
      </c>
      <c r="BD43" s="223">
        <f>IF($T39="LA","MLAC1",IF($T39="SS","MSSC1",IF($T39="SCI","MSCIC1",IF($T39="IM7","MM7C1",IF($T39="SP","MSPAC1",IF($T39="SPM","RM1B",IF($T39="SLA","RLA1B",IF($T39="ASC","ASC1BT1"))))))))</f>
        <v/>
      </c>
      <c r="BE43" s="217">
        <f>IF($U39="LA","MLAC2",IF($U39="SS","MSSC2",IF($U39="SCI","MSCIC2",IF($U39="im7","MM7C2",IF($U39="SP","MSPAC2",IF($U39="SPM","RM2B",IF($U39="SPLA","RLA2B",IF($U39="ASC","ASC2BT1",IF($U39="ELL","ELL2B")))))))))</f>
        <v/>
      </c>
      <c r="BF43" s="26">
        <f>IF($V39="LA","MLAC3",IF($V39="SS","MSSC3",IF($V39="SCI","MSCIC3",IF($V39="im8","MM8C3",IF($V39="SP","MSPC3",IF($V39="SPM","RM1G",IF($V39="SLA","RLA1G",IF($V39="ASC","ASC1GT1"))))))))</f>
        <v/>
      </c>
      <c r="BG43" s="26">
        <f>IF($W39="LA","MLAC4",IF($W39="SS","MSSC4",IF($W39="SCI","MSCIC4",IF($W39="im8","MM8C4",IF($W39="SP","MSPC4",IF($W39="SPM","RM2G",IF($W39="SPLA","RLA2G",IF($W39="ASC","ASC2GT1",IF($W39="MOT","OTM72G")))))))))</f>
        <v/>
      </c>
      <c r="BH43" s="26">
        <f>IF($X39="LA","MLAC5",IF($X39="SS","MSSC5",IF($X39="SCI","MSCIC5",IF($X39="im7","MM7C5",IF($X39="SP","MSPC5",IF($X39="ELL","ELL5G",IF($X39="SPLA","RLA5G",IF($X39="ASC","ASC5B"))))))))</f>
        <v/>
      </c>
      <c r="BI43" s="26">
        <f>IF($Y39="WB","MHRWB",IF($Y39="JG","MHRJG",IF($Y39="AV","MHRAV",IF($Y39="KP","MHRKP",IF($Y39="TH","MHRTH")))))</f>
        <v/>
      </c>
    </row>
    <row r="44">
      <c r="A44" s="2" t="inlineStr">
        <is>
          <t>McKernon</t>
        </is>
      </c>
      <c r="B44" s="2" t="inlineStr">
        <is>
          <t>Rhys</t>
        </is>
      </c>
      <c r="C44" s="270" t="n">
        <v>39251</v>
      </c>
      <c r="D44" s="24" t="inlineStr">
        <is>
          <t>M</t>
        </is>
      </c>
      <c r="E44" s="24" t="n">
        <v>8</v>
      </c>
      <c r="F44" s="24" t="n"/>
      <c r="G44" s="24" t="n"/>
      <c r="H44" s="24" t="n"/>
      <c r="I44" s="24" t="n">
        <v>1</v>
      </c>
      <c r="J44" s="24" t="n">
        <v>2</v>
      </c>
      <c r="K44" s="24" t="inlineStr">
        <is>
          <t>pre alg</t>
        </is>
      </c>
      <c r="L44" s="38" t="n"/>
      <c r="M44" s="38" t="n"/>
      <c r="N44" s="24" t="n"/>
      <c r="O44" s="24" t="n"/>
      <c r="P44" s="24" t="n"/>
      <c r="Q44" s="24" t="n"/>
      <c r="R44" s="24" t="n"/>
      <c r="S44" s="176" t="inlineStr">
        <is>
          <t>SP Adv</t>
        </is>
      </c>
      <c r="T44" s="176" t="inlineStr">
        <is>
          <t>SP Adv</t>
        </is>
      </c>
      <c r="U44" s="176" t="inlineStr">
        <is>
          <t>SS</t>
        </is>
      </c>
      <c r="V44" s="167" t="inlineStr">
        <is>
          <t>IM8</t>
        </is>
      </c>
      <c r="W44" s="166" t="inlineStr">
        <is>
          <t>SCI</t>
        </is>
      </c>
      <c r="X44" s="167" t="inlineStr">
        <is>
          <t>LA</t>
        </is>
      </c>
      <c r="Y44" s="238" t="inlineStr">
        <is>
          <t>WB</t>
        </is>
      </c>
      <c r="Z44" s="88" t="inlineStr">
        <is>
          <t>OT</t>
        </is>
      </c>
      <c r="AD44" s="27" t="n"/>
      <c r="AF44" s="3" t="inlineStr">
        <is>
          <t>Gonzalez HR</t>
        </is>
      </c>
      <c r="AG44" s="3">
        <f>COUNTIF(Y:Y,"JG")</f>
        <v/>
      </c>
      <c r="AH44" s="3">
        <f>SUMPRODUCT((Y:Y="JG")*(D:D="m"))</f>
        <v/>
      </c>
      <c r="AI44" s="3">
        <f>SUMPRODUCT((Y:Y="JG")*(D:D="F"))</f>
        <v/>
      </c>
      <c r="AJ44" s="3">
        <f>SUMPRODUCT((Y:Y="JG")*(F:F="IEP"))</f>
        <v/>
      </c>
      <c r="AK44" s="3">
        <f>SUMPRODUCT((Y:Y="JG")*(F:F="504p"))</f>
        <v/>
      </c>
      <c r="AL44" s="3">
        <f>COUNTIFS(Y:Y,"JG",E:E,"7")</f>
        <v/>
      </c>
      <c r="AM44" s="3">
        <f>COUNTIFS(Y:Y,"JG",E:E,"8")</f>
        <v/>
      </c>
      <c r="AS44" s="3">
        <f>COUNTIFS(Y:Y,"jg",J:J,"3")</f>
        <v/>
      </c>
      <c r="AT44" s="34" t="inlineStr">
        <is>
          <t>Academic</t>
        </is>
      </c>
      <c r="AU44" s="34" t="inlineStr">
        <is>
          <t>Behavior</t>
        </is>
      </c>
      <c r="AV44" s="58" t="n"/>
      <c r="BC44" s="3">
        <f>$C40</f>
        <v/>
      </c>
      <c r="BD44" s="223">
        <f>IF($T40="LA","MLAC1",IF($T40="SS","MSSC1",IF($T40="SCI","MSCIC1",IF($T40="IM7","MM7C1",IF($T40="SP","MSPAC1",IF($T40="SPM","RM1B",IF($T40="SLA","RLA1B",IF($T40="ASC","ASC1BT1"))))))))</f>
        <v/>
      </c>
      <c r="BE44" s="217">
        <f>IF($U40="LA","MLAC2",IF($U40="SS","MSSC2",IF($U40="SCI","MSCIC2",IF($U40="im7","MM7C2",IF($U40="SP","MSPAC2",IF($U40="SPM","RM2B",IF($U40="SPLA","RLA2B",IF($U40="ASC","ASC2BT1",IF($U40="ELL","ELL2B")))))))))</f>
        <v/>
      </c>
      <c r="BF44" s="26">
        <f>IF($V40="LA","MLAC3",IF($V40="SS","MSSC3",IF($V40="SCI","MSCIC3",IF($V40="im8","MM8C3",IF($V40="SP","MSPC3",IF($V40="SPM","RM1G",IF($V40="SLA","RLA1G",IF($V40="ASC","ASC1GT1"))))))))</f>
        <v/>
      </c>
      <c r="BG44" s="26">
        <f>IF($W40="LA","MLAC4",IF($W40="SS","MSSC4",IF($W40="SCI","MSCIC4",IF($W40="im8","MM8C4",IF($W40="SP","MSPC4",IF($W40="SPM","RM2G",IF($W40="SPLA","RLA2G",IF($W40="ASC","ASC2GT1",IF($W40="MOT","OTM72G")))))))))</f>
        <v/>
      </c>
      <c r="BH44" s="26">
        <f>IF($X40="LA","MLAC5",IF($X40="SS","MSSC5",IF($X40="SCI","MSCIC5",IF($X40="im7","MM7C5",IF($X40="SP","MSPC5",IF($X40="ELL","ELL5G",IF($X40="SPLA","RLA5G",IF($X40="ASC","ASC5B"))))))))</f>
        <v/>
      </c>
      <c r="BI44" s="26">
        <f>IF($Y40="WB","MHRWB",IF($Y40="JG","MHRJG",IF($Y40="AV","MHRAV",IF($Y40="KP","MHRKP",IF($Y40="TH","MHRTH")))))</f>
        <v/>
      </c>
    </row>
    <row r="45">
      <c r="A45" s="2" t="inlineStr">
        <is>
          <t>Dickinson</t>
        </is>
      </c>
      <c r="B45" s="2" t="inlineStr">
        <is>
          <t>Harper John</t>
        </is>
      </c>
      <c r="C45" s="270" t="n">
        <v>34951</v>
      </c>
      <c r="D45" s="24" t="inlineStr">
        <is>
          <t>M</t>
        </is>
      </c>
      <c r="E45" s="24" t="n">
        <v>8</v>
      </c>
      <c r="F45" s="24" t="inlineStr">
        <is>
          <t>IEP</t>
        </is>
      </c>
      <c r="G45" s="24" t="n"/>
      <c r="H45" s="24" t="n"/>
      <c r="I45" s="24" t="n">
        <v>3</v>
      </c>
      <c r="J45" s="24" t="n">
        <v>2</v>
      </c>
      <c r="K45" s="24" t="inlineStr">
        <is>
          <t>pre alg</t>
        </is>
      </c>
      <c r="L45" s="318" t="inlineStr">
        <is>
          <t>Mid 6</t>
        </is>
      </c>
      <c r="M45" s="318" t="inlineStr">
        <is>
          <t>Mid 6</t>
        </is>
      </c>
      <c r="N45" s="2" t="n"/>
      <c r="O45" s="2" t="n"/>
      <c r="P45" s="2" t="inlineStr">
        <is>
          <t>Sped</t>
        </is>
      </c>
      <c r="Q45" s="189" t="inlineStr">
        <is>
          <t>Sped</t>
        </is>
      </c>
      <c r="R45" s="2" t="n"/>
      <c r="S45" s="176" t="inlineStr">
        <is>
          <t>SP Adv</t>
        </is>
      </c>
      <c r="T45" s="176" t="inlineStr">
        <is>
          <t>SS</t>
        </is>
      </c>
      <c r="U45" s="176" t="inlineStr">
        <is>
          <t>SP Adv</t>
        </is>
      </c>
      <c r="V45" s="167" t="inlineStr">
        <is>
          <t>SCI</t>
        </is>
      </c>
      <c r="W45" s="166" t="inlineStr">
        <is>
          <t>IM8</t>
        </is>
      </c>
      <c r="X45" s="167" t="inlineStr"/>
      <c r="Y45" s="238" t="inlineStr">
        <is>
          <t>WB</t>
        </is>
      </c>
      <c r="Z45" s="88" t="inlineStr">
        <is>
          <t>JG</t>
        </is>
      </c>
      <c r="AA45" s="241" t="n"/>
      <c r="AB45" s="241" t="inlineStr">
        <is>
          <t xml:space="preserve"> </t>
        </is>
      </c>
      <c r="AD45" s="27" t="n"/>
      <c r="AH45" s="2" t="n"/>
      <c r="AI45" s="2" t="n"/>
      <c r="AJ45" s="2" t="n"/>
      <c r="AK45" s="2" t="n"/>
      <c r="AL45" s="2" t="n"/>
      <c r="AT45" s="34" t="n">
        <v>1</v>
      </c>
      <c r="AU45" s="34" t="n">
        <v>1</v>
      </c>
      <c r="AV45" s="59">
        <f>COUNTIFS(I:I,"1",J:J,"1")</f>
        <v/>
      </c>
      <c r="BC45" s="3">
        <f>$C41</f>
        <v/>
      </c>
      <c r="BD45" s="223">
        <f>IF($T41="LA","MLAC1",IF($T41="SS","MSSC1",IF($T41="SCI","MSCIC1",IF($T41="IM7","MM7C1",IF($T41="SP","MSPAC1",IF($T41="SPM","RM1B",IF($T41="SLA","RLA1B",IF($T41="ASC","ASC1BT1"))))))))</f>
        <v/>
      </c>
      <c r="BE45" s="217">
        <f>IF($U41="LA","MLAC2",IF($U41="SS","MSSC2",IF($U41="SCI","MSCIC2",IF($U41="im7","MM7C2",IF($U41="SP","MSPAC2",IF($U41="SPM","RM2B",IF($U41="SPLA","RLA2B",IF($U41="ASC","ASC2BT1",IF($U41="ELL","ELL2B")))))))))</f>
        <v/>
      </c>
      <c r="BF45" s="26">
        <f>IF($V41="LA","MLAC3",IF($V41="SS","MSSC3",IF($V41="SCI","MSCIC3",IF($V41="im8","MM8C3",IF($V41="SP","MSPC3",IF($V41="SPM","RM1G",IF($V41="SLA","RLA1G",IF($V41="ASC","ASC1GT1"))))))))</f>
        <v/>
      </c>
      <c r="BG45" s="26">
        <f>IF($W41="LA","MLAC4",IF($W41="SS","MSSC4",IF($W41="SCI","MSCIC4",IF($W41="im8","MM8C4",IF($W41="SP","MSPC4",IF($W41="SPM","RM2G",IF($W41="SPLA","RLA2G",IF($W41="ASC","ASC2GT1",IF($W41="MOT","OTM72G")))))))))</f>
        <v/>
      </c>
      <c r="BH45" s="26">
        <f>IF($X41="LA","MLAC5",IF($X41="SS","MSSC5",IF($X41="SCI","MSCIC5",IF($X41="im7","MM7C5",IF($X41="SP","MSPC5",IF($X41="ELL","ELL5G",IF($X41="SPLA","RLA5G",IF($X41="ASC","ASC5B"))))))))</f>
        <v/>
      </c>
      <c r="BI45" s="26">
        <f>IF($Y41="WB","MHRWB",IF($Y41="JG","MHRJG",IF($Y41="AV","MHRAV",IF($Y41="KP","MHRKP",IF($Y41="TH","MHRTH")))))</f>
        <v/>
      </c>
    </row>
    <row r="46">
      <c r="A46" s="2" t="inlineStr">
        <is>
          <t>Harris</t>
        </is>
      </c>
      <c r="B46" s="2" t="inlineStr">
        <is>
          <t>Lohi</t>
        </is>
      </c>
      <c r="C46" s="2" t="n">
        <v>35178</v>
      </c>
      <c r="D46" s="24" t="inlineStr">
        <is>
          <t>M</t>
        </is>
      </c>
      <c r="E46" s="24" t="n">
        <v>8</v>
      </c>
      <c r="F46" s="24" t="inlineStr">
        <is>
          <t>504p</t>
        </is>
      </c>
      <c r="G46" s="24" t="n"/>
      <c r="H46" s="24" t="n">
        <v>504</v>
      </c>
      <c r="I46" s="24" t="n">
        <v>3</v>
      </c>
      <c r="J46" s="24" t="n">
        <v>3</v>
      </c>
      <c r="K46" s="24" t="inlineStr">
        <is>
          <t>pre alg</t>
        </is>
      </c>
      <c r="L46" s="318" t="n"/>
      <c r="M46" s="318" t="n"/>
      <c r="N46" s="2" t="n"/>
      <c r="O46" s="2" t="n"/>
      <c r="P46" s="2" t="n"/>
      <c r="Q46" s="189" t="n"/>
      <c r="R46" s="2" t="n"/>
      <c r="S46" s="234" t="n"/>
      <c r="T46" s="176" t="inlineStr"/>
      <c r="U46" s="176" t="inlineStr"/>
      <c r="V46" s="167" t="inlineStr">
        <is>
          <t>IM8</t>
        </is>
      </c>
      <c r="W46" s="166" t="inlineStr">
        <is>
          <t>SS</t>
        </is>
      </c>
      <c r="X46" s="167" t="inlineStr">
        <is>
          <t>SP</t>
        </is>
      </c>
      <c r="Y46" s="238" t="inlineStr">
        <is>
          <t>KP</t>
        </is>
      </c>
      <c r="Z46" s="88" t="inlineStr">
        <is>
          <t>AV</t>
        </is>
      </c>
      <c r="AD46" s="27" t="n"/>
      <c r="AF46" s="14" t="n"/>
      <c r="AG46" s="7" t="inlineStr">
        <is>
          <t xml:space="preserve"> </t>
        </is>
      </c>
      <c r="AK46" s="3" t="inlineStr">
        <is>
          <t>M</t>
        </is>
      </c>
      <c r="AL46" s="3" t="inlineStr">
        <is>
          <t>F</t>
        </is>
      </c>
      <c r="AM46" s="3" t="inlineStr">
        <is>
          <t>7th</t>
        </is>
      </c>
      <c r="AN46" s="3" t="inlineStr">
        <is>
          <t>8th</t>
        </is>
      </c>
      <c r="AO46" s="37" t="inlineStr">
        <is>
          <t>ALL</t>
        </is>
      </c>
      <c r="AT46" s="34" t="n">
        <v>1</v>
      </c>
      <c r="AU46" s="34" t="n">
        <v>2</v>
      </c>
      <c r="AV46" s="59">
        <f>COUNTIFS(I:I,"1",J:J,"2")</f>
        <v/>
      </c>
      <c r="AZ46" s="5" t="n"/>
      <c r="BA46" s="67" t="n"/>
      <c r="BB46" s="76" t="n"/>
      <c r="BC46" s="3">
        <f>$C42</f>
        <v/>
      </c>
      <c r="BD46" s="223">
        <f>IF($T42="LA","MLAC1",IF($T42="SS","MSSC1",IF($T42="SCI","MSCIC1",IF($T42="IM7","MM7C1",IF($T42="SP","MSPAC1",IF($T42="SPM","RM1B",IF($T42="SLA","RLA1B",IF($T42="ASC","ASC1BT1"))))))))</f>
        <v/>
      </c>
      <c r="BE46" s="217">
        <f>IF($U42="LA","MLAC2",IF($U42="SS","MSSC2",IF($U42="SCI","MSCIC2",IF($U42="im7","MM7C2",IF($U42="SP","MSPAC2",IF($U42="SPM","RM2B",IF($U42="SPLA","RLA2B",IF($U42="ASC","ASC2BT1",IF($U42="ELL","ELL2B")))))))))</f>
        <v/>
      </c>
      <c r="BF46" s="26">
        <f>IF($V42="LA","MLAC3",IF($V42="SS","MSSC3",IF($V42="SCI","MSCIC3",IF($V42="im8","MM8C3",IF($V42="SP","MSPC3",IF($V42="SPM","RM1G",IF($V42="SLA","RLA1G",IF($V42="ASC","ASC1GT1"))))))))</f>
        <v/>
      </c>
      <c r="BG46" s="26">
        <f>IF($W42="LA","MLAC4",IF($W42="SS","MSSC4",IF($W42="SCI","MSCIC4",IF($W42="im8","MM8C4",IF($W42="SP","MSPC4",IF($W42="SPM","RM2G",IF($W42="SPLA","RLA2G",IF($W42="ASC","ASC2GT1",IF($W42="MOT","OTM72G")))))))))</f>
        <v/>
      </c>
      <c r="BH46" s="26">
        <f>IF($X42="LA","MLAC5",IF($X42="SS","MSSC5",IF($X42="SCI","MSCIC5",IF($X42="im7","MM7C5",IF($X42="SP","MSPC5",IF($X42="ELL","ELL5G",IF($X42="SPLA","RLA5G",IF($X42="ASC","ASC5B"))))))))</f>
        <v/>
      </c>
      <c r="BI46" s="26">
        <f>IF($Y42="WB","MHRWB",IF($Y42="JG","MHRJG",IF($Y42="AV","MHRAV",IF($Y42="KP","MHRKP",IF($Y42="TH","MHRTH")))))</f>
        <v/>
      </c>
    </row>
    <row r="47">
      <c r="A47" s="347" t="inlineStr">
        <is>
          <t>Kaiser</t>
        </is>
      </c>
      <c r="B47" s="347" t="inlineStr">
        <is>
          <t>Ellie</t>
        </is>
      </c>
      <c r="C47" s="348" t="n">
        <v>34811</v>
      </c>
      <c r="D47" s="238" t="inlineStr">
        <is>
          <t>F</t>
        </is>
      </c>
      <c r="E47" s="345" t="n">
        <v>8</v>
      </c>
      <c r="F47" s="345" t="n"/>
      <c r="G47" s="345" t="n"/>
      <c r="H47" s="345" t="n"/>
      <c r="I47" s="350" t="n">
        <v>2</v>
      </c>
      <c r="J47" s="350" t="n">
        <v>2</v>
      </c>
      <c r="K47" s="345" t="n"/>
      <c r="L47" s="342" t="n"/>
      <c r="M47" s="342" t="n"/>
      <c r="Q47" s="355" t="n"/>
      <c r="T47" s="176" t="inlineStr">
        <is>
          <t>LA</t>
        </is>
      </c>
      <c r="U47" s="176" t="inlineStr">
        <is>
          <t>SS</t>
        </is>
      </c>
      <c r="V47" s="167" t="inlineStr">
        <is>
          <t>SP</t>
        </is>
      </c>
      <c r="W47" s="167" t="inlineStr">
        <is>
          <t>IM8</t>
        </is>
      </c>
      <c r="X47" s="167" t="inlineStr">
        <is>
          <t>SCI</t>
        </is>
      </c>
      <c r="Y47" s="240" t="inlineStr">
        <is>
          <t>KP</t>
        </is>
      </c>
      <c r="Z47" s="88" t="inlineStr">
        <is>
          <t>OT</t>
        </is>
      </c>
      <c r="AA47" s="87" t="inlineStr">
        <is>
          <t xml:space="preserve"> </t>
        </is>
      </c>
      <c r="AD47" s="27" t="n"/>
      <c r="AK47" s="1">
        <f>COUNTIF(D:D,"m")</f>
        <v/>
      </c>
      <c r="AL47" s="1">
        <f>COUNTIF(D:D,"f")</f>
        <v/>
      </c>
      <c r="AM47" s="1">
        <f>COUNTIF(E:E,"7")</f>
        <v/>
      </c>
      <c r="AN47" s="1">
        <f>COUNTIF(E:E,"8")</f>
        <v/>
      </c>
      <c r="AO47" s="57">
        <f>AM47+AN47</f>
        <v/>
      </c>
      <c r="AQ47" s="3" t="inlineStr">
        <is>
          <t xml:space="preserve"> </t>
        </is>
      </c>
      <c r="AT47" s="34" t="n">
        <v>1</v>
      </c>
      <c r="AU47" s="34" t="n">
        <v>3</v>
      </c>
      <c r="AV47" s="59">
        <f>COUNTIFS(I:I,"1",J:J,"3")</f>
        <v/>
      </c>
      <c r="AW47" s="5" t="n"/>
      <c r="AX47" s="5" t="n"/>
      <c r="AY47" s="5" t="n"/>
      <c r="BC47" s="3">
        <f>$C43</f>
        <v/>
      </c>
      <c r="BD47" s="223">
        <f>IF($T43="LA","MLAC1",IF($T43="SS","MSSC1",IF($T43="SCI","MSCIC1",IF($T43="IM7","MM7C1",IF($T43="SP","MSPAC1",IF($T43="SPM","RM1B",IF($T43="SLA","RLA1B",IF($T43="ASC","ASC1BT1"))))))))</f>
        <v/>
      </c>
      <c r="BE47" s="217">
        <f>IF($U43="LA","MLAC2",IF($U43="SS","MSSC2",IF($U43="SCI","MSCIC2",IF($U43="im7","MM7C2",IF($U43="SP","MSPAC2",IF($U43="SPM","RM2B",IF($U43="SPLA","RLA2B",IF($U43="ASC","ASC2BT1",IF($U43="ELL","ELL2B")))))))))</f>
        <v/>
      </c>
      <c r="BF47" s="26">
        <f>IF($V43="LA","MLAC3",IF($V43="SS","MSSC3",IF($V43="SCI","MSCIC3",IF($V43="im8","MM8C3",IF($V43="SP","MSPC3",IF($V43="SPM","RM1G",IF($V43="SLA","RLA1G",IF($V43="ASC","ASC1GT1"))))))))</f>
        <v/>
      </c>
      <c r="BG47" s="26">
        <f>IF($W43="LA","MLAC4",IF($W43="SS","MSSC4",IF($W43="SCI","MSCIC4",IF($W43="im8","MM8C4",IF($W43="SP","MSPC4",IF($W43="SPM","RM2G",IF($W43="SPLA","RLA2G",IF($W43="ASC","ASC2GT1",IF($W43="MOT","OTM72G")))))))))</f>
        <v/>
      </c>
      <c r="BH47" s="26">
        <f>IF($X43="LA","MLAC5",IF($X43="SS","MSSC5",IF($X43="SCI","MSCIC5",IF($X43="im7","MM7C5",IF($X43="SP","MSPC5",IF($X43="ELL","ELL5G",IF($X43="SPLA","RLA5G",IF($X43="ASC","ASC5B"))))))))</f>
        <v/>
      </c>
      <c r="BI47" s="26">
        <f>IF($Y43="WB","MHRWB",IF($Y43="JG","MHRJG",IF($Y43="AV","MHRAV",IF($Y43="KP","MHRKP",IF($Y43="TH","MHRTH")))))</f>
        <v/>
      </c>
    </row>
    <row r="48">
      <c r="A48" s="255" t="inlineStr">
        <is>
          <t>Kukuk</t>
        </is>
      </c>
      <c r="B48" s="255" t="inlineStr">
        <is>
          <t>Asher</t>
        </is>
      </c>
      <c r="C48" s="271" t="n">
        <v>35826</v>
      </c>
      <c r="D48" s="256" t="inlineStr">
        <is>
          <t>M</t>
        </is>
      </c>
      <c r="E48" s="247" t="n">
        <v>7</v>
      </c>
      <c r="F48" s="256" t="n"/>
      <c r="G48" s="256" t="n"/>
      <c r="H48" s="256" t="n"/>
      <c r="I48" s="256" t="n">
        <v>2</v>
      </c>
      <c r="J48" s="256" t="n">
        <v>2</v>
      </c>
      <c r="K48" s="255" t="inlineStr">
        <is>
          <t>pre alg</t>
        </is>
      </c>
      <c r="L48" s="262" t="inlineStr">
        <is>
          <t>Late 6</t>
        </is>
      </c>
      <c r="M48" s="262" t="inlineStr">
        <is>
          <t>Early 6</t>
        </is>
      </c>
      <c r="N48" s="24" t="n"/>
      <c r="O48" s="24" t="n"/>
      <c r="P48" s="255" t="inlineStr">
        <is>
          <t>Below</t>
        </is>
      </c>
      <c r="Q48" s="259" t="inlineStr">
        <is>
          <t>Grade</t>
        </is>
      </c>
      <c r="R48" s="255" t="n"/>
      <c r="S48" s="88" t="n"/>
      <c r="T48" s="176" t="inlineStr">
        <is>
          <t>IM7</t>
        </is>
      </c>
      <c r="U48" s="176" t="inlineStr">
        <is>
          <t>LA</t>
        </is>
      </c>
      <c r="V48" s="167" t="inlineStr">
        <is>
          <t>SCI</t>
        </is>
      </c>
      <c r="W48" s="167" t="inlineStr">
        <is>
          <t>SS</t>
        </is>
      </c>
      <c r="X48" s="167" t="inlineStr">
        <is>
          <t>SP</t>
        </is>
      </c>
      <c r="Y48" s="238" t="inlineStr">
        <is>
          <t>WB</t>
        </is>
      </c>
      <c r="Z48" s="88" t="inlineStr">
        <is>
          <t>BAND</t>
        </is>
      </c>
      <c r="AA48" s="241" t="n"/>
      <c r="AB48" s="244" t="n"/>
      <c r="AD48" s="27" t="n"/>
      <c r="AT48" s="34" t="n">
        <v>2</v>
      </c>
      <c r="AU48" s="34" t="n">
        <v>1</v>
      </c>
      <c r="AV48" s="59">
        <f>COUNTIFS(I:I,"2",J:J,"1")</f>
        <v/>
      </c>
      <c r="BC48" s="3">
        <f>$C44</f>
        <v/>
      </c>
      <c r="BD48" s="223">
        <f>IF($T44="LA","MLAC1",IF($T44="SS","MSSC1",IF($T44="SCI","MSCIC1",IF($T44="IM7","MM7C1",IF($T44="SP","MSPAC1",IF($T44="SPM","RM1B",IF($T44="SLA","RLA1B",IF($T44="ASC","ASC1BT1"))))))))</f>
        <v/>
      </c>
      <c r="BE48" s="217">
        <f>IF($U44="LA","MLAC2",IF($U44="SS","MSSC2",IF($U44="SCI","MSCIC2",IF($U44="im7","MM7C2",IF($U44="SP","MSPAC2",IF($U44="SPM","RM2B",IF($U44="SPLA","RLA2B",IF($U44="ASC","ASC2BT1",IF($U44="ELL","ELL2B")))))))))</f>
        <v/>
      </c>
      <c r="BF48" s="26">
        <f>IF($V44="LA","MLAC3",IF($V44="SS","MSSC3",IF($V44="SCI","MSCIC3",IF($V44="im8","MM8C3",IF($V44="SP","MSPC3",IF($V44="SPM","RM1G",IF($V44="SLA","RLA1G",IF($V44="ASC","ASC1GT1"))))))))</f>
        <v/>
      </c>
      <c r="BG48" s="26">
        <f>IF($W44="LA","MLAC4",IF($W44="SS","MSSC4",IF($W44="SCI","MSCIC4",IF($W44="im8","MM8C4",IF($W44="SP","MSPC4",IF($W44="SPM","RM2G",IF($W44="SPLA","RLA2G",IF($W44="ASC","ASC2GT1",IF($W44="MOT","OTM72G")))))))))</f>
        <v/>
      </c>
      <c r="BH48" s="26">
        <f>IF($X44="LA","MLAC5",IF($X44="SS","MSSC5",IF($X44="SCI","MSCIC5",IF($X44="im7","MM7C5",IF($X44="SP","MSPC5",IF($X44="ELL","ELL5G",IF($X44="SPLA","RLA5G",IF($X44="ASC","ASC5B"))))))))</f>
        <v/>
      </c>
      <c r="BI48" s="26">
        <f>IF($Y44="WB","MHRWB",IF($Y44="JG","MHRJG",IF($Y44="AV","MHRAV",IF($Y44="KP","MHRKP",IF($Y44="TH","MHRTH")))))</f>
        <v/>
      </c>
    </row>
    <row r="49">
      <c r="A49" s="255" t="inlineStr">
        <is>
          <t>Magana</t>
        </is>
      </c>
      <c r="B49" s="255" t="inlineStr">
        <is>
          <t>Asher</t>
        </is>
      </c>
      <c r="C49" s="271" t="n">
        <v>39054</v>
      </c>
      <c r="D49" s="256" t="inlineStr">
        <is>
          <t>M</t>
        </is>
      </c>
      <c r="E49" s="24" t="n">
        <v>7</v>
      </c>
      <c r="F49" s="256" t="n"/>
      <c r="G49" s="256" t="n"/>
      <c r="H49" s="256" t="n"/>
      <c r="I49" s="256" t="n">
        <v>2</v>
      </c>
      <c r="J49" s="256" t="n">
        <v>2</v>
      </c>
      <c r="K49" s="255" t="inlineStr">
        <is>
          <t>7th</t>
        </is>
      </c>
      <c r="L49" s="262" t="inlineStr">
        <is>
          <t>Level 5</t>
        </is>
      </c>
      <c r="M49" s="262" t="inlineStr">
        <is>
          <t>Level 3</t>
        </is>
      </c>
      <c r="N49" s="2" t="n"/>
      <c r="O49" s="2" t="n"/>
      <c r="P49" s="255" t="inlineStr">
        <is>
          <t>Grade</t>
        </is>
      </c>
      <c r="Q49" s="259" t="inlineStr">
        <is>
          <t>Grade</t>
        </is>
      </c>
      <c r="R49" s="255" t="inlineStr">
        <is>
          <t>ASC</t>
        </is>
      </c>
      <c r="S49" s="234" t="n"/>
      <c r="T49" s="176" t="inlineStr">
        <is>
          <t>SS</t>
        </is>
      </c>
      <c r="U49" s="176" t="inlineStr">
        <is>
          <t>SCI</t>
        </is>
      </c>
      <c r="V49" s="167" t="inlineStr">
        <is>
          <t>LA</t>
        </is>
      </c>
      <c r="W49" s="167" t="inlineStr">
        <is>
          <t>SP</t>
        </is>
      </c>
      <c r="X49" s="167" t="inlineStr">
        <is>
          <t>IM7</t>
        </is>
      </c>
      <c r="Y49" s="238" t="inlineStr">
        <is>
          <t>WB</t>
        </is>
      </c>
      <c r="Z49" s="88" t="inlineStr">
        <is>
          <t>JG</t>
        </is>
      </c>
      <c r="AD49" s="27" t="n"/>
      <c r="AF49" s="57" t="inlineStr">
        <is>
          <t>INC</t>
        </is>
      </c>
      <c r="AT49" s="34" t="n">
        <v>2</v>
      </c>
      <c r="AU49" s="34" t="n">
        <v>2</v>
      </c>
      <c r="AV49" s="59">
        <f>COUNTIFS(I:I,"2",J:J,"2")</f>
        <v/>
      </c>
      <c r="BC49" s="3">
        <f>$C45</f>
        <v/>
      </c>
      <c r="BD49" s="223">
        <f>IF($T45="LA","MLAC1",IF($T45="SS","MSSC1",IF($T45="SCI","MSCIC1",IF($T45="IM7","MM7C1",IF($T45="SP","MSPAC1",IF($T45="SPM","RM1B",IF($T45="SLA","RLA1B",IF($T45="ASC","ASC1BT1"))))))))</f>
        <v/>
      </c>
      <c r="BE49" s="217">
        <f>IF($U45="LA","MLAC2",IF($U45="SS","MSSC2",IF($U45="SCI","MSCIC2",IF($U45="im7","MM7C2",IF($U45="SP","MSPAC2",IF($U45="SPM","RM2B",IF($U45="SPLA","RLA2B",IF($U45="ASC","ASC2BT1",IF($U45="ELL","ELL2B")))))))))</f>
        <v/>
      </c>
      <c r="BF49" s="26">
        <f>IF($V45="LA","MLAC3",IF($V45="SS","MSSC3",IF($V45="SCI","MSCIC3",IF($V45="im8","MM8C3",IF($V45="SP","MSPC3",IF($V45="SPM","RM1G",IF($V45="SLA","RLA1G",IF($V45="ASC","ASC1GT1"))))))))</f>
        <v/>
      </c>
      <c r="BG49" s="26">
        <f>IF($W45="LA","MLAC4",IF($W45="SS","MSSC4",IF($W45="SCI","MSCIC4",IF($W45="im8","MM8C4",IF($W45="SP","MSPC4",IF($W45="SPM","RM2G",IF($W45="SPLA","RLA2G",IF($W45="ASC","ASC2GT1",IF($W45="MOT","OTM72G")))))))))</f>
        <v/>
      </c>
      <c r="BH49" s="26">
        <f>IF($X45="LA","MLAC5",IF($X45="SS","MSSC5",IF($X45="SCI","MSCIC5",IF($X45="im7","MM7C5",IF($X45="SP","MSPC5",IF($X45="ELL","ELL5G",IF($X45="SPLA","RLA5G",IF($X45="ASC","ASC5B"))))))))</f>
        <v/>
      </c>
      <c r="BI49" s="26">
        <f>IF($Y45="WB","MHRWB",IF($Y45="JG","MHRJG",IF($Y45="AV","MHRAV",IF($Y45="KP","MHRKP",IF($Y45="TH","MHRTH")))))</f>
        <v/>
      </c>
    </row>
    <row r="50" customFormat="1" s="5">
      <c r="A50" s="255" t="inlineStr">
        <is>
          <t>Sparks</t>
        </is>
      </c>
      <c r="B50" s="255" t="inlineStr">
        <is>
          <t>Taitum</t>
        </is>
      </c>
      <c r="C50" s="271" t="n">
        <v>35439</v>
      </c>
      <c r="D50" s="256" t="inlineStr">
        <is>
          <t>F</t>
        </is>
      </c>
      <c r="E50" s="24" t="n">
        <v>7</v>
      </c>
      <c r="F50" s="256" t="n"/>
      <c r="G50" s="256" t="n"/>
      <c r="H50" s="256" t="n"/>
      <c r="I50" s="256" t="n">
        <v>2</v>
      </c>
      <c r="J50" s="256" t="n">
        <v>2</v>
      </c>
      <c r="K50" s="255" t="inlineStr">
        <is>
          <t>7th</t>
        </is>
      </c>
      <c r="L50" s="262" t="inlineStr">
        <is>
          <t>Level 4</t>
        </is>
      </c>
      <c r="M50" s="262" t="inlineStr">
        <is>
          <t>Level 2</t>
        </is>
      </c>
      <c r="N50" s="221" t="n"/>
      <c r="O50" s="221" t="n"/>
      <c r="P50" s="255" t="inlineStr">
        <is>
          <t>Below</t>
        </is>
      </c>
      <c r="Q50" s="259" t="inlineStr">
        <is>
          <t>Below</t>
        </is>
      </c>
      <c r="R50" s="255" t="inlineStr">
        <is>
          <t>R, math</t>
        </is>
      </c>
      <c r="S50" s="239" t="n"/>
      <c r="T50" s="176" t="inlineStr">
        <is>
          <t>LA</t>
        </is>
      </c>
      <c r="U50" s="176" t="inlineStr">
        <is>
          <t>IM7</t>
        </is>
      </c>
      <c r="V50" s="167" t="inlineStr">
        <is>
          <t>SP</t>
        </is>
      </c>
      <c r="W50" s="167" t="inlineStr">
        <is>
          <t>SS</t>
        </is>
      </c>
      <c r="X50" s="167" t="inlineStr">
        <is>
          <t>SCI</t>
        </is>
      </c>
      <c r="Y50" s="238" t="inlineStr">
        <is>
          <t>WB</t>
        </is>
      </c>
      <c r="Z50" s="88" t="inlineStr">
        <is>
          <t>AV</t>
        </is>
      </c>
      <c r="AA50" s="87" t="n"/>
      <c r="AB50" s="241" t="n"/>
      <c r="AC50" s="88" t="n"/>
      <c r="AD50" s="28" t="n"/>
      <c r="AE50" s="3" t="n"/>
      <c r="AF50" s="3" t="n"/>
      <c r="AG50" s="3" t="n"/>
      <c r="AH50" s="3" t="n"/>
      <c r="AI50" s="3" t="n"/>
      <c r="AJ50" s="3" t="n"/>
      <c r="AK50" s="3" t="n"/>
      <c r="AL50" s="3" t="n"/>
      <c r="AM50" s="3" t="n"/>
      <c r="AN50" s="3" t="n"/>
      <c r="AO50" s="3" t="n"/>
      <c r="AP50" s="3" t="n"/>
      <c r="AQ50" s="3" t="n"/>
      <c r="AR50" s="3" t="n"/>
      <c r="AS50" s="3" t="n"/>
      <c r="AT50" s="34" t="n">
        <v>2</v>
      </c>
      <c r="AU50" s="34" t="n">
        <v>3</v>
      </c>
      <c r="AV50" s="59">
        <f>COUNTIFS(I:I,"2",J:J,"3")</f>
        <v/>
      </c>
      <c r="AW50" s="3" t="n"/>
      <c r="AX50" s="3" t="n"/>
      <c r="AY50" s="3" t="n"/>
      <c r="AZ50" s="3" t="n"/>
      <c r="BA50" s="66" t="n"/>
      <c r="BB50" s="75" t="n"/>
      <c r="BC50" s="3">
        <f>$C46</f>
        <v/>
      </c>
      <c r="BD50" s="223">
        <f>IF($T46="LA","MLAC1",IF($T46="SS","MSSC1",IF($T46="SCI","MSCIC1",IF($T46="IM7","MM7C1",IF($T46="SP","MSPAC1",IF($T46="SPM","RM1B",IF($T46="SLA","RLA1B",IF($T46="ASC","ASC1BT1"))))))))</f>
        <v/>
      </c>
      <c r="BE50" s="217">
        <f>IF($U46="LA","MLAC2",IF($U46="SS","MSSC2",IF($U46="SCI","MSCIC2",IF($U46="im7","MM7C2",IF($U46="SP","MSPAC2",IF($U46="SPM","RM2B",IF($U46="SPLA","RLA2B",IF($U46="ASC","ASC2BT1",IF($U46="ELL","ELL2B")))))))))</f>
        <v/>
      </c>
      <c r="BF50" s="26">
        <f>IF($V46="LA","MLAC3",IF($V46="SS","MSSC3",IF($V46="SCI","MSCIC3",IF($V46="im8","MM8C3",IF($V46="SP","MSPC3",IF($V46="SPM","RM1G",IF($V46="SLA","RLA1G",IF($V46="ASC","ASC1GT1"))))))))</f>
        <v/>
      </c>
      <c r="BG50" s="26">
        <f>IF($W46="LA","MLAC4",IF($W46="SS","MSSC4",IF($W46="SCI","MSCIC4",IF($W46="im8","MM8C4",IF($W46="SP","MSPC4",IF($W46="SPM","RM2G",IF($W46="SPLA","RLA2G",IF($W46="ASC","ASC2GT1",IF($W46="MOT","OTM72G")))))))))</f>
        <v/>
      </c>
      <c r="BH50" s="26">
        <f>IF($X46="LA","MLAC5",IF($X46="SS","MSSC5",IF($X46="SCI","MSCIC5",IF($X46="im7","MM7C5",IF($X46="SP","MSPC5",IF($X46="ELL","ELL5G",IF($X46="SPLA","RLA5G",IF($X46="ASC","ASC5B"))))))))</f>
        <v/>
      </c>
      <c r="BI50" s="26">
        <f>IF($Y46="WB","MHRWB",IF($Y46="JG","MHRJG",IF($Y46="AV","MHRAV",IF($Y46="KP","MHRKP",IF($Y46="TH","MHRTH")))))</f>
        <v/>
      </c>
      <c r="BJ50" s="36" t="n"/>
      <c r="BK50" s="36" t="n"/>
      <c r="BL50" s="36" t="n"/>
      <c r="BM50" s="37" t="n"/>
      <c r="BN50" s="37" t="n"/>
      <c r="BO50" s="72" t="n"/>
      <c r="BP50" s="80" t="n"/>
    </row>
    <row r="51">
      <c r="A51" s="2" t="inlineStr">
        <is>
          <t>Evaristo</t>
        </is>
      </c>
      <c r="B51" s="2" t="inlineStr">
        <is>
          <t>Aurora</t>
        </is>
      </c>
      <c r="C51" s="270" t="n">
        <v>35195</v>
      </c>
      <c r="D51" s="24" t="inlineStr">
        <is>
          <t>F</t>
        </is>
      </c>
      <c r="E51" s="24" t="n">
        <v>8</v>
      </c>
      <c r="F51" s="24" t="n"/>
      <c r="G51" s="24" t="inlineStr">
        <is>
          <t>TAG</t>
        </is>
      </c>
      <c r="H51" s="24" t="inlineStr">
        <is>
          <t>TAG:R</t>
        </is>
      </c>
      <c r="I51" s="24" t="n">
        <v>1</v>
      </c>
      <c r="J51" s="24" t="n">
        <v>2</v>
      </c>
      <c r="K51" s="24" t="inlineStr">
        <is>
          <t>pre alg</t>
        </is>
      </c>
      <c r="L51" s="318" t="n"/>
      <c r="M51" s="318" t="n"/>
      <c r="N51" s="24" t="n"/>
      <c r="O51" s="24" t="n"/>
      <c r="P51" s="2" t="inlineStr">
        <is>
          <t>Above</t>
        </is>
      </c>
      <c r="Q51" s="189" t="inlineStr">
        <is>
          <t>Above</t>
        </is>
      </c>
      <c r="R51" s="2" t="n"/>
      <c r="S51" s="88" t="n"/>
      <c r="T51" s="320" t="inlineStr">
        <is>
          <t>SCI</t>
        </is>
      </c>
      <c r="U51" s="176" t="inlineStr">
        <is>
          <t>LA</t>
        </is>
      </c>
      <c r="V51" s="166" t="inlineStr">
        <is>
          <t>SS</t>
        </is>
      </c>
      <c r="W51" s="167" t="inlineStr">
        <is>
          <t>IM8</t>
        </is>
      </c>
      <c r="X51" s="167" t="inlineStr">
        <is>
          <t>SP</t>
        </is>
      </c>
      <c r="Y51" s="238" t="inlineStr">
        <is>
          <t>KP</t>
        </is>
      </c>
      <c r="Z51" s="357" t="inlineStr">
        <is>
          <t>JG</t>
        </is>
      </c>
      <c r="AA51" s="87" t="inlineStr">
        <is>
          <t xml:space="preserve"> </t>
        </is>
      </c>
      <c r="AB51" s="241" t="n"/>
      <c r="AD51" s="27" t="n"/>
      <c r="AF51" s="3" t="inlineStr">
        <is>
          <t>Vankuiken</t>
        </is>
      </c>
      <c r="AG51" s="3">
        <f>COUNTIF(Z:Z,"av")</f>
        <v/>
      </c>
      <c r="AH51" s="3">
        <f t="array" ref="AH51">SUMPRODUCT((Z:Z="av")*(D:D="m"))</f>
        <v/>
      </c>
      <c r="AI51" s="3">
        <f t="array" ref="AI51">SUMPRODUCT((Z:Z="av")*(D:D="F"))</f>
        <v/>
      </c>
      <c r="AJ51" s="3">
        <f t="array" ref="AJ51">SUMPRODUCT((Z:Z="av")*(F:F="IEP"))</f>
        <v/>
      </c>
      <c r="AK51" s="3">
        <f t="array" ref="AK51">SUMPRODUCT((Z:Z="av")*(F:F="504p"))</f>
        <v/>
      </c>
      <c r="AL51" s="5">
        <f>COUNTIFS(Z:Z,"av",E:E,"7")</f>
        <v/>
      </c>
      <c r="AM51" s="5">
        <f>COUNTIFS(Z:Z,"av",E:E,"8")</f>
        <v/>
      </c>
      <c r="AS51" s="3">
        <f>COUNTIFS(AB:AB,"AW",J:J,"3")</f>
        <v/>
      </c>
      <c r="AT51" s="34" t="n">
        <v>3</v>
      </c>
      <c r="AU51" s="34" t="n">
        <v>1</v>
      </c>
      <c r="AV51" s="59">
        <f>COUNTIFS(I:I,"3",J:J,"1")</f>
        <v/>
      </c>
      <c r="BC51" s="3">
        <f>$C47</f>
        <v/>
      </c>
      <c r="BD51" s="223">
        <f>IF($T47="LA","MLAC1",IF($T47="SS","MSSC1",IF($T47="SCI","MSCIC1",IF($T47="IM7","MM7C1",IF($T47="SP","MSPAC1",IF($T47="SPM","RM1B",IF($T47="SLA","RLA1B",IF($T47="ASC","ASC1BT1"))))))))</f>
        <v/>
      </c>
      <c r="BE51" s="217">
        <f>IF($U47="LA","MLAC2",IF($U47="SS","MSSC2",IF($U47="SCI","MSCIC2",IF($U47="im7","MM7C2",IF($U47="SP","MSPAC2",IF($U47="SPM","RM2B",IF($U47="SPLA","RLA2B",IF($U47="ASC","ASC2BT1",IF($U47="ELL","ELL2B")))))))))</f>
        <v/>
      </c>
      <c r="BF51" s="26">
        <f>IF($V47="LA","MLAC3",IF($V47="SS","MSSC3",IF($V47="SCI","MSCIC3",IF($V47="im8","MM8C3",IF($V47="SP","MSPC3",IF($V47="SPM","RM1G",IF($V47="SLA","RLA1G",IF($V47="ASC","ASC1GT1"))))))))</f>
        <v/>
      </c>
      <c r="BG51" s="26">
        <f>IF($W47="LA","MLAC4",IF($W47="SS","MSSC4",IF($W47="SCI","MSCIC4",IF($W47="im8","MM8C4",IF($W47="SP","MSPC4",IF($W47="SPM","RM2G",IF($W47="SPLA","RLA2G",IF($W47="ASC","ASC2GT1",IF($W47="MOT","OTM72G")))))))))</f>
        <v/>
      </c>
      <c r="BH51" s="26">
        <f>IF($X47="LA","MLAC5",IF($X47="SS","MSSC5",IF($X47="SCI","MSCIC5",IF($X47="im7","MM7C5",IF($X47="SP","MSPC5",IF($X47="ELL","ELL5G",IF($X47="SPLA","RLA5G",IF($X47="ASC","ASC5B"))))))))</f>
        <v/>
      </c>
      <c r="BI51" s="26">
        <f>IF($Y47="WB","MHRWB",IF($Y47="JG","MHRJG",IF($Y47="AV","MHRAV",IF($Y47="KP","MHRKP",IF($Y47="TH","MHRTH")))))</f>
        <v/>
      </c>
    </row>
    <row r="52">
      <c r="A52" s="2" t="inlineStr">
        <is>
          <t>Kinzie</t>
        </is>
      </c>
      <c r="B52" s="2" t="inlineStr">
        <is>
          <t>Lia</t>
        </is>
      </c>
      <c r="C52" s="270" t="n">
        <v>35023</v>
      </c>
      <c r="D52" s="24" t="inlineStr">
        <is>
          <t>F</t>
        </is>
      </c>
      <c r="E52" s="24" t="n">
        <v>8</v>
      </c>
      <c r="F52" s="24" t="inlineStr">
        <is>
          <t>504p</t>
        </is>
      </c>
      <c r="G52" s="24" t="n"/>
      <c r="H52" s="24" t="n">
        <v>504</v>
      </c>
      <c r="I52" s="24" t="n">
        <v>2</v>
      </c>
      <c r="J52" s="24" t="n">
        <v>2</v>
      </c>
      <c r="K52" s="245" t="inlineStr">
        <is>
          <t>pre alg</t>
        </is>
      </c>
      <c r="L52" s="318" t="inlineStr">
        <is>
          <t>Early 6</t>
        </is>
      </c>
      <c r="M52" s="318" t="inlineStr">
        <is>
          <t>Level 5</t>
        </is>
      </c>
      <c r="N52" s="2" t="n"/>
      <c r="O52" s="2" t="n"/>
      <c r="P52" s="2" t="inlineStr">
        <is>
          <t>Grade</t>
        </is>
      </c>
      <c r="Q52" s="189" t="inlineStr">
        <is>
          <t>Grade</t>
        </is>
      </c>
      <c r="R52" s="2" t="n"/>
      <c r="S52" s="234" t="n"/>
      <c r="T52" s="320" t="inlineStr">
        <is>
          <t>SCI</t>
        </is>
      </c>
      <c r="U52" s="176" t="inlineStr">
        <is>
          <t>SS</t>
        </is>
      </c>
      <c r="V52" s="166" t="inlineStr">
        <is>
          <t>LA</t>
        </is>
      </c>
      <c r="W52" s="167" t="inlineStr">
        <is>
          <t>IM8</t>
        </is>
      </c>
      <c r="X52" s="167" t="inlineStr">
        <is>
          <t>SP</t>
        </is>
      </c>
      <c r="Y52" s="238" t="inlineStr">
        <is>
          <t>TH</t>
        </is>
      </c>
      <c r="Z52" s="88" t="inlineStr">
        <is>
          <t>JG</t>
        </is>
      </c>
      <c r="AB52" s="241" t="inlineStr">
        <is>
          <t xml:space="preserve"> </t>
        </is>
      </c>
      <c r="AD52" s="27" t="n"/>
      <c r="AF52" s="3" t="inlineStr">
        <is>
          <t>Patinio HR</t>
        </is>
      </c>
      <c r="AG52" s="3">
        <f>COUNTIF(Z:Z,"KP")</f>
        <v/>
      </c>
      <c r="AH52" s="3">
        <f t="array" ref="AH52">SUMPRODUCT((Z:Z="KP")*(D:D="m"))</f>
        <v/>
      </c>
      <c r="AI52" s="3">
        <f t="array" ref="AI52">SUMPRODUCT((Z:Z="KP")*(D:D="F"))</f>
        <v/>
      </c>
      <c r="AJ52" s="3">
        <f t="array" ref="AJ52">SUMPRODUCT((Z:Z="KP")*(F:F="IEP"))</f>
        <v/>
      </c>
      <c r="AK52" s="3">
        <f t="array" ref="AK52">SUMPRODUCT((Z:Z="KP")*(F:F="504p"))</f>
        <v/>
      </c>
      <c r="AL52" s="3">
        <f>COUNTIFS(Z:Z,"KP",E:E,"7")</f>
        <v/>
      </c>
      <c r="AM52" s="3">
        <f>COUNTIFS(Z:Z,"KP",E:E,"8")</f>
        <v/>
      </c>
      <c r="AS52" s="3">
        <f>COUNTIFS(AB:AB,"kc",J:J,"3")</f>
        <v/>
      </c>
      <c r="AT52" s="34" t="n">
        <v>3</v>
      </c>
      <c r="AU52" s="34" t="n">
        <v>2</v>
      </c>
      <c r="AV52" s="59">
        <f>COUNTIFS(I:I,"3",J:J,"2")</f>
        <v/>
      </c>
      <c r="BC52" s="3">
        <f>$C48</f>
        <v/>
      </c>
      <c r="BD52" s="223">
        <f>IF($T48="LA","MLAC1",IF($T48="SS","MSSC1",IF($T48="SCI","MSCIC1",IF($T48="IM7","MM7C1",IF($T48="SP","MSPAC1",IF($T48="SPM","RM1B",IF($T48="SLA","RLA1B",IF($T48="ASC","ASC1BT1"))))))))</f>
        <v/>
      </c>
      <c r="BE52" s="217">
        <f>IF($U48="LA","MLAC2",IF($U48="SS","MSSC2",IF($U48="SCI","MSCIC2",IF($U48="im7","MM7C2",IF($U48="SP","MSPAC2",IF($U48="SPM","RM2B",IF($U48="SPLA","RLA2B",IF($U48="ASC","ASC2BT1",IF($U48="ELL","ELL2B")))))))))</f>
        <v/>
      </c>
      <c r="BF52" s="26">
        <f>IF($V48="LA","MLAC3",IF($V48="SS","MSSC3",IF($V48="SCI","MSCIC3",IF($V48="im8","MM8C3",IF($V48="SP","MSPC3",IF($V48="SPM","RM1G",IF($V48="SLA","RLA1G",IF($V48="ASC","ASC1GT1"))))))))</f>
        <v/>
      </c>
      <c r="BG52" s="26">
        <f>IF($W48="LA","MLAC4",IF($W48="SS","MSSC4",IF($W48="SCI","MSCIC4",IF($W48="im8","MM8C4",IF($W48="SP","MSPC4",IF($W48="SPM","RM2G",IF($W48="SPLA","RLA2G",IF($W48="ASC","ASC2GT1",IF($W48="MOT","OTM72G")))))))))</f>
        <v/>
      </c>
      <c r="BH52" s="26">
        <f>IF($X48="LA","MLAC5",IF($X48="SS","MSSC5",IF($X48="SCI","MSCIC5",IF($X48="im7","MM7C5",IF($X48="SP","MSPC5",IF($X48="ELL","ELL5G",IF($X48="SPLA","RLA5G",IF($X48="ASC","ASC5B"))))))))</f>
        <v/>
      </c>
      <c r="BI52" s="26">
        <f>IF($Y48="WB","MHRWB",IF($Y48="JG","MHRJG",IF($Y48="AV","MHRAV",IF($Y48="KP","MHRKP",IF($Y48="TH","MHRTH")))))</f>
        <v/>
      </c>
    </row>
    <row r="53" customFormat="1" s="30">
      <c r="A53" s="255" t="inlineStr">
        <is>
          <t>Avery</t>
        </is>
      </c>
      <c r="B53" s="255" t="inlineStr">
        <is>
          <t>Alex</t>
        </is>
      </c>
      <c r="C53" s="271" t="n">
        <v>38619</v>
      </c>
      <c r="D53" s="256" t="inlineStr">
        <is>
          <t>M</t>
        </is>
      </c>
      <c r="E53" s="247" t="n">
        <v>7</v>
      </c>
      <c r="F53" s="256" t="n"/>
      <c r="G53" s="256" t="n"/>
      <c r="H53" s="256" t="inlineStr">
        <is>
          <t xml:space="preserve"> </t>
        </is>
      </c>
      <c r="I53" s="256" t="n">
        <v>1</v>
      </c>
      <c r="J53" s="256" t="n">
        <v>1</v>
      </c>
      <c r="K53" s="255" t="inlineStr">
        <is>
          <t>pre alg</t>
        </is>
      </c>
      <c r="L53" s="262" t="inlineStr">
        <is>
          <t>Level 9</t>
        </is>
      </c>
      <c r="M53" s="262" t="inlineStr">
        <is>
          <t>Mid 6</t>
        </is>
      </c>
      <c r="N53" s="2" t="n"/>
      <c r="O53" s="2" t="n"/>
      <c r="P53" s="255" t="inlineStr">
        <is>
          <t>Above</t>
        </is>
      </c>
      <c r="Q53" s="260" t="inlineStr">
        <is>
          <t>Grade</t>
        </is>
      </c>
      <c r="R53" s="255" t="n"/>
      <c r="S53" s="88" t="n"/>
      <c r="T53" s="176" t="inlineStr">
        <is>
          <t>SS</t>
        </is>
      </c>
      <c r="U53" s="176" t="inlineStr">
        <is>
          <t>IM7</t>
        </is>
      </c>
      <c r="V53" s="167" t="inlineStr">
        <is>
          <t>LA</t>
        </is>
      </c>
      <c r="W53" s="167" t="inlineStr">
        <is>
          <t>SP</t>
        </is>
      </c>
      <c r="X53" s="167" t="inlineStr">
        <is>
          <t>SCI</t>
        </is>
      </c>
      <c r="Y53" s="238" t="inlineStr">
        <is>
          <t>KP</t>
        </is>
      </c>
      <c r="Z53" s="88" t="inlineStr">
        <is>
          <t>JG</t>
        </is>
      </c>
      <c r="AA53" s="88" t="n"/>
      <c r="AB53" s="87" t="n"/>
      <c r="AC53" s="88" t="n"/>
      <c r="AD53" s="27" t="n"/>
      <c r="AE53" s="3" t="n"/>
      <c r="AF53" s="3" t="inlineStr">
        <is>
          <t>Beckett</t>
        </is>
      </c>
      <c r="AG53" s="3">
        <f>COUNTIF(Z:Z,"WB")</f>
        <v/>
      </c>
      <c r="AH53" s="3">
        <f t="array" ref="AH53">SUMPRODUCT((Z:Z="WB")*(D:D="m"))</f>
        <v/>
      </c>
      <c r="AI53" s="3">
        <f t="array" ref="AI53">SUMPRODUCT((Z:Z="WB")*(D:D="F"))</f>
        <v/>
      </c>
      <c r="AJ53" s="3">
        <f t="array" ref="AJ53">SUMPRODUCT((Z:Z="WB")*(F:F="IEP"))</f>
        <v/>
      </c>
      <c r="AK53" s="3">
        <f t="array" ref="AK53">SUMPRODUCT((Z:Z="WB")*(F:F="504p"))</f>
        <v/>
      </c>
      <c r="AL53" s="3">
        <f>COUNTIFS(Z:Z,"WB",E:E,"7")</f>
        <v/>
      </c>
      <c r="AM53" s="3">
        <f>COUNTIFS(Z:Z,"WB",E:E,"8")</f>
        <v/>
      </c>
      <c r="AN53" s="3" t="n"/>
      <c r="AO53" s="3" t="n"/>
      <c r="AP53" s="3" t="n"/>
      <c r="AQ53" s="3" t="n"/>
      <c r="AR53" s="3" t="n"/>
      <c r="AS53" s="3">
        <f>COUNTIFS(AB:AB,"do",J:J,"3")</f>
        <v/>
      </c>
      <c r="AT53" s="34" t="n">
        <v>3</v>
      </c>
      <c r="AU53" s="34" t="n">
        <v>3</v>
      </c>
      <c r="AV53" s="59">
        <f>COUNTIFS(I:I,"3",J:J,"3")</f>
        <v/>
      </c>
      <c r="AW53" s="3" t="n"/>
      <c r="AX53" s="3" t="n"/>
      <c r="AY53" s="3" t="n"/>
      <c r="AZ53" s="3" t="n"/>
      <c r="BA53" s="66" t="n"/>
      <c r="BB53" s="75" t="n"/>
      <c r="BC53" s="3">
        <f>$C49</f>
        <v/>
      </c>
      <c r="BD53" s="223">
        <f>IF($T49="LA","MLAC1",IF($T49="SS","MSSC1",IF($T49="SCI","MSCIC1",IF($T49="IM7","MM7C1",IF($T49="SP","MSPAC1",IF($T49="SPM","RM1B",IF($T49="SLA","RLA1B",IF($T49="ASC","ASC1BT1"))))))))</f>
        <v/>
      </c>
      <c r="BE53" s="217">
        <f>IF($U49="LA","MLAC2",IF($U49="SS","MSSC2",IF($U49="SCI","MSCIC2",IF($U49="im7","MM7C2",IF($U49="SP","MSPAC2",IF($U49="SPM","RM2B",IF($U49="SPLA","RLA2B",IF($U49="ASC","ASC2BT1",IF($U49="ELL","ELL2B")))))))))</f>
        <v/>
      </c>
      <c r="BF53" s="26">
        <f>IF($V49="LA","MLAC3",IF($V49="SS","MSSC3",IF($V49="SCI","MSCIC3",IF($V49="im8","MM8C3",IF($V49="SP","MSPC3",IF($V49="SPM","RM1G",IF($V49="SLA","RLA1G",IF($V49="ASC","ASC1GT1"))))))))</f>
        <v/>
      </c>
      <c r="BG53" s="26">
        <f>IF($W49="LA","MLAC4",IF($W49="SS","MSSC4",IF($W49="SCI","MSCIC4",IF($W49="im8","MM8C4",IF($W49="SP","MSPC4",IF($W49="SPM","RM2G",IF($W49="SPLA","RLA2G",IF($W49="ASC","ASC2GT1",IF($W49="MOT","OTM72G")))))))))</f>
        <v/>
      </c>
      <c r="BH53" s="26">
        <f>IF($X49="LA","MLAC5",IF($X49="SS","MSSC5",IF($X49="SCI","MSCIC5",IF($X49="im7","MM7C5",IF($X49="SP","MSPC5",IF($X49="ELL","ELL5G",IF($X49="SPLA","RLA5G",IF($X49="ASC","ASC5B"))))))))</f>
        <v/>
      </c>
      <c r="BI53" s="26">
        <f>IF($Y49="WB","MHRWB",IF($Y49="JG","MHRJG",IF($Y49="AV","MHRAV",IF($Y49="KP","MHRKP",IF($Y49="TH","MHRTH")))))</f>
        <v/>
      </c>
      <c r="BJ53" s="36" t="n"/>
      <c r="BK53" s="36" t="n"/>
      <c r="BL53" s="36" t="n"/>
      <c r="BM53" s="4" t="n"/>
      <c r="BN53" s="8" t="n"/>
      <c r="BO53" s="71" t="n"/>
      <c r="BP53" s="81" t="n"/>
    </row>
    <row r="54">
      <c r="A54" s="255" t="inlineStr">
        <is>
          <t>Cunningham</t>
        </is>
      </c>
      <c r="B54" s="255" t="inlineStr">
        <is>
          <t>Wyatt</t>
        </is>
      </c>
      <c r="C54" s="271" t="n">
        <v>38156</v>
      </c>
      <c r="D54" s="256" t="inlineStr">
        <is>
          <t>M</t>
        </is>
      </c>
      <c r="E54" s="24" t="n">
        <v>7</v>
      </c>
      <c r="F54" s="256" t="inlineStr">
        <is>
          <t>IEP</t>
        </is>
      </c>
      <c r="G54" s="256" t="n"/>
      <c r="H54" s="256" t="inlineStr">
        <is>
          <t xml:space="preserve">IEP: M, R </t>
        </is>
      </c>
      <c r="I54" s="256" t="n">
        <v>2</v>
      </c>
      <c r="J54" s="256" t="n">
        <v>2</v>
      </c>
      <c r="K54" s="255" t="inlineStr">
        <is>
          <t>7th</t>
        </is>
      </c>
      <c r="L54" s="262" t="inlineStr">
        <is>
          <t>Level 4</t>
        </is>
      </c>
      <c r="M54" s="262" t="inlineStr">
        <is>
          <t>Level 4</t>
        </is>
      </c>
      <c r="N54" s="2" t="n"/>
      <c r="O54" s="2" t="n"/>
      <c r="P54" s="255" t="inlineStr">
        <is>
          <t>Below</t>
        </is>
      </c>
      <c r="Q54" s="259" t="inlineStr">
        <is>
          <t>Below</t>
        </is>
      </c>
      <c r="R54" s="255" t="n"/>
      <c r="S54" s="234" t="n"/>
      <c r="T54" s="176" t="inlineStr">
        <is>
          <t>SCI</t>
        </is>
      </c>
      <c r="U54" s="176" t="inlineStr">
        <is>
          <t>IM7</t>
        </is>
      </c>
      <c r="V54" s="167" t="inlineStr">
        <is>
          <t>LA</t>
        </is>
      </c>
      <c r="W54" s="167" t="inlineStr">
        <is>
          <t>SP</t>
        </is>
      </c>
      <c r="X54" s="167" t="inlineStr">
        <is>
          <t>SS</t>
        </is>
      </c>
      <c r="Y54" s="238" t="inlineStr">
        <is>
          <t>KP</t>
        </is>
      </c>
      <c r="Z54" s="88" t="inlineStr">
        <is>
          <t>PHIL</t>
        </is>
      </c>
      <c r="AA54" s="241" t="n"/>
      <c r="AB54" s="241" t="n"/>
      <c r="AD54" s="27" t="n"/>
      <c r="AF54" s="3" t="inlineStr">
        <is>
          <t>Hampton</t>
        </is>
      </c>
      <c r="AG54" s="3">
        <f>COUNTIF(Z:Z,"TH")</f>
        <v/>
      </c>
      <c r="AH54" s="3">
        <f t="array" ref="AH54">SUMPRODUCT((Z:Z="TH")*(D:D="m"))</f>
        <v/>
      </c>
      <c r="AI54" s="3">
        <f t="array" ref="AI54">SUMPRODUCT((Z:Z="TH")*(D:D="F"))</f>
        <v/>
      </c>
      <c r="AJ54" s="3">
        <f t="array" ref="AJ54">SUMPRODUCT((Z:Z="TH")*(F:F="IEP"))</f>
        <v/>
      </c>
      <c r="AK54" s="3">
        <f t="array" ref="AK54">SUMPRODUCT((Z:Z="TH")*(F:F="504p"))</f>
        <v/>
      </c>
      <c r="AL54" s="3">
        <f>COUNTIFS(Z:Z,"TH",E:E,"7")</f>
        <v/>
      </c>
      <c r="AM54" s="3">
        <f>COUNTIFS(Z:Z,"TH",E:E,"8")</f>
        <v/>
      </c>
      <c r="AS54" s="3">
        <f>COUNTIFS(AB:AB,"AL",J:J,"3")</f>
        <v/>
      </c>
      <c r="AT54" s="34" t="n"/>
      <c r="AU54" s="34" t="inlineStr">
        <is>
          <t>F</t>
        </is>
      </c>
      <c r="AV54" s="60">
        <f>COUNTIF(D:D,"F")</f>
        <v/>
      </c>
      <c r="BC54" s="3">
        <f>$C50</f>
        <v/>
      </c>
      <c r="BD54" s="223">
        <f>IF($T50="LA","MLAC1",IF($T50="SS","MSSC1",IF($T50="SCI","MSCIC1",IF($T50="IM7","MM7C1",IF($T50="SP","MSPAC1",IF($T50="SPM","RM1B",IF($T50="SLA","RLA1B",IF($T50="ASC","ASC1BT1"))))))))</f>
        <v/>
      </c>
      <c r="BE54" s="217">
        <f>IF($U50="LA","MLAC2",IF($U50="SS","MSSC2",IF($U50="SCI","MSCIC2",IF($U50="im7","MM7C2",IF($U50="SP","MSPAC2",IF($U50="SPM","RM2B",IF($U50="SPLA","RLA2B",IF($U50="ASC","ASC2BT1",IF($U50="ELL","ELL2B")))))))))</f>
        <v/>
      </c>
      <c r="BF54" s="26">
        <f>IF($V50="LA","MLAC3",IF($V50="SS","MSSC3",IF($V50="SCI","MSCIC3",IF($V50="im8","MM8C3",IF($V50="SP","MSPC3",IF($V50="SPM","RM1G",IF($V50="SLA","RLA1G",IF($V50="ASC","ASC1GT1"))))))))</f>
        <v/>
      </c>
      <c r="BG54" s="26">
        <f>IF($W50="LA","MLAC4",IF($W50="SS","MSSC4",IF($W50="SCI","MSCIC4",IF($W50="im8","MM8C4",IF($W50="SP","MSPC4",IF($W50="SPM","RM2G",IF($W50="SPLA","RLA2G",IF($W50="ASC","ASC2GT1",IF($W50="MOT","OTM72G")))))))))</f>
        <v/>
      </c>
      <c r="BH54" s="26">
        <f>IF($X50="LA","MLAC5",IF($X50="SS","MSSC5",IF($X50="SCI","MSCIC5",IF($X50="im7","MM7C5",IF($X50="SP","MSPC5",IF($X50="ELL","ELL5G",IF($X50="SPLA","RLA5G",IF($X50="ASC","ASC5B"))))))))</f>
        <v/>
      </c>
      <c r="BI54" s="26">
        <f>IF($Y50="WB","MHRWB",IF($Y50="JG","MHRJG",IF($Y50="AV","MHRAV",IF($Y50="KP","MHRKP",IF($Y50="TH","MHRTH")))))</f>
        <v/>
      </c>
    </row>
    <row r="55">
      <c r="A55" s="255" t="inlineStr">
        <is>
          <t>Fretwell</t>
        </is>
      </c>
      <c r="B55" s="255" t="inlineStr">
        <is>
          <t>Addison</t>
        </is>
      </c>
      <c r="C55" s="271" t="n">
        <v>35373</v>
      </c>
      <c r="D55" s="256" t="inlineStr">
        <is>
          <t>F</t>
        </is>
      </c>
      <c r="E55" s="24" t="n">
        <v>7</v>
      </c>
      <c r="F55" s="256" t="n"/>
      <c r="G55" s="256" t="n"/>
      <c r="H55" s="256" t="n"/>
      <c r="I55" s="256" t="n">
        <v>1</v>
      </c>
      <c r="J55" s="256" t="n">
        <v>1</v>
      </c>
      <c r="K55" s="255" t="inlineStr">
        <is>
          <t>pre alg</t>
        </is>
      </c>
      <c r="L55" s="262" t="inlineStr">
        <is>
          <t>Early 6</t>
        </is>
      </c>
      <c r="M55" s="262" t="inlineStr">
        <is>
          <t>Early 6</t>
        </is>
      </c>
      <c r="N55" s="24" t="n"/>
      <c r="O55" s="24" t="n"/>
      <c r="P55" s="255" t="inlineStr">
        <is>
          <t>Grade</t>
        </is>
      </c>
      <c r="Q55" s="259" t="inlineStr">
        <is>
          <t>Grade</t>
        </is>
      </c>
      <c r="R55" s="255" t="n"/>
      <c r="S55" s="88" t="n"/>
      <c r="T55" s="176" t="inlineStr">
        <is>
          <t>IM7</t>
        </is>
      </c>
      <c r="U55" s="176" t="inlineStr">
        <is>
          <t>LA</t>
        </is>
      </c>
      <c r="V55" s="167" t="inlineStr">
        <is>
          <t>SP</t>
        </is>
      </c>
      <c r="W55" s="167" t="inlineStr">
        <is>
          <t>SS</t>
        </is>
      </c>
      <c r="X55" s="167" t="inlineStr">
        <is>
          <t>SCI</t>
        </is>
      </c>
      <c r="Y55" s="238" t="inlineStr">
        <is>
          <t>WB</t>
        </is>
      </c>
      <c r="Z55" s="357" t="inlineStr">
        <is>
          <t>JG</t>
        </is>
      </c>
      <c r="AB55" s="241" t="n"/>
      <c r="AD55" s="27" t="n"/>
      <c r="AF55" s="3" t="inlineStr">
        <is>
          <t>Gonzalez</t>
        </is>
      </c>
      <c r="AG55" s="3">
        <f>COUNTIF(Z:Z,"JG")</f>
        <v/>
      </c>
      <c r="AH55" s="3">
        <f t="array" ref="AH55">SUMPRODUCT((Z:Z="JG")*(D:D="m"))</f>
        <v/>
      </c>
      <c r="AI55" s="3">
        <f t="array" ref="AI55">SUMPRODUCT((Z:Z="JG")*(D:D="F"))</f>
        <v/>
      </c>
      <c r="AJ55" s="3">
        <f t="array" ref="AJ55">SUMPRODUCT((Z:Z="JG")*(F:F="IEP"))</f>
        <v/>
      </c>
      <c r="AK55" s="3">
        <f t="array" ref="AK55">SUMPRODUCT((Z:Z="JG")*(F:F="504p"))</f>
        <v/>
      </c>
      <c r="AL55" s="3">
        <f>COUNTIFS(Z:Z,"JG",E:E,"7")</f>
        <v/>
      </c>
      <c r="AM55" s="3">
        <f>COUNTIFS(Z:Z,"JG",E:E,"8")</f>
        <v/>
      </c>
      <c r="AS55" s="3">
        <f>COUNTIFS(AB:AB,"ml",J:J,"3")</f>
        <v/>
      </c>
      <c r="AT55" s="32" t="n"/>
      <c r="AU55" s="32" t="inlineStr">
        <is>
          <t>M</t>
        </is>
      </c>
      <c r="AV55" s="60">
        <f>COUNTIF(D:D,"M")</f>
        <v/>
      </c>
      <c r="BC55" s="3">
        <f>$C51</f>
        <v/>
      </c>
      <c r="BD55" s="223">
        <f>IF($T51="LA","MLAC1",IF($T51="SS","MSSC1",IF($T51="SCI","MSCIC1",IF($T51="IM7","MM7C1",IF($T51="SP","MSPAC1",IF($T51="SPM","RM1B",IF($T51="SLA","RLA1B",IF($T51="ASC","ASC1BT1"))))))))</f>
        <v/>
      </c>
      <c r="BE55" s="217">
        <f>IF($U51="LA","MLAC2",IF($U51="SS","MSSC2",IF($U51="SCI","MSCIC2",IF($U51="im7","MM7C2",IF($U51="SP","MSPAC2",IF($U51="SPM","RM2B",IF($U51="SPLA","RLA2B",IF($U51="ASC","ASC2BT1",IF($U51="ELL","ELL2B")))))))))</f>
        <v/>
      </c>
      <c r="BF55" s="26">
        <f>IF($V51="LA","MLAC3",IF($V51="SS","MSSC3",IF($V51="SCI","MSCIC3",IF($V51="im8","MM8C3",IF($V51="SP","MSPC3",IF($V51="SPM","RM1G",IF($V51="SLA","RLA1G",IF($V51="ASC","ASC1GT1"))))))))</f>
        <v/>
      </c>
      <c r="BG55" s="26">
        <f>IF($W51="LA","MLAC4",IF($W51="SS","MSSC4",IF($W51="SCI","MSCIC4",IF($W51="im8","MM8C4",IF($W51="SP","MSPC4",IF($W51="SPM","RM2G",IF($W51="SPLA","RLA2G",IF($W51="ASC","ASC2GT1",IF($W51="MOT","OTM72G")))))))))</f>
        <v/>
      </c>
      <c r="BH55" s="26">
        <f>IF($X51="LA","MLAC5",IF($X51="SS","MSSC5",IF($X51="SCI","MSCIC5",IF($X51="im7","MM7C5",IF($X51="SP","MSPC5",IF($X51="ELL","ELL5G",IF($X51="SPLA","RLA5G",IF($X51="ASC","ASC5B"))))))))</f>
        <v/>
      </c>
      <c r="BI55" s="26">
        <f>IF($Y51="WB","MHRWB",IF($Y51="JG","MHRJG",IF($Y51="AV","MHRAV",IF($Y51="KP","MHRKP",IF($Y51="TH","MHRTH")))))</f>
        <v/>
      </c>
    </row>
    <row r="56">
      <c r="A56" s="255" t="inlineStr">
        <is>
          <t>Gumm</t>
        </is>
      </c>
      <c r="B56" s="255" t="inlineStr">
        <is>
          <t>Mack</t>
        </is>
      </c>
      <c r="C56" s="271" t="n">
        <v>36782</v>
      </c>
      <c r="D56" s="256" t="inlineStr">
        <is>
          <t>F</t>
        </is>
      </c>
      <c r="E56" s="247" t="n">
        <v>7</v>
      </c>
      <c r="F56" s="256" t="inlineStr">
        <is>
          <t>IEP</t>
        </is>
      </c>
      <c r="G56" s="266" t="n"/>
      <c r="H56" s="266" t="inlineStr">
        <is>
          <t>IEP: R, W</t>
        </is>
      </c>
      <c r="I56" s="266" t="n">
        <v>2</v>
      </c>
      <c r="J56" s="266" t="n">
        <v>2</v>
      </c>
      <c r="K56" s="258" t="inlineStr">
        <is>
          <t>7th</t>
        </is>
      </c>
      <c r="L56" s="262" t="inlineStr">
        <is>
          <t>Level 2</t>
        </is>
      </c>
      <c r="M56" s="262" t="inlineStr">
        <is>
          <t>Level 3</t>
        </is>
      </c>
      <c r="N56" s="24" t="n"/>
      <c r="O56" s="24" t="n"/>
      <c r="P56" s="258" t="inlineStr">
        <is>
          <t>Sped</t>
        </is>
      </c>
      <c r="Q56" s="259" t="inlineStr">
        <is>
          <t>Sped</t>
        </is>
      </c>
      <c r="R56" s="258" t="n"/>
      <c r="S56" s="88" t="n"/>
      <c r="T56" s="176" t="inlineStr">
        <is>
          <t>LA</t>
        </is>
      </c>
      <c r="U56" s="176" t="inlineStr">
        <is>
          <t>IM7</t>
        </is>
      </c>
      <c r="V56" s="167" t="inlineStr">
        <is>
          <t>SCI</t>
        </is>
      </c>
      <c r="W56" s="167" t="inlineStr">
        <is>
          <t>SS</t>
        </is>
      </c>
      <c r="X56" s="167" t="inlineStr">
        <is>
          <t>SP</t>
        </is>
      </c>
      <c r="Y56" s="238" t="inlineStr">
        <is>
          <t>WB</t>
        </is>
      </c>
      <c r="Z56" s="88" t="inlineStr">
        <is>
          <t>sped</t>
        </is>
      </c>
      <c r="AB56" s="241" t="n"/>
      <c r="AD56" s="27" t="n"/>
      <c r="AF56" s="5" t="inlineStr">
        <is>
          <t>Off Team Inc</t>
        </is>
      </c>
      <c r="AG56" s="3">
        <f>COUNTIF(Z:Z,"OFF")</f>
        <v/>
      </c>
      <c r="AH56" s="3">
        <f t="array" ref="AH56">SUMPRODUCT((Z:Z="OFF")*(D:D="m"))</f>
        <v/>
      </c>
      <c r="AI56" s="3">
        <f t="array" ref="AI56">SUMPRODUCT((Z:Z="OFF")*(D:D="F"))</f>
        <v/>
      </c>
      <c r="AJ56" s="3">
        <f t="array" ref="AJ56">SUMPRODUCT((Z:Z="OFF")*(F:F="IEP"))</f>
        <v/>
      </c>
      <c r="AK56" s="3">
        <f t="array" ref="AK56">SUMPRODUCT((Z:Z="OFF")*(F:F="504p"))</f>
        <v/>
      </c>
      <c r="AL56" s="3">
        <f>COUNTIFS(Z:Z,OFF,E:E,"7")</f>
        <v/>
      </c>
      <c r="AM56" s="3">
        <f>COUNTIFS(Z:Z,OFF,E:E,"8")</f>
        <v/>
      </c>
      <c r="AS56" s="3">
        <f>COUNTIFS(AB:AB,"off",J:J,"3")</f>
        <v/>
      </c>
      <c r="AT56" s="32" t="n"/>
      <c r="AU56" s="32" t="inlineStr">
        <is>
          <t>7TH</t>
        </is>
      </c>
      <c r="AV56" s="60">
        <f>COUNTIF(E:E,"7")</f>
        <v/>
      </c>
      <c r="BC56" s="3">
        <f>$C52</f>
        <v/>
      </c>
      <c r="BD56" s="223">
        <f>IF($T52="LA","MLAC1",IF($T52="SS","MSSC1",IF($T52="SCI","MSCIC1",IF($T52="IM7","MM7C1",IF($T52="SP","MSPAC1",IF($T52="SPM","RM1B",IF($T52="SLA","RLA1B",IF($T52="ASC","ASC1BT1"))))))))</f>
        <v/>
      </c>
      <c r="BE56" s="217">
        <f>IF($U52="LA","MLAC2",IF($U52="SS","MSSC2",IF($U52="SCI","MSCIC2",IF($U52="im7","MM7C2",IF($U52="SP","MSPAC2",IF($U52="SPM","RM2B",IF($U52="SPLA","RLA2B",IF($U52="ASC","ASC2BT1",IF($U52="ELL","ELL2B")))))))))</f>
        <v/>
      </c>
      <c r="BF56" s="26">
        <f>IF($V52="LA","MLAC3",IF($V52="SS","MSSC3",IF($V52="SCI","MSCIC3",IF($V52="im8","MM8C3",IF($V52="SP","MSPC3",IF($V52="SPM","RM1G",IF($V52="SLA","RLA1G",IF($V52="ASC","ASC1GT1"))))))))</f>
        <v/>
      </c>
      <c r="BG56" s="26">
        <f>IF($W52="LA","MLAC4",IF($W52="SS","MSSC4",IF($W52="SCI","MSCIC4",IF($W52="im8","MM8C4",IF($W52="SP","MSPC4",IF($W52="SPM","RM2G",IF($W52="SPLA","RLA2G",IF($W52="ASC","ASC2GT1",IF($W52="MOT","OTM72G")))))))))</f>
        <v/>
      </c>
      <c r="BH56" s="26">
        <f>IF($X52="LA","MLAC5",IF($X52="SS","MSSC5",IF($X52="SCI","MSCIC5",IF($X52="im7","MM7C5",IF($X52="SP","MSPC5",IF($X52="ELL","ELL5G",IF($X52="SPLA","RLA5G",IF($X52="ASC","ASC5B"))))))))</f>
        <v/>
      </c>
      <c r="BI56" s="26">
        <f>IF($Y52="WB","MHRWB",IF($Y52="JG","MHRJG",IF($Y52="AV","MHRAV",IF($Y52="KP","MHRKP",IF($Y52="TH","MHRTH")))))</f>
        <v/>
      </c>
    </row>
    <row r="57">
      <c r="A57" s="255" t="inlineStr">
        <is>
          <t>Platko</t>
        </is>
      </c>
      <c r="B57" s="255" t="inlineStr">
        <is>
          <t>Kambrynn</t>
        </is>
      </c>
      <c r="C57" s="271" t="n">
        <v>39218</v>
      </c>
      <c r="D57" s="256" t="inlineStr">
        <is>
          <t>F</t>
        </is>
      </c>
      <c r="E57" s="24" t="n">
        <v>7</v>
      </c>
      <c r="F57" s="256" t="n"/>
      <c r="G57" s="256" t="n"/>
      <c r="H57" s="256" t="n"/>
      <c r="I57" s="256" t="n">
        <v>2</v>
      </c>
      <c r="J57" s="256" t="n">
        <v>2</v>
      </c>
      <c r="K57" s="255" t="inlineStr">
        <is>
          <t>7th</t>
        </is>
      </c>
      <c r="L57" s="262" t="inlineStr">
        <is>
          <t>Mid 6</t>
        </is>
      </c>
      <c r="M57" s="262" t="inlineStr">
        <is>
          <t>Level 5</t>
        </is>
      </c>
      <c r="N57" s="24" t="n"/>
      <c r="O57" s="24" t="n"/>
      <c r="P57" s="255" t="inlineStr">
        <is>
          <t>Grade</t>
        </is>
      </c>
      <c r="Q57" s="259" t="inlineStr">
        <is>
          <t>Grade</t>
        </is>
      </c>
      <c r="R57" s="255" t="n"/>
      <c r="S57" s="88" t="n"/>
      <c r="T57" s="176" t="inlineStr">
        <is>
          <t>IM7</t>
        </is>
      </c>
      <c r="U57" s="176" t="inlineStr">
        <is>
          <t>LA</t>
        </is>
      </c>
      <c r="V57" s="167" t="inlineStr">
        <is>
          <t>SP</t>
        </is>
      </c>
      <c r="W57" s="167" t="inlineStr">
        <is>
          <t>SS</t>
        </is>
      </c>
      <c r="X57" s="167" t="inlineStr">
        <is>
          <t>SCI</t>
        </is>
      </c>
      <c r="Y57" s="238" t="inlineStr">
        <is>
          <t>AV</t>
        </is>
      </c>
      <c r="Z57" s="88" t="inlineStr">
        <is>
          <t>WB</t>
        </is>
      </c>
      <c r="AB57" s="87" t="inlineStr">
        <is>
          <t xml:space="preserve"> </t>
        </is>
      </c>
      <c r="AC57" s="88" t="inlineStr">
        <is>
          <t>rings</t>
        </is>
      </c>
      <c r="AD57" s="27" t="n"/>
      <c r="AI57" s="3" t="inlineStr">
        <is>
          <t xml:space="preserve"> </t>
        </is>
      </c>
      <c r="AT57" s="32" t="n"/>
      <c r="AU57" s="32" t="inlineStr">
        <is>
          <t>8TH</t>
        </is>
      </c>
      <c r="AV57" s="60">
        <f>COUNTIF(E:E,"8")</f>
        <v/>
      </c>
      <c r="AW57" s="30" t="n"/>
      <c r="AX57" s="30" t="n"/>
      <c r="AY57" s="30" t="n"/>
      <c r="AZ57" s="30" t="n"/>
      <c r="BA57" s="68" t="n"/>
      <c r="BB57" s="77" t="n"/>
      <c r="BC57" s="3">
        <f>$C53</f>
        <v/>
      </c>
      <c r="BD57" s="223">
        <f>IF($T53="LA","MLAC1",IF($T53="SS","MSSC1",IF($T53="SCI","MSCIC1",IF($T53="IM7","MM7C1",IF($T53="SP","MSPAC1",IF($T53="SPM","RM1B",IF($T53="SLA","RLA1B",IF($T53="ASC","ASC1BT1"))))))))</f>
        <v/>
      </c>
      <c r="BE57" s="217">
        <f>IF($U53="LA","MLAC2",IF($U53="SS","MSSC2",IF($U53="SCI","MSCIC2",IF($U53="im7","MM7C2",IF($U53="SP","MSPAC2",IF($U53="SPM","RM2B",IF($U53="SPLA","RLA2B",IF($U53="ASC","ASC2BT1",IF($U53="ELL","ELL2B")))))))))</f>
        <v/>
      </c>
      <c r="BF57" s="26">
        <f>IF($V53="LA","MLAC3",IF($V53="SS","MSSC3",IF($V53="SCI","MSCIC3",IF($V53="im8","MM8C3",IF($V53="SP","MSPC3",IF($V53="SPM","RM1G",IF($V53="SLA","RLA1G",IF($V53="ASC","ASC1GT1"))))))))</f>
        <v/>
      </c>
      <c r="BG57" s="26">
        <f>IF($W53="LA","MLAC4",IF($W53="SS","MSSC4",IF($W53="SCI","MSCIC4",IF($W53="im8","MM8C4",IF($W53="SP","MSPC4",IF($W53="SPM","RM2G",IF($W53="SPLA","RLA2G",IF($W53="ASC","ASC2GT1",IF($W53="MOT","OTM72G")))))))))</f>
        <v/>
      </c>
      <c r="BH57" s="26">
        <f>IF($X53="LA","MLAC5",IF($X53="SS","MSSC5",IF($X53="SCI","MSCIC5",IF($X53="im7","MM7C5",IF($X53="SP","MSPC5",IF($X53="ELL","ELL5G",IF($X53="SPLA","RLA5G",IF($X53="ASC","ASC5B"))))))))</f>
        <v/>
      </c>
      <c r="BI57" s="26">
        <f>IF($Y53="WB","MHRWB",IF($Y53="JG","MHRJG",IF($Y53="AV","MHRAV",IF($Y53="KP","MHRKP",IF($Y53="TH","MHRTH")))))</f>
        <v/>
      </c>
    </row>
    <row r="58">
      <c r="A58" s="255" t="inlineStr">
        <is>
          <t>Purkerson</t>
        </is>
      </c>
      <c r="B58" s="255" t="inlineStr">
        <is>
          <t>Clara</t>
        </is>
      </c>
      <c r="C58" s="271" t="n">
        <v>35711</v>
      </c>
      <c r="D58" s="256" t="inlineStr">
        <is>
          <t>F</t>
        </is>
      </c>
      <c r="E58" s="247" t="n">
        <v>7</v>
      </c>
      <c r="F58" s="256" t="n"/>
      <c r="G58" s="256" t="n"/>
      <c r="H58" s="256" t="n"/>
      <c r="I58" s="266" t="n">
        <v>1</v>
      </c>
      <c r="J58" s="266" t="n">
        <v>1</v>
      </c>
      <c r="K58" s="258" t="inlineStr">
        <is>
          <t>pre alg</t>
        </is>
      </c>
      <c r="L58" s="262" t="inlineStr">
        <is>
          <t>Late 6</t>
        </is>
      </c>
      <c r="M58" s="262" t="inlineStr">
        <is>
          <t>Mid 6</t>
        </is>
      </c>
      <c r="N58" s="24" t="n"/>
      <c r="O58" s="24" t="n"/>
      <c r="P58" s="258" t="inlineStr">
        <is>
          <t>Grade</t>
        </is>
      </c>
      <c r="Q58" s="259" t="inlineStr">
        <is>
          <t>Above</t>
        </is>
      </c>
      <c r="R58" s="258" t="n"/>
      <c r="S58" s="88" t="n"/>
      <c r="T58" s="176" t="inlineStr">
        <is>
          <t>SCI</t>
        </is>
      </c>
      <c r="U58" s="176" t="inlineStr">
        <is>
          <t>LA</t>
        </is>
      </c>
      <c r="V58" s="167" t="inlineStr">
        <is>
          <t>SS</t>
        </is>
      </c>
      <c r="W58" s="167" t="inlineStr">
        <is>
          <t>SP</t>
        </is>
      </c>
      <c r="X58" s="167" t="inlineStr">
        <is>
          <t>IM7</t>
        </is>
      </c>
      <c r="Y58" s="238" t="inlineStr">
        <is>
          <t>TH</t>
        </is>
      </c>
      <c r="Z58" s="88" t="inlineStr">
        <is>
          <t>JG</t>
        </is>
      </c>
      <c r="AD58" s="27" t="n"/>
      <c r="AE58" s="3" t="inlineStr">
        <is>
          <t>Greg</t>
        </is>
      </c>
      <c r="AF58" s="13" t="inlineStr">
        <is>
          <t>SPED LA C1</t>
        </is>
      </c>
      <c r="AG58" s="3">
        <f>COUNTIF(V:V,"SPLA")</f>
        <v/>
      </c>
      <c r="AI58" s="15" t="inlineStr">
        <is>
          <t>BOTH SPED LA AND MAINSTREAM LA</t>
        </is>
      </c>
      <c r="AJ58" s="15" t="n"/>
      <c r="AK58" s="15" t="n"/>
      <c r="AL58" s="15" t="n"/>
      <c r="AM58" s="15" t="n"/>
      <c r="AN58" s="15" t="n"/>
      <c r="AT58" s="34" t="n"/>
      <c r="AU58" s="33" t="n">
        <v>504</v>
      </c>
      <c r="AV58" s="58">
        <f>COUNTIF(F:F,"504p")</f>
        <v/>
      </c>
      <c r="BC58" s="3">
        <f>$C54</f>
        <v/>
      </c>
      <c r="BD58" s="223">
        <f>IF($T54="LA","MLAC1",IF($T54="SS","MSSC1",IF($T54="SCI","MSCIC1",IF($T54="IM7","MM7C1",IF($T54="SP","MSPAC1",IF($T54="SPM","RM1B",IF($T54="SLA","RLA1B",IF($T54="ASC","ASC1BT1"))))))))</f>
        <v/>
      </c>
      <c r="BE58" s="217">
        <f>IF($U54="LA","MLAC2",IF($U54="SS","MSSC2",IF($U54="SCI","MSCIC2",IF($U54="im7","MM7C2",IF($U54="SP","MSPAC2",IF($U54="SPM","RM2B",IF($U54="SPLA","RLA2B",IF($U54="ASC","ASC2BT1",IF($U54="ELL","ELL2B")))))))))</f>
        <v/>
      </c>
      <c r="BF58" s="26">
        <f>IF($V54="LA","MLAC3",IF($V54="SS","MSSC3",IF($V54="SCI","MSCIC3",IF($V54="im8","MM8C3",IF($V54="SP","MSPC3",IF($V54="SPM","RM1G",IF($V54="SLA","RLA1G",IF($V54="ASC","ASC1GT1"))))))))</f>
        <v/>
      </c>
      <c r="BG58" s="26">
        <f>IF($W54="LA","MLAC4",IF($W54="SS","MSSC4",IF($W54="SCI","MSCIC4",IF($W54="im8","MM8C4",IF($W54="SP","MSPC4",IF($W54="SPM","RM2G",IF($W54="SPLA","RLA2G",IF($W54="ASC","ASC2GT1",IF($W54="MOT","OTM72G")))))))))</f>
        <v/>
      </c>
      <c r="BH58" s="26">
        <f>IF($X54="LA","MLAC5",IF($X54="SS","MSSC5",IF($X54="SCI","MSCIC5",IF($X54="im7","MM7C5",IF($X54="SP","MSPC5",IF($X54="ELL","ELL5G",IF($X54="SPLA","RLA5G",IF($X54="ASC","ASC5B"))))))))</f>
        <v/>
      </c>
      <c r="BI58" s="26">
        <f>IF($Y54="WB","MHRWB",IF($Y54="JG","MHRJG",IF($Y54="AV","MHRAV",IF($Y54="KP","MHRKP",IF($Y54="TH","MHRTH")))))</f>
        <v/>
      </c>
      <c r="BN58" s="8" t="n"/>
      <c r="BO58" s="71" t="n"/>
    </row>
    <row r="59">
      <c r="A59" s="325" t="inlineStr">
        <is>
          <t>Wheeler</t>
        </is>
      </c>
      <c r="B59" s="325" t="inlineStr">
        <is>
          <t>Preston</t>
        </is>
      </c>
      <c r="C59" s="326" t="n">
        <v>36082</v>
      </c>
      <c r="D59" s="327" t="inlineStr">
        <is>
          <t>M</t>
        </is>
      </c>
      <c r="E59" s="334" t="n">
        <v>7</v>
      </c>
      <c r="F59" s="327" t="n"/>
      <c r="G59" s="333" t="n"/>
      <c r="H59" s="339" t="n"/>
      <c r="I59" s="327" t="n">
        <v>2</v>
      </c>
      <c r="J59" s="327" t="n">
        <v>2</v>
      </c>
      <c r="K59" s="325" t="inlineStr">
        <is>
          <t>7th</t>
        </is>
      </c>
      <c r="L59" s="371" t="inlineStr">
        <is>
          <t>Level 5</t>
        </is>
      </c>
      <c r="M59" s="371" t="inlineStr">
        <is>
          <t>Level 5</t>
        </is>
      </c>
      <c r="N59" s="333" t="n"/>
      <c r="O59" s="333" t="n"/>
      <c r="P59" s="325" t="inlineStr">
        <is>
          <t>Below</t>
        </is>
      </c>
      <c r="Q59" s="371" t="inlineStr">
        <is>
          <t>Grade</t>
        </is>
      </c>
      <c r="R59" s="325" t="n"/>
      <c r="S59" s="333" t="n"/>
      <c r="T59" s="176" t="inlineStr">
        <is>
          <t>SS</t>
        </is>
      </c>
      <c r="U59" s="176" t="inlineStr">
        <is>
          <t>IM7</t>
        </is>
      </c>
      <c r="V59" s="167" t="inlineStr">
        <is>
          <t>LA</t>
        </is>
      </c>
      <c r="W59" s="167" t="inlineStr">
        <is>
          <t>SP</t>
        </is>
      </c>
      <c r="X59" s="167" t="inlineStr">
        <is>
          <t>SCI</t>
        </is>
      </c>
      <c r="Y59" s="238" t="inlineStr">
        <is>
          <t>WB</t>
        </is>
      </c>
      <c r="Z59" s="88" t="inlineStr">
        <is>
          <t>WB</t>
        </is>
      </c>
      <c r="AD59" s="27" t="n"/>
      <c r="AE59" s="3" t="inlineStr">
        <is>
          <t>Rosie</t>
        </is>
      </c>
      <c r="AF59" s="12" t="inlineStr">
        <is>
          <t>SPED M C1</t>
        </is>
      </c>
      <c r="AG59" s="3">
        <f>COUNTIF(V:V,"SPM")</f>
        <v/>
      </c>
      <c r="AP59" s="5" t="n"/>
      <c r="AQ59" s="5" t="n"/>
      <c r="AR59" s="5" t="n"/>
      <c r="AT59" s="34" t="n"/>
      <c r="AU59" s="34" t="inlineStr">
        <is>
          <t>IEP</t>
        </is>
      </c>
      <c r="AV59" s="58">
        <f>COUNTIF(F:F,"iep")</f>
        <v/>
      </c>
      <c r="BC59" s="3">
        <f>$C55</f>
        <v/>
      </c>
      <c r="BD59" s="223">
        <f>IF($T55="LA","MLAC1",IF($T55="SS","MSSC1",IF($T55="SCI","MSCIC1",IF($T55="IM7","MM7C1",IF($T55="SP","MSPAC1",IF($T55="SPM","RM1B",IF($T55="SLA","RLA1B",IF($T55="ASC","ASC1BT1"))))))))</f>
        <v/>
      </c>
      <c r="BE59" s="217">
        <f>IF($U55="LA","MLAC2",IF($U55="SS","MSSC2",IF($U55="SCI","MSCIC2",IF($U55="im7","MM7C2",IF($U55="SP","MSPAC2",IF($U55="SPM","RM2B",IF($U55="SPLA","RLA2B",IF($U55="ASC","ASC2BT1",IF($U55="ELL","ELL2B")))))))))</f>
        <v/>
      </c>
      <c r="BF59" s="26">
        <f>IF($V55="LA","MLAC3",IF($V55="SS","MSSC3",IF($V55="SCI","MSCIC3",IF($V55="im8","MM8C3",IF($V55="SP","MSPC3",IF($V55="SPM","RM1G",IF($V55="SLA","RLA1G",IF($V55="ASC","ASC1GT1"))))))))</f>
        <v/>
      </c>
      <c r="BG59" s="26">
        <f>IF($W55="LA","MLAC4",IF($W55="SS","MSSC4",IF($W55="SCI","MSCIC4",IF($W55="im8","MM8C4",IF($W55="SP","MSPC4",IF($W55="SPM","RM2G",IF($W55="SPLA","RLA2G",IF($W55="ASC","ASC2GT1",IF($W55="MOT","OTM72G")))))))))</f>
        <v/>
      </c>
      <c r="BH59" s="26">
        <f>IF($X55="LA","MLAC5",IF($X55="SS","MSSC5",IF($X55="SCI","MSCIC5",IF($X55="im7","MM7C5",IF($X55="SP","MSPC5",IF($X55="ELL","ELL5G",IF($X55="SPLA","RLA5G",IF($X55="ASC","ASC5B"))))))))</f>
        <v/>
      </c>
      <c r="BI59" s="26">
        <f>IF($Y55="WB","MHRWB",IF($Y55="JG","MHRJG",IF($Y55="AV","MHRAV",IF($Y55="KP","MHRKP",IF($Y55="TH","MHRTH")))))</f>
        <v/>
      </c>
      <c r="BM59" s="37" t="n"/>
    </row>
    <row r="60">
      <c r="A60" s="255" t="inlineStr">
        <is>
          <t>Allario</t>
        </is>
      </c>
      <c r="B60" s="255" t="inlineStr">
        <is>
          <t>Sage</t>
        </is>
      </c>
      <c r="C60" s="271" t="n">
        <v>35388</v>
      </c>
      <c r="D60" s="256" t="inlineStr">
        <is>
          <t>M</t>
        </is>
      </c>
      <c r="E60" s="24" t="n">
        <v>7</v>
      </c>
      <c r="F60" s="256" t="inlineStr">
        <is>
          <t>504p</t>
        </is>
      </c>
      <c r="G60" s="256" t="n"/>
      <c r="H60" s="256" t="n"/>
      <c r="I60" s="256" t="n">
        <v>2</v>
      </c>
      <c r="J60" s="256" t="n">
        <v>2</v>
      </c>
      <c r="K60" s="255" t="inlineStr">
        <is>
          <t>pre alg</t>
        </is>
      </c>
      <c r="L60" s="262" t="inlineStr">
        <is>
          <t>Late 6</t>
        </is>
      </c>
      <c r="M60" s="262" t="inlineStr">
        <is>
          <t>Early 6</t>
        </is>
      </c>
      <c r="N60" s="2" t="n"/>
      <c r="O60" s="24" t="n"/>
      <c r="P60" s="255" t="inlineStr">
        <is>
          <t>Grade</t>
        </is>
      </c>
      <c r="Q60" s="260" t="inlineStr">
        <is>
          <t>Grade</t>
        </is>
      </c>
      <c r="R60" s="255" t="n"/>
      <c r="S60" s="237" t="n"/>
      <c r="T60" s="176" t="inlineStr">
        <is>
          <t>LA</t>
        </is>
      </c>
      <c r="U60" s="176" t="inlineStr">
        <is>
          <t>IM7</t>
        </is>
      </c>
      <c r="V60" s="167" t="inlineStr">
        <is>
          <t>SS</t>
        </is>
      </c>
      <c r="W60" s="167" t="inlineStr">
        <is>
          <t>SCI</t>
        </is>
      </c>
      <c r="X60" s="167" t="inlineStr">
        <is>
          <t>SP</t>
        </is>
      </c>
      <c r="Y60" s="240" t="inlineStr">
        <is>
          <t>AV</t>
        </is>
      </c>
      <c r="Z60" s="88" t="inlineStr">
        <is>
          <t>BAND</t>
        </is>
      </c>
      <c r="AA60" s="241" t="n"/>
      <c r="AB60" s="241" t="n"/>
      <c r="AD60" s="27" t="n"/>
      <c r="AE60" s="3" t="inlineStr">
        <is>
          <t>Greg</t>
        </is>
      </c>
      <c r="AF60" s="13" t="inlineStr">
        <is>
          <t>SPED LA C2</t>
        </is>
      </c>
      <c r="AG60" s="3">
        <f>COUNTIF(W:W,"SPLA")</f>
        <v/>
      </c>
      <c r="AO60" s="5" t="n"/>
      <c r="AT60" s="34" t="n"/>
      <c r="AU60" s="34" t="inlineStr">
        <is>
          <t>7th M</t>
        </is>
      </c>
      <c r="AV60" s="58">
        <f>COUNTIF(K:K,"7th")</f>
        <v/>
      </c>
      <c r="BC60" s="3">
        <f>$C56</f>
        <v/>
      </c>
      <c r="BD60" s="223">
        <f>IF($T56="LA","MLAC1",IF($T56="SS","MSSC1",IF($T56="SCI","MSCIC1",IF($T56="IM7","MM7C1",IF($T56="SP","MSPAC1",IF($T56="SPM","RM1B",IF($T56="SLA","RLA1B",IF($T56="ASC","ASC1BT1"))))))))</f>
        <v/>
      </c>
      <c r="BE60" s="217">
        <f>IF($U56="LA","MLAC2",IF($U56="SS","MSSC2",IF($U56="SCI","MSCIC2",IF($U56="im7","MM7C2",IF($U56="SP","MSPAC2",IF($U56="SPM","RM2B",IF($U56="SPLA","RLA2B",IF($U56="ASC","ASC2BT1",IF($U56="ELL","ELL2B")))))))))</f>
        <v/>
      </c>
      <c r="BF60" s="26">
        <f>IF($V56="LA","MLAC3",IF($V56="SS","MSSC3",IF($V56="SCI","MSCIC3",IF($V56="im8","MM8C3",IF($V56="SP","MSPC3",IF($V56="SPM","RM1G",IF($V56="SLA","RLA1G",IF($V56="ASC","ASC1GT1"))))))))</f>
        <v/>
      </c>
      <c r="BG60" s="26">
        <f>IF($W56="LA","MLAC4",IF($W56="SS","MSSC4",IF($W56="SCI","MSCIC4",IF($W56="im8","MM8C4",IF($W56="SP","MSPC4",IF($W56="SPM","RM2G",IF($W56="SPLA","RLA2G",IF($W56="ASC","ASC2GT1",IF($W56="MOT","OTM72G")))))))))</f>
        <v/>
      </c>
      <c r="BH60" s="26">
        <f>IF($X56="LA","MLAC5",IF($X56="SS","MSSC5",IF($X56="SCI","MSCIC5",IF($X56="im7","MM7C5",IF($X56="SP","MSPC5",IF($X56="ELL","ELL5G",IF($X56="SPLA","RLA5G",IF($X56="ASC","ASC5B"))))))))</f>
        <v/>
      </c>
      <c r="BI60" s="26">
        <f>IF($Y56="WB","MHRWB",IF($Y56="JG","MHRJG",IF($Y56="AV","MHRAV",IF($Y56="KP","MHRKP",IF($Y56="TH","MHRTH")))))</f>
        <v/>
      </c>
    </row>
    <row r="61" customFormat="1" s="5">
      <c r="A61" s="255" t="inlineStr">
        <is>
          <t>Blakeley</t>
        </is>
      </c>
      <c r="B61" s="255" t="inlineStr">
        <is>
          <t>Sojo</t>
        </is>
      </c>
      <c r="C61" s="271" t="n">
        <v>35360</v>
      </c>
      <c r="D61" s="256" t="inlineStr">
        <is>
          <t>F</t>
        </is>
      </c>
      <c r="E61" s="247" t="n">
        <v>7</v>
      </c>
      <c r="F61" s="256" t="n"/>
      <c r="G61" s="266" t="n"/>
      <c r="H61" s="266" t="n"/>
      <c r="I61" s="266" t="n">
        <v>1</v>
      </c>
      <c r="J61" s="266" t="n">
        <v>1</v>
      </c>
      <c r="K61" s="258" t="inlineStr">
        <is>
          <t>7th</t>
        </is>
      </c>
      <c r="L61" s="262" t="inlineStr">
        <is>
          <t>Early 6</t>
        </is>
      </c>
      <c r="M61" s="262" t="inlineStr">
        <is>
          <t>Level 5</t>
        </is>
      </c>
      <c r="N61" s="24" t="n"/>
      <c r="O61" s="24" t="n"/>
      <c r="P61" s="258" t="inlineStr">
        <is>
          <t>Grade</t>
        </is>
      </c>
      <c r="Q61" s="259" t="inlineStr">
        <is>
          <t>Grade</t>
        </is>
      </c>
      <c r="R61" s="309" t="n"/>
      <c r="S61" s="234" t="n"/>
      <c r="T61" s="176" t="inlineStr">
        <is>
          <t>SCI</t>
        </is>
      </c>
      <c r="U61" s="176" t="inlineStr">
        <is>
          <t>IM7</t>
        </is>
      </c>
      <c r="V61" s="167" t="inlineStr">
        <is>
          <t>LA</t>
        </is>
      </c>
      <c r="W61" s="167" t="inlineStr">
        <is>
          <t>SS</t>
        </is>
      </c>
      <c r="X61" s="167" t="inlineStr">
        <is>
          <t>SP</t>
        </is>
      </c>
      <c r="Y61" s="238" t="inlineStr">
        <is>
          <t>AV</t>
        </is>
      </c>
      <c r="Z61" s="88" t="inlineStr">
        <is>
          <t>OT</t>
        </is>
      </c>
      <c r="AA61" s="241" t="n"/>
      <c r="AB61" s="241" t="n"/>
      <c r="AC61" s="88" t="n"/>
      <c r="AD61" s="27" t="n"/>
      <c r="AE61" s="3" t="inlineStr">
        <is>
          <t>Rosie</t>
        </is>
      </c>
      <c r="AF61" s="12" t="inlineStr">
        <is>
          <t>SPED M C2</t>
        </is>
      </c>
      <c r="AG61" s="3">
        <f>COUNTIF(W:W,"SPM")</f>
        <v/>
      </c>
      <c r="AH61" s="3" t="n"/>
      <c r="AI61" s="3" t="n"/>
      <c r="AJ61" s="3" t="n"/>
      <c r="AK61" s="3" t="n"/>
      <c r="AL61" s="3" t="n"/>
      <c r="AO61" s="3" t="n"/>
      <c r="AP61" s="3" t="n"/>
      <c r="AQ61" s="3" t="n"/>
      <c r="AR61" s="3" t="n"/>
      <c r="AT61" s="34" t="n"/>
      <c r="AU61" s="34" t="inlineStr">
        <is>
          <t>P alg</t>
        </is>
      </c>
      <c r="AV61" s="58">
        <f>COUNTIF(K:K,"pre alg")</f>
        <v/>
      </c>
      <c r="AW61" s="3" t="n"/>
      <c r="AX61" s="3" t="n"/>
      <c r="AY61" s="3" t="n"/>
      <c r="AZ61" s="3" t="n"/>
      <c r="BA61" s="66" t="n"/>
      <c r="BB61" s="75" t="n"/>
      <c r="BC61" s="3">
        <f>$C57</f>
        <v/>
      </c>
      <c r="BD61" s="223">
        <f>IF($T57="LA","MLAC1",IF($T57="SS","MSSC1",IF($T57="SCI","MSCIC1",IF($T57="IM7","MM7C1",IF($T57="SP","MSPAC1",IF($T57="SPM","RM1B",IF($T57="SLA","RLA1B",IF($T57="ASC","ASC1BT1"))))))))</f>
        <v/>
      </c>
      <c r="BE61" s="217">
        <f>IF($U57="LA","MLAC2",IF($U57="SS","MSSC2",IF($U57="SCI","MSCIC2",IF($U57="im7","MM7C2",IF($U57="SP","MSPAC2",IF($U57="SPM","RM2B",IF($U57="SPLA","RLA2B",IF($U57="ASC","ASC2BT1",IF($U57="ELL","ELL2B")))))))))</f>
        <v/>
      </c>
      <c r="BF61" s="26">
        <f>IF($V57="LA","MLAC3",IF($V57="SS","MSSC3",IF($V57="SCI","MSCIC3",IF($V57="im8","MM8C3",IF($V57="SP","MSPC3",IF($V57="SPM","RM1G",IF($V57="SLA","RLA1G",IF($V57="ASC","ASC1GT1"))))))))</f>
        <v/>
      </c>
      <c r="BG61" s="26">
        <f>IF($W57="LA","MLAC4",IF($W57="SS","MSSC4",IF($W57="SCI","MSCIC4",IF($W57="im8","MM8C4",IF($W57="SP","MSPC4",IF($W57="SPM","RM2G",IF($W57="SPLA","RLA2G",IF($W57="ASC","ASC2GT1",IF($W57="MOT","OTM72G")))))))))</f>
        <v/>
      </c>
      <c r="BH61" s="26">
        <f>IF($X57="LA","MLAC5",IF($X57="SS","MSSC5",IF($X57="SCI","MSCIC5",IF($X57="im7","MM7C5",IF($X57="SP","MSPC5",IF($X57="ELL","ELL5G",IF($X57="SPLA","RLA5G",IF($X57="ASC","ASC5B"))))))))</f>
        <v/>
      </c>
      <c r="BI61" s="26">
        <f>IF($Y57="WB","MHRWB",IF($Y57="JG","MHRJG",IF($Y57="AV","MHRAV",IF($Y57="KP","MHRKP",IF($Y57="TH","MHRTH")))))</f>
        <v/>
      </c>
      <c r="BJ61" s="36" t="n"/>
      <c r="BK61" s="36" t="n"/>
      <c r="BL61" s="36" t="n"/>
      <c r="BM61" s="4" t="n"/>
      <c r="BN61" s="4" t="n"/>
      <c r="BO61" s="70" t="n"/>
      <c r="BP61" s="80" t="n"/>
    </row>
    <row r="62" customFormat="1" s="5">
      <c r="A62" s="343" t="inlineStr">
        <is>
          <t>Nixon</t>
        </is>
      </c>
      <c r="B62" s="343" t="inlineStr">
        <is>
          <t>Ama</t>
        </is>
      </c>
      <c r="C62" s="343" t="n">
        <v>39577</v>
      </c>
      <c r="D62" s="346" t="inlineStr">
        <is>
          <t>X</t>
        </is>
      </c>
      <c r="E62" s="346" t="n">
        <v>8</v>
      </c>
      <c r="F62" s="346" t="inlineStr">
        <is>
          <t xml:space="preserve"> </t>
        </is>
      </c>
      <c r="G62" s="346" t="inlineStr">
        <is>
          <t>yes</t>
        </is>
      </c>
      <c r="H62" s="346" t="inlineStr">
        <is>
          <t xml:space="preserve"> </t>
        </is>
      </c>
      <c r="I62" s="346" t="n">
        <v>2</v>
      </c>
      <c r="J62" s="346" t="n">
        <v>2</v>
      </c>
      <c r="K62" s="344" t="inlineStr">
        <is>
          <t>pre alg</t>
        </is>
      </c>
      <c r="L62" s="342" t="n"/>
      <c r="M62" s="342" t="n"/>
      <c r="N62" s="101" t="n"/>
      <c r="O62" s="101" t="n"/>
      <c r="P62" s="101" t="n"/>
      <c r="Q62" s="355" t="n"/>
      <c r="R62" s="356" t="n"/>
      <c r="S62" s="101" t="n"/>
      <c r="T62" s="176" t="inlineStr">
        <is>
          <t>SCI</t>
        </is>
      </c>
      <c r="U62" s="176" t="inlineStr">
        <is>
          <t>LA</t>
        </is>
      </c>
      <c r="V62" s="167" t="inlineStr">
        <is>
          <t>SP</t>
        </is>
      </c>
      <c r="W62" s="167" t="inlineStr">
        <is>
          <t>IM8</t>
        </is>
      </c>
      <c r="X62" s="167" t="inlineStr">
        <is>
          <t>SS</t>
        </is>
      </c>
      <c r="Y62" s="238" t="inlineStr">
        <is>
          <t>WB</t>
        </is>
      </c>
      <c r="Z62" s="88" t="inlineStr">
        <is>
          <t>OT</t>
        </is>
      </c>
      <c r="AA62" s="87" t="n"/>
      <c r="AB62" s="87" t="n"/>
      <c r="AC62" s="88" t="n"/>
      <c r="AD62" s="27" t="n"/>
      <c r="AE62" s="30" t="inlineStr">
        <is>
          <t>Rosie</t>
        </is>
      </c>
      <c r="AF62" s="31" t="inlineStr">
        <is>
          <t>SPED LA C3</t>
        </is>
      </c>
      <c r="AG62" s="30">
        <f>COUNTIF(X:X,"SPLA")</f>
        <v/>
      </c>
      <c r="AH62" s="30" t="n"/>
      <c r="AI62" s="30" t="n"/>
      <c r="AJ62" s="30" t="n"/>
      <c r="AK62" s="30" t="n"/>
      <c r="AL62" s="30" t="n"/>
      <c r="AM62" s="30" t="n"/>
      <c r="AN62" s="30" t="n"/>
      <c r="AO62" s="30" t="n"/>
      <c r="AP62" s="30" t="n"/>
      <c r="AQ62" s="30" t="n"/>
      <c r="AR62" s="30" t="n"/>
      <c r="AS62" s="3" t="n"/>
      <c r="AT62" s="34" t="n"/>
      <c r="AU62" s="34" t="inlineStr">
        <is>
          <t>Alg</t>
        </is>
      </c>
      <c r="AV62" s="58">
        <f>COUNTIF(K:K,"alg")</f>
        <v/>
      </c>
      <c r="AW62" s="3" t="n"/>
      <c r="AX62" s="3" t="n"/>
      <c r="AY62" s="3" t="n"/>
      <c r="AZ62" s="3" t="n"/>
      <c r="BA62" s="66" t="n"/>
      <c r="BB62" s="75" t="n"/>
      <c r="BC62" s="3">
        <f>$C58</f>
        <v/>
      </c>
      <c r="BD62" s="223">
        <f>IF($T58="LA","MLAC1",IF($T58="SS","MSSC1",IF($T58="SCI","MSCIC1",IF($T58="IM7","MM7C1",IF($T58="SP","MSPAC1",IF($T58="SPM","RM1B",IF($T58="SLA","RLA1B",IF($T58="ASC","ASC1BT1"))))))))</f>
        <v/>
      </c>
      <c r="BE62" s="217">
        <f>IF($U58="LA","MLAC2",IF($U58="SS","MSSC2",IF($U58="SCI","MSCIC2",IF($U58="im7","MM7C2",IF($U58="SP","MSPAC2",IF($U58="SPM","RM2B",IF($U58="SPLA","RLA2B",IF($U58="ASC","ASC2BT1",IF($U58="ELL","ELL2B")))))))))</f>
        <v/>
      </c>
      <c r="BF62" s="26">
        <f>IF($V58="LA","MLAC3",IF($V58="SS","MSSC3",IF($V58="SCI","MSCIC3",IF($V58="im8","MM8C3",IF($V58="SP","MSPC3",IF($V58="SPM","RM1G",IF($V58="SLA","RLA1G",IF($V58="ASC","ASC1GT1"))))))))</f>
        <v/>
      </c>
      <c r="BG62" s="26">
        <f>IF($W58="LA","MLAC4",IF($W58="SS","MSSC4",IF($W58="SCI","MSCIC4",IF($W58="im8","MM8C4",IF($W58="SP","MSPC4",IF($W58="SPM","RM2G",IF($W58="SPLA","RLA2G",IF($W58="ASC","ASC2GT1",IF($W58="MOT","OTM72G")))))))))</f>
        <v/>
      </c>
      <c r="BH62" s="26">
        <f>IF($X58="LA","MLAC5",IF($X58="SS","MSSC5",IF($X58="SCI","MSCIC5",IF($X58="im7","MM7C5",IF($X58="SP","MSPC5",IF($X58="ELL","ELL5G",IF($X58="SPLA","RLA5G",IF($X58="ASC","ASC5B"))))))))</f>
        <v/>
      </c>
      <c r="BI62" s="26">
        <f>IF($Y58="WB","MHRWB",IF($Y58="JG","MHRJG",IF($Y58="AV","MHRAV",IF($Y58="KP","MHRKP",IF($Y58="TH","MHRTH")))))</f>
        <v/>
      </c>
      <c r="BJ62" s="36" t="n"/>
      <c r="BK62" s="36" t="n"/>
      <c r="BL62" s="36" t="n"/>
      <c r="BM62" s="4" t="n"/>
      <c r="BN62" s="4" t="n"/>
      <c r="BO62" s="70" t="n"/>
      <c r="BP62" s="80" t="n"/>
    </row>
    <row r="63" customFormat="1" s="5">
      <c r="A63" s="351" t="inlineStr">
        <is>
          <t>Norris</t>
        </is>
      </c>
      <c r="B63" s="351" t="inlineStr">
        <is>
          <t>Reid</t>
        </is>
      </c>
      <c r="C63" s="343" t="n">
        <v>39728</v>
      </c>
      <c r="D63" s="346" t="inlineStr">
        <is>
          <t>M</t>
        </is>
      </c>
      <c r="E63" s="346" t="n">
        <v>7</v>
      </c>
      <c r="F63" s="346" t="inlineStr">
        <is>
          <t>IEP</t>
        </is>
      </c>
      <c r="G63" s="346" t="n"/>
      <c r="H63" s="346" t="inlineStr">
        <is>
          <t xml:space="preserve"> </t>
        </is>
      </c>
      <c r="I63" s="346" t="n">
        <v>2</v>
      </c>
      <c r="J63" s="346" t="n">
        <v>2</v>
      </c>
      <c r="K63" s="344" t="inlineStr">
        <is>
          <t>pre alg</t>
        </is>
      </c>
      <c r="L63" s="342" t="n"/>
      <c r="M63" s="342" t="n"/>
      <c r="N63" s="101" t="n"/>
      <c r="O63" s="101" t="n"/>
      <c r="P63" s="101" t="n"/>
      <c r="Q63" s="355" t="n"/>
      <c r="R63" s="356" t="n"/>
      <c r="S63" s="101" t="n"/>
      <c r="T63" s="176" t="inlineStr">
        <is>
          <t>LA</t>
        </is>
      </c>
      <c r="U63" s="176" t="inlineStr">
        <is>
          <t>IM7</t>
        </is>
      </c>
      <c r="V63" s="167" t="inlineStr">
        <is>
          <t>SS</t>
        </is>
      </c>
      <c r="W63" s="167" t="inlineStr">
        <is>
          <t>SP</t>
        </is>
      </c>
      <c r="X63" s="167" t="inlineStr">
        <is>
          <t>SCI</t>
        </is>
      </c>
      <c r="Y63" s="238" t="inlineStr">
        <is>
          <t>AV</t>
        </is>
      </c>
      <c r="Z63" s="88" t="inlineStr">
        <is>
          <t>BAND</t>
        </is>
      </c>
      <c r="AA63" s="87" t="n"/>
      <c r="AB63" s="87" t="n"/>
      <c r="AC63" s="88" t="n"/>
      <c r="AD63" s="27" t="n"/>
      <c r="AE63" s="3" t="inlineStr">
        <is>
          <t>Greg</t>
        </is>
      </c>
      <c r="AF63" s="12" t="inlineStr">
        <is>
          <t>SPED M C3</t>
        </is>
      </c>
      <c r="AG63" s="3">
        <f>COUNTIF(X:X,"SPM")</f>
        <v/>
      </c>
      <c r="AH63" s="3" t="n"/>
      <c r="AI63" s="3" t="n"/>
      <c r="AJ63" s="3" t="n"/>
      <c r="AK63" s="3" t="n"/>
      <c r="AL63" s="3" t="n"/>
      <c r="AM63" s="3" t="n"/>
      <c r="AN63" s="3" t="n"/>
      <c r="AO63" s="3" t="n"/>
      <c r="AP63" s="3" t="n"/>
      <c r="AQ63" s="3" t="n"/>
      <c r="AR63" s="3" t="n"/>
      <c r="AS63" s="30" t="n"/>
      <c r="AT63" s="34" t="n"/>
      <c r="AU63" s="34" t="inlineStr">
        <is>
          <t>H Geo</t>
        </is>
      </c>
      <c r="AV63" s="58">
        <f>COUNTIF(K:K,"H geo")</f>
        <v/>
      </c>
      <c r="AW63" s="3" t="n"/>
      <c r="AX63" s="3" t="n"/>
      <c r="AY63" s="3" t="n"/>
      <c r="AZ63" s="3" t="n"/>
      <c r="BA63" s="66" t="n"/>
      <c r="BB63" s="75" t="n"/>
      <c r="BC63" s="3">
        <f>$C59</f>
        <v/>
      </c>
      <c r="BD63" s="223">
        <f>IF($T59="LA","MLAC1",IF($T59="SS","MSSC1",IF($T59="SCI","MSCIC1",IF($T59="IM7","MM7C1",IF($T59="SP","MSPAC1",IF($T59="SPM","RM1B",IF($T59="SLA","RLA1B",IF($T59="ASC","ASC1BT1"))))))))</f>
        <v/>
      </c>
      <c r="BE63" s="217">
        <f>IF($U59="LA","MLAC2",IF($U59="SS","MSSC2",IF($U59="SCI","MSCIC2",IF($U59="im7","MM7C2",IF($U59="SP","MSPAC2",IF($U59="SPM","RM2B",IF($U59="SPLA","RLA2B",IF($U59="ASC","ASC2BT1",IF($U59="ELL","ELL2B")))))))))</f>
        <v/>
      </c>
      <c r="BF63" s="26">
        <f>IF($V59="LA","MLAC3",IF($V59="SS","MSSC3",IF($V59="SCI","MSCIC3",IF($V59="im8","MM8C3",IF($V59="SP","MSPC3",IF($V59="SPM","RM1G",IF($V59="SLA","RLA1G",IF($V59="ASC","ASC1GT1"))))))))</f>
        <v/>
      </c>
      <c r="BG63" s="26">
        <f>IF($W59="LA","MLAC4",IF($W59="SS","MSSC4",IF($W59="SCI","MSCIC4",IF($W59="im8","MM8C4",IF($W59="SP","MSPC4",IF($W59="SPM","RM2G",IF($W59="SPLA","RLA2G",IF($W59="ASC","ASC2GT1",IF($W59="MOT","OTM72G")))))))))</f>
        <v/>
      </c>
      <c r="BH63" s="26">
        <f>IF($X59="LA","MLAC5",IF($X59="SS","MSSC5",IF($X59="SCI","MSCIC5",IF($X59="im7","MM7C5",IF($X59="SP","MSPC5",IF($X59="ELL","ELL5G",IF($X59="SPLA","RLA5G",IF($X59="ASC","ASC5B"))))))))</f>
        <v/>
      </c>
      <c r="BI63" s="26">
        <f>IF($Y59="WB","MHRWB",IF($Y59="JG","MHRJG",IF($Y59="AV","MHRAV",IF($Y59="KP","MHRKP",IF($Y59="TH","MHRTH")))))</f>
        <v/>
      </c>
      <c r="BJ63" s="36" t="n"/>
      <c r="BK63" s="36" t="n"/>
      <c r="BL63" s="36" t="n"/>
      <c r="BM63" s="4" t="n"/>
      <c r="BN63" s="4" t="n"/>
      <c r="BO63" s="70" t="n"/>
      <c r="BP63" s="80" t="n"/>
    </row>
    <row r="64">
      <c r="A64" s="255" t="inlineStr">
        <is>
          <t>Sible</t>
        </is>
      </c>
      <c r="B64" s="255" t="inlineStr">
        <is>
          <t>Emmett</t>
        </is>
      </c>
      <c r="C64" s="271" t="n">
        <v>36200</v>
      </c>
      <c r="D64" s="256" t="inlineStr">
        <is>
          <t>M</t>
        </is>
      </c>
      <c r="E64" s="247" t="n">
        <v>7</v>
      </c>
      <c r="F64" s="256" t="n"/>
      <c r="G64" s="256" t="inlineStr">
        <is>
          <t>Yes</t>
        </is>
      </c>
      <c r="H64" s="256" t="n"/>
      <c r="I64" s="256" t="n">
        <v>1</v>
      </c>
      <c r="J64" s="256" t="n">
        <v>3</v>
      </c>
      <c r="K64" s="255" t="inlineStr">
        <is>
          <t>pre alg</t>
        </is>
      </c>
      <c r="L64" s="262" t="inlineStr">
        <is>
          <t>Late 6</t>
        </is>
      </c>
      <c r="M64" s="262" t="inlineStr">
        <is>
          <t>Late 6</t>
        </is>
      </c>
      <c r="N64" s="2" t="n"/>
      <c r="O64" s="2" t="n"/>
      <c r="P64" s="255" t="inlineStr">
        <is>
          <t>Grade</t>
        </is>
      </c>
      <c r="Q64" s="259" t="inlineStr">
        <is>
          <t>Grade</t>
        </is>
      </c>
      <c r="R64" s="265" t="n"/>
      <c r="S64" s="234" t="n"/>
      <c r="T64" s="176" t="inlineStr">
        <is>
          <t>SCI</t>
        </is>
      </c>
      <c r="U64" s="176" t="inlineStr">
        <is>
          <t>SS</t>
        </is>
      </c>
      <c r="V64" s="167" t="inlineStr">
        <is>
          <t>LA</t>
        </is>
      </c>
      <c r="W64" s="167" t="inlineStr">
        <is>
          <t>SP</t>
        </is>
      </c>
      <c r="X64" s="167" t="inlineStr">
        <is>
          <t>IM7</t>
        </is>
      </c>
      <c r="Y64" s="238" t="inlineStr">
        <is>
          <t>TH</t>
        </is>
      </c>
      <c r="Z64" s="88" t="inlineStr">
        <is>
          <t>JG</t>
        </is>
      </c>
      <c r="AA64" s="88" t="n"/>
      <c r="AB64" s="241" t="n"/>
      <c r="AC64" s="94" t="n"/>
      <c r="AD64" s="27" t="n"/>
      <c r="AE64" s="3" t="inlineStr">
        <is>
          <t>Greg</t>
        </is>
      </c>
      <c r="AF64" s="12" t="inlineStr">
        <is>
          <t>SPED M C4</t>
        </is>
      </c>
      <c r="AG64" s="3">
        <f>COUNTIF(T:T,"SPM")</f>
        <v/>
      </c>
      <c r="AT64" s="34" t="n"/>
      <c r="AU64" s="34" t="inlineStr">
        <is>
          <t>SPED M</t>
        </is>
      </c>
      <c r="AV64" s="58">
        <f>COUNTIF(K:K,"sped")</f>
        <v/>
      </c>
      <c r="BC64" s="3">
        <f>$C60</f>
        <v/>
      </c>
      <c r="BD64" s="223">
        <f>IF($T60="LA","MLAC1",IF($T60="SS","MSSC1",IF($T60="SCI","MSCIC1",IF($T60="IM7","MM7C1",IF($T60="SP","MSPAC1",IF($T60="SPM","RM1B",IF($T60="SLA","RLA1B",IF($T60="ASC","ASC1BT1"))))))))</f>
        <v/>
      </c>
      <c r="BE64" s="217">
        <f>IF($U60="LA","MLAC2",IF($U60="SS","MSSC2",IF($U60="SCI","MSCIC2",IF($U60="im7","MM7C2",IF($U60="SP","MSPAC2",IF($U60="SPM","RM2B",IF($U60="SPLA","RLA2B",IF($U60="ASC","ASC2BT1",IF($U60="ELL","ELL2B")))))))))</f>
        <v/>
      </c>
      <c r="BF64" s="26">
        <f>IF($V60="LA","MLAC3",IF($V60="SS","MSSC3",IF($V60="SCI","MSCIC3",IF($V60="im8","MM8C3",IF($V60="SP","MSPC3",IF($V60="SPM","RM1G",IF($V60="SLA","RLA1G",IF($V60="ASC","ASC1GT1"))))))))</f>
        <v/>
      </c>
      <c r="BG64" s="26">
        <f>IF($W60="LA","MLAC4",IF($W60="SS","MSSC4",IF($W60="SCI","MSCIC4",IF($W60="im8","MM8C4",IF($W60="SP","MSPC4",IF($W60="SPM","RM2G",IF($W60="SPLA","RLA2G",IF($W60="ASC","ASC2GT1",IF($W60="MOT","OTM72G")))))))))</f>
        <v/>
      </c>
      <c r="BH64" s="26">
        <f>IF($X60="LA","MLAC5",IF($X60="SS","MSSC5",IF($X60="SCI","MSCIC5",IF($X60="im7","MM7C5",IF($X60="SP","MSPC5",IF($X60="ELL","ELL5G",IF($X60="SPLA","RLA5G",IF($X60="ASC","ASC5B"))))))))</f>
        <v/>
      </c>
      <c r="BI64" s="26">
        <f>IF($Y60="WB","MHRWB",IF($Y60="JG","MHRJG",IF($Y60="AV","MHRAV",IF($Y60="KP","MHRKP",IF($Y60="TH","MHRTH")))))</f>
        <v/>
      </c>
    </row>
    <row r="65">
      <c r="A65" s="2" t="inlineStr">
        <is>
          <t>Chandler</t>
        </is>
      </c>
      <c r="B65" s="2" t="inlineStr">
        <is>
          <t>Ezra</t>
        </is>
      </c>
      <c r="C65" s="270" t="n">
        <v>36368</v>
      </c>
      <c r="D65" s="24" t="inlineStr">
        <is>
          <t>M</t>
        </is>
      </c>
      <c r="E65" s="24" t="n">
        <v>8</v>
      </c>
      <c r="F65" s="24" t="n"/>
      <c r="G65" s="24" t="inlineStr">
        <is>
          <t>TAG</t>
        </is>
      </c>
      <c r="H65" s="24" t="inlineStr">
        <is>
          <t>TAG:G</t>
        </is>
      </c>
      <c r="I65" s="24" t="n">
        <v>1</v>
      </c>
      <c r="J65" s="24" t="n">
        <v>2</v>
      </c>
      <c r="K65" s="24" t="inlineStr">
        <is>
          <t>ALG</t>
        </is>
      </c>
      <c r="L65" s="318" t="inlineStr">
        <is>
          <t>Mid 6</t>
        </is>
      </c>
      <c r="M65" s="318" t="inlineStr">
        <is>
          <t>Early 6</t>
        </is>
      </c>
      <c r="N65" s="2" t="n"/>
      <c r="O65" s="2" t="n"/>
      <c r="P65" s="2" t="inlineStr">
        <is>
          <t>Above</t>
        </is>
      </c>
      <c r="Q65" s="189" t="inlineStr">
        <is>
          <t>Below</t>
        </is>
      </c>
      <c r="R65" s="214" t="n"/>
      <c r="S65" s="176" t="inlineStr">
        <is>
          <t>SP Adv</t>
        </is>
      </c>
      <c r="T65" s="176" t="inlineStr">
        <is>
          <t>SP Adv</t>
        </is>
      </c>
      <c r="U65" s="176" t="inlineStr">
        <is>
          <t>LA</t>
        </is>
      </c>
      <c r="V65" s="166" t="inlineStr">
        <is>
          <t>IM8</t>
        </is>
      </c>
      <c r="W65" s="167" t="inlineStr">
        <is>
          <t>SS</t>
        </is>
      </c>
      <c r="X65" s="167" t="inlineStr">
        <is>
          <t>SCI</t>
        </is>
      </c>
      <c r="Y65" s="238" t="inlineStr">
        <is>
          <t>WB</t>
        </is>
      </c>
      <c r="Z65" s="88" t="inlineStr">
        <is>
          <t>OFF</t>
        </is>
      </c>
      <c r="AD65" s="27" t="n"/>
      <c r="AJ65" s="5" t="n"/>
      <c r="AK65" s="5" t="n"/>
      <c r="AL65" s="5" t="n"/>
      <c r="AT65" s="34" t="n"/>
      <c r="AU65" s="34" t="n"/>
      <c r="AV65" s="34" t="n"/>
      <c r="BC65" s="3">
        <f>$C61</f>
        <v/>
      </c>
      <c r="BD65" s="223">
        <f>IF($T61="LA","MLAC1",IF($T61="SS","MSSC1",IF($T61="SCI","MSCIC1",IF($T61="IM7","MM7C1",IF($T61="SP","MSPAC1",IF($T61="SPM","RM1B",IF($T61="SLA","RLA1B",IF($T61="ASC","ASC1BT1"))))))))</f>
        <v/>
      </c>
      <c r="BE65" s="217">
        <f>IF($U61="LA","MLAC2",IF($U61="SS","MSSC2",IF($U61="SCI","MSCIC2",IF($U61="im7","MM7C2",IF($U61="SP","MSPAC2",IF($U61="SPM","RM2B",IF($U61="SPLA","RLA2B",IF($U61="ASC","ASC2BT1",IF($U61="ELL","ELL2B")))))))))</f>
        <v/>
      </c>
      <c r="BF65" s="26">
        <f>IF($V61="LA","MLAC3",IF($V61="SS","MSSC3",IF($V61="SCI","MSCIC3",IF($V61="im8","MM8C3",IF($V61="SP","MSPC3",IF($V61="SPM","RM1G",IF($V61="SLA","RLA1G",IF($V61="ASC","ASC1GT1"))))))))</f>
        <v/>
      </c>
      <c r="BG65" s="26">
        <f>IF($W61="LA","MLAC4",IF($W61="SS","MSSC4",IF($W61="SCI","MSCIC4",IF($W61="im8","MM8C4",IF($W61="SP","MSPC4",IF($W61="SPM","RM2G",IF($W61="SPLA","RLA2G",IF($W61="ASC","ASC2GT1",IF($W61="MOT","OTM72G")))))))))</f>
        <v/>
      </c>
      <c r="BH65" s="26">
        <f>IF($X61="LA","MLAC5",IF($X61="SS","MSSC5",IF($X61="SCI","MSCIC5",IF($X61="im7","MM7C5",IF($X61="SP","MSPC5",IF($X61="ELL","ELL5G",IF($X61="SPLA","RLA5G",IF($X61="ASC","ASC5B"))))))))</f>
        <v/>
      </c>
      <c r="BI65" s="26">
        <f>IF($Y61="WB","MHRWB",IF($Y61="JG","MHRJG",IF($Y61="AV","MHRAV",IF($Y61="KP","MHRKP",IF($Y61="TH","MHRTH")))))</f>
        <v/>
      </c>
    </row>
    <row r="66">
      <c r="A66" s="2" t="inlineStr">
        <is>
          <t>Dygert</t>
        </is>
      </c>
      <c r="B66" s="2" t="inlineStr">
        <is>
          <t>Esa</t>
        </is>
      </c>
      <c r="C66" s="270" t="n">
        <v>36088</v>
      </c>
      <c r="D66" s="24" t="inlineStr">
        <is>
          <t>M</t>
        </is>
      </c>
      <c r="E66" s="24" t="n">
        <v>8</v>
      </c>
      <c r="F66" s="24" t="n"/>
      <c r="G66" s="24" t="n"/>
      <c r="H66" s="24" t="n"/>
      <c r="I66" s="24" t="n">
        <v>1</v>
      </c>
      <c r="J66" s="24" t="n">
        <v>1</v>
      </c>
      <c r="K66" s="24" t="inlineStr">
        <is>
          <t>ALG</t>
        </is>
      </c>
      <c r="L66" s="38" t="inlineStr">
        <is>
          <t>Mid 6</t>
        </is>
      </c>
      <c r="M66" s="38" t="inlineStr">
        <is>
          <t>Level 5</t>
        </is>
      </c>
      <c r="N66" s="2" t="n"/>
      <c r="O66" s="2" t="n"/>
      <c r="P66" s="2" t="inlineStr">
        <is>
          <t>Above</t>
        </is>
      </c>
      <c r="Q66" s="2" t="inlineStr">
        <is>
          <t>Above</t>
        </is>
      </c>
      <c r="R66" s="2" t="n"/>
      <c r="S66" s="176" t="inlineStr">
        <is>
          <t>SP Adv</t>
        </is>
      </c>
      <c r="T66" s="176" t="inlineStr">
        <is>
          <t>SP Adv</t>
        </is>
      </c>
      <c r="U66" s="176" t="inlineStr">
        <is>
          <t>SS</t>
        </is>
      </c>
      <c r="V66" s="320" t="inlineStr">
        <is>
          <t>LA</t>
        </is>
      </c>
      <c r="W66" s="166" t="inlineStr">
        <is>
          <t>IM8</t>
        </is>
      </c>
      <c r="X66" s="167" t="inlineStr">
        <is>
          <t>SCI</t>
        </is>
      </c>
      <c r="Y66" s="238" t="inlineStr">
        <is>
          <t>JG</t>
        </is>
      </c>
      <c r="Z66" s="88" t="inlineStr">
        <is>
          <t>OFF</t>
        </is>
      </c>
      <c r="AA66" s="241" t="n"/>
      <c r="AB66" s="241" t="n"/>
      <c r="AD66" s="27" t="n"/>
      <c r="AL66" s="5" t="n"/>
      <c r="AM66" s="5" t="n"/>
      <c r="AT66" s="6" t="n"/>
      <c r="AU66" s="6" t="n"/>
      <c r="AV66" s="6">
        <f>AV54+AV55</f>
        <v/>
      </c>
      <c r="BC66" s="3">
        <f>$C62</f>
        <v/>
      </c>
      <c r="BD66" s="223">
        <f>IF($T62="LA","MLAC1",IF($T62="SS","MSSC1",IF($T62="SCI","MSCIC1",IF($T62="IM7","MM7C1",IF($T62="SP","MSPAC1",IF($T62="SPM","RM1B",IF($T62="SLA","RLA1B",IF($T62="ASC","ASC1BT1"))))))))</f>
        <v/>
      </c>
      <c r="BE66" s="217">
        <f>IF($U62="LA","MLAC2",IF($U62="SS","MSSC2",IF($U62="SCI","MSCIC2",IF($U62="im7","MM7C2",IF($U62="SP","MSPAC2",IF($U62="SPM","RM2B",IF($U62="SPLA","RLA2B",IF($U62="ASC","ASC2BT1",IF($U62="ELL","ELL2B")))))))))</f>
        <v/>
      </c>
      <c r="BF66" s="26">
        <f>IF($V62="LA","MLAC3",IF($V62="SS","MSSC3",IF($V62="SCI","MSCIC3",IF($V62="im8","MM8C3",IF($V62="SP","MSPC3",IF($V62="SPM","RM1G",IF($V62="SLA","RLA1G",IF($V62="ASC","ASC1GT1"))))))))</f>
        <v/>
      </c>
      <c r="BG66" s="26">
        <f>IF($W62="LA","MLAC4",IF($W62="SS","MSSC4",IF($W62="SCI","MSCIC4",IF($W62="im8","MM8C4",IF($W62="SP","MSPC4",IF($W62="SPM","RM2G",IF($W62="SPLA","RLA2G",IF($W62="ASC","ASC2GT1",IF($W62="MOT","OTM72G")))))))))</f>
        <v/>
      </c>
      <c r="BH66" s="26">
        <f>IF($X62="LA","MLAC5",IF($X62="SS","MSSC5",IF($X62="SCI","MSCIC5",IF($X62="im7","MM7C5",IF($X62="SP","MSPC5",IF($X62="ELL","ELL5G",IF($X62="SPLA","RLA5G",IF($X62="ASC","ASC5B"))))))))</f>
        <v/>
      </c>
      <c r="BI66" s="26">
        <f>IF($Y62="WB","MHRWB",IF($Y62="JG","MHRJG",IF($Y62="AV","MHRAV",IF($Y62="KP","MHRKP",IF($Y62="TH","MHRTH")))))</f>
        <v/>
      </c>
    </row>
    <row r="67">
      <c r="A67" s="2" t="inlineStr">
        <is>
          <t>Henvy</t>
        </is>
      </c>
      <c r="B67" s="2" t="inlineStr">
        <is>
          <t>Tyler</t>
        </is>
      </c>
      <c r="C67" s="270" t="n">
        <v>35075</v>
      </c>
      <c r="D67" s="24" t="inlineStr">
        <is>
          <t>M</t>
        </is>
      </c>
      <c r="E67" s="24" t="n">
        <v>8</v>
      </c>
      <c r="F67" s="24" t="inlineStr">
        <is>
          <t>504p</t>
        </is>
      </c>
      <c r="G67" s="24" t="n"/>
      <c r="H67" s="87" t="n">
        <v>504</v>
      </c>
      <c r="I67" s="24" t="n">
        <v>3</v>
      </c>
      <c r="J67" s="24" t="n">
        <v>3</v>
      </c>
      <c r="K67" s="24" t="inlineStr">
        <is>
          <t>pre alg</t>
        </is>
      </c>
      <c r="L67" s="318" t="inlineStr">
        <is>
          <t xml:space="preserve"> </t>
        </is>
      </c>
      <c r="M67" s="318" t="n"/>
      <c r="N67" s="87" t="n"/>
      <c r="O67" s="87" t="n"/>
      <c r="P67" s="2" t="inlineStr">
        <is>
          <t>Below</t>
        </is>
      </c>
      <c r="Q67" s="189" t="inlineStr">
        <is>
          <t>Below</t>
        </is>
      </c>
      <c r="R67" s="214" t="n"/>
      <c r="S67" s="176" t="inlineStr">
        <is>
          <t>SP Adv</t>
        </is>
      </c>
      <c r="T67" s="176" t="inlineStr">
        <is>
          <t>SP Adv</t>
        </is>
      </c>
      <c r="U67" s="176" t="inlineStr"/>
      <c r="V67" s="166" t="inlineStr">
        <is>
          <t>SCI</t>
        </is>
      </c>
      <c r="W67" s="167" t="inlineStr">
        <is>
          <t>IM8</t>
        </is>
      </c>
      <c r="X67" s="167" t="inlineStr">
        <is>
          <t>SS</t>
        </is>
      </c>
      <c r="Y67" s="238" t="inlineStr">
        <is>
          <t>WB</t>
        </is>
      </c>
      <c r="Z67" s="88" t="inlineStr">
        <is>
          <t>TH</t>
        </is>
      </c>
      <c r="AA67" s="88" t="n"/>
      <c r="AB67" s="241" t="n"/>
      <c r="AD67" s="27" t="n"/>
      <c r="BC67" s="3">
        <f>$C63</f>
        <v/>
      </c>
      <c r="BD67" s="223">
        <f>IF($T63="LA","MLAC1",IF($T63="SS","MSSC1",IF($T63="SCI","MSCIC1",IF($T63="IM7","MM7C1",IF($T63="SP","MSPAC1",IF($T63="SPM","RM1B",IF($T63="SLA","RLA1B",IF($T63="ASC","ASC1BT1"))))))))</f>
        <v/>
      </c>
      <c r="BE67" s="217">
        <f>IF($U63="LA","MLAC2",IF($U63="SS","MSSC2",IF($U63="SCI","MSCIC2",IF($U63="im7","MM7C2",IF($U63="SP","MSPAC2",IF($U63="SPM","RM2B",IF($U63="SPLA","RLA2B",IF($U63="ASC","ASC2BT1",IF($U63="ELL","ELL2B")))))))))</f>
        <v/>
      </c>
      <c r="BF67" s="26">
        <f>IF($V63="LA","MLAC3",IF($V63="SS","MSSC3",IF($V63="SCI","MSCIC3",IF($V63="im8","MM8C3",IF($V63="SP","MSPC3",IF($V63="SPM","RM1G",IF($V63="SLA","RLA1G",IF($V63="ASC","ASC1GT1"))))))))</f>
        <v/>
      </c>
      <c r="BG67" s="26">
        <f>IF($W63="LA","MLAC4",IF($W63="SS","MSSC4",IF($W63="SCI","MSCIC4",IF($W63="im8","MM8C4",IF($W63="SP","MSPC4",IF($W63="SPM","RM2G",IF($W63="SPLA","RLA2G",IF($W63="ASC","ASC2GT1",IF($W63="MOT","OTM72G")))))))))</f>
        <v/>
      </c>
      <c r="BH67" s="26">
        <f>IF($X63="LA","MLAC5",IF($X63="SS","MSSC5",IF($X63="SCI","MSCIC5",IF($X63="im7","MM7C5",IF($X63="SP","MSPC5",IF($X63="ELL","ELL5G",IF($X63="SPLA","RLA5G",IF($X63="ASC","ASC5B"))))))))</f>
        <v/>
      </c>
      <c r="BI67" s="26">
        <f>IF($Y63="WB","MHRWB",IF($Y63="JG","MHRJG",IF($Y63="AV","MHRAV",IF($Y63="KP","MHRKP",IF($Y63="TH","MHRTH")))))</f>
        <v/>
      </c>
    </row>
    <row r="68">
      <c r="A68" s="2" t="inlineStr">
        <is>
          <t>Kendrick</t>
        </is>
      </c>
      <c r="B68" s="2" t="inlineStr">
        <is>
          <t>Audrina</t>
        </is>
      </c>
      <c r="C68" s="270" t="n">
        <v>35097</v>
      </c>
      <c r="D68" s="24" t="inlineStr">
        <is>
          <t>F</t>
        </is>
      </c>
      <c r="E68" s="24" t="n">
        <v>8</v>
      </c>
      <c r="F68" s="24" t="n"/>
      <c r="G68" s="245" t="inlineStr">
        <is>
          <t xml:space="preserve"> </t>
        </is>
      </c>
      <c r="H68" s="24" t="n"/>
      <c r="I68" s="245" t="n">
        <v>2</v>
      </c>
      <c r="J68" s="245" t="n">
        <v>2</v>
      </c>
      <c r="K68" s="24" t="inlineStr">
        <is>
          <t>pre alg</t>
        </is>
      </c>
      <c r="L68" s="318" t="inlineStr">
        <is>
          <t>Level 5</t>
        </is>
      </c>
      <c r="M68" s="318" t="inlineStr">
        <is>
          <t>Level 4</t>
        </is>
      </c>
      <c r="N68" s="2" t="n"/>
      <c r="O68" s="2" t="n"/>
      <c r="P68" s="195" t="inlineStr">
        <is>
          <t xml:space="preserve"> </t>
        </is>
      </c>
      <c r="Q68" s="372" t="inlineStr">
        <is>
          <t xml:space="preserve"> </t>
        </is>
      </c>
      <c r="R68" s="380" t="inlineStr">
        <is>
          <t>Math</t>
        </is>
      </c>
      <c r="S68" s="176" t="inlineStr">
        <is>
          <t>SP Adv</t>
        </is>
      </c>
      <c r="T68" s="176" t="inlineStr">
        <is>
          <t>SP Adv</t>
        </is>
      </c>
      <c r="U68" s="176" t="inlineStr">
        <is>
          <t>SS</t>
        </is>
      </c>
      <c r="V68" s="167" t="inlineStr">
        <is>
          <t>SCI</t>
        </is>
      </c>
      <c r="W68" s="166" t="inlineStr">
        <is>
          <t>IM8</t>
        </is>
      </c>
      <c r="X68" s="167" t="inlineStr">
        <is>
          <t>LA</t>
        </is>
      </c>
      <c r="Y68" s="238" t="inlineStr">
        <is>
          <t>TH</t>
        </is>
      </c>
      <c r="Z68" s="88" t="inlineStr">
        <is>
          <t>JG</t>
        </is>
      </c>
      <c r="AA68" s="88" t="n"/>
      <c r="AB68" s="88" t="n"/>
      <c r="AD68" s="27" t="n"/>
      <c r="AV68" s="5" t="n"/>
      <c r="BC68" s="3">
        <f>$C64</f>
        <v/>
      </c>
      <c r="BD68" s="223">
        <f>IF($T64="LA","MLAC1",IF($T64="SS","MSSC1",IF($T64="SCI","MSCIC1",IF($T64="IM7","MM7C1",IF($T64="SP","MSPAC1",IF($T64="SPM","RM1B",IF($T64="SLA","RLA1B",IF($T64="ASC","ASC1BT1"))))))))</f>
        <v/>
      </c>
      <c r="BE68" s="217">
        <f>IF($U64="LA","MLAC2",IF($U64="SS","MSSC2",IF($U64="SCI","MSCIC2",IF($U64="im7","MM7C2",IF($U64="SP","MSPAC2",IF($U64="SPM","RM2B",IF($U64="SPLA","RLA2B",IF($U64="ASC","ASC2BT1",IF($U64="ELL","ELL2B")))))))))</f>
        <v/>
      </c>
      <c r="BF68" s="26">
        <f>IF($V64="LA","MLAC3",IF($V64="SS","MSSC3",IF($V64="SCI","MSCIC3",IF($V64="im8","MM8C3",IF($V64="SP","MSPC3",IF($V64="SPM","RM1G",IF($V64="SLA","RLA1G",IF($V64="ASC","ASC1GT1"))))))))</f>
        <v/>
      </c>
      <c r="BG68" s="26">
        <f>IF($W64="LA","MLAC4",IF($W64="SS","MSSC4",IF($W64="SCI","MSCIC4",IF($W64="im8","MM8C4",IF($W64="SP","MSPC4",IF($W64="SPM","RM2G",IF($W64="SPLA","RLA2G",IF($W64="ASC","ASC2GT1",IF($W64="MOT","OTM72G")))))))))</f>
        <v/>
      </c>
      <c r="BH68" s="26">
        <f>IF($X64="LA","MLAC5",IF($X64="SS","MSSC5",IF($X64="SCI","MSCIC5",IF($X64="im7","MM7C5",IF($X64="SP","MSPC5",IF($X64="ELL","ELL5G",IF($X64="SPLA","RLA5G",IF($X64="ASC","ASC5B"))))))))</f>
        <v/>
      </c>
      <c r="BI68" s="26">
        <f>IF($Y64="WB","MHRWB",IF($Y64="JG","MHRJG",IF($Y64="AV","MHRAV",IF($Y64="KP","MHRKP",IF($Y64="TH","MHRTH")))))</f>
        <v/>
      </c>
    </row>
    <row r="69">
      <c r="A69" s="2" t="inlineStr">
        <is>
          <t>Walkup</t>
        </is>
      </c>
      <c r="B69" s="2" t="inlineStr">
        <is>
          <t>Teah</t>
        </is>
      </c>
      <c r="C69" s="270" t="n">
        <v>35102</v>
      </c>
      <c r="D69" s="24" t="inlineStr">
        <is>
          <t>F</t>
        </is>
      </c>
      <c r="E69" s="24" t="n">
        <v>8</v>
      </c>
      <c r="F69" s="24" t="n"/>
      <c r="G69" s="24" t="n"/>
      <c r="H69" s="24" t="n"/>
      <c r="I69" s="254" t="n">
        <v>2</v>
      </c>
      <c r="J69" s="254" t="n">
        <v>1</v>
      </c>
      <c r="K69" s="24" t="inlineStr">
        <is>
          <t>ALG</t>
        </is>
      </c>
      <c r="L69" s="318" t="inlineStr">
        <is>
          <t>Mid 6</t>
        </is>
      </c>
      <c r="M69" s="318" t="inlineStr">
        <is>
          <t>Early 6</t>
        </is>
      </c>
      <c r="P69" s="2" t="inlineStr">
        <is>
          <t>Grade</t>
        </is>
      </c>
      <c r="Q69" s="189" t="inlineStr">
        <is>
          <t>Grade</t>
        </is>
      </c>
      <c r="R69" s="246" t="n"/>
      <c r="S69" s="176" t="inlineStr">
        <is>
          <t>SP Adv</t>
        </is>
      </c>
      <c r="T69" s="176" t="inlineStr">
        <is>
          <t>LA</t>
        </is>
      </c>
      <c r="U69" s="176" t="inlineStr">
        <is>
          <t>SP Adv</t>
        </is>
      </c>
      <c r="V69" s="166" t="inlineStr">
        <is>
          <t>SCI</t>
        </is>
      </c>
      <c r="W69" s="167" t="inlineStr">
        <is>
          <t>IM8</t>
        </is>
      </c>
      <c r="X69" s="167" t="inlineStr">
        <is>
          <t>SS</t>
        </is>
      </c>
      <c r="Y69" s="240" t="inlineStr">
        <is>
          <t>AV</t>
        </is>
      </c>
      <c r="Z69" s="88" t="inlineStr">
        <is>
          <t>JG</t>
        </is>
      </c>
      <c r="AA69" s="88" t="n"/>
      <c r="AD69" s="27" t="n"/>
      <c r="AV69" s="5" t="n"/>
      <c r="AZ69" s="5" t="n"/>
      <c r="BA69" s="67" t="n"/>
      <c r="BB69" s="76" t="n"/>
      <c r="BC69" s="3">
        <f>$C65</f>
        <v/>
      </c>
      <c r="BD69" s="223">
        <f>IF($T65="LA","MLAC1",IF($T65="SS","MSSC1",IF($T65="SCI","MSCIC1",IF($T65="IM7","MM7C1",IF($T65="SP","MSPAC1",IF($T65="SPM","RM1B",IF($T65="SLA","RLA1B",IF($T65="ASC","ASC1BT1"))))))))</f>
        <v/>
      </c>
      <c r="BE69" s="217">
        <f>IF($U65="LA","MLAC2",IF($U65="SS","MSSC2",IF($U65="SCI","MSCIC2",IF($U65="im7","MM7C2",IF($U65="SP","MSPAC2",IF($U65="SPM","RM2B",IF($U65="SPLA","RLA2B",IF($U65="ASC","ASC2BT1",IF($U65="ELL","ELL2B")))))))))</f>
        <v/>
      </c>
      <c r="BF69" s="26">
        <f>IF($V65="LA","MLAC3",IF($V65="SS","MSSC3",IF($V65="SCI","MSCIC3",IF($V65="im8","MM8C3",IF($V65="SP","MSPC3",IF($V65="SPM","RM1G",IF($V65="SLA","RLA1G",IF($V65="ASC","ASC1GT1"))))))))</f>
        <v/>
      </c>
      <c r="BG69" s="26">
        <f>IF($W65="LA","MLAC4",IF($W65="SS","MSSC4",IF($W65="SCI","MSCIC4",IF($W65="im8","MM8C4",IF($W65="SP","MSPC4",IF($W65="SPM","RM2G",IF($W65="SPLA","RLA2G",IF($W65="ASC","ASC2GT1",IF($W65="MOT","OTM72G")))))))))</f>
        <v/>
      </c>
      <c r="BH69" s="26">
        <f>IF($X65="LA","MLAC5",IF($X65="SS","MSSC5",IF($X65="SCI","MSCIC5",IF($X65="im7","MM7C5",IF($X65="SP","MSPC5",IF($X65="ELL","ELL5G",IF($X65="SPLA","RLA5G",IF($X65="ASC","ASC5B"))))))))</f>
        <v/>
      </c>
      <c r="BI69" s="26">
        <f>IF($Y65="WB","MHRWB",IF($Y65="JG","MHRJG",IF($Y65="AV","MHRAV",IF($Y65="KP","MHRKP",IF($Y65="TH","MHRTH")))))</f>
        <v/>
      </c>
      <c r="BM69" s="37" t="n"/>
      <c r="BN69" s="37" t="n"/>
      <c r="BO69" s="72" t="n"/>
    </row>
    <row r="70">
      <c r="A70" s="343" t="inlineStr">
        <is>
          <t>Saturen</t>
        </is>
      </c>
      <c r="B70" s="343" t="inlineStr">
        <is>
          <t>Anya</t>
        </is>
      </c>
      <c r="C70" s="343" t="n">
        <v>34893</v>
      </c>
      <c r="D70" s="346" t="inlineStr">
        <is>
          <t>F</t>
        </is>
      </c>
      <c r="E70" s="346" t="n">
        <v>8</v>
      </c>
      <c r="F70" s="346" t="inlineStr">
        <is>
          <t xml:space="preserve"> </t>
        </is>
      </c>
      <c r="G70" s="346" t="inlineStr">
        <is>
          <t xml:space="preserve"> </t>
        </is>
      </c>
      <c r="H70" s="346" t="inlineStr">
        <is>
          <t xml:space="preserve"> </t>
        </is>
      </c>
      <c r="I70" s="346" t="n">
        <v>2</v>
      </c>
      <c r="J70" s="346" t="n">
        <v>2</v>
      </c>
      <c r="K70" s="344" t="inlineStr">
        <is>
          <t>pre alg</t>
        </is>
      </c>
      <c r="L70" s="342" t="n"/>
      <c r="M70" s="342" t="n"/>
      <c r="Q70" s="355" t="n"/>
      <c r="R70" s="356" t="n"/>
      <c r="S70" s="176" t="inlineStr">
        <is>
          <t>SP Adv</t>
        </is>
      </c>
      <c r="T70" s="176" t="inlineStr">
        <is>
          <t>SP Adv</t>
        </is>
      </c>
      <c r="U70" s="176" t="inlineStr">
        <is>
          <t>SCI</t>
        </is>
      </c>
      <c r="V70" s="167" t="inlineStr">
        <is>
          <t>IM8</t>
        </is>
      </c>
      <c r="W70" s="167" t="inlineStr">
        <is>
          <t>SS</t>
        </is>
      </c>
      <c r="X70" s="167" t="inlineStr">
        <is>
          <t>LA</t>
        </is>
      </c>
      <c r="Y70" s="238" t="inlineStr">
        <is>
          <t>WB</t>
        </is>
      </c>
      <c r="Z70" s="357" t="inlineStr">
        <is>
          <t>KP</t>
        </is>
      </c>
      <c r="AD70" s="27" t="n"/>
      <c r="AT70" s="5" t="n"/>
      <c r="AU70" s="5" t="n"/>
      <c r="AW70" s="5" t="n"/>
      <c r="AX70" s="5" t="n"/>
      <c r="AY70" s="5" t="n"/>
      <c r="BC70" s="3">
        <f>$C66</f>
        <v/>
      </c>
      <c r="BD70" s="223">
        <f>IF($T66="LA","MLAC1",IF($T66="SS","MSSC1",IF($T66="SCI","MSCIC1",IF($T66="IM7","MM7C1",IF($T66="SP","MSPAC1",IF($T66="SPM","RM1B",IF($T66="SLA","RLA1B",IF($T66="ASC","ASC1BT1"))))))))</f>
        <v/>
      </c>
      <c r="BE70" s="217">
        <f>IF($U66="LA","MLAC2",IF($U66="SS","MSSC2",IF($U66="SCI","MSCIC2",IF($U66="im7","MM7C2",IF($U66="SP","MSPAC2",IF($U66="SPM","RM2B",IF($U66="SPLA","RLA2B",IF($U66="ASC","ASC2BT1",IF($U66="ELL","ELL2B")))))))))</f>
        <v/>
      </c>
      <c r="BF70" s="26">
        <f>IF($V66="LA","MLAC3",IF($V66="SS","MSSC3",IF($V66="SCI","MSCIC3",IF($V66="im8","MM8C3",IF($V66="SP","MSPC3",IF($V66="SPM","RM1G",IF($V66="SLA","RLA1G",IF($V66="ASC","ASC1GT1"))))))))</f>
        <v/>
      </c>
      <c r="BG70" s="26">
        <f>IF($W66="LA","MLAC4",IF($W66="SS","MSSC4",IF($W66="SCI","MSCIC4",IF($W66="im8","MM8C4",IF($W66="SP","MSPC4",IF($W66="SPM","RM2G",IF($W66="SPLA","RLA2G",IF($W66="ASC","ASC2GT1",IF($W66="MOT","OTM72G")))))))))</f>
        <v/>
      </c>
      <c r="BH70" s="26">
        <f>IF($X66="LA","MLAC5",IF($X66="SS","MSSC5",IF($X66="SCI","MSCIC5",IF($X66="im7","MM7C5",IF($X66="SP","MSPC5",IF($X66="ELL","ELL5G",IF($X66="SPLA","RLA5G",IF($X66="ASC","ASC5B"))))))))</f>
        <v/>
      </c>
      <c r="BI70" s="26">
        <f>IF($Y66="WB","MHRWB",IF($Y66="JG","MHRJG",IF($Y66="AV","MHRAV",IF($Y66="KP","MHRKP",IF($Y66="TH","MHRTH")))))</f>
        <v/>
      </c>
    </row>
    <row r="71">
      <c r="A71" s="2" t="inlineStr">
        <is>
          <t>Pelay</t>
        </is>
      </c>
      <c r="B71" s="2" t="inlineStr">
        <is>
          <t>Haley</t>
        </is>
      </c>
      <c r="C71" s="270" t="n">
        <v>35072</v>
      </c>
      <c r="D71" s="24" t="inlineStr">
        <is>
          <t>F</t>
        </is>
      </c>
      <c r="E71" s="24" t="n">
        <v>8</v>
      </c>
      <c r="F71" s="24" t="inlineStr">
        <is>
          <t>IEP</t>
        </is>
      </c>
      <c r="G71" s="24" t="n"/>
      <c r="H71" s="24" t="n"/>
      <c r="I71" s="24" t="n">
        <v>2</v>
      </c>
      <c r="J71" s="24" t="n">
        <v>2</v>
      </c>
      <c r="K71" s="245" t="inlineStr">
        <is>
          <t>pre alg</t>
        </is>
      </c>
      <c r="L71" s="318" t="inlineStr">
        <is>
          <t>Early 6</t>
        </is>
      </c>
      <c r="M71" s="318" t="inlineStr">
        <is>
          <t>Level 5</t>
        </is>
      </c>
      <c r="N71" s="2" t="n"/>
      <c r="O71" s="2" t="n"/>
      <c r="P71" s="2" t="inlineStr">
        <is>
          <t>Sped</t>
        </is>
      </c>
      <c r="Q71" s="189" t="inlineStr">
        <is>
          <t>Below</t>
        </is>
      </c>
      <c r="R71" s="214" t="inlineStr">
        <is>
          <t>ASC</t>
        </is>
      </c>
      <c r="S71" s="176" t="inlineStr">
        <is>
          <t>SP Adv</t>
        </is>
      </c>
      <c r="T71" s="176" t="inlineStr">
        <is>
          <t>SS</t>
        </is>
      </c>
      <c r="U71" s="176" t="inlineStr">
        <is>
          <t>SP Adv</t>
        </is>
      </c>
      <c r="V71" s="167" t="inlineStr">
        <is>
          <t>SCI</t>
        </is>
      </c>
      <c r="W71" s="166" t="inlineStr">
        <is>
          <t>IM8</t>
        </is>
      </c>
      <c r="X71" s="167" t="inlineStr">
        <is>
          <t>LA</t>
        </is>
      </c>
      <c r="Y71" s="238" t="inlineStr">
        <is>
          <t>AV</t>
        </is>
      </c>
      <c r="Z71" s="88" t="inlineStr">
        <is>
          <t>PHIL</t>
        </is>
      </c>
      <c r="AA71" s="241" t="n"/>
      <c r="AB71" s="241" t="n"/>
      <c r="AD71" s="27" t="n"/>
      <c r="AJ71" s="5" t="n"/>
      <c r="AK71" s="5" t="n"/>
      <c r="AL71" s="5" t="n"/>
      <c r="AP71" s="5" t="n"/>
      <c r="AQ71" s="5" t="n"/>
      <c r="AR71" s="5" t="n"/>
      <c r="BC71" s="3">
        <f>$C67</f>
        <v/>
      </c>
      <c r="BD71" s="223">
        <f>IF($T67="LA","MLAC1",IF($T67="SS","MSSC1",IF($T67="SCI","MSCIC1",IF($T67="IM7","MM7C1",IF($T67="SP","MSPAC1",IF($T67="SPM","RM1B",IF($T67="SLA","RLA1B",IF($T67="ASC","ASC1BT1"))))))))</f>
        <v/>
      </c>
      <c r="BE71" s="217">
        <f>IF($U67="LA","MLAC2",IF($U67="SS","MSSC2",IF($U67="SCI","MSCIC2",IF($U67="im7","MM7C2",IF($U67="SP","MSPAC2",IF($U67="SPM","RM2B",IF($U67="SPLA","RLA2B",IF($U67="ASC","ASC2BT1",IF($U67="ELL","ELL2B")))))))))</f>
        <v/>
      </c>
      <c r="BF71" s="26">
        <f>IF($V67="LA","MLAC3",IF($V67="SS","MSSC3",IF($V67="SCI","MSCIC3",IF($V67="im8","MM8C3",IF($V67="SP","MSPC3",IF($V67="SPM","RM1G",IF($V67="SLA","RLA1G",IF($V67="ASC","ASC1GT1"))))))))</f>
        <v/>
      </c>
      <c r="BG71" s="26">
        <f>IF($W67="LA","MLAC4",IF($W67="SS","MSSC4",IF($W67="SCI","MSCIC4",IF($W67="im8","MM8C4",IF($W67="SP","MSPC4",IF($W67="SPM","RM2G",IF($W67="SPLA","RLA2G",IF($W67="ASC","ASC2GT1",IF($W67="MOT","OTM72G")))))))))</f>
        <v/>
      </c>
      <c r="BH71" s="26">
        <f>IF($X67="LA","MLAC5",IF($X67="SS","MSSC5",IF($X67="SCI","MSCIC5",IF($X67="im7","MM7C5",IF($X67="SP","MSPC5",IF($X67="ELL","ELL5G",IF($X67="SPLA","RLA5G",IF($X67="ASC","ASC5B"))))))))</f>
        <v/>
      </c>
      <c r="BI71" s="26">
        <f>IF($Y67="WB","MHRWB",IF($Y67="JG","MHRJG",IF($Y67="AV","MHRAV",IF($Y67="KP","MHRKP",IF($Y67="TH","MHRTH")))))</f>
        <v/>
      </c>
      <c r="BM71" s="8" t="n"/>
      <c r="BN71" s="8" t="n"/>
      <c r="BO71" s="71" t="n"/>
    </row>
    <row r="72">
      <c r="A72" s="88" t="inlineStr">
        <is>
          <t>Cowart</t>
        </is>
      </c>
      <c r="B72" s="88" t="inlineStr">
        <is>
          <t>Kaeli</t>
        </is>
      </c>
      <c r="C72" s="272" t="n">
        <v>39865</v>
      </c>
      <c r="D72" s="87" t="inlineStr">
        <is>
          <t>F</t>
        </is>
      </c>
      <c r="E72" s="247" t="n">
        <v>7</v>
      </c>
      <c r="I72" s="227" t="n">
        <v>2</v>
      </c>
      <c r="J72" s="227" t="n">
        <v>2</v>
      </c>
      <c r="L72" s="342" t="n"/>
      <c r="M72" s="342" t="n"/>
      <c r="Q72" s="355" t="n"/>
      <c r="R72" s="356" t="n"/>
      <c r="T72" s="176" t="inlineStr">
        <is>
          <t>IM7</t>
        </is>
      </c>
      <c r="U72" s="176" t="inlineStr">
        <is>
          <t>LA</t>
        </is>
      </c>
      <c r="V72" s="167" t="inlineStr">
        <is>
          <t>SS</t>
        </is>
      </c>
      <c r="W72" s="167" t="inlineStr">
        <is>
          <t>SCI</t>
        </is>
      </c>
      <c r="X72" s="167" t="inlineStr">
        <is>
          <t>SP</t>
        </is>
      </c>
      <c r="Y72" s="238" t="inlineStr">
        <is>
          <t>JG</t>
        </is>
      </c>
      <c r="Z72" s="88" t="inlineStr">
        <is>
          <t>WB</t>
        </is>
      </c>
      <c r="AA72" s="87" t="inlineStr">
        <is>
          <t xml:space="preserve"> </t>
        </is>
      </c>
      <c r="AD72" s="27" t="n"/>
      <c r="AJ72" s="5" t="n"/>
      <c r="AK72" s="5" t="n"/>
      <c r="AL72" s="5" t="n"/>
      <c r="AP72" s="5" t="n"/>
      <c r="AQ72" s="5" t="n"/>
      <c r="AR72" s="5" t="n"/>
      <c r="BC72" s="3">
        <f>$C68</f>
        <v/>
      </c>
      <c r="BD72" s="223">
        <f>IF($T68="LA","MLAC1",IF($T68="SS","MSSC1",IF($T68="SCI","MSCIC1",IF($T68="IM7","MM7C1",IF($T68="SP","MSPAC1",IF($T68="SPM","RM1B",IF($T68="SLA","RLA1B",IF($T68="ASC","ASC1BT1"))))))))</f>
        <v/>
      </c>
      <c r="BE72" s="217">
        <f>IF($U68="LA","MLAC2",IF($U68="SS","MSSC2",IF($U68="SCI","MSCIC2",IF($U68="im7","MM7C2",IF($U68="SP","MSPAC2",IF($U68="SPM","RM2B",IF($U68="SPLA","RLA2B",IF($U68="ASC","ASC2BT1",IF($U68="ELL","ELL2B")))))))))</f>
        <v/>
      </c>
      <c r="BF72" s="26">
        <f>IF($V68="LA","MLAC3",IF($V68="SS","MSSC3",IF($V68="SCI","MSCIC3",IF($V68="im8","MM8C3",IF($V68="SP","MSPC3",IF($V68="SPM","RM1G",IF($V68="SLA","RLA1G",IF($V68="ASC","ASC1GT1"))))))))</f>
        <v/>
      </c>
      <c r="BG72" s="26">
        <f>IF($W68="LA","MLAC4",IF($W68="SS","MSSC4",IF($W68="SCI","MSCIC4",IF($W68="im8","MM8C4",IF($W68="SP","MSPC4",IF($W68="SPM","RM2G",IF($W68="SPLA","RLA2G",IF($W68="ASC","ASC2GT1",IF($W68="MOT","OTM72G")))))))))</f>
        <v/>
      </c>
      <c r="BH72" s="26">
        <f>IF($X68="LA","MLAC5",IF($X68="SS","MSSC5",IF($X68="SCI","MSCIC5",IF($X68="im7","MM7C5",IF($X68="SP","MSPC5",IF($X68="ELL","ELL5G",IF($X68="SPLA","RLA5G",IF($X68="ASC","ASC5B"))))))))</f>
        <v/>
      </c>
      <c r="BI72" s="26">
        <f>IF($Y68="WB","MHRWB",IF($Y68="JG","MHRJG",IF($Y68="AV","MHRAV",IF($Y68="KP","MHRKP",IF($Y68="TH","MHRTH")))))</f>
        <v/>
      </c>
    </row>
    <row r="73">
      <c r="A73" s="347" t="inlineStr">
        <is>
          <t>Ding</t>
        </is>
      </c>
      <c r="B73" s="347" t="inlineStr">
        <is>
          <t>Samuel</t>
        </is>
      </c>
      <c r="C73" s="348" t="n">
        <v>39782</v>
      </c>
      <c r="D73" s="238" t="inlineStr">
        <is>
          <t>m</t>
        </is>
      </c>
      <c r="E73" s="345" t="n">
        <v>8</v>
      </c>
      <c r="F73" s="345" t="n"/>
      <c r="G73" s="345" t="n"/>
      <c r="H73" s="345" t="n"/>
      <c r="I73" s="350" t="n">
        <v>1</v>
      </c>
      <c r="J73" s="350" t="n">
        <v>1</v>
      </c>
      <c r="K73" s="345" t="inlineStr">
        <is>
          <t>H Geo</t>
        </is>
      </c>
      <c r="L73" s="342" t="n"/>
      <c r="M73" s="342" t="n"/>
      <c r="Q73" s="355" t="n"/>
      <c r="R73" s="356" t="n"/>
      <c r="T73" s="176" t="inlineStr">
        <is>
          <t>SS</t>
        </is>
      </c>
      <c r="U73" s="176" t="inlineStr">
        <is>
          <t>LA</t>
        </is>
      </c>
      <c r="V73" s="320" t="inlineStr">
        <is>
          <t>IM8</t>
        </is>
      </c>
      <c r="W73" s="166" t="inlineStr">
        <is>
          <t>SCI</t>
        </is>
      </c>
      <c r="X73" s="167" t="inlineStr">
        <is>
          <t>SP</t>
        </is>
      </c>
      <c r="Y73" s="238" t="inlineStr">
        <is>
          <t>TH</t>
        </is>
      </c>
      <c r="Z73" s="88" t="inlineStr">
        <is>
          <t>BAND</t>
        </is>
      </c>
      <c r="AB73" s="87" t="inlineStr">
        <is>
          <t xml:space="preserve"> </t>
        </is>
      </c>
      <c r="AD73" s="27" t="n"/>
      <c r="AO73" s="5" t="n"/>
      <c r="BC73" s="3">
        <f>$C69</f>
        <v/>
      </c>
      <c r="BD73" s="223">
        <f>IF($T69="LA","MLAC1",IF($T69="SS","MSSC1",IF($T69="SCI","MSCIC1",IF($T69="IM7","MM7C1",IF($T69="SP","MSPAC1",IF($T69="SPM","RM1B",IF($T69="SLA","RLA1B",IF($T69="ASC","ASC1BT1"))))))))</f>
        <v/>
      </c>
      <c r="BE73" s="217">
        <f>IF($U69="LA","MLAC2",IF($U69="SS","MSSC2",IF($U69="SCI","MSCIC2",IF($U69="im7","MM7C2",IF($U69="SP","MSPAC2",IF($U69="SPM","RM2B",IF($U69="SPLA","RLA2B",IF($U69="ASC","ASC2BT1",IF($U69="ELL","ELL2B")))))))))</f>
        <v/>
      </c>
      <c r="BF73" s="26">
        <f>IF($V69="LA","MLAC3",IF($V69="SS","MSSC3",IF($V69="SCI","MSCIC3",IF($V69="im8","MM8C3",IF($V69="SP","MSPC3",IF($V69="SPM","RM1G",IF($V69="SLA","RLA1G",IF($V69="ASC","ASC1GT1"))))))))</f>
        <v/>
      </c>
      <c r="BG73" s="26">
        <f>IF($W69="LA","MLAC4",IF($W69="SS","MSSC4",IF($W69="SCI","MSCIC4",IF($W69="im8","MM8C4",IF($W69="SP","MSPC4",IF($W69="SPM","RM2G",IF($W69="SPLA","RLA2G",IF($W69="ASC","ASC2GT1",IF($W69="MOT","OTM72G")))))))))</f>
        <v/>
      </c>
      <c r="BH73" s="26">
        <f>IF($X69="LA","MLAC5",IF($X69="SS","MSSC5",IF($X69="SCI","MSCIC5",IF($X69="im7","MM7C5",IF($X69="SP","MSPC5",IF($X69="ELL","ELL5G",IF($X69="SPLA","RLA5G",IF($X69="ASC","ASC5B"))))))))</f>
        <v/>
      </c>
      <c r="BI73" s="26">
        <f>IF($Y69="WB","MHRWB",IF($Y69="JG","MHRJG",IF($Y69="AV","MHRAV",IF($Y69="KP","MHRKP",IF($Y69="TH","MHRTH")))))</f>
        <v/>
      </c>
    </row>
    <row r="74">
      <c r="A74" s="373" t="inlineStr">
        <is>
          <t>Kneip</t>
        </is>
      </c>
      <c r="B74" s="373" t="inlineStr">
        <is>
          <t>Adeline</t>
        </is>
      </c>
      <c r="C74" s="375" t="n">
        <v>39855</v>
      </c>
      <c r="D74" s="376" t="inlineStr">
        <is>
          <t>F</t>
        </is>
      </c>
      <c r="E74" s="377" t="n">
        <v>8</v>
      </c>
      <c r="F74" s="377" t="n"/>
      <c r="G74" s="377" t="n"/>
      <c r="H74" s="377" t="n"/>
      <c r="I74" s="379" t="n">
        <v>2</v>
      </c>
      <c r="J74" s="379" t="n">
        <v>2</v>
      </c>
      <c r="K74" s="355" t="n"/>
      <c r="L74" s="342" t="n"/>
      <c r="M74" s="342" t="n"/>
      <c r="P74" s="356" t="n"/>
      <c r="Q74" s="355" t="n"/>
      <c r="R74" s="356" t="n"/>
      <c r="T74" s="176" t="inlineStr">
        <is>
          <t>SCI</t>
        </is>
      </c>
      <c r="U74" s="176" t="inlineStr">
        <is>
          <t>LA</t>
        </is>
      </c>
      <c r="V74" s="167" t="inlineStr">
        <is>
          <t>IM8</t>
        </is>
      </c>
      <c r="W74" s="167" t="inlineStr">
        <is>
          <t>SP</t>
        </is>
      </c>
      <c r="X74" s="167" t="inlineStr">
        <is>
          <t>SS</t>
        </is>
      </c>
      <c r="Y74" s="92" t="inlineStr">
        <is>
          <t>TH</t>
        </is>
      </c>
      <c r="Z74" s="88" t="inlineStr">
        <is>
          <t>OT</t>
        </is>
      </c>
      <c r="AB74" s="87" t="inlineStr">
        <is>
          <t xml:space="preserve"> </t>
        </is>
      </c>
      <c r="AD74" s="35" t="n"/>
      <c r="AS74" s="5" t="n"/>
      <c r="BC74" s="3">
        <f>$C70</f>
        <v/>
      </c>
      <c r="BD74" s="223">
        <f>IF($T70="LA","MLAC1",IF($T70="SS","MSSC1",IF($T70="SCI","MSCIC1",IF($T70="IM7","MM7C1",IF($T70="SP","MSPAC1",IF($T70="SPM","RM1B",IF($T70="SLA","RLA1B",IF($T70="ASC","ASC1BT1"))))))))</f>
        <v/>
      </c>
      <c r="BE74" s="217">
        <f>IF($U70="LA","MLAC2",IF($U70="SS","MSSC2",IF($U70="SCI","MSCIC2",IF($U70="im7","MM7C2",IF($U70="SP","MSPAC2",IF($U70="SPM","RM2B",IF($U70="SPLA","RLA2B",IF($U70="ASC","ASC2BT1",IF($U70="ELL","ELL2B")))))))))</f>
        <v/>
      </c>
      <c r="BF74" s="26">
        <f>IF($V70="LA","MLAC3",IF($V70="SS","MSSC3",IF($V70="SCI","MSCIC3",IF($V70="im8","MM8C3",IF($V70="SP","MSPC3",IF($V70="SPM","RM1G",IF($V70="SLA","RLA1G",IF($V70="ASC","ASC1GT1"))))))))</f>
        <v/>
      </c>
      <c r="BG74" s="26">
        <f>IF($W70="LA","MLAC4",IF($W70="SS","MSSC4",IF($W70="SCI","MSCIC4",IF($W70="im8","MM8C4",IF($W70="SP","MSPC4",IF($W70="SPM","RM2G",IF($W70="SPLA","RLA2G",IF($W70="ASC","ASC2GT1",IF($W70="MOT","OTM72G")))))))))</f>
        <v/>
      </c>
      <c r="BH74" s="26">
        <f>IF($X70="LA","MLAC5",IF($X70="SS","MSSC5",IF($X70="SCI","MSCIC5",IF($X70="im7","MM7C5",IF($X70="SP","MSPC5",IF($X70="ELL","ELL5G",IF($X70="SPLA","RLA5G",IF($X70="ASC","ASC5B"))))))))</f>
        <v/>
      </c>
      <c r="BI74" s="26">
        <f>IF($Y70="WB","MHRWB",IF($Y70="JG","MHRJG",IF($Y70="AV","MHRAV",IF($Y70="KP","MHRKP",IF($Y70="TH","MHRTH")))))</f>
        <v/>
      </c>
    </row>
    <row r="75">
      <c r="A75" s="343" t="inlineStr">
        <is>
          <t>Kovash</t>
        </is>
      </c>
      <c r="B75" s="343" t="inlineStr">
        <is>
          <t>Mireya</t>
        </is>
      </c>
      <c r="C75" s="343" t="n">
        <v>35025</v>
      </c>
      <c r="D75" s="346" t="inlineStr">
        <is>
          <t>F</t>
        </is>
      </c>
      <c r="E75" s="346" t="n">
        <v>8</v>
      </c>
      <c r="F75" s="346" t="inlineStr">
        <is>
          <t xml:space="preserve"> </t>
        </is>
      </c>
      <c r="G75" s="346" t="inlineStr">
        <is>
          <t xml:space="preserve"> </t>
        </is>
      </c>
      <c r="H75" s="346" t="inlineStr">
        <is>
          <t xml:space="preserve"> </t>
        </is>
      </c>
      <c r="I75" s="346" t="n">
        <v>2</v>
      </c>
      <c r="J75" s="346" t="n">
        <v>3</v>
      </c>
      <c r="K75" s="354" t="inlineStr">
        <is>
          <t>pre alg</t>
        </is>
      </c>
      <c r="L75" s="342" t="n"/>
      <c r="M75" s="342" t="n"/>
      <c r="P75" s="356" t="n"/>
      <c r="Q75" s="355" t="n"/>
      <c r="R75" s="356" t="n"/>
      <c r="T75" s="176" t="inlineStr">
        <is>
          <t>SCI</t>
        </is>
      </c>
      <c r="U75" s="176" t="inlineStr">
        <is>
          <t>LA</t>
        </is>
      </c>
      <c r="V75" s="167" t="inlineStr">
        <is>
          <t>SS</t>
        </is>
      </c>
      <c r="W75" s="167" t="inlineStr">
        <is>
          <t>IM8</t>
        </is>
      </c>
      <c r="X75" s="167" t="inlineStr">
        <is>
          <t>SP</t>
        </is>
      </c>
      <c r="Y75" s="238" t="inlineStr">
        <is>
          <t>KP</t>
        </is>
      </c>
      <c r="Z75" s="88" t="inlineStr">
        <is>
          <t>WB</t>
        </is>
      </c>
      <c r="AD75" s="27" t="n"/>
      <c r="BC75" s="3">
        <f>$C71</f>
        <v/>
      </c>
      <c r="BD75" s="223">
        <f>IF($T71="LA","MLAC1",IF($T71="SS","MSSC1",IF($T71="SCI","MSCIC1",IF($T71="IM7","MM7C1",IF($T71="SP","MSPAC1",IF($T71="SPM","RM1B",IF($T71="SLA","RLA1B",IF($T71="ASC","ASC1BT1"))))))))</f>
        <v/>
      </c>
      <c r="BE75" s="217">
        <f>IF($U71="LA","MLAC2",IF($U71="SS","MSSC2",IF($U71="SCI","MSCIC2",IF($U71="im7","MM7C2",IF($U71="SP","MSPAC2",IF($U71="SPM","RM2B",IF($U71="SPLA","RLA2B",IF($U71="ASC","ASC2BT1",IF($U71="ELL","ELL2B")))))))))</f>
        <v/>
      </c>
      <c r="BF75" s="26">
        <f>IF($V71="LA","MLAC3",IF($V71="SS","MSSC3",IF($V71="SCI","MSCIC3",IF($V71="im8","MM8C3",IF($V71="SP","MSPC3",IF($V71="SPM","RM1G",IF($V71="SLA","RLA1G",IF($V71="ASC","ASC1GT1"))))))))</f>
        <v/>
      </c>
      <c r="BG75" s="26">
        <f>IF($W71="LA","MLAC4",IF($W71="SS","MSSC4",IF($W71="SCI","MSCIC4",IF($W71="im8","MM8C4",IF($W71="SP","MSPC4",IF($W71="SPM","RM2G",IF($W71="SPLA","RLA2G",IF($W71="ASC","ASC2GT1",IF($W71="MOT","OTM72G")))))))))</f>
        <v/>
      </c>
      <c r="BH75" s="26">
        <f>IF($X71="LA","MLAC5",IF($X71="SS","MSSC5",IF($X71="SCI","MSCIC5",IF($X71="im7","MM7C5",IF($X71="SP","MSPC5",IF($X71="ELL","ELL5G",IF($X71="SPLA","RLA5G",IF($X71="ASC","ASC5B"))))))))</f>
        <v/>
      </c>
      <c r="BI75" s="26">
        <f>IF($Y71="WB","MHRWB",IF($Y71="JG","MHRJG",IF($Y71="AV","MHRAV",IF($Y71="KP","MHRKP",IF($Y71="TH","MHRTH")))))</f>
        <v/>
      </c>
    </row>
    <row r="76">
      <c r="A76" s="343" t="inlineStr">
        <is>
          <t>Serbu-Vrang</t>
        </is>
      </c>
      <c r="B76" s="343" t="inlineStr">
        <is>
          <t>Iris</t>
        </is>
      </c>
      <c r="C76" s="343" t="n">
        <v>34798</v>
      </c>
      <c r="D76" s="346" t="inlineStr">
        <is>
          <t>F</t>
        </is>
      </c>
      <c r="E76" s="346" t="n">
        <v>8</v>
      </c>
      <c r="F76" s="346" t="inlineStr">
        <is>
          <t xml:space="preserve"> </t>
        </is>
      </c>
      <c r="G76" s="346" t="inlineStr">
        <is>
          <t xml:space="preserve"> </t>
        </is>
      </c>
      <c r="H76" s="346" t="inlineStr">
        <is>
          <t xml:space="preserve"> </t>
        </is>
      </c>
      <c r="I76" s="346" t="n">
        <v>1</v>
      </c>
      <c r="J76" s="346" t="n">
        <v>1</v>
      </c>
      <c r="K76" s="354" t="inlineStr">
        <is>
          <t>pre alg</t>
        </is>
      </c>
      <c r="L76" s="342" t="n"/>
      <c r="M76" s="342" t="n"/>
      <c r="P76" s="356" t="n"/>
      <c r="Q76" s="355" t="n"/>
      <c r="R76" s="356" t="n"/>
      <c r="T76" s="176" t="inlineStr">
        <is>
          <t>LA</t>
        </is>
      </c>
      <c r="U76" s="176" t="inlineStr">
        <is>
          <t>SCI</t>
        </is>
      </c>
      <c r="V76" s="167" t="inlineStr">
        <is>
          <t>IM8</t>
        </is>
      </c>
      <c r="W76" s="167" t="inlineStr">
        <is>
          <t>SS</t>
        </is>
      </c>
      <c r="X76" s="167" t="inlineStr">
        <is>
          <t>SP</t>
        </is>
      </c>
      <c r="Y76" s="240" t="inlineStr">
        <is>
          <t>KP</t>
        </is>
      </c>
      <c r="Z76" s="88" t="inlineStr">
        <is>
          <t>OT</t>
        </is>
      </c>
      <c r="AD76" s="27" t="n"/>
      <c r="AM76" s="5" t="n"/>
      <c r="AN76" s="5" t="n"/>
      <c r="BC76" s="3">
        <f>$C72</f>
        <v/>
      </c>
      <c r="BD76" s="223">
        <f>IF($T72="LA","MLAC1",IF($T72="SS","MSSC1",IF($T72="SCI","MSCIC1",IF($T72="IM7","MM7C1",IF($T72="SP","MSPAC1",IF($T72="SPM","RM1B",IF($T72="SLA","RLA1B",IF($T72="ASC","ASC1BT1"))))))))</f>
        <v/>
      </c>
      <c r="BE76" s="217">
        <f>IF($U72="LA","MLAC2",IF($U72="SS","MSSC2",IF($U72="SCI","MSCIC2",IF($U72="im7","MM7C2",IF($U72="SP","MSPAC2",IF($U72="SPM","RM2B",IF($U72="SPLA","RLA2B",IF($U72="ASC","ASC2BT1",IF($U72="ELL","ELL2B")))))))))</f>
        <v/>
      </c>
      <c r="BF76" s="26">
        <f>IF($V72="LA","MLAC3",IF($V72="SS","MSSC3",IF($V72="SCI","MSCIC3",IF($V72="im8","MM8C3",IF($V72="SP","MSPC3",IF($V72="SPM","RM1G",IF($V72="SLA","RLA1G",IF($V72="ASC","ASC1GT1"))))))))</f>
        <v/>
      </c>
      <c r="BG76" s="26">
        <f>IF($W72="LA","MLAC4",IF($W72="SS","MSSC4",IF($W72="SCI","MSCIC4",IF($W72="im8","MM8C4",IF($W72="SP","MSPC4",IF($W72="SPM","RM2G",IF($W72="SPLA","RLA2G",IF($W72="ASC","ASC2GT1",IF($W72="MOT","OTM72G")))))))))</f>
        <v/>
      </c>
      <c r="BH76" s="26">
        <f>IF($X72="LA","MLAC5",IF($X72="SS","MSSC5",IF($X72="SCI","MSCIC5",IF($X72="im7","MM7C5",IF($X72="SP","MSPC5",IF($X72="ELL","ELL5G",IF($X72="SPLA","RLA5G",IF($X72="ASC","ASC5B"))))))))</f>
        <v/>
      </c>
      <c r="BI76" s="26">
        <f>IF($Y72="WB","MHRWB",IF($Y72="JG","MHRJG",IF($Y72="AV","MHRAV",IF($Y72="KP","MHRKP",IF($Y72="TH","MHRTH")))))</f>
        <v/>
      </c>
      <c r="BM76" s="37" t="n"/>
      <c r="BN76" s="37" t="n"/>
      <c r="BO76" s="72" t="n"/>
    </row>
    <row r="77">
      <c r="A77" s="255" t="inlineStr">
        <is>
          <t>Swofford</t>
        </is>
      </c>
      <c r="B77" s="255" t="inlineStr">
        <is>
          <t>Celia</t>
        </is>
      </c>
      <c r="C77" s="271" t="n">
        <v>35677</v>
      </c>
      <c r="D77" s="256" t="inlineStr">
        <is>
          <t>F</t>
        </is>
      </c>
      <c r="E77" s="247" t="n">
        <v>7</v>
      </c>
      <c r="F77" s="256" t="inlineStr">
        <is>
          <t>504p</t>
        </is>
      </c>
      <c r="G77" s="256" t="n"/>
      <c r="H77" s="256" t="n">
        <v>504</v>
      </c>
      <c r="I77" s="256" t="n">
        <v>3</v>
      </c>
      <c r="J77" s="256" t="n">
        <v>2</v>
      </c>
      <c r="K77" s="260" t="inlineStr">
        <is>
          <t>7th</t>
        </is>
      </c>
      <c r="L77" s="262" t="inlineStr">
        <is>
          <t>Level 5</t>
        </is>
      </c>
      <c r="M77" s="262" t="inlineStr">
        <is>
          <t>Level 5</t>
        </is>
      </c>
      <c r="N77" s="2" t="n"/>
      <c r="O77" s="2" t="n"/>
      <c r="P77" s="265" t="inlineStr">
        <is>
          <t>Grade</t>
        </is>
      </c>
      <c r="Q77" s="260" t="inlineStr">
        <is>
          <t>Grade</t>
        </is>
      </c>
      <c r="R77" s="265" t="n"/>
      <c r="S77" s="88" t="n"/>
      <c r="T77" s="176" t="inlineStr"/>
      <c r="U77" s="176" t="inlineStr">
        <is>
          <t>IM7</t>
        </is>
      </c>
      <c r="V77" s="167" t="inlineStr">
        <is>
          <t>SP</t>
        </is>
      </c>
      <c r="W77" s="167" t="inlineStr">
        <is>
          <t>SS</t>
        </is>
      </c>
      <c r="X77" s="167" t="inlineStr">
        <is>
          <t>SCI</t>
        </is>
      </c>
      <c r="Y77" s="238" t="inlineStr">
        <is>
          <t>AV</t>
        </is>
      </c>
      <c r="Z77" s="88" t="inlineStr">
        <is>
          <t>TH</t>
        </is>
      </c>
      <c r="AD77" s="27" t="n"/>
      <c r="AF77" s="5" t="n"/>
      <c r="AG77" s="5" t="n"/>
      <c r="BC77" s="3">
        <f>$C73</f>
        <v/>
      </c>
      <c r="BD77" s="223">
        <f>IF($T73="LA","MLAC1",IF($T73="SS","MSSC1",IF($T73="SCI","MSCIC1",IF($T73="IM7","MM7C1",IF($T73="SP","MSPAC1",IF($T73="SPM","RM1B",IF($T73="SLA","RLA1B",IF($T73="ASC","ASC1BT1"))))))))</f>
        <v/>
      </c>
      <c r="BE77" s="217">
        <f>IF($U73="LA","MLAC2",IF($U73="SS","MSSC2",IF($U73="SCI","MSCIC2",IF($U73="im7","MM7C2",IF($U73="SP","MSPAC2",IF($U73="SPM","RM2B",IF($U73="SPLA","RLA2B",IF($U73="ASC","ASC2BT1",IF($U73="ELL","ELL2B")))))))))</f>
        <v/>
      </c>
      <c r="BF77" s="26">
        <f>IF($V73="LA","MLAC3",IF($V73="SS","MSSC3",IF($V73="SCI","MSCIC3",IF($V73="im8","MM8C3",IF($V73="SP","MSPC3",IF($V73="SPM","RM1G",IF($V73="SLA","RLA1G",IF($V73="ASC","ASC1GT1"))))))))</f>
        <v/>
      </c>
      <c r="BG77" s="26">
        <f>IF($W73="LA","MLAC4",IF($W73="SS","MSSC4",IF($W73="SCI","MSCIC4",IF($W73="im8","MM8C4",IF($W73="SP","MSPC4",IF($W73="SPM","RM2G",IF($W73="SPLA","RLA2G",IF($W73="ASC","ASC2GT1",IF($W73="MOT","OTM72G")))))))))</f>
        <v/>
      </c>
      <c r="BH77" s="26">
        <f>IF($X73="LA","MLAC5",IF($X73="SS","MSSC5",IF($X73="SCI","MSCIC5",IF($X73="im7","MM7C5",IF($X73="SP","MSPC5",IF($X73="ELL","ELL5G",IF($X73="SPLA","RLA5G",IF($X73="ASC","ASC5B"))))))))</f>
        <v/>
      </c>
      <c r="BI77" s="26">
        <f>IF($Y73="WB","MHRWB",IF($Y73="JG","MHRJG",IF($Y73="AV","MHRAV",IF($Y73="KP","MHRKP",IF($Y73="TH","MHRTH")))))</f>
        <v/>
      </c>
    </row>
    <row r="78">
      <c r="A78" s="2" t="inlineStr">
        <is>
          <t>Anderson</t>
        </is>
      </c>
      <c r="B78" s="2" t="inlineStr">
        <is>
          <t>Dakota</t>
        </is>
      </c>
      <c r="C78" s="270" t="n">
        <v>35067</v>
      </c>
      <c r="D78" s="24" t="inlineStr">
        <is>
          <t>M</t>
        </is>
      </c>
      <c r="E78" s="24" t="n">
        <v>8</v>
      </c>
      <c r="F78" s="24" t="n"/>
      <c r="G78" s="24" t="n"/>
      <c r="H78" s="24" t="n"/>
      <c r="I78" s="24" t="n">
        <v>2</v>
      </c>
      <c r="J78" s="24" t="n">
        <v>1</v>
      </c>
      <c r="K78" s="190" t="inlineStr">
        <is>
          <t>ALG</t>
        </is>
      </c>
      <c r="L78" s="318" t="n"/>
      <c r="M78" s="318" t="n"/>
      <c r="N78" s="2" t="n"/>
      <c r="O78" s="2" t="n"/>
      <c r="P78" s="246" t="n"/>
      <c r="Q78" s="190" t="n"/>
      <c r="R78" s="246" t="n"/>
      <c r="S78" s="176" t="inlineStr">
        <is>
          <t>SP Adv</t>
        </is>
      </c>
      <c r="T78" s="176" t="inlineStr">
        <is>
          <t>SP Adv</t>
        </is>
      </c>
      <c r="U78" s="176" t="inlineStr">
        <is>
          <t>SS</t>
        </is>
      </c>
      <c r="V78" s="167" t="inlineStr">
        <is>
          <t>LA</t>
        </is>
      </c>
      <c r="W78" s="166" t="inlineStr">
        <is>
          <t>IM8</t>
        </is>
      </c>
      <c r="X78" s="167" t="inlineStr">
        <is>
          <t>SCI</t>
        </is>
      </c>
      <c r="Y78" s="238" t="inlineStr">
        <is>
          <t>TH</t>
        </is>
      </c>
      <c r="Z78" s="88" t="inlineStr">
        <is>
          <t>KP</t>
        </is>
      </c>
      <c r="AB78" s="241" t="n"/>
      <c r="AD78" s="27" t="n"/>
      <c r="AM78" s="3" t="inlineStr">
        <is>
          <t xml:space="preserve"> </t>
        </is>
      </c>
      <c r="BC78" s="3">
        <f>$C74</f>
        <v/>
      </c>
      <c r="BD78" s="223">
        <f>IF($T74="LA","MLAC1",IF($T74="SS","MSSC1",IF($T74="SCI","MSCIC1",IF($T74="IM7","MM7C1",IF($T74="SP","MSPAC1",IF($T74="SPM","RM1B",IF($T74="SLA","RLA1B",IF($T74="ASC","ASC1BT1"))))))))</f>
        <v/>
      </c>
      <c r="BE78" s="217">
        <f>IF($U74="LA","MLAC2",IF($U74="SS","MSSC2",IF($U74="SCI","MSCIC2",IF($U74="im7","MM7C2",IF($U74="SP","MSPAC2",IF($U74="SPM","RM2B",IF($U74="SPLA","RLA2B",IF($U74="ASC","ASC2BT1",IF($U74="ELL","ELL2B")))))))))</f>
        <v/>
      </c>
      <c r="BF78" s="26">
        <f>IF($V74="LA","MLAC3",IF($V74="SS","MSSC3",IF($V74="SCI","MSCIC3",IF($V74="im8","MM8C3",IF($V74="SP","MSPC3",IF($V74="SPM","RM1G",IF($V74="SLA","RLA1G",IF($V74="ASC","ASC1GT1"))))))))</f>
        <v/>
      </c>
      <c r="BG78" s="26">
        <f>IF($W74="LA","MLAC4",IF($W74="SS","MSSC4",IF($W74="SCI","MSCIC4",IF($W74="im8","MM8C4",IF($W74="SP","MSPC4",IF($W74="SPM","RM2G",IF($W74="SPLA","RLA2G",IF($W74="ASC","ASC2GT1",IF($W74="MOT","OTM72G")))))))))</f>
        <v/>
      </c>
      <c r="BH78" s="26">
        <f>IF($X74="LA","MLAC5",IF($X74="SS","MSSC5",IF($X74="SCI","MSCIC5",IF($X74="im7","MM7C5",IF($X74="SP","MSPC5",IF($X74="ELL","ELL5G",IF($X74="SPLA","RLA5G",IF($X74="ASC","ASC5B"))))))))</f>
        <v/>
      </c>
      <c r="BI78" s="26">
        <f>IF($Y74="WB","MHRWB",IF($Y74="JG","MHRJG",IF($Y74="AV","MHRAV",IF($Y74="KP","MHRKP",IF($Y74="TH","MHRTH")))))</f>
        <v/>
      </c>
    </row>
    <row r="79">
      <c r="A79" s="2" t="inlineStr">
        <is>
          <t>Baker</t>
        </is>
      </c>
      <c r="B79" s="2" t="inlineStr">
        <is>
          <t>Grace</t>
        </is>
      </c>
      <c r="C79" s="270" t="n">
        <v>35082</v>
      </c>
      <c r="D79" s="24" t="inlineStr">
        <is>
          <t>F</t>
        </is>
      </c>
      <c r="E79" s="24" t="n">
        <v>8</v>
      </c>
      <c r="F79" s="24" t="n"/>
      <c r="G79" s="24" t="n"/>
      <c r="H79" s="24" t="n"/>
      <c r="I79" s="24" t="n">
        <v>1</v>
      </c>
      <c r="J79" s="24" t="n">
        <v>1</v>
      </c>
      <c r="K79" s="190" t="inlineStr">
        <is>
          <t>ALG</t>
        </is>
      </c>
      <c r="L79" s="318" t="inlineStr">
        <is>
          <t>Level 5</t>
        </is>
      </c>
      <c r="M79" s="318" t="inlineStr">
        <is>
          <t>Level 4</t>
        </is>
      </c>
      <c r="N79" s="2" t="n"/>
      <c r="O79" s="2" t="n"/>
      <c r="P79" s="214" t="inlineStr">
        <is>
          <t>Grade</t>
        </is>
      </c>
      <c r="Q79" s="189" t="inlineStr">
        <is>
          <t>Above</t>
        </is>
      </c>
      <c r="R79" s="214" t="n"/>
      <c r="S79" s="176" t="inlineStr">
        <is>
          <t>SP Adv</t>
        </is>
      </c>
      <c r="T79" s="176" t="inlineStr">
        <is>
          <t>LA</t>
        </is>
      </c>
      <c r="U79" s="176" t="inlineStr">
        <is>
          <t>SP Adv</t>
        </is>
      </c>
      <c r="V79" s="166" t="inlineStr">
        <is>
          <t>IM8</t>
        </is>
      </c>
      <c r="W79" s="167" t="inlineStr">
        <is>
          <t>SCI</t>
        </is>
      </c>
      <c r="X79" s="167" t="inlineStr">
        <is>
          <t>SS</t>
        </is>
      </c>
      <c r="Y79" s="238" t="inlineStr">
        <is>
          <t>TH</t>
        </is>
      </c>
      <c r="Z79" s="88" t="inlineStr">
        <is>
          <t>OFF</t>
        </is>
      </c>
      <c r="AA79" s="241" t="n"/>
      <c r="AB79" s="88" t="n"/>
      <c r="AD79" s="27" t="n"/>
      <c r="BC79" s="3">
        <f>$C75</f>
        <v/>
      </c>
      <c r="BD79" s="223">
        <f>IF($T75="LA","MLAC1",IF($T75="SS","MSSC1",IF($T75="SCI","MSCIC1",IF($T75="IM7","MM7C1",IF($T75="SP","MSPAC1",IF($T75="SPM","RM1B",IF($T75="SLA","RLA1B",IF($T75="ASC","ASC1BT1"))))))))</f>
        <v/>
      </c>
      <c r="BE79" s="217">
        <f>IF($U75="LA","MLAC2",IF($U75="SS","MSSC2",IF($U75="SCI","MSCIC2",IF($U75="im7","MM7C2",IF($U75="SP","MSPAC2",IF($U75="SPM","RM2B",IF($U75="SPLA","RLA2B",IF($U75="ASC","ASC2BT1",IF($U75="ELL","ELL2B")))))))))</f>
        <v/>
      </c>
      <c r="BF79" s="26">
        <f>IF($V75="LA","MLAC3",IF($V75="SS","MSSC3",IF($V75="SCI","MSCIC3",IF($V75="im8","MM8C3",IF($V75="SP","MSPC3",IF($V75="SPM","RM1G",IF($V75="SLA","RLA1G",IF($V75="ASC","ASC1GT1"))))))))</f>
        <v/>
      </c>
      <c r="BG79" s="26">
        <f>IF($W75="LA","MLAC4",IF($W75="SS","MSSC4",IF($W75="SCI","MSCIC4",IF($W75="im8","MM8C4",IF($W75="SP","MSPC4",IF($W75="SPM","RM2G",IF($W75="SPLA","RLA2G",IF($W75="ASC","ASC2GT1",IF($W75="MOT","OTM72G")))))))))</f>
        <v/>
      </c>
      <c r="BH79" s="26">
        <f>IF($X75="LA","MLAC5",IF($X75="SS","MSSC5",IF($X75="SCI","MSCIC5",IF($X75="im7","MM7C5",IF($X75="SP","MSPC5",IF($X75="ELL","ELL5G",IF($X75="SPLA","RLA5G",IF($X75="ASC","ASC5B"))))))))</f>
        <v/>
      </c>
      <c r="BI79" s="26">
        <f>IF($Y75="WB","MHRWB",IF($Y75="JG","MHRJG",IF($Y75="AV","MHRAV",IF($Y75="KP","MHRKP",IF($Y75="TH","MHRTH")))))</f>
        <v/>
      </c>
      <c r="BN79" s="8" t="n"/>
      <c r="BO79" s="71" t="n"/>
    </row>
    <row r="80">
      <c r="A80" s="2" t="inlineStr">
        <is>
          <t>Broesamle</t>
        </is>
      </c>
      <c r="B80" s="2" t="inlineStr">
        <is>
          <t>Eve</t>
        </is>
      </c>
      <c r="C80" s="270" t="n">
        <v>37735</v>
      </c>
      <c r="D80" s="24" t="inlineStr">
        <is>
          <t>F</t>
        </is>
      </c>
      <c r="E80" s="24" t="n">
        <v>8</v>
      </c>
      <c r="F80" s="24" t="n"/>
      <c r="G80" s="24" t="n"/>
      <c r="H80" s="24" t="n"/>
      <c r="I80" s="24" t="n">
        <v>2</v>
      </c>
      <c r="J80" s="24" t="n">
        <v>2</v>
      </c>
      <c r="K80" s="358" t="inlineStr">
        <is>
          <t>pre alg</t>
        </is>
      </c>
      <c r="L80" s="318" t="inlineStr">
        <is>
          <t>Mid 6</t>
        </is>
      </c>
      <c r="M80" s="318" t="inlineStr">
        <is>
          <t>Mid 6</t>
        </is>
      </c>
      <c r="N80" s="2" t="n"/>
      <c r="O80" s="2" t="n"/>
      <c r="P80" s="2" t="inlineStr">
        <is>
          <t>Grade</t>
        </is>
      </c>
      <c r="Q80" s="2" t="inlineStr">
        <is>
          <t>Grade</t>
        </is>
      </c>
      <c r="R80" s="2" t="n"/>
      <c r="S80" s="176" t="inlineStr">
        <is>
          <t>SP Adv</t>
        </is>
      </c>
      <c r="T80" s="176" t="inlineStr">
        <is>
          <t>LA</t>
        </is>
      </c>
      <c r="U80" s="176" t="inlineStr">
        <is>
          <t>SP Adv</t>
        </is>
      </c>
      <c r="V80" s="167" t="inlineStr">
        <is>
          <t>IM8</t>
        </is>
      </c>
      <c r="W80" s="166" t="inlineStr">
        <is>
          <t>SS</t>
        </is>
      </c>
      <c r="X80" s="167" t="inlineStr">
        <is>
          <t>SCI</t>
        </is>
      </c>
      <c r="Y80" s="238" t="inlineStr">
        <is>
          <t>KP</t>
        </is>
      </c>
      <c r="Z80" s="88" t="inlineStr">
        <is>
          <t>WB</t>
        </is>
      </c>
      <c r="AB80" s="87" t="inlineStr">
        <is>
          <t xml:space="preserve"> </t>
        </is>
      </c>
      <c r="AD80" s="27" t="n"/>
      <c r="AI80" s="5" t="n"/>
      <c r="BC80" s="3">
        <f>$C76</f>
        <v/>
      </c>
      <c r="BD80" s="223">
        <f>IF($T76="LA","MLAC1",IF($T76="SS","MSSC1",IF($T76="SCI","MSCIC1",IF($T76="IM7","MM7C1",IF($T76="SP","MSPAC1",IF($T76="SPM","RM1B",IF($T76="SLA","RLA1B",IF($T76="ASC","ASC1BT1"))))))))</f>
        <v/>
      </c>
      <c r="BE80" s="217">
        <f>IF($U76="LA","MLAC2",IF($U76="SS","MSSC2",IF($U76="SCI","MSCIC2",IF($U76="im7","MM7C2",IF($U76="SP","MSPAC2",IF($U76="SPM","RM2B",IF($U76="SPLA","RLA2B",IF($U76="ASC","ASC2BT1",IF($U76="ELL","ELL2B")))))))))</f>
        <v/>
      </c>
      <c r="BF80" s="26">
        <f>IF($V76="LA","MLAC3",IF($V76="SS","MSSC3",IF($V76="SCI","MSCIC3",IF($V76="im8","MM8C3",IF($V76="SP","MSPC3",IF($V76="SPM","RM1G",IF($V76="SLA","RLA1G",IF($V76="ASC","ASC1GT1"))))))))</f>
        <v/>
      </c>
      <c r="BG80" s="26">
        <f>IF($W76="LA","MLAC4",IF($W76="SS","MSSC4",IF($W76="SCI","MSCIC4",IF($W76="im8","MM8C4",IF($W76="SP","MSPC4",IF($W76="SPM","RM2G",IF($W76="SPLA","RLA2G",IF($W76="ASC","ASC2GT1",IF($W76="MOT","OTM72G")))))))))</f>
        <v/>
      </c>
      <c r="BH80" s="26">
        <f>IF($X76="LA","MLAC5",IF($X76="SS","MSSC5",IF($X76="SCI","MSCIC5",IF($X76="im7","MM7C5",IF($X76="SP","MSPC5",IF($X76="ELL","ELL5G",IF($X76="SPLA","RLA5G",IF($X76="ASC","ASC5B"))))))))</f>
        <v/>
      </c>
      <c r="BI80" s="26">
        <f>IF($Y76="WB","MHRWB",IF($Y76="JG","MHRJG",IF($Y76="AV","MHRAV",IF($Y76="KP","MHRKP",IF($Y76="TH","MHRTH")))))</f>
        <v/>
      </c>
    </row>
    <row r="81">
      <c r="A81" s="2" t="inlineStr">
        <is>
          <t>Larson</t>
        </is>
      </c>
      <c r="B81" s="2" t="inlineStr">
        <is>
          <t>Asher</t>
        </is>
      </c>
      <c r="C81" s="270" t="n">
        <v>37545</v>
      </c>
      <c r="D81" s="24" t="inlineStr">
        <is>
          <t>M</t>
        </is>
      </c>
      <c r="E81" s="24" t="n">
        <v>8</v>
      </c>
      <c r="F81" s="24" t="n"/>
      <c r="G81" s="24" t="n"/>
      <c r="H81" s="24" t="n"/>
      <c r="I81" s="24" t="n">
        <v>1</v>
      </c>
      <c r="J81" s="24" t="n">
        <v>1</v>
      </c>
      <c r="K81" s="190" t="inlineStr">
        <is>
          <t>ALG</t>
        </is>
      </c>
      <c r="L81" s="318" t="inlineStr">
        <is>
          <t>Level 8</t>
        </is>
      </c>
      <c r="M81" s="318" t="inlineStr">
        <is>
          <t>Early 6</t>
        </is>
      </c>
      <c r="N81" s="2" t="n"/>
      <c r="O81" s="2" t="n"/>
      <c r="P81" s="2" t="inlineStr">
        <is>
          <t>Grade</t>
        </is>
      </c>
      <c r="Q81" s="2" t="inlineStr">
        <is>
          <t>Above</t>
        </is>
      </c>
      <c r="R81" s="2" t="n"/>
      <c r="S81" s="176" t="inlineStr">
        <is>
          <t>SP Adv</t>
        </is>
      </c>
      <c r="T81" s="176" t="inlineStr">
        <is>
          <t>SP Adv</t>
        </is>
      </c>
      <c r="U81" s="176" t="inlineStr">
        <is>
          <t>SCI</t>
        </is>
      </c>
      <c r="V81" s="166" t="inlineStr">
        <is>
          <t>LA</t>
        </is>
      </c>
      <c r="W81" s="167" t="inlineStr">
        <is>
          <t>IM8</t>
        </is>
      </c>
      <c r="X81" s="167" t="inlineStr">
        <is>
          <t>SS</t>
        </is>
      </c>
      <c r="Y81" s="238" t="inlineStr">
        <is>
          <t>KP</t>
        </is>
      </c>
      <c r="Z81" s="357" t="inlineStr">
        <is>
          <t>AV</t>
        </is>
      </c>
      <c r="AD81" s="27" t="n"/>
      <c r="BC81" s="3">
        <f>$C77</f>
        <v/>
      </c>
      <c r="BD81" s="223">
        <f>IF($T77="LA","MLAC1",IF($T77="SS","MSSC1",IF($T77="SCI","MSCIC1",IF($T77="IM7","MM7C1",IF($T77="SP","MSPAC1",IF($T77="SPM","RM1B",IF($T77="SLA","RLA1B",IF($T77="ASC","ASC1BT1"))))))))</f>
        <v/>
      </c>
      <c r="BE81" s="217">
        <f>IF($U77="LA","MLAC2",IF($U77="SS","MSSC2",IF($U77="SCI","MSCIC2",IF($U77="im7","MM7C2",IF($U77="SP","MSPAC2",IF($U77="SPM","RM2B",IF($U77="SPLA","RLA2B",IF($U77="ASC","ASC2BT1",IF($U77="ELL","ELL2B")))))))))</f>
        <v/>
      </c>
      <c r="BF81" s="26">
        <f>IF($V77="LA","MLAC3",IF($V77="SS","MSSC3",IF($V77="SCI","MSCIC3",IF($V77="im8","MM8C3",IF($V77="SP","MSPC3",IF($V77="SPM","RM1G",IF($V77="SLA","RLA1G",IF($V77="ASC","ASC1GT1"))))))))</f>
        <v/>
      </c>
      <c r="BG81" s="26">
        <f>IF($W77="LA","MLAC4",IF($W77="SS","MSSC4",IF($W77="SCI","MSCIC4",IF($W77="im8","MM8C4",IF($W77="SP","MSPC4",IF($W77="SPM","RM2G",IF($W77="SPLA","RLA2G",IF($W77="ASC","ASC2GT1",IF($W77="MOT","OTM72G")))))))))</f>
        <v/>
      </c>
      <c r="BH81" s="26">
        <f>IF($X77="LA","MLAC5",IF($X77="SS","MSSC5",IF($X77="SCI","MSCIC5",IF($X77="im7","MM7C5",IF($X77="SP","MSPC5",IF($X77="ELL","ELL5G",IF($X77="SPLA","RLA5G",IF($X77="ASC","ASC5B"))))))))</f>
        <v/>
      </c>
      <c r="BI81" s="26">
        <f>IF($Y77="WB","MHRWB",IF($Y77="JG","MHRJG",IF($Y77="AV","MHRAV",IF($Y77="KP","MHRKP",IF($Y77="TH","MHRTH")))))</f>
        <v/>
      </c>
    </row>
    <row r="82">
      <c r="A82" s="251" t="inlineStr">
        <is>
          <t>Lee-Drake</t>
        </is>
      </c>
      <c r="B82" s="251" t="inlineStr">
        <is>
          <t>Sophie</t>
        </is>
      </c>
      <c r="C82" s="359" t="n">
        <v>37607</v>
      </c>
      <c r="D82" s="273" t="inlineStr">
        <is>
          <t>F</t>
        </is>
      </c>
      <c r="E82" s="24" t="n">
        <v>8</v>
      </c>
      <c r="F82" s="273" t="n"/>
      <c r="G82" s="245" t="n"/>
      <c r="H82" s="245" t="n"/>
      <c r="I82" s="252" t="n">
        <v>2</v>
      </c>
      <c r="J82" s="252" t="n">
        <v>2</v>
      </c>
      <c r="K82" s="190" t="inlineStr">
        <is>
          <t>pre alg</t>
        </is>
      </c>
      <c r="L82" s="319" t="inlineStr">
        <is>
          <t>Level 4</t>
        </is>
      </c>
      <c r="M82" s="319" t="inlineStr">
        <is>
          <t>Early 6</t>
        </is>
      </c>
      <c r="N82" s="253" t="inlineStr">
        <is>
          <t xml:space="preserve"> </t>
        </is>
      </c>
      <c r="O82" s="253" t="inlineStr">
        <is>
          <t xml:space="preserve"> </t>
        </is>
      </c>
      <c r="P82" s="195" t="inlineStr">
        <is>
          <t>Below</t>
        </is>
      </c>
      <c r="Q82" s="195" t="inlineStr">
        <is>
          <t>Grade</t>
        </is>
      </c>
      <c r="R82" s="195" t="inlineStr">
        <is>
          <t xml:space="preserve"> </t>
        </is>
      </c>
      <c r="S82" s="176" t="inlineStr">
        <is>
          <t>SP Adv</t>
        </is>
      </c>
      <c r="T82" s="176" t="inlineStr">
        <is>
          <t>SS</t>
        </is>
      </c>
      <c r="U82" s="176" t="inlineStr">
        <is>
          <t>SP Adv</t>
        </is>
      </c>
      <c r="V82" s="166" t="inlineStr">
        <is>
          <t>SCI</t>
        </is>
      </c>
      <c r="W82" s="167" t="inlineStr">
        <is>
          <t>IM8</t>
        </is>
      </c>
      <c r="X82" s="167" t="inlineStr">
        <is>
          <t>LA</t>
        </is>
      </c>
      <c r="Y82" s="238" t="inlineStr">
        <is>
          <t>TH</t>
        </is>
      </c>
      <c r="Z82" s="88" t="inlineStr">
        <is>
          <t>KP</t>
        </is>
      </c>
      <c r="AA82" s="241" t="n"/>
      <c r="AB82" s="241" t="n"/>
      <c r="AD82" s="27" t="n"/>
      <c r="BC82" s="3">
        <f>$C78</f>
        <v/>
      </c>
      <c r="BD82" s="223">
        <f>IF($T78="LA","MLAC1",IF($T78="SS","MSSC1",IF($T78="SCI","MSCIC1",IF($T78="IM7","MM7C1",IF($T78="SP","MSPAC1",IF($T78="SPM","RM1B",IF($T78="SLA","RLA1B",IF($T78="ASC","ASC1BT1"))))))))</f>
        <v/>
      </c>
      <c r="BE82" s="217">
        <f>IF($U78="LA","MLAC2",IF($U78="SS","MSSC2",IF($U78="SCI","MSCIC2",IF($U78="im7","MM7C2",IF($U78="SP","MSPAC2",IF($U78="SPM","RM2B",IF($U78="SPLA","RLA2B",IF($U78="ASC","ASC2BT1",IF($U78="ELL","ELL2B")))))))))</f>
        <v/>
      </c>
      <c r="BF82" s="26">
        <f>IF($V78="LA","MLAC3",IF($V78="SS","MSSC3",IF($V78="SCI","MSCIC3",IF($V78="im8","MM8C3",IF($V78="SP","MSPC3",IF($V78="SPM","RM1G",IF($V78="SLA","RLA1G",IF($V78="ASC","ASC1GT1"))))))))</f>
        <v/>
      </c>
      <c r="BG82" s="26">
        <f>IF($W78="LA","MLAC4",IF($W78="SS","MSSC4",IF($W78="SCI","MSCIC4",IF($W78="im8","MM8C4",IF($W78="SP","MSPC4",IF($W78="SPM","RM2G",IF($W78="SPLA","RLA2G",IF($W78="ASC","ASC2GT1",IF($W78="MOT","OTM72G")))))))))</f>
        <v/>
      </c>
      <c r="BH82" s="26">
        <f>IF($X78="LA","MLAC5",IF($X78="SS","MSSC5",IF($X78="SCI","MSCIC5",IF($X78="im7","MM7C5",IF($X78="SP","MSPC5",IF($X78="ELL","ELL5G",IF($X78="SPLA","RLA5G",IF($X78="ASC","ASC5B"))))))))</f>
        <v/>
      </c>
      <c r="BI82" s="26">
        <f>IF($Y78="WB","MHRWB",IF($Y78="JG","MHRJG",IF($Y78="AV","MHRAV",IF($Y78="KP","MHRKP",IF($Y78="TH","MHRTH")))))</f>
        <v/>
      </c>
    </row>
    <row r="83">
      <c r="A83" s="2" t="inlineStr">
        <is>
          <t>McCollom</t>
        </is>
      </c>
      <c r="B83" s="2" t="inlineStr">
        <is>
          <t>Griffin</t>
        </is>
      </c>
      <c r="C83" s="270" t="n">
        <v>35076</v>
      </c>
      <c r="D83" s="24" t="inlineStr">
        <is>
          <t>M</t>
        </is>
      </c>
      <c r="E83" s="24" t="n">
        <v>8</v>
      </c>
      <c r="F83" s="24" t="inlineStr">
        <is>
          <t>IEP</t>
        </is>
      </c>
      <c r="G83" s="24" t="n"/>
      <c r="H83" s="24" t="n"/>
      <c r="I83" s="24" t="n">
        <v>3</v>
      </c>
      <c r="J83" s="24" t="n">
        <v>2</v>
      </c>
      <c r="K83" s="358" t="inlineStr">
        <is>
          <t>pre alg</t>
        </is>
      </c>
      <c r="L83" s="318" t="inlineStr">
        <is>
          <t>Mid 6</t>
        </is>
      </c>
      <c r="M83" s="318" t="inlineStr">
        <is>
          <t>Level 3</t>
        </is>
      </c>
      <c r="N83" s="2" t="n"/>
      <c r="O83" s="2" t="n"/>
      <c r="P83" s="2" t="inlineStr">
        <is>
          <t>Below</t>
        </is>
      </c>
      <c r="Q83" s="2" t="inlineStr">
        <is>
          <t>Grade</t>
        </is>
      </c>
      <c r="R83" s="2" t="n"/>
      <c r="S83" s="176" t="inlineStr">
        <is>
          <t>SP Adv</t>
        </is>
      </c>
      <c r="T83" s="176" t="inlineStr">
        <is>
          <t>SP Adv</t>
        </is>
      </c>
      <c r="U83" s="176" t="inlineStr">
        <is>
          <t>SS</t>
        </is>
      </c>
      <c r="V83" s="166" t="inlineStr">
        <is>
          <t>IM8</t>
        </is>
      </c>
      <c r="W83" s="167" t="inlineStr">
        <is>
          <t>SCI</t>
        </is>
      </c>
      <c r="X83" s="167" t="inlineStr">
        <is>
          <t>LA</t>
        </is>
      </c>
      <c r="Y83" s="238" t="inlineStr">
        <is>
          <t>JG</t>
        </is>
      </c>
      <c r="Z83" s="88" t="inlineStr">
        <is>
          <t>KP</t>
        </is>
      </c>
      <c r="AA83" s="241" t="n"/>
      <c r="AB83" s="241" t="n"/>
      <c r="AD83" s="27" t="n"/>
      <c r="BC83" s="3">
        <f>$C79</f>
        <v/>
      </c>
      <c r="BD83" s="223">
        <f>IF($T79="LA","MLAC1",IF($T79="SS","MSSC1",IF($T79="SCI","MSCIC1",IF($T79="IM7","MM7C1",IF($T79="SP","MSPAC1",IF($T79="SPM","RM1B",IF($T79="SLA","RLA1B",IF($T79="ASC","ASC1BT1"))))))))</f>
        <v/>
      </c>
      <c r="BE83" s="217">
        <f>IF($U79="LA","MLAC2",IF($U79="SS","MSSC2",IF($U79="SCI","MSCIC2",IF($U79="im7","MM7C2",IF($U79="SP","MSPAC2",IF($U79="SPM","RM2B",IF($U79="SPLA","RLA2B",IF($U79="ASC","ASC2BT1",IF($U79="ELL","ELL2B")))))))))</f>
        <v/>
      </c>
      <c r="BF83" s="26">
        <f>IF($V79="LA","MLAC3",IF($V79="SS","MSSC3",IF($V79="SCI","MSCIC3",IF($V79="im8","MM8C3",IF($V79="SP","MSPC3",IF($V79="SPM","RM1G",IF($V79="SLA","RLA1G",IF($V79="ASC","ASC1GT1"))))))))</f>
        <v/>
      </c>
      <c r="BG83" s="26">
        <f>IF($W79="LA","MLAC4",IF($W79="SS","MSSC4",IF($W79="SCI","MSCIC4",IF($W79="im8","MM8C4",IF($W79="SP","MSPC4",IF($W79="SPM","RM2G",IF($W79="SPLA","RLA2G",IF($W79="ASC","ASC2GT1",IF($W79="MOT","OTM72G")))))))))</f>
        <v/>
      </c>
      <c r="BH83" s="26">
        <f>IF($X79="LA","MLAC5",IF($X79="SS","MSSC5",IF($X79="SCI","MSCIC5",IF($X79="im7","MM7C5",IF($X79="SP","MSPC5",IF($X79="ELL","ELL5G",IF($X79="SPLA","RLA5G",IF($X79="ASC","ASC5B"))))))))</f>
        <v/>
      </c>
      <c r="BI83" s="26">
        <f>IF($Y79="WB","MHRWB",IF($Y79="JG","MHRJG",IF($Y79="AV","MHRAV",IF($Y79="KP","MHRKP",IF($Y79="TH","MHRTH")))))</f>
        <v/>
      </c>
    </row>
    <row r="84">
      <c r="A84" s="343" t="inlineStr">
        <is>
          <t>pereira</t>
        </is>
      </c>
      <c r="B84" s="343" t="inlineStr">
        <is>
          <t>Genevieve</t>
        </is>
      </c>
      <c r="C84" s="343" t="n">
        <v>39550</v>
      </c>
      <c r="D84" s="346" t="inlineStr">
        <is>
          <t>F</t>
        </is>
      </c>
      <c r="E84" s="346" t="n">
        <v>8</v>
      </c>
      <c r="F84" s="346" t="inlineStr">
        <is>
          <t xml:space="preserve"> </t>
        </is>
      </c>
      <c r="G84" s="346" t="inlineStr">
        <is>
          <t xml:space="preserve"> </t>
        </is>
      </c>
      <c r="H84" s="346" t="inlineStr">
        <is>
          <t xml:space="preserve"> </t>
        </is>
      </c>
      <c r="I84" s="346" t="n">
        <v>1</v>
      </c>
      <c r="J84" s="346" t="n">
        <v>1</v>
      </c>
      <c r="K84" s="354" t="inlineStr">
        <is>
          <t>pre alg</t>
        </is>
      </c>
      <c r="L84" s="342" t="n"/>
      <c r="M84" s="342" t="n"/>
      <c r="S84" s="176" t="inlineStr">
        <is>
          <t>SP Adv</t>
        </is>
      </c>
      <c r="T84" s="176" t="inlineStr">
        <is>
          <t>SS</t>
        </is>
      </c>
      <c r="U84" s="176" t="inlineStr">
        <is>
          <t>SP Adv</t>
        </is>
      </c>
      <c r="V84" s="167" t="inlineStr">
        <is>
          <t>IM8</t>
        </is>
      </c>
      <c r="W84" s="167" t="inlineStr">
        <is>
          <t>SCI</t>
        </is>
      </c>
      <c r="X84" s="167" t="inlineStr">
        <is>
          <t>LA</t>
        </is>
      </c>
      <c r="Y84" s="240" t="inlineStr">
        <is>
          <t>JG</t>
        </is>
      </c>
      <c r="Z84" s="88" t="inlineStr">
        <is>
          <t>OT</t>
        </is>
      </c>
      <c r="AD84" s="27" t="n"/>
      <c r="BC84" s="3">
        <f>$C80</f>
        <v/>
      </c>
      <c r="BD84" s="223">
        <f>IF($T80="LA","MLAC1",IF($T80="SS","MSSC1",IF($T80="SCI","MSCIC1",IF($T80="IM7","MM7C1",IF($T80="SP","MSPAC1",IF($T80="SPM","RM1B",IF($T80="SLA","RLA1B",IF($T80="ASC","ASC1BT1"))))))))</f>
        <v/>
      </c>
      <c r="BE84" s="217">
        <f>IF($U80="LA","MLAC2",IF($U80="SS","MSSC2",IF($U80="SCI","MSCIC2",IF($U80="im7","MM7C2",IF($U80="SP","MSPAC2",IF($U80="SPM","RM2B",IF($U80="SPLA","RLA2B",IF($U80="ASC","ASC2BT1",IF($U80="ELL","ELL2B")))))))))</f>
        <v/>
      </c>
      <c r="BF84" s="26">
        <f>IF($V80="LA","MLAC3",IF($V80="SS","MSSC3",IF($V80="SCI","MSCIC3",IF($V80="im8","MM8C3",IF($V80="SP","MSPC3",IF($V80="SPM","RM1G",IF($V80="SLA","RLA1G",IF($V80="ASC","ASC1GT1"))))))))</f>
        <v/>
      </c>
      <c r="BG84" s="26">
        <f>IF($W80="LA","MLAC4",IF($W80="SS","MSSC4",IF($W80="SCI","MSCIC4",IF($W80="im8","MM8C4",IF($W80="SP","MSPC4",IF($W80="SPM","RM2G",IF($W80="SPLA","RLA2G",IF($W80="ASC","ASC2GT1",IF($W80="MOT","OTM72G")))))))))</f>
        <v/>
      </c>
      <c r="BH84" s="26">
        <f>IF($X80="LA","MLAC5",IF($X80="SS","MSSC5",IF($X80="SCI","MSCIC5",IF($X80="im7","MM7C5",IF($X80="SP","MSPC5",IF($X80="ELL","ELL5G",IF($X80="SPLA","RLA5G",IF($X80="ASC","ASC5B"))))))))</f>
        <v/>
      </c>
      <c r="BI84" s="26">
        <f>IF($Y80="WB","MHRWB",IF($Y80="JG","MHRJG",IF($Y80="AV","MHRAV",IF($Y80="KP","MHRKP",IF($Y80="TH","MHRTH")))))</f>
        <v/>
      </c>
    </row>
    <row r="85">
      <c r="A85" s="2" t="inlineStr">
        <is>
          <t>Bolton</t>
        </is>
      </c>
      <c r="B85" s="2" t="inlineStr">
        <is>
          <t>Finley</t>
        </is>
      </c>
      <c r="C85" s="270" t="n">
        <v>35101</v>
      </c>
      <c r="D85" s="24" t="inlineStr">
        <is>
          <t>F</t>
        </is>
      </c>
      <c r="E85" s="24" t="n">
        <v>8</v>
      </c>
      <c r="F85" s="24" t="n"/>
      <c r="G85" s="24" t="n"/>
      <c r="H85" s="24" t="n"/>
      <c r="I85" s="24" t="n">
        <v>2</v>
      </c>
      <c r="J85" s="24" t="n">
        <v>2</v>
      </c>
      <c r="K85" s="190" t="inlineStr">
        <is>
          <t>pre alg</t>
        </is>
      </c>
      <c r="L85" s="318" t="inlineStr">
        <is>
          <t>Early 6</t>
        </is>
      </c>
      <c r="M85" s="318" t="inlineStr">
        <is>
          <t>Level 5</t>
        </is>
      </c>
      <c r="N85" s="2" t="n"/>
      <c r="O85" s="2" t="n"/>
      <c r="P85" s="2" t="inlineStr">
        <is>
          <t>Grade</t>
        </is>
      </c>
      <c r="Q85" s="2" t="inlineStr">
        <is>
          <t>Grade</t>
        </is>
      </c>
      <c r="R85" s="2" t="inlineStr">
        <is>
          <t xml:space="preserve"> ASC</t>
        </is>
      </c>
      <c r="S85" s="176" t="inlineStr">
        <is>
          <t>SP Adv</t>
        </is>
      </c>
      <c r="T85" s="176" t="inlineStr">
        <is>
          <t>SP Adv</t>
        </is>
      </c>
      <c r="U85" s="176" t="inlineStr">
        <is>
          <t>SS</t>
        </is>
      </c>
      <c r="V85" s="166" t="inlineStr">
        <is>
          <t>IM8</t>
        </is>
      </c>
      <c r="W85" s="167" t="inlineStr">
        <is>
          <t>SCI</t>
        </is>
      </c>
      <c r="X85" s="167" t="inlineStr">
        <is>
          <t>LA</t>
        </is>
      </c>
      <c r="Y85" s="238" t="inlineStr">
        <is>
          <t>AV</t>
        </is>
      </c>
      <c r="Z85" s="88" t="inlineStr">
        <is>
          <t>KP</t>
        </is>
      </c>
      <c r="AD85" s="27" t="n"/>
      <c r="BC85" s="3">
        <f>$C81</f>
        <v/>
      </c>
      <c r="BD85" s="223">
        <f>IF($T81="LA","MLAC1",IF($T81="SS","MSSC1",IF($T81="SCI","MSCIC1",IF($T81="IM7","MM7C1",IF($T81="SP","MSPAC1",IF($T81="SPM","RM1B",IF($T81="SLA","RLA1B",IF($T81="ASC","ASC1BT1"))))))))</f>
        <v/>
      </c>
      <c r="BE85" s="217">
        <f>IF($U81="LA","MLAC2",IF($U81="SS","MSSC2",IF($U81="SCI","MSCIC2",IF($U81="im7","MM7C2",IF($U81="SP","MSPAC2",IF($U81="SPM","RM2B",IF($U81="SPLA","RLA2B",IF($U81="ASC","ASC2BT1",IF($U81="ELL","ELL2B")))))))))</f>
        <v/>
      </c>
      <c r="BF85" s="26">
        <f>IF($V81="LA","MLAC3",IF($V81="SS","MSSC3",IF($V81="SCI","MSCIC3",IF($V81="im8","MM8C3",IF($V81="SP","MSPC3",IF($V81="SPM","RM1G",IF($V81="SLA","RLA1G",IF($V81="ASC","ASC1GT1"))))))))</f>
        <v/>
      </c>
      <c r="BG85" s="26">
        <f>IF($W81="LA","MLAC4",IF($W81="SS","MSSC4",IF($W81="SCI","MSCIC4",IF($W81="im8","MM8C4",IF($W81="SP","MSPC4",IF($W81="SPM","RM2G",IF($W81="SPLA","RLA2G",IF($W81="ASC","ASC2GT1",IF($W81="MOT","OTM72G")))))))))</f>
        <v/>
      </c>
      <c r="BH85" s="26">
        <f>IF($X81="LA","MLAC5",IF($X81="SS","MSSC5",IF($X81="SCI","MSCIC5",IF($X81="im7","MM7C5",IF($X81="SP","MSPC5",IF($X81="ELL","ELL5G",IF($X81="SPLA","RLA5G",IF($X81="ASC","ASC5B"))))))))</f>
        <v/>
      </c>
      <c r="BI85" s="26">
        <f>IF($Y81="WB","MHRWB",IF($Y81="JG","MHRJG",IF($Y81="AV","MHRAV",IF($Y81="KP","MHRKP",IF($Y81="TH","MHRTH")))))</f>
        <v/>
      </c>
    </row>
    <row r="86">
      <c r="A86" s="2" t="inlineStr">
        <is>
          <t>Keith</t>
        </is>
      </c>
      <c r="B86" s="2" t="inlineStr">
        <is>
          <t>Aiden</t>
        </is>
      </c>
      <c r="C86" s="270" t="n">
        <v>36204</v>
      </c>
      <c r="D86" s="24" t="inlineStr">
        <is>
          <t>M</t>
        </is>
      </c>
      <c r="E86" s="24" t="n">
        <v>8</v>
      </c>
      <c r="F86" s="24" t="n"/>
      <c r="G86" s="24" t="n"/>
      <c r="H86" s="24" t="n"/>
      <c r="I86" s="24" t="n">
        <v>2</v>
      </c>
      <c r="J86" s="24" t="n">
        <v>2</v>
      </c>
      <c r="K86" s="190" t="inlineStr">
        <is>
          <t>ALG</t>
        </is>
      </c>
      <c r="L86" s="319" t="inlineStr">
        <is>
          <t>Level 3</t>
        </is>
      </c>
      <c r="M86" s="319" t="inlineStr">
        <is>
          <t>Level 2</t>
        </is>
      </c>
      <c r="N86" s="2" t="n"/>
      <c r="O86" s="2" t="n"/>
      <c r="P86" s="2" t="inlineStr">
        <is>
          <t>Grade</t>
        </is>
      </c>
      <c r="Q86" s="2" t="inlineStr">
        <is>
          <t>Grade</t>
        </is>
      </c>
      <c r="R86" s="2" t="n"/>
      <c r="S86" s="176" t="inlineStr">
        <is>
          <t>SP Adv</t>
        </is>
      </c>
      <c r="T86" s="176" t="inlineStr">
        <is>
          <t>SS</t>
        </is>
      </c>
      <c r="U86" s="176" t="inlineStr">
        <is>
          <t>SP Adv</t>
        </is>
      </c>
      <c r="V86" s="166" t="inlineStr">
        <is>
          <t>SCI</t>
        </is>
      </c>
      <c r="W86" s="167" t="inlineStr">
        <is>
          <t>IM8</t>
        </is>
      </c>
      <c r="X86" s="167" t="inlineStr">
        <is>
          <t>LA</t>
        </is>
      </c>
      <c r="Y86" s="238" t="inlineStr">
        <is>
          <t>TH</t>
        </is>
      </c>
      <c r="Z86" s="88" t="inlineStr">
        <is>
          <t>OFF</t>
        </is>
      </c>
      <c r="AA86" s="241" t="n"/>
      <c r="AD86" s="27" t="n"/>
      <c r="AH86" s="5" t="n"/>
      <c r="BC86" s="3">
        <f>$C82</f>
        <v/>
      </c>
      <c r="BD86" s="223">
        <f>IF($T82="LA","MLAC1",IF($T82="SS","MSSC1",IF($T82="SCI","MSCIC1",IF($T82="IM7","MM7C1",IF($T82="SP","MSPAC1",IF($T82="SPM","RM1B",IF($T82="SLA","RLA1B",IF($T82="ASC","ASC1BT1"))))))))</f>
        <v/>
      </c>
      <c r="BE86" s="217">
        <f>IF($U82="LA","MLAC2",IF($U82="SS","MSSC2",IF($U82="SCI","MSCIC2",IF($U82="im7","MM7C2",IF($U82="SP","MSPAC2",IF($U82="SPM","RM2B",IF($U82="SPLA","RLA2B",IF($U82="ASC","ASC2BT1",IF($U82="ELL","ELL2B")))))))))</f>
        <v/>
      </c>
      <c r="BF86" s="26">
        <f>IF($V82="LA","MLAC3",IF($V82="SS","MSSC3",IF($V82="SCI","MSCIC3",IF($V82="im8","MM8C3",IF($V82="SP","MSPC3",IF($V82="SPM","RM1G",IF($V82="SLA","RLA1G",IF($V82="ASC","ASC1GT1"))))))))</f>
        <v/>
      </c>
      <c r="BG86" s="26">
        <f>IF($W82="LA","MLAC4",IF($W82="SS","MSSC4",IF($W82="SCI","MSCIC4",IF($W82="im8","MM8C4",IF($W82="SP","MSPC4",IF($W82="SPM","RM2G",IF($W82="SPLA","RLA2G",IF($W82="ASC","ASC2GT1",IF($W82="MOT","OTM72G")))))))))</f>
        <v/>
      </c>
      <c r="BH86" s="26">
        <f>IF($X82="LA","MLAC5",IF($X82="SS","MSSC5",IF($X82="SCI","MSCIC5",IF($X82="im7","MM7C5",IF($X82="SP","MSPC5",IF($X82="ELL","ELL5G",IF($X82="SPLA","RLA5G",IF($X82="ASC","ASC5B"))))))))</f>
        <v/>
      </c>
      <c r="BI86" s="26">
        <f>IF($Y82="WB","MHRWB",IF($Y82="JG","MHRJG",IF($Y82="AV","MHRAV",IF($Y82="KP","MHRKP",IF($Y82="TH","MHRTH")))))</f>
        <v/>
      </c>
    </row>
    <row r="87">
      <c r="A87" s="2" t="inlineStr">
        <is>
          <t>McChesney</t>
        </is>
      </c>
      <c r="B87" s="2" t="inlineStr">
        <is>
          <t>Ava</t>
        </is>
      </c>
      <c r="C87" s="270" t="n">
        <v>36323</v>
      </c>
      <c r="D87" s="24" t="inlineStr">
        <is>
          <t>F</t>
        </is>
      </c>
      <c r="E87" s="24" t="n">
        <v>8</v>
      </c>
      <c r="F87" s="24" t="n"/>
      <c r="G87" s="24" t="n"/>
      <c r="H87" s="24" t="n"/>
      <c r="I87" s="24" t="n">
        <v>2</v>
      </c>
      <c r="J87" s="24" t="n">
        <v>1</v>
      </c>
      <c r="K87" s="190" t="inlineStr">
        <is>
          <t>pre alg</t>
        </is>
      </c>
      <c r="L87" s="318" t="inlineStr">
        <is>
          <t>Level 5</t>
        </is>
      </c>
      <c r="M87" s="318" t="inlineStr">
        <is>
          <t>Level 5</t>
        </is>
      </c>
      <c r="N87" s="2" t="n"/>
      <c r="O87" s="2" t="n"/>
      <c r="P87" s="2" t="inlineStr">
        <is>
          <t>Grade</t>
        </is>
      </c>
      <c r="Q87" s="2" t="inlineStr">
        <is>
          <t>Grade</t>
        </is>
      </c>
      <c r="R87" s="2" t="n"/>
      <c r="S87" s="176" t="inlineStr">
        <is>
          <t>SP Adv</t>
        </is>
      </c>
      <c r="T87" s="176" t="inlineStr">
        <is>
          <t>SP Adv</t>
        </is>
      </c>
      <c r="U87" s="176" t="inlineStr">
        <is>
          <t>LA</t>
        </is>
      </c>
      <c r="V87" s="166" t="inlineStr">
        <is>
          <t>IM8</t>
        </is>
      </c>
      <c r="W87" s="167" t="inlineStr">
        <is>
          <t>SS</t>
        </is>
      </c>
      <c r="X87" s="167" t="inlineStr">
        <is>
          <t>SCI</t>
        </is>
      </c>
      <c r="Y87" s="240" t="inlineStr">
        <is>
          <t>JG</t>
        </is>
      </c>
      <c r="Z87" s="88" t="inlineStr">
        <is>
          <t>AV</t>
        </is>
      </c>
      <c r="AA87" s="241" t="n"/>
      <c r="AB87" s="87" t="inlineStr">
        <is>
          <t xml:space="preserve"> </t>
        </is>
      </c>
      <c r="AC87" s="88" t="inlineStr">
        <is>
          <t xml:space="preserve"> </t>
        </is>
      </c>
      <c r="AD87" s="27" t="n"/>
      <c r="AH87" s="5" t="n"/>
      <c r="BC87" s="3">
        <f>$C83</f>
        <v/>
      </c>
      <c r="BD87" s="223">
        <f>IF($T83="LA","MLAC1",IF($T83="SS","MSSC1",IF($T83="SCI","MSCIC1",IF($T83="IM7","MM7C1",IF($T83="SP","MSPAC1",IF($T83="SPM","RM1B",IF($T83="SLA","RLA1B",IF($T83="ASC","ASC1BT1"))))))))</f>
        <v/>
      </c>
      <c r="BE87" s="217">
        <f>IF($U83="LA","MLAC2",IF($U83="SS","MSSC2",IF($U83="SCI","MSCIC2",IF($U83="im7","MM7C2",IF($U83="SP","MSPAC2",IF($U83="SPM","RM2B",IF($U83="SPLA","RLA2B",IF($U83="ASC","ASC2BT1",IF($U83="ELL","ELL2B")))))))))</f>
        <v/>
      </c>
      <c r="BF87" s="26">
        <f>IF($V83="LA","MLAC3",IF($V83="SS","MSSC3",IF($V83="SCI","MSCIC3",IF($V83="im8","MM8C3",IF($V83="SP","MSPC3",IF($V83="SPM","RM1G",IF($V83="SLA","RLA1G",IF($V83="ASC","ASC1GT1"))))))))</f>
        <v/>
      </c>
      <c r="BG87" s="26">
        <f>IF($W83="LA","MLAC4",IF($W83="SS","MSSC4",IF($W83="SCI","MSCIC4",IF($W83="im8","MM8C4",IF($W83="SP","MSPC4",IF($W83="SPM","RM2G",IF($W83="SPLA","RLA2G",IF($W83="ASC","ASC2GT1",IF($W83="MOT","OTM72G")))))))))</f>
        <v/>
      </c>
      <c r="BH87" s="26">
        <f>IF($X83="LA","MLAC5",IF($X83="SS","MSSC5",IF($X83="SCI","MSCIC5",IF($X83="im7","MM7C5",IF($X83="SP","MSPC5",IF($X83="ELL","ELL5G",IF($X83="SPLA","RLA5G",IF($X83="ASC","ASC5B"))))))))</f>
        <v/>
      </c>
      <c r="BI87" s="26">
        <f>IF($Y83="WB","MHRWB",IF($Y83="JG","MHRJG",IF($Y83="AV","MHRAV",IF($Y83="KP","MHRKP",IF($Y83="TH","MHRTH")))))</f>
        <v/>
      </c>
    </row>
    <row r="88">
      <c r="A88" s="88" t="inlineStr">
        <is>
          <t>Voelker</t>
        </is>
      </c>
      <c r="B88" s="88" t="inlineStr">
        <is>
          <t>Jasper</t>
        </is>
      </c>
      <c r="C88" s="366" t="n">
        <v>36255</v>
      </c>
      <c r="D88" s="87" t="inlineStr">
        <is>
          <t>M</t>
        </is>
      </c>
      <c r="E88" s="24" t="n">
        <v>8</v>
      </c>
      <c r="F88" s="87" t="n"/>
      <c r="G88" s="87" t="n"/>
      <c r="H88" s="87" t="n"/>
      <c r="I88" s="87" t="n">
        <v>2</v>
      </c>
      <c r="J88" s="87" t="n">
        <v>2</v>
      </c>
      <c r="K88" s="190" t="inlineStr">
        <is>
          <t>pre alg</t>
        </is>
      </c>
      <c r="L88" s="364" t="n"/>
      <c r="M88" s="364" t="n"/>
      <c r="N88" s="87" t="n"/>
      <c r="O88" s="87" t="n"/>
      <c r="P88" s="248" t="n"/>
      <c r="Q88" s="248" t="n"/>
      <c r="R88" s="88" t="n"/>
      <c r="S88" s="176" t="inlineStr">
        <is>
          <t>SP Adv</t>
        </is>
      </c>
      <c r="T88" s="176" t="inlineStr">
        <is>
          <t>SP Adv</t>
        </is>
      </c>
      <c r="U88" s="176" t="inlineStr">
        <is>
          <t>LA</t>
        </is>
      </c>
      <c r="V88" s="166" t="inlineStr">
        <is>
          <t>IM8</t>
        </is>
      </c>
      <c r="W88" s="167" t="inlineStr">
        <is>
          <t>SS</t>
        </is>
      </c>
      <c r="X88" s="167" t="inlineStr">
        <is>
          <t>SCI</t>
        </is>
      </c>
      <c r="Y88" s="238" t="inlineStr">
        <is>
          <t>AV</t>
        </is>
      </c>
      <c r="Z88" s="88" t="inlineStr">
        <is>
          <t>KP</t>
        </is>
      </c>
      <c r="AD88" s="27" t="n"/>
      <c r="BC88" s="3">
        <f>$C84</f>
        <v/>
      </c>
      <c r="BD88" s="223">
        <f>IF($T84="LA","MLAC1",IF($T84="SS","MSSC1",IF($T84="SCI","MSCIC1",IF($T84="IM7","MM7C1",IF($T84="SP","MSPAC1",IF($T84="SPM","RM1B",IF($T84="SLA","RLA1B",IF($T84="ASC","ASC1BT1"))))))))</f>
        <v/>
      </c>
      <c r="BE88" s="217">
        <f>IF($U84="LA","MLAC2",IF($U84="SS","MSSC2",IF($U84="SCI","MSCIC2",IF($U84="im7","MM7C2",IF($U84="SP","MSPAC2",IF($U84="SPM","RM2B",IF($U84="SPLA","RLA2B",IF($U84="ASC","ASC2BT1",IF($U84="ELL","ELL2B")))))))))</f>
        <v/>
      </c>
      <c r="BF88" s="26">
        <f>IF($V84="LA","MLAC3",IF($V84="SS","MSSC3",IF($V84="SCI","MSCIC3",IF($V84="im8","MM8C3",IF($V84="SP","MSPC3",IF($V84="SPM","RM1G",IF($V84="SLA","RLA1G",IF($V84="ASC","ASC1GT1"))))))))</f>
        <v/>
      </c>
      <c r="BG88" s="26">
        <f>IF($W84="LA","MLAC4",IF($W84="SS","MSSC4",IF($W84="SCI","MSCIC4",IF($W84="im8","MM8C4",IF($W84="SP","MSPC4",IF($W84="SPM","RM2G",IF($W84="SPLA","RLA2G",IF($W84="ASC","ASC2GT1",IF($W84="MOT","OTM72G")))))))))</f>
        <v/>
      </c>
      <c r="BH88" s="26">
        <f>IF($X84="LA","MLAC5",IF($X84="SS","MSSC5",IF($X84="SCI","MSCIC5",IF($X84="im7","MM7C5",IF($X84="SP","MSPC5",IF($X84="ELL","ELL5G",IF($X84="SPLA","RLA5G",IF($X84="ASC","ASC5B"))))))))</f>
        <v/>
      </c>
      <c r="BI88" s="26">
        <f>IF($Y84="WB","MHRWB",IF($Y84="JG","MHRJG",IF($Y84="AV","MHRAV",IF($Y84="KP","MHRKP",IF($Y84="TH","MHRTH")))))</f>
        <v/>
      </c>
      <c r="BM88" s="8" t="n"/>
    </row>
    <row r="89" customFormat="1" s="5">
      <c r="A89" s="2" t="inlineStr">
        <is>
          <t>Billett</t>
        </is>
      </c>
      <c r="B89" s="2" t="inlineStr">
        <is>
          <t>Peter</t>
        </is>
      </c>
      <c r="C89" s="270" t="n">
        <v>36175</v>
      </c>
      <c r="D89" s="24" t="inlineStr">
        <is>
          <t>M</t>
        </is>
      </c>
      <c r="E89" s="24" t="n">
        <v>8</v>
      </c>
      <c r="F89" s="24" t="n"/>
      <c r="G89" s="245" t="inlineStr">
        <is>
          <t xml:space="preserve"> </t>
        </is>
      </c>
      <c r="H89" s="24" t="n"/>
      <c r="I89" s="245" t="n">
        <v>1</v>
      </c>
      <c r="J89" s="245" t="n">
        <v>1</v>
      </c>
      <c r="K89" s="190" t="inlineStr">
        <is>
          <t>ALG</t>
        </is>
      </c>
      <c r="L89" s="318" t="inlineStr">
        <is>
          <t>Mid 6</t>
        </is>
      </c>
      <c r="M89" s="318" t="inlineStr">
        <is>
          <t>Level 5</t>
        </is>
      </c>
      <c r="N89" s="2" t="n"/>
      <c r="O89" s="2" t="n"/>
      <c r="P89" s="195" t="inlineStr">
        <is>
          <t>Grade</t>
        </is>
      </c>
      <c r="Q89" s="195" t="inlineStr">
        <is>
          <t xml:space="preserve"> </t>
        </is>
      </c>
      <c r="R89" s="195" t="inlineStr">
        <is>
          <t xml:space="preserve"> </t>
        </is>
      </c>
      <c r="S89" s="176" t="inlineStr">
        <is>
          <t>SP Adv</t>
        </is>
      </c>
      <c r="T89" s="176" t="inlineStr">
        <is>
          <t>SCI</t>
        </is>
      </c>
      <c r="U89" s="176" t="inlineStr">
        <is>
          <t>SP Adv</t>
        </is>
      </c>
      <c r="V89" s="167" t="inlineStr">
        <is>
          <t>IM8</t>
        </is>
      </c>
      <c r="W89" s="166" t="inlineStr">
        <is>
          <t>SS</t>
        </is>
      </c>
      <c r="X89" s="167" t="inlineStr">
        <is>
          <t>LA</t>
        </is>
      </c>
      <c r="Y89" s="238" t="inlineStr">
        <is>
          <t>AV</t>
        </is>
      </c>
      <c r="Z89" s="88" t="inlineStr">
        <is>
          <t>OFF</t>
        </is>
      </c>
      <c r="AA89" s="87" t="n"/>
      <c r="AB89" s="242" t="n"/>
      <c r="AC89" s="88" t="n"/>
      <c r="AD89" s="27" t="n"/>
      <c r="AE89" s="3" t="n"/>
      <c r="AF89" s="3" t="n"/>
      <c r="AG89" s="3" t="n"/>
      <c r="AH89" s="3" t="n"/>
      <c r="AI89" s="3" t="n"/>
      <c r="AJ89" s="3" t="n"/>
      <c r="AK89" s="3" t="n"/>
      <c r="AL89" s="3" t="n"/>
      <c r="AM89" s="3" t="n"/>
      <c r="AN89" s="3" t="n"/>
      <c r="AO89" s="3" t="n"/>
      <c r="AP89" s="3" t="n"/>
      <c r="AQ89" s="3" t="n"/>
      <c r="AR89" s="3" t="n"/>
      <c r="AS89" s="3" t="n"/>
      <c r="AT89" s="3" t="n"/>
      <c r="AU89" s="3" t="n"/>
      <c r="AV89" s="3" t="n"/>
      <c r="AW89" s="3" t="n"/>
      <c r="AX89" s="3" t="n"/>
      <c r="AY89" s="3" t="n"/>
      <c r="AZ89" s="3" t="n"/>
      <c r="BA89" s="66" t="n"/>
      <c r="BB89" s="75" t="n"/>
      <c r="BC89" s="3">
        <f>$C85</f>
        <v/>
      </c>
      <c r="BD89" s="223">
        <f>IF($T85="LA","MLAC1",IF($T85="SS","MSSC1",IF($T85="SCI","MSCIC1",IF($T85="IM7","MM7C1",IF($T85="SP","MSPAC1",IF($T85="SPM","RM1B",IF($T85="SLA","RLA1B",IF($T85="ASC","ASC1BT1"))))))))</f>
        <v/>
      </c>
      <c r="BE89" s="217">
        <f>IF($U85="LA","MLAC2",IF($U85="SS","MSSC2",IF($U85="SCI","MSCIC2",IF($U85="im7","MM7C2",IF($U85="SP","MSPAC2",IF($U85="SPM","RM2B",IF($U85="SPLA","RLA2B",IF($U85="ASC","ASC2BT1",IF($U85="ELL","ELL2B")))))))))</f>
        <v/>
      </c>
      <c r="BF89" s="26">
        <f>IF($V85="LA","MLAC3",IF($V85="SS","MSSC3",IF($V85="SCI","MSCIC3",IF($V85="im8","MM8C3",IF($V85="SP","MSPC3",IF($V85="SPM","RM1G",IF($V85="SLA","RLA1G",IF($V85="ASC","ASC1GT1"))))))))</f>
        <v/>
      </c>
      <c r="BG89" s="26">
        <f>IF($W85="LA","MLAC4",IF($W85="SS","MSSC4",IF($W85="SCI","MSCIC4",IF($W85="im8","MM8C4",IF($W85="SP","MSPC4",IF($W85="SPM","RM2G",IF($W85="SPLA","RLA2G",IF($W85="ASC","ASC2GT1",IF($W85="MOT","OTM72G")))))))))</f>
        <v/>
      </c>
      <c r="BH89" s="26">
        <f>IF($X85="LA","MLAC5",IF($X85="SS","MSSC5",IF($X85="SCI","MSCIC5",IF($X85="im7","MM7C5",IF($X85="SP","MSPC5",IF($X85="ELL","ELL5G",IF($X85="SPLA","RLA5G",IF($X85="ASC","ASC5B"))))))))</f>
        <v/>
      </c>
      <c r="BI89" s="26">
        <f>IF($Y85="WB","MHRWB",IF($Y85="JG","MHRJG",IF($Y85="AV","MHRAV",IF($Y85="KP","MHRKP",IF($Y85="TH","MHRTH")))))</f>
        <v/>
      </c>
      <c r="BJ89" s="36" t="n"/>
      <c r="BK89" s="36" t="n"/>
      <c r="BL89" s="36" t="n"/>
      <c r="BM89" s="8" t="n"/>
      <c r="BN89" s="8" t="n"/>
      <c r="BO89" s="71" t="n"/>
      <c r="BP89" s="80" t="n"/>
    </row>
    <row r="90">
      <c r="A90" s="2" t="inlineStr">
        <is>
          <t>Farris</t>
        </is>
      </c>
      <c r="B90" s="2" t="inlineStr">
        <is>
          <t>Coen</t>
        </is>
      </c>
      <c r="C90" s="270" t="n">
        <v>35698</v>
      </c>
      <c r="D90" s="24" t="inlineStr">
        <is>
          <t>M</t>
        </is>
      </c>
      <c r="E90" s="24" t="n">
        <v>8</v>
      </c>
      <c r="F90" s="24" t="n"/>
      <c r="G90" s="24" t="n"/>
      <c r="H90" s="24" t="n"/>
      <c r="I90" s="250" t="n">
        <v>2</v>
      </c>
      <c r="J90" s="250" t="n">
        <v>1</v>
      </c>
      <c r="K90" s="358" t="inlineStr">
        <is>
          <t>pre alg</t>
        </is>
      </c>
      <c r="L90" s="318" t="inlineStr">
        <is>
          <t>Level 5</t>
        </is>
      </c>
      <c r="M90" s="318" t="inlineStr">
        <is>
          <t>Level 5</t>
        </is>
      </c>
      <c r="N90" s="2" t="n"/>
      <c r="O90" s="2" t="n"/>
      <c r="P90" s="24" t="inlineStr">
        <is>
          <t>Grade</t>
        </is>
      </c>
      <c r="Q90" s="24" t="inlineStr">
        <is>
          <t>Grade</t>
        </is>
      </c>
      <c r="R90" s="24" t="n"/>
      <c r="S90" s="176" t="inlineStr">
        <is>
          <t>SP Adv</t>
        </is>
      </c>
      <c r="T90" s="176" t="inlineStr">
        <is>
          <t>SCI</t>
        </is>
      </c>
      <c r="U90" s="176" t="inlineStr">
        <is>
          <t>SP Adv</t>
        </is>
      </c>
      <c r="V90" s="166" t="inlineStr">
        <is>
          <t>SS</t>
        </is>
      </c>
      <c r="W90" s="167" t="inlineStr">
        <is>
          <t>IM8</t>
        </is>
      </c>
      <c r="X90" s="167" t="inlineStr">
        <is>
          <t>LA</t>
        </is>
      </c>
      <c r="Y90" s="240" t="inlineStr">
        <is>
          <t>KP</t>
        </is>
      </c>
      <c r="Z90" s="357" t="inlineStr">
        <is>
          <t>WB</t>
        </is>
      </c>
      <c r="AD90" s="27" t="n"/>
      <c r="BC90" s="3">
        <f>$C86</f>
        <v/>
      </c>
      <c r="BD90" s="223">
        <f>IF($T86="LA","MLAC1",IF($T86="SS","MSSC1",IF($T86="SCI","MSCIC1",IF($T86="IM7","MM7C1",IF($T86="SP","MSPAC1",IF($T86="SPM","RM1B",IF($T86="SLA","RLA1B",IF($T86="ASC","ASC1BT1"))))))))</f>
        <v/>
      </c>
      <c r="BE90" s="217">
        <f>IF($U86="LA","MLAC2",IF($U86="SS","MSSC2",IF($U86="SCI","MSCIC2",IF($U86="im7","MM7C2",IF($U86="SP","MSPAC2",IF($U86="SPM","RM2B",IF($U86="SPLA","RLA2B",IF($U86="ASC","ASC2BT1",IF($U86="ELL","ELL2B")))))))))</f>
        <v/>
      </c>
      <c r="BF90" s="26">
        <f>IF($V86="LA","MLAC3",IF($V86="SS","MSSC3",IF($V86="SCI","MSCIC3",IF($V86="im8","MM8C3",IF($V86="SP","MSPC3",IF($V86="SPM","RM1G",IF($V86="SLA","RLA1G",IF($V86="ASC","ASC1GT1"))))))))</f>
        <v/>
      </c>
      <c r="BG90" s="26">
        <f>IF($W86="LA","MLAC4",IF($W86="SS","MSSC4",IF($W86="SCI","MSCIC4",IF($W86="im8","MM8C4",IF($W86="SP","MSPC4",IF($W86="SPM","RM2G",IF($W86="SPLA","RLA2G",IF($W86="ASC","ASC2GT1",IF($W86="MOT","OTM72G")))))))))</f>
        <v/>
      </c>
      <c r="BH90" s="26">
        <f>IF($X86="LA","MLAC5",IF($X86="SS","MSSC5",IF($X86="SCI","MSCIC5",IF($X86="im7","MM7C5",IF($X86="SP","MSPC5",IF($X86="ELL","ELL5G",IF($X86="SPLA","RLA5G",IF($X86="ASC","ASC5B"))))))))</f>
        <v/>
      </c>
      <c r="BI90" s="26">
        <f>IF($Y86="WB","MHRWB",IF($Y86="JG","MHRJG",IF($Y86="AV","MHRAV",IF($Y86="KP","MHRKP",IF($Y86="TH","MHRTH")))))</f>
        <v/>
      </c>
    </row>
    <row r="91">
      <c r="A91" s="2" t="inlineStr">
        <is>
          <t>Hendrix</t>
        </is>
      </c>
      <c r="B91" s="2" t="inlineStr">
        <is>
          <t>Kai</t>
        </is>
      </c>
      <c r="C91" s="270" t="n">
        <v>35168</v>
      </c>
      <c r="D91" s="24" t="inlineStr">
        <is>
          <t>M</t>
        </is>
      </c>
      <c r="E91" s="24" t="n">
        <v>8</v>
      </c>
      <c r="F91" s="24" t="n"/>
      <c r="G91" s="24" t="n"/>
      <c r="H91" s="24" t="inlineStr">
        <is>
          <t xml:space="preserve"> </t>
        </is>
      </c>
      <c r="I91" s="24" t="n">
        <v>1</v>
      </c>
      <c r="J91" s="24" t="n">
        <v>1</v>
      </c>
      <c r="K91" s="190" t="inlineStr">
        <is>
          <t>H Geo</t>
        </is>
      </c>
      <c r="L91" s="318" t="inlineStr">
        <is>
          <t>Level 3</t>
        </is>
      </c>
      <c r="M91" s="318" t="inlineStr">
        <is>
          <t>Level 3</t>
        </is>
      </c>
      <c r="N91" s="2" t="n"/>
      <c r="O91" s="2" t="n"/>
      <c r="P91" s="2" t="inlineStr">
        <is>
          <t>Above</t>
        </is>
      </c>
      <c r="Q91" s="2" t="inlineStr">
        <is>
          <t>Above</t>
        </is>
      </c>
      <c r="R91" s="2" t="n"/>
      <c r="S91" s="176" t="inlineStr">
        <is>
          <t>SP Adv</t>
        </is>
      </c>
      <c r="T91" s="176" t="inlineStr">
        <is>
          <t>SP Adv</t>
        </is>
      </c>
      <c r="U91" s="176" t="inlineStr">
        <is>
          <t>SCI</t>
        </is>
      </c>
      <c r="V91" s="320" t="inlineStr">
        <is>
          <t>SS</t>
        </is>
      </c>
      <c r="W91" s="166" t="inlineStr">
        <is>
          <t>IM8</t>
        </is>
      </c>
      <c r="X91" s="167" t="inlineStr">
        <is>
          <t>LA</t>
        </is>
      </c>
      <c r="Y91" s="238" t="inlineStr">
        <is>
          <t>WB</t>
        </is>
      </c>
      <c r="Z91" s="88" t="inlineStr">
        <is>
          <t>OFF</t>
        </is>
      </c>
      <c r="AD91" s="27" t="n"/>
      <c r="BC91" s="3">
        <f>$C87</f>
        <v/>
      </c>
      <c r="BD91" s="223">
        <f>IF($T87="LA","MLAC1",IF($T87="SS","MSSC1",IF($T87="SCI","MSCIC1",IF($T87="IM7","MM7C1",IF($T87="SP","MSPAC1",IF($T87="SPM","RM1B",IF($T87="SLA","RLA1B",IF($T87="ASC","ASC1BT1"))))))))</f>
        <v/>
      </c>
      <c r="BE91" s="217">
        <f>IF($U87="LA","MLAC2",IF($U87="SS","MSSC2",IF($U87="SCI","MSCIC2",IF($U87="im7","MM7C2",IF($U87="SP","MSPAC2",IF($U87="SPM","RM2B",IF($U87="SPLA","RLA2B",IF($U87="ASC","ASC2BT1",IF($U87="ELL","ELL2B")))))))))</f>
        <v/>
      </c>
      <c r="BF91" s="26">
        <f>IF($V87="LA","MLAC3",IF($V87="SS","MSSC3",IF($V87="SCI","MSCIC3",IF($V87="im8","MM8C3",IF($V87="SP","MSPC3",IF($V87="SPM","RM1G",IF($V87="SLA","RLA1G",IF($V87="ASC","ASC1GT1"))))))))</f>
        <v/>
      </c>
      <c r="BG91" s="26">
        <f>IF($W87="LA","MLAC4",IF($W87="SS","MSSC4",IF($W87="SCI","MSCIC4",IF($W87="im8","MM8C4",IF($W87="SP","MSPC4",IF($W87="SPM","RM2G",IF($W87="SPLA","RLA2G",IF($W87="ASC","ASC2GT1",IF($W87="MOT","OTM72G")))))))))</f>
        <v/>
      </c>
      <c r="BH91" s="26">
        <f>IF($X87="LA","MLAC5",IF($X87="SS","MSSC5",IF($X87="SCI","MSCIC5",IF($X87="im7","MM7C5",IF($X87="SP","MSPC5",IF($X87="ELL","ELL5G",IF($X87="SPLA","RLA5G",IF($X87="ASC","ASC5B"))))))))</f>
        <v/>
      </c>
      <c r="BI91" s="26">
        <f>IF($Y87="WB","MHRWB",IF($Y87="JG","MHRJG",IF($Y87="AV","MHRAV",IF($Y87="KP","MHRKP",IF($Y87="TH","MHRTH")))))</f>
        <v/>
      </c>
    </row>
    <row r="92">
      <c r="A92" s="2" t="inlineStr">
        <is>
          <t>Hernandez</t>
        </is>
      </c>
      <c r="B92" s="2" t="inlineStr">
        <is>
          <t>Caylee</t>
        </is>
      </c>
      <c r="C92" s="270" t="n">
        <v>37098</v>
      </c>
      <c r="D92" s="24" t="inlineStr">
        <is>
          <t>F</t>
        </is>
      </c>
      <c r="E92" s="24" t="n">
        <v>8</v>
      </c>
      <c r="F92" s="24" t="n"/>
      <c r="G92" s="24" t="n"/>
      <c r="H92" s="24" t="n"/>
      <c r="I92" s="24" t="n">
        <v>2</v>
      </c>
      <c r="J92" s="24" t="n">
        <v>3</v>
      </c>
      <c r="K92" s="190" t="inlineStr">
        <is>
          <t>pre alg</t>
        </is>
      </c>
      <c r="L92" s="319" t="inlineStr">
        <is>
          <t>Level 5</t>
        </is>
      </c>
      <c r="M92" s="319" t="inlineStr">
        <is>
          <t>Level 4</t>
        </is>
      </c>
      <c r="N92" s="2" t="n"/>
      <c r="O92" s="2" t="n"/>
      <c r="P92" s="2" t="inlineStr">
        <is>
          <t>Below</t>
        </is>
      </c>
      <c r="Q92" s="2" t="inlineStr">
        <is>
          <t>Below</t>
        </is>
      </c>
      <c r="R92" s="2" t="n"/>
      <c r="S92" s="176" t="inlineStr">
        <is>
          <t>SP Adv</t>
        </is>
      </c>
      <c r="T92" s="176" t="inlineStr">
        <is>
          <t>LA</t>
        </is>
      </c>
      <c r="U92" s="176" t="inlineStr">
        <is>
          <t>SP Adv</t>
        </is>
      </c>
      <c r="V92" s="166" t="inlineStr">
        <is>
          <t>IM8</t>
        </is>
      </c>
      <c r="W92" s="167" t="inlineStr">
        <is>
          <t>SS</t>
        </is>
      </c>
      <c r="X92" s="167" t="inlineStr">
        <is>
          <t>SCI</t>
        </is>
      </c>
      <c r="Y92" s="238" t="inlineStr">
        <is>
          <t>JG</t>
        </is>
      </c>
      <c r="Z92" s="88" t="inlineStr">
        <is>
          <t>TH</t>
        </is>
      </c>
      <c r="AB92" s="241" t="n"/>
      <c r="AD92" s="27" t="n"/>
      <c r="AE92" s="5" t="n"/>
      <c r="AF92" s="5" t="n"/>
      <c r="AG92" s="5" t="n"/>
      <c r="BC92" s="3">
        <f>$C88</f>
        <v/>
      </c>
      <c r="BD92" s="223">
        <f>IF($T88="LA","MLAC1",IF($T88="SS","MSSC1",IF($T88="SCI","MSCIC1",IF($T88="IM7","MM7C1",IF($T88="SP","MSPAC1",IF($T88="SPM","RM1B",IF($T88="SLA","RLA1B",IF($T88="ASC","ASC1BT1"))))))))</f>
        <v/>
      </c>
      <c r="BE92" s="217">
        <f>IF($U88="LA","MLAC2",IF($U88="SS","MSSC2",IF($U88="SCI","MSCIC2",IF($U88="im7","MM7C2",IF($U88="SP","MSPAC2",IF($U88="SPM","RM2B",IF($U88="SPLA","RLA2B",IF($U88="ASC","ASC2BT1",IF($U88="ELL","ELL2B")))))))))</f>
        <v/>
      </c>
      <c r="BF92" s="26">
        <f>IF($V88="LA","MLAC3",IF($V88="SS","MSSC3",IF($V88="SCI","MSCIC3",IF($V88="im8","MM8C3",IF($V88="SP","MSPC3",IF($V88="SPM","RM1G",IF($V88="SLA","RLA1G",IF($V88="ASC","ASC1GT1"))))))))</f>
        <v/>
      </c>
      <c r="BG92" s="26">
        <f>IF($W88="LA","MLAC4",IF($W88="SS","MSSC4",IF($W88="SCI","MSCIC4",IF($W88="im8","MM8C4",IF($W88="SP","MSPC4",IF($W88="SPM","RM2G",IF($W88="SPLA","RLA2G",IF($W88="ASC","ASC2GT1",IF($W88="MOT","OTM72G")))))))))</f>
        <v/>
      </c>
      <c r="BH92" s="26">
        <f>IF($X88="LA","MLAC5",IF($X88="SS","MSSC5",IF($X88="SCI","MSCIC5",IF($X88="im7","MM7C5",IF($X88="SP","MSPC5",IF($X88="ELL","ELL5G",IF($X88="SPLA","RLA5G",IF($X88="ASC","ASC5B"))))))))</f>
        <v/>
      </c>
      <c r="BI92" s="26">
        <f>IF($Y88="WB","MHRWB",IF($Y88="JG","MHRJG",IF($Y88="AV","MHRAV",IF($Y88="KP","MHRKP",IF($Y88="TH","MHRTH")))))</f>
        <v/>
      </c>
    </row>
    <row r="93">
      <c r="A93" s="2" t="inlineStr">
        <is>
          <t>Richardson</t>
        </is>
      </c>
      <c r="B93" s="2" t="inlineStr">
        <is>
          <t>Asa</t>
        </is>
      </c>
      <c r="C93" s="270" t="n">
        <v>34886</v>
      </c>
      <c r="D93" s="24" t="inlineStr">
        <is>
          <t>M</t>
        </is>
      </c>
      <c r="E93" s="24" t="n">
        <v>8</v>
      </c>
      <c r="F93" s="24" t="n"/>
      <c r="G93" s="24" t="n"/>
      <c r="H93" s="87" t="n"/>
      <c r="I93" s="24" t="n">
        <v>2</v>
      </c>
      <c r="J93" s="24" t="n">
        <v>2</v>
      </c>
      <c r="K93" s="190" t="inlineStr">
        <is>
          <t>pre alg</t>
        </is>
      </c>
      <c r="L93" s="318" t="inlineStr">
        <is>
          <t>Late 6</t>
        </is>
      </c>
      <c r="M93" s="318" t="inlineStr">
        <is>
          <t>Early 6</t>
        </is>
      </c>
      <c r="N93" s="87" t="n"/>
      <c r="O93" s="87" t="n"/>
      <c r="P93" s="2" t="inlineStr">
        <is>
          <t>Grade</t>
        </is>
      </c>
      <c r="Q93" s="2" t="inlineStr">
        <is>
          <t>Grade</t>
        </is>
      </c>
      <c r="R93" s="2" t="n"/>
      <c r="S93" s="176" t="inlineStr">
        <is>
          <t>SP Adv</t>
        </is>
      </c>
      <c r="T93" s="176" t="inlineStr">
        <is>
          <t>SCI</t>
        </is>
      </c>
      <c r="U93" s="176" t="inlineStr">
        <is>
          <t>SP Adv</t>
        </is>
      </c>
      <c r="V93" s="166" t="inlineStr">
        <is>
          <t>IM8</t>
        </is>
      </c>
      <c r="W93" s="167" t="inlineStr">
        <is>
          <t>LA</t>
        </is>
      </c>
      <c r="X93" s="167" t="inlineStr">
        <is>
          <t>SS</t>
        </is>
      </c>
      <c r="Y93" s="238" t="inlineStr">
        <is>
          <t>KP</t>
        </is>
      </c>
      <c r="Z93" s="88" t="inlineStr">
        <is>
          <t>OT</t>
        </is>
      </c>
      <c r="AA93" s="241" t="n"/>
      <c r="AB93" s="241" t="n"/>
      <c r="AD93" s="27" t="n"/>
      <c r="BC93" s="3">
        <f>$C89</f>
        <v/>
      </c>
      <c r="BD93" s="223">
        <f>IF($T89="LA","MLAC1",IF($T89="SS","MSSC1",IF($T89="SCI","MSCIC1",IF($T89="IM7","MM7C1",IF($T89="SP","MSPAC1",IF($T89="SPM","RM1B",IF($T89="SLA","RLA1B",IF($T89="ASC","ASC1BT1"))))))))</f>
        <v/>
      </c>
      <c r="BE93" s="217">
        <f>IF($U89="LA","MLAC2",IF($U89="SS","MSSC2",IF($U89="SCI","MSCIC2",IF($U89="im7","MM7C2",IF($U89="SP","MSPAC2",IF($U89="SPM","RM2B",IF($U89="SPLA","RLA2B",IF($U89="ASC","ASC2BT1",IF($U89="ELL","ELL2B")))))))))</f>
        <v/>
      </c>
      <c r="BF93" s="26">
        <f>IF($V89="LA","MLAC3",IF($V89="SS","MSSC3",IF($V89="SCI","MSCIC3",IF($V89="im8","MM8C3",IF($V89="SP","MSPC3",IF($V89="SPM","RM1G",IF($V89="SLA","RLA1G",IF($V89="ASC","ASC1GT1"))))))))</f>
        <v/>
      </c>
      <c r="BG93" s="26">
        <f>IF($W89="LA","MLAC4",IF($W89="SS","MSSC4",IF($W89="SCI","MSCIC4",IF($W89="im8","MM8C4",IF($W89="SP","MSPC4",IF($W89="SPM","RM2G",IF($W89="SPLA","RLA2G",IF($W89="ASC","ASC2GT1",IF($W89="MOT","OTM72G")))))))))</f>
        <v/>
      </c>
      <c r="BH93" s="26">
        <f>IF($X89="LA","MLAC5",IF($X89="SS","MSSC5",IF($X89="SCI","MSCIC5",IF($X89="im7","MM7C5",IF($X89="SP","MSPC5",IF($X89="ELL","ELL5G",IF($X89="SPLA","RLA5G",IF($X89="ASC","ASC5B"))))))))</f>
        <v/>
      </c>
      <c r="BI93" s="26">
        <f>IF($Y89="WB","MHRWB",IF($Y89="JG","MHRJG",IF($Y89="AV","MHRAV",IF($Y89="KP","MHRKP",IF($Y89="TH","MHRTH")))))</f>
        <v/>
      </c>
    </row>
    <row r="94">
      <c r="A94" s="2" t="inlineStr">
        <is>
          <t>Sloper</t>
        </is>
      </c>
      <c r="B94" s="2" t="inlineStr">
        <is>
          <t>Quinn</t>
        </is>
      </c>
      <c r="C94" s="270" t="n">
        <v>34891</v>
      </c>
      <c r="D94" s="24" t="inlineStr">
        <is>
          <t>M</t>
        </is>
      </c>
      <c r="E94" s="24" t="n">
        <v>8</v>
      </c>
      <c r="F94" s="24" t="n"/>
      <c r="G94" s="24" t="n"/>
      <c r="H94" s="24" t="n"/>
      <c r="I94" s="24" t="n">
        <v>2</v>
      </c>
      <c r="J94" s="24" t="n">
        <v>2</v>
      </c>
      <c r="K94" s="190" t="inlineStr">
        <is>
          <t>ALG</t>
        </is>
      </c>
      <c r="L94" s="318" t="inlineStr">
        <is>
          <t>Level 5</t>
        </is>
      </c>
      <c r="M94" s="318" t="inlineStr">
        <is>
          <t>Level 4</t>
        </is>
      </c>
      <c r="N94" s="2" t="n"/>
      <c r="O94" s="2" t="n"/>
      <c r="P94" s="2" t="inlineStr">
        <is>
          <t>Above</t>
        </is>
      </c>
      <c r="Q94" s="2" t="inlineStr">
        <is>
          <t>Grade</t>
        </is>
      </c>
      <c r="R94" s="2" t="n"/>
      <c r="S94" s="176" t="inlineStr">
        <is>
          <t>SP Adv</t>
        </is>
      </c>
      <c r="T94" s="176" t="inlineStr">
        <is>
          <t>SS</t>
        </is>
      </c>
      <c r="U94" s="176" t="inlineStr">
        <is>
          <t>SP Adv</t>
        </is>
      </c>
      <c r="V94" s="167" t="inlineStr">
        <is>
          <t>SCI</t>
        </is>
      </c>
      <c r="W94" s="166" t="inlineStr">
        <is>
          <t>IM8</t>
        </is>
      </c>
      <c r="X94" s="167" t="inlineStr">
        <is>
          <t>LA</t>
        </is>
      </c>
      <c r="Y94" s="238" t="inlineStr">
        <is>
          <t>JG</t>
        </is>
      </c>
      <c r="Z94" s="88" t="inlineStr">
        <is>
          <t>JG</t>
        </is>
      </c>
      <c r="AA94" s="88" t="n"/>
      <c r="AD94" s="29" t="n"/>
      <c r="BC94" s="3">
        <f>$C90</f>
        <v/>
      </c>
      <c r="BD94" s="223">
        <f>IF($T90="LA","MLAC1",IF($T90="SS","MSSC1",IF($T90="SCI","MSCIC1",IF($T90="IM7","MM7C1",IF($T90="SP","MSPAC1",IF($T90="SPM","RM1B",IF($T90="SLA","RLA1B",IF($T90="ASC","ASC1BT1"))))))))</f>
        <v/>
      </c>
      <c r="BE94" s="217">
        <f>IF($U90="LA","MLAC2",IF($U90="SS","MSSC2",IF($U90="SCI","MSCIC2",IF($U90="im7","MM7C2",IF($U90="SP","MSPAC2",IF($U90="SPM","RM2B",IF($U90="SPLA","RLA2B",IF($U90="ASC","ASC2BT1",IF($U90="ELL","ELL2B")))))))))</f>
        <v/>
      </c>
      <c r="BF94" s="26">
        <f>IF($V90="LA","MLAC3",IF($V90="SS","MSSC3",IF($V90="SCI","MSCIC3",IF($V90="im8","MM8C3",IF($V90="SP","MSPC3",IF($V90="SPM","RM1G",IF($V90="SLA","RLA1G",IF($V90="ASC","ASC1GT1"))))))))</f>
        <v/>
      </c>
      <c r="BG94" s="26">
        <f>IF($W90="LA","MLAC4",IF($W90="SS","MSSC4",IF($W90="SCI","MSCIC4",IF($W90="im8","MM8C4",IF($W90="SP","MSPC4",IF($W90="SPM","RM2G",IF($W90="SPLA","RLA2G",IF($W90="ASC","ASC2GT1",IF($W90="MOT","OTM72G")))))))))</f>
        <v/>
      </c>
      <c r="BH94" s="26">
        <f>IF($X90="LA","MLAC5",IF($X90="SS","MSSC5",IF($X90="SCI","MSCIC5",IF($X90="im7","MM7C5",IF($X90="SP","MSPC5",IF($X90="ELL","ELL5G",IF($X90="SPLA","RLA5G",IF($X90="ASC","ASC5B"))))))))</f>
        <v/>
      </c>
      <c r="BI94" s="26">
        <f>IF($Y90="WB","MHRWB",IF($Y90="JG","MHRJG",IF($Y90="AV","MHRAV",IF($Y90="KP","MHRKP",IF($Y90="TH","MHRTH")))))</f>
        <v/>
      </c>
    </row>
    <row r="95" customFormat="1" s="25">
      <c r="A95" s="2" t="inlineStr">
        <is>
          <t>Vaughn-Brown</t>
        </is>
      </c>
      <c r="B95" s="2" t="inlineStr">
        <is>
          <t>Soren</t>
        </is>
      </c>
      <c r="C95" s="270" t="n">
        <v>35040</v>
      </c>
      <c r="D95" s="24" t="inlineStr">
        <is>
          <t>M</t>
        </is>
      </c>
      <c r="E95" s="24" t="n">
        <v>8</v>
      </c>
      <c r="F95" s="24" t="inlineStr">
        <is>
          <t>504p</t>
        </is>
      </c>
      <c r="G95" s="24" t="n"/>
      <c r="H95" s="24" t="n">
        <v>504</v>
      </c>
      <c r="I95" s="24" t="n">
        <v>2</v>
      </c>
      <c r="J95" s="24" t="n">
        <v>2</v>
      </c>
      <c r="K95" s="190" t="inlineStr">
        <is>
          <t>ALG</t>
        </is>
      </c>
      <c r="L95" s="318" t="inlineStr">
        <is>
          <t>Early 6</t>
        </is>
      </c>
      <c r="M95" s="318" t="inlineStr">
        <is>
          <t>Early 6</t>
        </is>
      </c>
      <c r="N95" s="2" t="n"/>
      <c r="O95" s="2" t="n"/>
      <c r="P95" s="2" t="inlineStr">
        <is>
          <t>Grade</t>
        </is>
      </c>
      <c r="Q95" s="2" t="inlineStr">
        <is>
          <t>Grade</t>
        </is>
      </c>
      <c r="R95" s="2" t="n"/>
      <c r="S95" s="176" t="inlineStr">
        <is>
          <t>SP Adv</t>
        </is>
      </c>
      <c r="T95" s="176" t="inlineStr">
        <is>
          <t>SP Adv</t>
        </is>
      </c>
      <c r="U95" s="176" t="inlineStr">
        <is>
          <t>SCI</t>
        </is>
      </c>
      <c r="V95" s="167" t="inlineStr">
        <is>
          <t>SS</t>
        </is>
      </c>
      <c r="W95" s="166" t="inlineStr">
        <is>
          <t>IM8</t>
        </is>
      </c>
      <c r="X95" s="167" t="inlineStr">
        <is>
          <t>LA</t>
        </is>
      </c>
      <c r="Y95" s="240" t="inlineStr">
        <is>
          <t>TH</t>
        </is>
      </c>
      <c r="Z95" s="88" t="inlineStr">
        <is>
          <t>OFF</t>
        </is>
      </c>
      <c r="AA95" s="241" t="n"/>
      <c r="AB95" s="88" t="inlineStr">
        <is>
          <t xml:space="preserve"> </t>
        </is>
      </c>
      <c r="AC95" s="88" t="n"/>
      <c r="AD95" s="27" t="n"/>
      <c r="AE95" s="3" t="n"/>
      <c r="AF95" s="3" t="n"/>
      <c r="AG95" s="3" t="n"/>
      <c r="AH95" s="3" t="n"/>
      <c r="AI95" s="3" t="n"/>
      <c r="AJ95" s="3" t="n"/>
      <c r="AK95" s="3" t="n"/>
      <c r="AL95" s="3" t="n"/>
      <c r="AM95" s="3" t="n"/>
      <c r="AN95" s="3" t="n"/>
      <c r="AO95" s="3" t="n"/>
      <c r="AP95" s="3" t="n"/>
      <c r="AQ95" s="3" t="n"/>
      <c r="AR95" s="3" t="n"/>
      <c r="AS95" s="3" t="n"/>
      <c r="AT95" s="3" t="n"/>
      <c r="AU95" s="3" t="n"/>
      <c r="AV95" s="5" t="n"/>
      <c r="AW95" s="3" t="n"/>
      <c r="AX95" s="3" t="n"/>
      <c r="AY95" s="3" t="n"/>
      <c r="AZ95" s="3" t="n"/>
      <c r="BA95" s="66" t="n"/>
      <c r="BB95" s="75" t="n"/>
      <c r="BC95" s="3">
        <f>$C91</f>
        <v/>
      </c>
      <c r="BD95" s="223">
        <f>IF($T91="LA","MLAC1",IF($T91="SS","MSSC1",IF($T91="SCI","MSCIC1",IF($T91="IM7","MM7C1",IF($T91="SP","MSPAC1",IF($T91="SPM","RM1B",IF($T91="SLA","RLA1B",IF($T91="ASC","ASC1BT1"))))))))</f>
        <v/>
      </c>
      <c r="BE95" s="217">
        <f>IF($U91="LA","MLAC2",IF($U91="SS","MSSC2",IF($U91="SCI","MSCIC2",IF($U91="im7","MM7C2",IF($U91="SP","MSPAC2",IF($U91="SPM","RM2B",IF($U91="SPLA","RLA2B",IF($U91="ASC","ASC2BT1",IF($U91="ELL","ELL2B")))))))))</f>
        <v/>
      </c>
      <c r="BF95" s="26">
        <f>IF($V91="LA","MLAC3",IF($V91="SS","MSSC3",IF($V91="SCI","MSCIC3",IF($V91="im8","MM8C3",IF($V91="SP","MSPC3",IF($V91="SPM","RM1G",IF($V91="SLA","RLA1G",IF($V91="ASC","ASC1GT1"))))))))</f>
        <v/>
      </c>
      <c r="BG95" s="26">
        <f>IF($W91="LA","MLAC4",IF($W91="SS","MSSC4",IF($W91="SCI","MSCIC4",IF($W91="im8","MM8C4",IF($W91="SP","MSPC4",IF($W91="SPM","RM2G",IF($W91="SPLA","RLA2G",IF($W91="ASC","ASC2GT1",IF($W91="MOT","OTM72G")))))))))</f>
        <v/>
      </c>
      <c r="BH95" s="26">
        <f>IF($X91="LA","MLAC5",IF($X91="SS","MSSC5",IF($X91="SCI","MSCIC5",IF($X91="im7","MM7C5",IF($X91="SP","MSPC5",IF($X91="ELL","ELL5G",IF($X91="SPLA","RLA5G",IF($X91="ASC","ASC5B"))))))))</f>
        <v/>
      </c>
      <c r="BI95" s="26">
        <f>IF($Y91="WB","MHRWB",IF($Y91="JG","MHRJG",IF($Y91="AV","MHRAV",IF($Y91="KP","MHRKP",IF($Y91="TH","MHRTH")))))</f>
        <v/>
      </c>
      <c r="BJ95" s="36" t="n"/>
      <c r="BK95" s="36" t="n"/>
      <c r="BL95" s="36" t="n"/>
      <c r="BM95" s="4" t="n"/>
      <c r="BN95" s="4" t="n"/>
      <c r="BO95" s="70" t="n"/>
      <c r="BP95" s="79" t="n"/>
      <c r="BQ95" s="3" t="n"/>
      <c r="BR95" s="3" t="n"/>
      <c r="BS95" s="3" t="n"/>
      <c r="BT95" s="3" t="n"/>
      <c r="BU95" s="3" t="n"/>
      <c r="BV95" s="3" t="n"/>
      <c r="BW95" s="3" t="n"/>
      <c r="BX95" s="3" t="n"/>
      <c r="BY95" s="3" t="n"/>
      <c r="BZ95" s="3" t="n"/>
      <c r="CA95" s="3" t="n"/>
      <c r="CB95" s="3" t="n"/>
      <c r="CC95" s="3" t="n"/>
      <c r="CD95" s="3" t="n"/>
      <c r="CE95" s="3" t="n"/>
      <c r="CF95" s="3" t="n"/>
      <c r="CG95" s="3" t="n"/>
      <c r="CH95" s="3" t="n"/>
      <c r="CI95" s="3" t="n"/>
      <c r="CJ95" s="3" t="n"/>
      <c r="CK95" s="3" t="n"/>
      <c r="CL95" s="3" t="n"/>
      <c r="CM95" s="3" t="n"/>
      <c r="CN95" s="3" t="n"/>
      <c r="CO95" s="3" t="n"/>
      <c r="CP95" s="3" t="n"/>
      <c r="CQ95" s="3" t="n"/>
      <c r="CR95" s="3" t="n"/>
      <c r="CS95" s="3" t="n"/>
      <c r="CT95" s="3" t="n"/>
      <c r="CU95" s="3" t="n"/>
      <c r="CV95" s="3" t="n"/>
      <c r="CW95" s="3" t="n"/>
      <c r="CX95" s="3" t="n"/>
      <c r="CY95" s="3" t="n"/>
      <c r="CZ95" s="3" t="n"/>
      <c r="DA95" s="3" t="n"/>
      <c r="DB95" s="3" t="n"/>
      <c r="DC95" s="3" t="n"/>
      <c r="DD95" s="3" t="n"/>
      <c r="DE95" s="3" t="n"/>
      <c r="DF95" s="3" t="n"/>
      <c r="DG95" s="3" t="n"/>
      <c r="DH95" s="3" t="n"/>
      <c r="DI95" s="3" t="n"/>
      <c r="DJ95" s="3" t="n"/>
      <c r="DK95" s="3" t="n"/>
      <c r="DL95" s="3" t="n"/>
      <c r="DM95" s="3" t="n"/>
      <c r="DN95" s="3" t="n"/>
      <c r="DO95" s="3" t="n"/>
      <c r="DP95" s="3" t="n"/>
      <c r="DQ95" s="3" t="n"/>
    </row>
    <row r="96">
      <c r="A96" s="2" t="inlineStr">
        <is>
          <t>Winstead</t>
        </is>
      </c>
      <c r="B96" s="2" t="inlineStr">
        <is>
          <t>London</t>
        </is>
      </c>
      <c r="C96" s="270" t="n">
        <v>37012</v>
      </c>
      <c r="D96" s="24" t="inlineStr">
        <is>
          <t>M</t>
        </is>
      </c>
      <c r="E96" s="24" t="n">
        <v>8</v>
      </c>
      <c r="F96" s="24" t="n"/>
      <c r="G96" s="24" t="n"/>
      <c r="H96" s="24" t="n"/>
      <c r="I96" s="24" t="n">
        <v>2</v>
      </c>
      <c r="J96" s="24" t="n">
        <v>3</v>
      </c>
      <c r="K96" s="24" t="inlineStr">
        <is>
          <t>pre alg</t>
        </is>
      </c>
      <c r="L96" s="318" t="inlineStr">
        <is>
          <t>Level K</t>
        </is>
      </c>
      <c r="M96" s="318" t="inlineStr">
        <is>
          <t>Level 3</t>
        </is>
      </c>
      <c r="N96" s="2" t="n"/>
      <c r="O96" s="2" t="n"/>
      <c r="P96" s="2" t="inlineStr">
        <is>
          <t>Grade</t>
        </is>
      </c>
      <c r="Q96" s="2" t="inlineStr">
        <is>
          <t>Grade</t>
        </is>
      </c>
      <c r="R96" s="2" t="n"/>
      <c r="S96" s="176" t="inlineStr">
        <is>
          <t>SP Adv</t>
        </is>
      </c>
      <c r="T96" s="176" t="inlineStr">
        <is>
          <t>SP Adv</t>
        </is>
      </c>
      <c r="U96" s="176" t="inlineStr">
        <is>
          <t>LA</t>
        </is>
      </c>
      <c r="V96" s="167" t="inlineStr">
        <is>
          <t>IM8</t>
        </is>
      </c>
      <c r="W96" s="166" t="inlineStr">
        <is>
          <t>SCI</t>
        </is>
      </c>
      <c r="X96" s="167" t="inlineStr">
        <is>
          <t>SS</t>
        </is>
      </c>
      <c r="Y96" s="238" t="inlineStr">
        <is>
          <t>JG</t>
        </is>
      </c>
      <c r="Z96" s="88" t="inlineStr">
        <is>
          <t>OT</t>
        </is>
      </c>
      <c r="AD96" s="27" t="n"/>
      <c r="AT96" s="5" t="n"/>
      <c r="AU96" s="5" t="n"/>
      <c r="BC96" s="3">
        <f>$C92</f>
        <v/>
      </c>
      <c r="BD96" s="223">
        <f>IF($T92="LA","MLAC1",IF($T92="SS","MSSC1",IF($T92="SCI","MSCIC1",IF($T92="IM7","MM7C1",IF($T92="SP","MSPAC1",IF($T92="SPM","RM1B",IF($T92="SLA","RLA1B",IF($T92="ASC","ASC1BT1"))))))))</f>
        <v/>
      </c>
      <c r="BE96" s="217">
        <f>IF($U92="LA","MLAC2",IF($U92="SS","MSSC2",IF($U92="SCI","MSCIC2",IF($U92="im7","MM7C2",IF($U92="SP","MSPAC2",IF($U92="SPM","RM2B",IF($U92="SPLA","RLA2B",IF($U92="ASC","ASC2BT1",IF($U92="ELL","ELL2B")))))))))</f>
        <v/>
      </c>
      <c r="BF96" s="26">
        <f>IF($V92="LA","MLAC3",IF($V92="SS","MSSC3",IF($V92="SCI","MSCIC3",IF($V92="im8","MM8C3",IF($V92="SP","MSPC3",IF($V92="SPM","RM1G",IF($V92="SLA","RLA1G",IF($V92="ASC","ASC1GT1"))))))))</f>
        <v/>
      </c>
      <c r="BG96" s="26">
        <f>IF($W92="LA","MLAC4",IF($W92="SS","MSSC4",IF($W92="SCI","MSCIC4",IF($W92="im8","MM8C4",IF($W92="SP","MSPC4",IF($W92="SPM","RM2G",IF($W92="SPLA","RLA2G",IF($W92="ASC","ASC2GT1",IF($W92="MOT","OTM72G")))))))))</f>
        <v/>
      </c>
      <c r="BH96" s="26">
        <f>IF($X92="LA","MLAC5",IF($X92="SS","MSSC5",IF($X92="SCI","MSCIC5",IF($X92="im7","MM7C5",IF($X92="SP","MSPC5",IF($X92="ELL","ELL5G",IF($X92="SPLA","RLA5G",IF($X92="ASC","ASC5B"))))))))</f>
        <v/>
      </c>
      <c r="BI96" s="26">
        <f>IF($Y92="WB","MHRWB",IF($Y92="JG","MHRJG",IF($Y92="AV","MHRAV",IF($Y92="KP","MHRKP",IF($Y92="TH","MHRTH")))))</f>
        <v/>
      </c>
    </row>
    <row r="97">
      <c r="A97" s="2" t="inlineStr">
        <is>
          <t>Jones</t>
        </is>
      </c>
      <c r="B97" s="2" t="inlineStr">
        <is>
          <t>Andrew</t>
        </is>
      </c>
      <c r="C97" s="270" t="n">
        <v>39389</v>
      </c>
      <c r="D97" s="24" t="inlineStr">
        <is>
          <t>M</t>
        </is>
      </c>
      <c r="E97" s="24" t="n">
        <v>8</v>
      </c>
      <c r="F97" s="24" t="inlineStr">
        <is>
          <t>IEP</t>
        </is>
      </c>
      <c r="G97" s="24" t="n"/>
      <c r="H97" s="24" t="inlineStr">
        <is>
          <t>IEP:M,R,W</t>
        </is>
      </c>
      <c r="I97" s="24" t="n">
        <v>3</v>
      </c>
      <c r="J97" s="24" t="n">
        <v>2</v>
      </c>
      <c r="K97" s="24" t="inlineStr">
        <is>
          <t>sped</t>
        </is>
      </c>
      <c r="L97" s="318" t="n"/>
      <c r="M97" s="318" t="inlineStr">
        <is>
          <t>sped</t>
        </is>
      </c>
      <c r="N97" s="24" t="n"/>
      <c r="O97" s="24" t="n"/>
      <c r="P97" s="24" t="inlineStr">
        <is>
          <t>sped</t>
        </is>
      </c>
      <c r="Q97" s="24" t="inlineStr">
        <is>
          <t>sped</t>
        </is>
      </c>
      <c r="R97" s="24" t="n"/>
      <c r="S97" s="176" t="inlineStr">
        <is>
          <t xml:space="preserve">SP Adv </t>
        </is>
      </c>
      <c r="T97" s="176" t="inlineStr">
        <is>
          <t>SS</t>
        </is>
      </c>
      <c r="U97" s="176" t="inlineStr">
        <is>
          <t>SCI</t>
        </is>
      </c>
      <c r="V97" s="166" t="inlineStr">
        <is>
          <t>IM8</t>
        </is>
      </c>
      <c r="W97" s="167" t="inlineStr">
        <is>
          <t>LA</t>
        </is>
      </c>
      <c r="X97" s="167" t="inlineStr">
        <is>
          <t>SP</t>
        </is>
      </c>
      <c r="Y97" s="238" t="inlineStr">
        <is>
          <t>AV</t>
        </is>
      </c>
      <c r="Z97" s="88" t="inlineStr">
        <is>
          <t>JG</t>
        </is>
      </c>
      <c r="AB97" s="241" t="inlineStr">
        <is>
          <t xml:space="preserve"> </t>
        </is>
      </c>
      <c r="AD97" s="27" t="n"/>
      <c r="BC97" s="3">
        <f>$C93</f>
        <v/>
      </c>
      <c r="BD97" s="223">
        <f>IF($T93="LA","MLAC1",IF($T93="SS","MSSC1",IF($T93="SCI","MSCIC1",IF($T93="IM7","MM7C1",IF($T93="SP","MSPAC1",IF($T93="SPM","RM1B",IF($T93="SLA","RLA1B",IF($T93="ASC","ASC1BT1"))))))))</f>
        <v/>
      </c>
      <c r="BE97" s="217">
        <f>IF($U93="LA","MLAC2",IF($U93="SS","MSSC2",IF($U93="SCI","MSCIC2",IF($U93="im7","MM7C2",IF($U93="SP","MSPAC2",IF($U93="SPM","RM2B",IF($U93="SPLA","RLA2B",IF($U93="ASC","ASC2BT1",IF($U93="ELL","ELL2B")))))))))</f>
        <v/>
      </c>
      <c r="BF97" s="26">
        <f>IF($V93="LA","MLAC3",IF($V93="SS","MSSC3",IF($V93="SCI","MSCIC3",IF($V93="im8","MM8C3",IF($V93="SP","MSPC3",IF($V93="SPM","RM1G",IF($V93="SLA","RLA1G",IF($V93="ASC","ASC1GT1"))))))))</f>
        <v/>
      </c>
      <c r="BG97" s="26">
        <f>IF($W93="LA","MLAC4",IF($W93="SS","MSSC4",IF($W93="SCI","MSCIC4",IF($W93="im8","MM8C4",IF($W93="SP","MSPC4",IF($W93="SPM","RM2G",IF($W93="SPLA","RLA2G",IF($W93="ASC","ASC2GT1",IF($W93="MOT","OTM72G")))))))))</f>
        <v/>
      </c>
      <c r="BH97" s="26">
        <f>IF($X93="LA","MLAC5",IF($X93="SS","MSSC5",IF($X93="SCI","MSCIC5",IF($X93="im7","MM7C5",IF($X93="SP","MSPC5",IF($X93="ELL","ELL5G",IF($X93="SPLA","RLA5G",IF($X93="ASC","ASC5B"))))))))</f>
        <v/>
      </c>
      <c r="BI97" s="26">
        <f>IF($Y93="WB","MHRWB",IF($Y93="JG","MHRJG",IF($Y93="AV","MHRAV",IF($Y93="KP","MHRKP",IF($Y93="TH","MHRTH")))))</f>
        <v/>
      </c>
    </row>
    <row r="98">
      <c r="A98" s="88" t="inlineStr">
        <is>
          <t>Orozco</t>
        </is>
      </c>
      <c r="B98" s="88" t="inlineStr">
        <is>
          <t>Kayla</t>
        </is>
      </c>
      <c r="C98" s="366" t="n">
        <v>39412</v>
      </c>
      <c r="D98" s="87" t="inlineStr">
        <is>
          <t>F</t>
        </is>
      </c>
      <c r="E98" s="24" t="n">
        <v>8</v>
      </c>
      <c r="F98" s="87" t="inlineStr">
        <is>
          <t>IEP</t>
        </is>
      </c>
      <c r="G98" s="87" t="n"/>
      <c r="H98" s="87" t="inlineStr">
        <is>
          <t>IEP: M, R, W</t>
        </is>
      </c>
      <c r="I98" s="87" t="n">
        <v>3</v>
      </c>
      <c r="J98" s="87" t="n">
        <v>3</v>
      </c>
      <c r="K98" s="24" t="inlineStr">
        <is>
          <t>pre alg</t>
        </is>
      </c>
      <c r="L98" s="364" t="n"/>
      <c r="M98" s="364" t="n"/>
      <c r="N98" s="87" t="n"/>
      <c r="O98" s="87" t="n"/>
      <c r="P98" s="248" t="n"/>
      <c r="Q98" s="248" t="n"/>
      <c r="R98" s="88" t="n"/>
      <c r="S98" s="176" t="inlineStr">
        <is>
          <t xml:space="preserve">SP Adv </t>
        </is>
      </c>
      <c r="T98" s="176" t="inlineStr"/>
      <c r="U98" s="176" t="inlineStr">
        <is>
          <t>SS</t>
        </is>
      </c>
      <c r="V98" s="167" t="inlineStr">
        <is>
          <t>IM8</t>
        </is>
      </c>
      <c r="W98" s="167" t="inlineStr">
        <is>
          <t>SCI</t>
        </is>
      </c>
      <c r="X98" s="167" t="inlineStr">
        <is>
          <t>SP</t>
        </is>
      </c>
      <c r="Y98" s="238" t="inlineStr">
        <is>
          <t>WB</t>
        </is>
      </c>
      <c r="Z98" s="88" t="inlineStr">
        <is>
          <t>PHIL</t>
        </is>
      </c>
      <c r="AD98" s="27" t="n"/>
      <c r="AP98" s="5" t="n"/>
      <c r="AQ98" s="5" t="n"/>
      <c r="AR98" s="5" t="n"/>
      <c r="BC98" s="3">
        <f>$C94</f>
        <v/>
      </c>
      <c r="BD98" s="223">
        <f>IF($T94="LA","MLAC1",IF($T94="SS","MSSC1",IF($T94="SCI","MSCIC1",IF($T94="IM7","MM7C1",IF($T94="SP","MSPAC1",IF($T94="SPM","RM1B",IF($T94="SLA","RLA1B",IF($T94="ASC","ASC1BT1"))))))))</f>
        <v/>
      </c>
      <c r="BE98" s="217">
        <f>IF($U94="LA","MLAC2",IF($U94="SS","MSSC2",IF($U94="SCI","MSCIC2",IF($U94="im7","MM7C2",IF($U94="SP","MSPAC2",IF($U94="SPM","RM2B",IF($U94="SPLA","RLA2B",IF($U94="ASC","ASC2BT1",IF($U94="ELL","ELL2B")))))))))</f>
        <v/>
      </c>
      <c r="BF98" s="26">
        <f>IF($V94="LA","MLAC3",IF($V94="SS","MSSC3",IF($V94="SCI","MSCIC3",IF($V94="im8","MM8C3",IF($V94="SP","MSPC3",IF($V94="SPM","RM1G",IF($V94="SLA","RLA1G",IF($V94="ASC","ASC1GT1"))))))))</f>
        <v/>
      </c>
      <c r="BG98" s="26">
        <f>IF($W94="LA","MLAC4",IF($W94="SS","MSSC4",IF($W94="SCI","MSCIC4",IF($W94="im8","MM8C4",IF($W94="SP","MSPC4",IF($W94="SPM","RM2G",IF($W94="SPLA","RLA2G",IF($W94="ASC","ASC2GT1",IF($W94="MOT","OTM72G")))))))))</f>
        <v/>
      </c>
      <c r="BH98" s="26">
        <f>IF($X94="LA","MLAC5",IF($X94="SS","MSSC5",IF($X94="SCI","MSCIC5",IF($X94="im7","MM7C5",IF($X94="SP","MSPC5",IF($X94="ELL","ELL5G",IF($X94="SPLA","RLA5G",IF($X94="ASC","ASC5B"))))))))</f>
        <v/>
      </c>
      <c r="BI98" s="26">
        <f>IF($Y94="WB","MHRWB",IF($Y94="JG","MHRJG",IF($Y94="AV","MHRAV",IF($Y94="KP","MHRKP",IF($Y94="TH","MHRTH")))))</f>
        <v/>
      </c>
      <c r="BN98" s="37" t="n"/>
      <c r="BO98" s="72" t="n"/>
    </row>
    <row r="99">
      <c r="A99" s="255" t="inlineStr">
        <is>
          <t>Pedersen</t>
        </is>
      </c>
      <c r="B99" s="255" t="inlineStr">
        <is>
          <t>Grace</t>
        </is>
      </c>
      <c r="C99" s="271" t="n">
        <v>37701</v>
      </c>
      <c r="D99" s="256" t="inlineStr">
        <is>
          <t>F</t>
        </is>
      </c>
      <c r="E99" s="24" t="n">
        <v>7</v>
      </c>
      <c r="F99" s="256" t="inlineStr">
        <is>
          <t>IEP</t>
        </is>
      </c>
      <c r="G99" s="256" t="n"/>
      <c r="H99" s="256" t="inlineStr">
        <is>
          <t>IEP: M, R, W</t>
        </is>
      </c>
      <c r="I99" s="256" t="n">
        <v>3</v>
      </c>
      <c r="J99" s="256" t="n">
        <v>1</v>
      </c>
      <c r="K99" s="255" t="inlineStr">
        <is>
          <t>sped</t>
        </is>
      </c>
      <c r="L99" s="262" t="inlineStr">
        <is>
          <t>Level 1</t>
        </is>
      </c>
      <c r="M99" s="262" t="inlineStr">
        <is>
          <t>Level K</t>
        </is>
      </c>
      <c r="N99" s="24" t="n"/>
      <c r="O99" s="24" t="n"/>
      <c r="P99" s="255" t="inlineStr">
        <is>
          <t>Sped</t>
        </is>
      </c>
      <c r="Q99" s="258" t="inlineStr">
        <is>
          <t>Sped</t>
        </is>
      </c>
      <c r="R99" s="255" t="n"/>
      <c r="S99" s="176" t="inlineStr">
        <is>
          <t xml:space="preserve">SP Adv </t>
        </is>
      </c>
      <c r="T99" s="176" t="inlineStr">
        <is>
          <t>IM7</t>
        </is>
      </c>
      <c r="U99" s="176" t="inlineStr">
        <is>
          <t>SCI</t>
        </is>
      </c>
      <c r="V99" s="167" t="inlineStr">
        <is>
          <t>LA</t>
        </is>
      </c>
      <c r="W99" s="167" t="inlineStr">
        <is>
          <t>SP</t>
        </is>
      </c>
      <c r="X99" s="167" t="inlineStr">
        <is>
          <t>SS</t>
        </is>
      </c>
      <c r="Y99" s="238" t="inlineStr">
        <is>
          <t>TH</t>
        </is>
      </c>
      <c r="Z99" s="88" t="inlineStr">
        <is>
          <t>OT</t>
        </is>
      </c>
      <c r="AA99" s="87" t="inlineStr">
        <is>
          <t xml:space="preserve"> </t>
        </is>
      </c>
      <c r="AD99" s="28" t="n"/>
      <c r="AO99" s="5" t="n"/>
      <c r="BC99" s="3">
        <f>$C95</f>
        <v/>
      </c>
      <c r="BD99" s="223">
        <f>IF($T95="LA","MLAC1",IF($T95="SS","MSSC1",IF($T95="SCI","MSCIC1",IF($T95="IM7","MM7C1",IF($T95="SP","MSPAC1",IF($T95="SPM","RM1B",IF($T95="SLA","RLA1B",IF($T95="ASC","ASC1BT1"))))))))</f>
        <v/>
      </c>
      <c r="BE99" s="217">
        <f>IF($U95="LA","MLAC2",IF($U95="SS","MSSC2",IF($U95="SCI","MSCIC2",IF($U95="im7","MM7C2",IF($U95="SP","MSPAC2",IF($U95="SPM","RM2B",IF($U95="SPLA","RLA2B",IF($U95="ASC","ASC2BT1",IF($U95="ELL","ELL2B")))))))))</f>
        <v/>
      </c>
      <c r="BF99" s="26">
        <f>IF($V95="LA","MLAC3",IF($V95="SS","MSSC3",IF($V95="SCI","MSCIC3",IF($V95="im8","MM8C3",IF($V95="SP","MSPC3",IF($V95="SPM","RM1G",IF($V95="SLA","RLA1G",IF($V95="ASC","ASC1GT1"))))))))</f>
        <v/>
      </c>
      <c r="BG99" s="26">
        <f>IF($W95="LA","MLAC4",IF($W95="SS","MSSC4",IF($W95="SCI","MSCIC4",IF($W95="im8","MM8C4",IF($W95="SP","MSPC4",IF($W95="SPM","RM2G",IF($W95="SPLA","RLA2G",IF($W95="ASC","ASC2GT1",IF($W95="MOT","OTM72G")))))))))</f>
        <v/>
      </c>
      <c r="BH99" s="26">
        <f>IF($X95="LA","MLAC5",IF($X95="SS","MSSC5",IF($X95="SCI","MSCIC5",IF($X95="im7","MM7C5",IF($X95="SP","MSPC5",IF($X95="ELL","ELL5G",IF($X95="SPLA","RLA5G",IF($X95="ASC","ASC5B"))))))))</f>
        <v/>
      </c>
      <c r="BI99" s="26">
        <f>IF($Y95="WB","MHRWB",IF($Y95="JG","MHRJG",IF($Y95="AV","MHRAV",IF($Y95="KP","MHRKP",IF($Y95="TH","MHRTH")))))</f>
        <v/>
      </c>
      <c r="BN99" s="8" t="n"/>
      <c r="BO99" s="71" t="n"/>
    </row>
    <row r="100">
      <c r="A100" s="255" t="inlineStr">
        <is>
          <t>Bernard</t>
        </is>
      </c>
      <c r="B100" s="255" t="inlineStr">
        <is>
          <t>Sawyer</t>
        </is>
      </c>
      <c r="C100" s="271" t="n">
        <v>35355</v>
      </c>
      <c r="D100" s="256" t="inlineStr">
        <is>
          <t>M</t>
        </is>
      </c>
      <c r="E100" s="24" t="n">
        <v>7</v>
      </c>
      <c r="F100" s="256" t="inlineStr">
        <is>
          <t>504p</t>
        </is>
      </c>
      <c r="G100" s="256" t="n"/>
      <c r="H100" s="256" t="n"/>
      <c r="I100" s="256" t="n">
        <v>2</v>
      </c>
      <c r="J100" s="256" t="n">
        <v>2</v>
      </c>
      <c r="K100" s="255" t="inlineStr">
        <is>
          <t>pre alg</t>
        </is>
      </c>
      <c r="L100" s="262" t="inlineStr">
        <is>
          <t>Level 8</t>
        </is>
      </c>
      <c r="M100" s="262" t="inlineStr">
        <is>
          <t>Mid 6</t>
        </is>
      </c>
      <c r="N100" s="24" t="n"/>
      <c r="O100" s="24" t="n"/>
      <c r="P100" s="255" t="inlineStr">
        <is>
          <t>Grade</t>
        </is>
      </c>
      <c r="Q100" s="255" t="inlineStr">
        <is>
          <t>Below</t>
        </is>
      </c>
      <c r="R100" s="255" t="n"/>
      <c r="S100" s="234" t="n"/>
      <c r="T100" s="176" t="inlineStr">
        <is>
          <t>LA</t>
        </is>
      </c>
      <c r="U100" s="176" t="inlineStr">
        <is>
          <t>SS</t>
        </is>
      </c>
      <c r="V100" s="167" t="inlineStr">
        <is>
          <t>SP</t>
        </is>
      </c>
      <c r="W100" s="167" t="inlineStr">
        <is>
          <t>SCI</t>
        </is>
      </c>
      <c r="X100" s="167" t="inlineStr">
        <is>
          <t>IM7</t>
        </is>
      </c>
      <c r="Y100" s="238" t="inlineStr">
        <is>
          <t>KP</t>
        </is>
      </c>
      <c r="Z100" s="88" t="inlineStr">
        <is>
          <t>AV</t>
        </is>
      </c>
      <c r="AB100" s="241" t="n"/>
      <c r="AD100" s="27" t="n"/>
      <c r="AO100" s="5" t="n"/>
      <c r="AS100" s="5" t="n"/>
      <c r="BC100" s="3">
        <f>$C96</f>
        <v/>
      </c>
      <c r="BD100" s="223">
        <f>IF($T96="LA","MLAC1",IF($T96="SS","MSSC1",IF($T96="SCI","MSCIC1",IF($T96="IM7","MM7C1",IF($T96="SP","MSPAC1",IF($T96="SPM","RM1B",IF($T96="SLA","RLA1B",IF($T96="ASC","ASC1BT1"))))))))</f>
        <v/>
      </c>
      <c r="BE100" s="217">
        <f>IF($U96="LA","MLAC2",IF($U96="SS","MSSC2",IF($U96="SCI","MSCIC2",IF($U96="im7","MM7C2",IF($U96="SP","MSPAC2",IF($U96="SPM","RM2B",IF($U96="SPLA","RLA2B",IF($U96="ASC","ASC2BT1",IF($U96="ELL","ELL2B")))))))))</f>
        <v/>
      </c>
      <c r="BF100" s="26">
        <f>IF($V96="LA","MLAC3",IF($V96="SS","MSSC3",IF($V96="SCI","MSCIC3",IF($V96="im8","MM8C3",IF($V96="SP","MSPC3",IF($V96="SPM","RM1G",IF($V96="SLA","RLA1G",IF($V96="ASC","ASC1GT1"))))))))</f>
        <v/>
      </c>
      <c r="BG100" s="26">
        <f>IF($W96="LA","MLAC4",IF($W96="SS","MSSC4",IF($W96="SCI","MSCIC4",IF($W96="im8","MM8C4",IF($W96="SP","MSPC4",IF($W96="SPM","RM2G",IF($W96="SPLA","RLA2G",IF($W96="ASC","ASC2GT1",IF($W96="MOT","OTM72G")))))))))</f>
        <v/>
      </c>
      <c r="BH100" s="26">
        <f>IF($X96="LA","MLAC5",IF($X96="SS","MSSC5",IF($X96="SCI","MSCIC5",IF($X96="im7","MM7C5",IF($X96="SP","MSPC5",IF($X96="ELL","ELL5G",IF($X96="SPLA","RLA5G",IF($X96="ASC","ASC5B"))))))))</f>
        <v/>
      </c>
      <c r="BI100" s="26">
        <f>IF($Y96="WB","MHRWB",IF($Y96="JG","MHRJG",IF($Y96="AV","MHRAV",IF($Y96="KP","MHRKP",IF($Y96="TH","MHRTH")))))</f>
        <v/>
      </c>
    </row>
    <row r="101">
      <c r="A101" s="387" t="inlineStr">
        <is>
          <t>Culver</t>
        </is>
      </c>
      <c r="B101" s="255" t="inlineStr">
        <is>
          <t>Abigail</t>
        </is>
      </c>
      <c r="C101" s="392" t="n">
        <v>39161</v>
      </c>
      <c r="D101" s="394" t="inlineStr">
        <is>
          <t>F</t>
        </is>
      </c>
      <c r="E101" s="396" t="n">
        <v>7</v>
      </c>
      <c r="F101" s="394" t="n"/>
      <c r="G101" s="394" t="n"/>
      <c r="H101" s="394" t="n"/>
      <c r="I101" s="394" t="n">
        <v>1</v>
      </c>
      <c r="J101" s="394" t="n">
        <v>1</v>
      </c>
      <c r="K101" s="255" t="inlineStr">
        <is>
          <t>pre alg</t>
        </is>
      </c>
      <c r="L101" s="262" t="inlineStr">
        <is>
          <t>Early 6</t>
        </is>
      </c>
      <c r="M101" s="262" t="inlineStr">
        <is>
          <t>Level 5</t>
        </is>
      </c>
      <c r="N101" s="24" t="n"/>
      <c r="O101" s="24" t="n"/>
      <c r="P101" s="255" t="inlineStr">
        <is>
          <t>Grade</t>
        </is>
      </c>
      <c r="Q101" s="260" t="inlineStr">
        <is>
          <t>Grade</t>
        </is>
      </c>
      <c r="R101" s="255" t="n"/>
      <c r="S101" s="88" t="n"/>
      <c r="T101" s="176" t="inlineStr">
        <is>
          <t>IM7</t>
        </is>
      </c>
      <c r="U101" s="176" t="inlineStr">
        <is>
          <t>SS</t>
        </is>
      </c>
      <c r="V101" s="167" t="inlineStr">
        <is>
          <t>SP</t>
        </is>
      </c>
      <c r="W101" s="167" t="inlineStr">
        <is>
          <t>SCI</t>
        </is>
      </c>
      <c r="X101" s="167" t="inlineStr">
        <is>
          <t>LA</t>
        </is>
      </c>
      <c r="Y101" s="238" t="inlineStr">
        <is>
          <t>KP</t>
        </is>
      </c>
      <c r="Z101" s="88" t="inlineStr">
        <is>
          <t>JG</t>
        </is>
      </c>
      <c r="AA101" s="87" t="inlineStr">
        <is>
          <t xml:space="preserve"> </t>
        </is>
      </c>
      <c r="AB101" s="241" t="n"/>
      <c r="AD101" s="27" t="n"/>
      <c r="AM101" s="5" t="n"/>
      <c r="AN101" s="5" t="n"/>
      <c r="BC101" s="3">
        <f>$C97</f>
        <v/>
      </c>
      <c r="BD101" s="223">
        <f>IF($T97="LA","MLAC1",IF($T97="SS","MSSC1",IF($T97="SCI","MSCIC1",IF($T97="IM7","MM7C1",IF($T97="SP","MSPAC1",IF($T97="SPM","RM1B",IF($T97="SLA","RLA1B",IF($T97="ASC","ASC1BT1"))))))))</f>
        <v/>
      </c>
      <c r="BE101" s="217">
        <f>IF($U97="LA","MLAC2",IF($U97="SS","MSSC2",IF($U97="SCI","MSCIC2",IF($U97="im7","MM7C2",IF($U97="SP","MSPAC2",IF($U97="SPM","RM2B",IF($U97="SPLA","RLA2B",IF($U97="ASC","ASC2BT1",IF($U97="ELL","ELL2B")))))))))</f>
        <v/>
      </c>
      <c r="BF101" s="26">
        <f>IF($V97="LA","MLAC3",IF($V97="SS","MSSC3",IF($V97="SCI","MSCIC3",IF($V97="im8","MM8C3",IF($V97="SP","MSPC3",IF($V97="SPM","RM1G",IF($V97="SLA","RLA1G",IF($V97="ASC","ASC1GT1"))))))))</f>
        <v/>
      </c>
      <c r="BG101" s="26">
        <f>IF($W97="LA","MLAC4",IF($W97="SS","MSSC4",IF($W97="SCI","MSCIC4",IF($W97="im8","MM8C4",IF($W97="SP","MSPC4",IF($W97="SPM","RM2G",IF($W97="SPLA","RLA2G",IF($W97="ASC","ASC2GT1",IF($W97="MOT","OTM72G")))))))))</f>
        <v/>
      </c>
      <c r="BH101" s="26">
        <f>IF($X97="LA","MLAC5",IF($X97="SS","MSSC5",IF($X97="SCI","MSCIC5",IF($X97="im7","MM7C5",IF($X97="SP","MSPC5",IF($X97="ELL","ELL5G",IF($X97="SPLA","RLA5G",IF($X97="ASC","ASC5B"))))))))</f>
        <v/>
      </c>
      <c r="BI101" s="26">
        <f>IF($Y97="WB","MHRWB",IF($Y97="JG","MHRJG",IF($Y97="AV","MHRAV",IF($Y97="KP","MHRKP",IF($Y97="TH","MHRTH")))))</f>
        <v/>
      </c>
    </row>
    <row r="102">
      <c r="A102" s="265" t="inlineStr">
        <is>
          <t>Flucas</t>
        </is>
      </c>
      <c r="B102" s="260" t="inlineStr">
        <is>
          <t>Dominic</t>
        </is>
      </c>
      <c r="C102" s="365" t="n">
        <v>36283</v>
      </c>
      <c r="D102" s="367" t="inlineStr">
        <is>
          <t>M</t>
        </is>
      </c>
      <c r="E102" s="246" t="n">
        <v>7</v>
      </c>
      <c r="F102" s="367" t="n"/>
      <c r="G102" s="367" t="n"/>
      <c r="H102" s="367" t="n"/>
      <c r="I102" s="367" t="n">
        <v>1</v>
      </c>
      <c r="J102" s="367" t="n">
        <v>1</v>
      </c>
      <c r="K102" s="255" t="inlineStr">
        <is>
          <t>pre alg</t>
        </is>
      </c>
      <c r="L102" s="317" t="inlineStr">
        <is>
          <t>Level 5</t>
        </is>
      </c>
      <c r="M102" s="317" t="inlineStr">
        <is>
          <t>Early 6</t>
        </is>
      </c>
      <c r="N102" s="24" t="n"/>
      <c r="O102" s="24" t="n"/>
      <c r="P102" s="255" t="inlineStr">
        <is>
          <t>Below</t>
        </is>
      </c>
      <c r="Q102" s="258" t="inlineStr">
        <is>
          <t>Grade</t>
        </is>
      </c>
      <c r="R102" s="401" t="n"/>
      <c r="S102" s="402" t="n"/>
      <c r="T102" s="176" t="inlineStr">
        <is>
          <t>IM7</t>
        </is>
      </c>
      <c r="U102" s="176" t="inlineStr">
        <is>
          <t>SS</t>
        </is>
      </c>
      <c r="V102" s="167" t="inlineStr">
        <is>
          <t>SCI</t>
        </is>
      </c>
      <c r="W102" s="167" t="inlineStr">
        <is>
          <t>SP</t>
        </is>
      </c>
      <c r="X102" s="167" t="inlineStr">
        <is>
          <t>LA</t>
        </is>
      </c>
      <c r="Y102" s="238" t="inlineStr">
        <is>
          <t>AV</t>
        </is>
      </c>
      <c r="Z102" s="88" t="inlineStr">
        <is>
          <t>OFF</t>
        </is>
      </c>
      <c r="AB102" s="241" t="n"/>
      <c r="AD102" s="27" t="n"/>
      <c r="BC102" s="3">
        <f>$C98</f>
        <v/>
      </c>
      <c r="BD102" s="223">
        <f>IF($T98="LA","MLAC1",IF($T98="SS","MSSC1",IF($T98="SCI","MSCIC1",IF($T98="IM7","MM7C1",IF($T98="SP","MSPAC1",IF($T98="SPM","RM1B",IF($T98="SLA","RLA1B",IF($T98="ASC","ASC1BT1"))))))))</f>
        <v/>
      </c>
      <c r="BE102" s="217">
        <f>IF($U98="LA","MLAC2",IF($U98="SS","MSSC2",IF($U98="SCI","MSCIC2",IF($U98="im7","MM7C2",IF($U98="SP","MSPAC2",IF($U98="SPM","RM2B",IF($U98="SPLA","RLA2B",IF($U98="ASC","ASC2BT1",IF($U98="ELL","ELL2B")))))))))</f>
        <v/>
      </c>
      <c r="BF102" s="26">
        <f>IF($V98="LA","MLAC3",IF($V98="SS","MSSC3",IF($V98="SCI","MSCIC3",IF($V98="im8","MM8C3",IF($V98="SP","MSPC3",IF($V98="SPM","RM1G",IF($V98="SLA","RLA1G",IF($V98="ASC","ASC1GT1"))))))))</f>
        <v/>
      </c>
      <c r="BG102" s="26">
        <f>IF($W98="LA","MLAC4",IF($W98="SS","MSSC4",IF($W98="SCI","MSCIC4",IF($W98="im8","MM8C4",IF($W98="SP","MSPC4",IF($W98="SPM","RM2G",IF($W98="SPLA","RLA2G",IF($W98="ASC","ASC2GT1",IF($W98="MOT","OTM72G")))))))))</f>
        <v/>
      </c>
      <c r="BH102" s="26">
        <f>IF($X98="LA","MLAC5",IF($X98="SS","MSSC5",IF($X98="SCI","MSCIC5",IF($X98="im7","MM7C5",IF($X98="SP","MSPC5",IF($X98="ELL","ELL5G",IF($X98="SPLA","RLA5G",IF($X98="ASC","ASC5B"))))))))</f>
        <v/>
      </c>
      <c r="BI102" s="26">
        <f>IF($Y98="WB","MHRWB",IF($Y98="JG","MHRJG",IF($Y98="AV","MHRAV",IF($Y98="KP","MHRKP",IF($Y98="TH","MHRTH")))))</f>
        <v/>
      </c>
    </row>
    <row r="103">
      <c r="A103" s="265" t="inlineStr">
        <is>
          <t>Loftus</t>
        </is>
      </c>
      <c r="B103" s="260" t="inlineStr">
        <is>
          <t>Kaden</t>
        </is>
      </c>
      <c r="C103" s="365" t="n">
        <v>35408</v>
      </c>
      <c r="D103" s="367" t="inlineStr">
        <is>
          <t>M</t>
        </is>
      </c>
      <c r="E103" s="246" t="n">
        <v>7</v>
      </c>
      <c r="F103" s="367" t="n"/>
      <c r="G103" s="367" t="n"/>
      <c r="H103" s="367" t="n"/>
      <c r="I103" s="367" t="n">
        <v>3</v>
      </c>
      <c r="J103" s="367" t="n">
        <v>2</v>
      </c>
      <c r="K103" s="255" t="inlineStr">
        <is>
          <t>7th</t>
        </is>
      </c>
      <c r="L103" s="317" t="inlineStr">
        <is>
          <t>Level 5</t>
        </is>
      </c>
      <c r="M103" s="317" t="inlineStr">
        <is>
          <t>Early 6</t>
        </is>
      </c>
      <c r="N103" s="2" t="n"/>
      <c r="O103" s="2" t="n"/>
      <c r="P103" s="255" t="inlineStr">
        <is>
          <t>Below</t>
        </is>
      </c>
      <c r="Q103" s="255" t="inlineStr">
        <is>
          <t>Below</t>
        </is>
      </c>
      <c r="R103" s="267" t="n"/>
      <c r="S103" s="234" t="n"/>
      <c r="T103" s="176" t="inlineStr">
        <is>
          <t>IM7</t>
        </is>
      </c>
      <c r="U103" s="176" t="inlineStr">
        <is>
          <t>SCI</t>
        </is>
      </c>
      <c r="V103" s="167" t="inlineStr">
        <is>
          <t>SS</t>
        </is>
      </c>
      <c r="W103" s="167" t="inlineStr">
        <is>
          <t>SP</t>
        </is>
      </c>
      <c r="X103" s="167" t="inlineStr"/>
      <c r="Y103" s="240" t="inlineStr">
        <is>
          <t>JG</t>
        </is>
      </c>
      <c r="Z103" s="88" t="inlineStr">
        <is>
          <t>KP</t>
        </is>
      </c>
      <c r="AD103" s="27" t="n"/>
      <c r="BC103" s="3">
        <f>$C99</f>
        <v/>
      </c>
      <c r="BD103" s="223">
        <f>IF($T99="LA","MLAC1",IF($T99="SS","MSSC1",IF($T99="SCI","MSCIC1",IF($T99="IM7","MM7C1",IF($T99="SP","MSPAC1",IF($T99="SPM","RM1B",IF($T99="SLA","RLA1B",IF($T99="ASC","ASC1BT1"))))))))</f>
        <v/>
      </c>
      <c r="BE103" s="217">
        <f>IF($U99="LA","MLAC2",IF($U99="SS","MSSC2",IF($U99="SCI","MSCIC2",IF($U99="im7","MM7C2",IF($U99="SP","MSPAC2",IF($U99="SPM","RM2B",IF($U99="SPLA","RLA2B",IF($U99="ASC","ASC2BT1",IF($U99="ELL","ELL2B")))))))))</f>
        <v/>
      </c>
      <c r="BF103" s="26">
        <f>IF($V99="LA","MLAC3",IF($V99="SS","MSSC3",IF($V99="SCI","MSCIC3",IF($V99="im8","MM8C3",IF($V99="SP","MSPC3",IF($V99="SPM","RM1G",IF($V99="SLA","RLA1G",IF($V99="ASC","ASC1GT1"))))))))</f>
        <v/>
      </c>
      <c r="BG103" s="26">
        <f>IF($W99="LA","MLAC4",IF($W99="SS","MSSC4",IF($W99="SCI","MSCIC4",IF($W99="im8","MM8C4",IF($W99="SP","MSPC4",IF($W99="SPM","RM2G",IF($W99="SPLA","RLA2G",IF($W99="ASC","ASC2GT1",IF($W99="MOT","OTM72G")))))))))</f>
        <v/>
      </c>
      <c r="BH103" s="26">
        <f>IF($X99="LA","MLAC5",IF($X99="SS","MSSC5",IF($X99="SCI","MSCIC5",IF($X99="im7","MM7C5",IF($X99="SP","MSPC5",IF($X99="ELL","ELL5G",IF($X99="SPLA","RLA5G",IF($X99="ASC","ASC5B"))))))))</f>
        <v/>
      </c>
      <c r="BI103" s="26">
        <f>IF($Y99="WB","MHRWB",IF($Y99="JG","MHRJG",IF($Y99="AV","MHRAV",IF($Y99="KP","MHRKP",IF($Y99="TH","MHRTH")))))</f>
        <v/>
      </c>
    </row>
    <row r="104">
      <c r="A104" s="265" t="inlineStr">
        <is>
          <t>Rowbotham</t>
        </is>
      </c>
      <c r="B104" s="260" t="inlineStr">
        <is>
          <t>Emmett</t>
        </is>
      </c>
      <c r="C104" s="365" t="n">
        <v>37991</v>
      </c>
      <c r="D104" s="367" t="inlineStr">
        <is>
          <t>M</t>
        </is>
      </c>
      <c r="E104" s="368" t="n">
        <v>7</v>
      </c>
      <c r="F104" s="367" t="n"/>
      <c r="G104" s="367" t="n"/>
      <c r="H104" s="367" t="n"/>
      <c r="I104" s="367" t="n">
        <v>2</v>
      </c>
      <c r="J104" s="367" t="n">
        <v>1</v>
      </c>
      <c r="K104" s="255" t="inlineStr">
        <is>
          <t>pre alg</t>
        </is>
      </c>
      <c r="L104" s="262" t="inlineStr">
        <is>
          <t>Level 5</t>
        </is>
      </c>
      <c r="M104" s="262" t="inlineStr">
        <is>
          <t>Level 5</t>
        </is>
      </c>
      <c r="N104" s="24" t="n"/>
      <c r="O104" s="24" t="n"/>
      <c r="P104" s="255" t="inlineStr">
        <is>
          <t>Below</t>
        </is>
      </c>
      <c r="Q104" s="258" t="inlineStr">
        <is>
          <t>Grade</t>
        </is>
      </c>
      <c r="R104" s="267" t="n"/>
      <c r="S104" s="234" t="n"/>
      <c r="T104" s="176" t="inlineStr">
        <is>
          <t>IM7</t>
        </is>
      </c>
      <c r="U104" s="176" t="inlineStr">
        <is>
          <t>SCI</t>
        </is>
      </c>
      <c r="V104" s="167" t="inlineStr">
        <is>
          <t>SP</t>
        </is>
      </c>
      <c r="W104" s="167" t="inlineStr">
        <is>
          <t>SS</t>
        </is>
      </c>
      <c r="X104" s="167" t="inlineStr">
        <is>
          <t>LA</t>
        </is>
      </c>
      <c r="Y104" s="238" t="inlineStr">
        <is>
          <t>WB</t>
        </is>
      </c>
      <c r="Z104" s="88" t="inlineStr">
        <is>
          <t>OFF</t>
        </is>
      </c>
      <c r="AA104" s="241" t="n"/>
      <c r="AB104" s="241" t="n"/>
      <c r="AD104" s="27" t="n"/>
      <c r="BC104" s="3">
        <f>$C100</f>
        <v/>
      </c>
      <c r="BD104" s="223">
        <f>IF($T100="LA","MLAC1",IF($T100="SS","MSSC1",IF($T100="SCI","MSCIC1",IF($T100="IM7","MM7C1",IF($T100="SP","MSPAC1",IF($T100="SPM","RM1B",IF($T100="SLA","RLA1B",IF($T100="ASC","ASC1BT1"))))))))</f>
        <v/>
      </c>
      <c r="BE104" s="217">
        <f>IF($U100="LA","MLAC2",IF($U100="SS","MSSC2",IF($U100="SCI","MSCIC2",IF($U100="im7","MM7C2",IF($U100="SP","MSPAC2",IF($U100="SPM","RM2B",IF($U100="SPLA","RLA2B",IF($U100="ASC","ASC2BT1",IF($U100="ELL","ELL2B")))))))))</f>
        <v/>
      </c>
      <c r="BF104" s="26">
        <f>IF($V100="LA","MLAC3",IF($V100="SS","MSSC3",IF($V100="SCI","MSCIC3",IF($V100="im8","MM8C3",IF($V100="SP","MSPC3",IF($V100="SPM","RM1G",IF($V100="SLA","RLA1G",IF($V100="ASC","ASC1GT1"))))))))</f>
        <v/>
      </c>
      <c r="BG104" s="26">
        <f>IF($W100="LA","MLAC4",IF($W100="SS","MSSC4",IF($W100="SCI","MSCIC4",IF($W100="im8","MM8C4",IF($W100="SP","MSPC4",IF($W100="SPM","RM2G",IF($W100="SPLA","RLA2G",IF($W100="ASC","ASC2GT1",IF($W100="MOT","OTM72G")))))))))</f>
        <v/>
      </c>
      <c r="BH104" s="26">
        <f>IF($X100="LA","MLAC5",IF($X100="SS","MSSC5",IF($X100="SCI","MSCIC5",IF($X100="im7","MM7C5",IF($X100="SP","MSPC5",IF($X100="ELL","ELL5G",IF($X100="SPLA","RLA5G",IF($X100="ASC","ASC5B"))))))))</f>
        <v/>
      </c>
      <c r="BI104" s="26">
        <f>IF($Y100="WB","MHRWB",IF($Y100="JG","MHRJG",IF($Y100="AV","MHRAV",IF($Y100="KP","MHRKP",IF($Y100="TH","MHRTH")))))</f>
        <v/>
      </c>
    </row>
    <row r="105">
      <c r="A105" s="388" t="inlineStr">
        <is>
          <t>Davis</t>
        </is>
      </c>
      <c r="B105" s="390" t="inlineStr">
        <is>
          <t>Alee</t>
        </is>
      </c>
      <c r="C105" s="384" t="n">
        <v>39730</v>
      </c>
      <c r="D105" s="386" t="inlineStr">
        <is>
          <t>M</t>
        </is>
      </c>
      <c r="E105" s="386" t="n">
        <v>8</v>
      </c>
      <c r="F105" s="386" t="inlineStr">
        <is>
          <t>IEP</t>
        </is>
      </c>
      <c r="G105" s="386" t="n"/>
      <c r="H105" s="386" t="inlineStr">
        <is>
          <t xml:space="preserve"> </t>
        </is>
      </c>
      <c r="I105" s="386" t="n">
        <v>2</v>
      </c>
      <c r="J105" s="386" t="n">
        <v>2</v>
      </c>
      <c r="K105" s="344" t="inlineStr">
        <is>
          <t>pre alg</t>
        </is>
      </c>
      <c r="T105" s="176" t="inlineStr">
        <is>
          <t>LA</t>
        </is>
      </c>
      <c r="U105" s="176" t="inlineStr">
        <is>
          <t>SCI</t>
        </is>
      </c>
      <c r="V105" s="167" t="inlineStr">
        <is>
          <t>IM8</t>
        </is>
      </c>
      <c r="W105" s="167" t="inlineStr">
        <is>
          <t>SS</t>
        </is>
      </c>
      <c r="X105" s="167" t="inlineStr">
        <is>
          <t>SP</t>
        </is>
      </c>
      <c r="Y105" s="238" t="inlineStr">
        <is>
          <t>JG</t>
        </is>
      </c>
      <c r="Z105" s="88" t="inlineStr">
        <is>
          <t>BAND</t>
        </is>
      </c>
      <c r="AD105" s="27" t="n"/>
      <c r="BC105" s="3">
        <f>$C101</f>
        <v/>
      </c>
      <c r="BD105" s="223">
        <f>IF($T101="LA","MLAC1",IF($T101="SS","MSSC1",IF($T101="SCI","MSCIC1",IF($T101="IM7","MM7C1",IF($T101="SP","MSPAC1",IF($T101="SPM","RM1B",IF($T101="SLA","RLA1B",IF($T101="ASC","ASC1BT1"))))))))</f>
        <v/>
      </c>
      <c r="BE105" s="217">
        <f>IF($U101="LA","MLAC2",IF($U101="SS","MSSC2",IF($U101="SCI","MSCIC2",IF($U101="im7","MM7C2",IF($U101="SP","MSPAC2",IF($U101="SPM","RM2B",IF($U101="SPLA","RLA2B",IF($U101="ASC","ASC2BT1",IF($U101="ELL","ELL2B")))))))))</f>
        <v/>
      </c>
      <c r="BF105" s="26">
        <f>IF($V101="LA","MLAC3",IF($V101="SS","MSSC3",IF($V101="SCI","MSCIC3",IF($V101="im8","MM8C3",IF($V101="SP","MSPC3",IF($V101="SPM","RM1G",IF($V101="SLA","RLA1G",IF($V101="ASC","ASC1GT1"))))))))</f>
        <v/>
      </c>
      <c r="BG105" s="26">
        <f>IF($W101="LA","MLAC4",IF($W101="SS","MSSC4",IF($W101="SCI","MSCIC4",IF($W101="im8","MM8C4",IF($W101="SP","MSPC4",IF($W101="SPM","RM2G",IF($W101="SPLA","RLA2G",IF($W101="ASC","ASC2GT1",IF($W101="MOT","OTM72G")))))))))</f>
        <v/>
      </c>
      <c r="BH105" s="26">
        <f>IF($X101="LA","MLAC5",IF($X101="SS","MSSC5",IF($X101="SCI","MSCIC5",IF($X101="im7","MM7C5",IF($X101="SP","MSPC5",IF($X101="ELL","ELL5G",IF($X101="SPLA","RLA5G",IF($X101="ASC","ASC5B"))))))))</f>
        <v/>
      </c>
      <c r="BI105" s="26">
        <f>IF($Y101="WB","MHRWB",IF($Y101="JG","MHRJG",IF($Y101="AV","MHRAV",IF($Y101="KP","MHRKP",IF($Y101="TH","MHRTH")))))</f>
        <v/>
      </c>
      <c r="BN105" s="8" t="n"/>
      <c r="BO105" s="71" t="n"/>
    </row>
    <row r="106">
      <c r="A106" s="265" t="inlineStr">
        <is>
          <t>Fox</t>
        </is>
      </c>
      <c r="B106" s="260" t="inlineStr">
        <is>
          <t>Sylvia</t>
        </is>
      </c>
      <c r="C106" s="365" t="n">
        <v>35362</v>
      </c>
      <c r="D106" s="367" t="inlineStr">
        <is>
          <t>F</t>
        </is>
      </c>
      <c r="E106" s="246" t="n">
        <v>7</v>
      </c>
      <c r="F106" s="367" t="n"/>
      <c r="G106" s="367" t="n"/>
      <c r="H106" s="367" t="n"/>
      <c r="I106" s="367" t="n">
        <v>1</v>
      </c>
      <c r="J106" s="367" t="n">
        <v>1</v>
      </c>
      <c r="K106" s="255" t="inlineStr">
        <is>
          <t>pre alg</t>
        </is>
      </c>
      <c r="L106" s="317" t="inlineStr">
        <is>
          <t>Late 6</t>
        </is>
      </c>
      <c r="M106" s="317" t="inlineStr">
        <is>
          <t>Early 6</t>
        </is>
      </c>
      <c r="N106" s="24" t="n"/>
      <c r="O106" s="24" t="n"/>
      <c r="P106" s="255" t="inlineStr">
        <is>
          <t>Grade</t>
        </is>
      </c>
      <c r="Q106" s="258" t="inlineStr">
        <is>
          <t>Above</t>
        </is>
      </c>
      <c r="R106" s="255" t="n"/>
      <c r="S106" s="88" t="n"/>
      <c r="T106" s="176" t="inlineStr">
        <is>
          <t>SS</t>
        </is>
      </c>
      <c r="U106" s="176" t="inlineStr">
        <is>
          <t>LA</t>
        </is>
      </c>
      <c r="V106" s="167" t="inlineStr">
        <is>
          <t>SCI</t>
        </is>
      </c>
      <c r="W106" s="167" t="inlineStr">
        <is>
          <t>SP</t>
        </is>
      </c>
      <c r="X106" s="167" t="inlineStr">
        <is>
          <t>IM7</t>
        </is>
      </c>
      <c r="Y106" s="238" t="inlineStr">
        <is>
          <t>JG</t>
        </is>
      </c>
      <c r="Z106" s="88" t="inlineStr">
        <is>
          <t>OT</t>
        </is>
      </c>
      <c r="AB106" s="241" t="n"/>
      <c r="AD106" s="27" t="n"/>
      <c r="BC106" s="3">
        <f>$C102</f>
        <v/>
      </c>
      <c r="BD106" s="223">
        <f>IF($T102="LA","MLAC1",IF($T102="SS","MSSC1",IF($T102="SCI","MSCIC1",IF($T102="IM7","MM7C1",IF($T102="SP","MSPAC1",IF($T102="SPM","RM1B",IF($T102="SLA","RLA1B",IF($T102="ASC","ASC1BT1"))))))))</f>
        <v/>
      </c>
      <c r="BE106" s="217">
        <f>IF($U102="LA","MLAC2",IF($U102="SS","MSSC2",IF($U102="SCI","MSCIC2",IF($U102="im7","MM7C2",IF($U102="SP","MSPAC2",IF($U102="SPM","RM2B",IF($U102="SPLA","RLA2B",IF($U102="ASC","ASC2BT1",IF($U102="ELL","ELL2B")))))))))</f>
        <v/>
      </c>
      <c r="BF106" s="26">
        <f>IF($V102="LA","MLAC3",IF($V102="SS","MSSC3",IF($V102="SCI","MSCIC3",IF($V102="im8","MM8C3",IF($V102="SP","MSPC3",IF($V102="SPM","RM1G",IF($V102="SLA","RLA1G",IF($V102="ASC","ASC1GT1"))))))))</f>
        <v/>
      </c>
      <c r="BG106" s="26">
        <f>IF($W102="LA","MLAC4",IF($W102="SS","MSSC4",IF($W102="SCI","MSCIC4",IF($W102="im8","MM8C4",IF($W102="SP","MSPC4",IF($W102="SPM","RM2G",IF($W102="SPLA","RLA2G",IF($W102="ASC","ASC2GT1",IF($W102="MOT","OTM72G")))))))))</f>
        <v/>
      </c>
      <c r="BH106" s="26">
        <f>IF($X102="LA","MLAC5",IF($X102="SS","MSSC5",IF($X102="SCI","MSCIC5",IF($X102="im7","MM7C5",IF($X102="SP","MSPC5",IF($X102="ELL","ELL5G",IF($X102="SPLA","RLA5G",IF($X102="ASC","ASC5B"))))))))</f>
        <v/>
      </c>
      <c r="BI106" s="26">
        <f>IF($Y102="WB","MHRWB",IF($Y102="JG","MHRJG",IF($Y102="AV","MHRAV",IF($Y102="KP","MHRKP",IF($Y102="TH","MHRTH")))))</f>
        <v/>
      </c>
    </row>
    <row r="107">
      <c r="A107" s="265" t="inlineStr">
        <is>
          <t>Lupton</t>
        </is>
      </c>
      <c r="B107" s="260" t="inlineStr">
        <is>
          <t>Mason</t>
        </is>
      </c>
      <c r="C107" s="365" t="n">
        <v>35438</v>
      </c>
      <c r="D107" s="367" t="inlineStr">
        <is>
          <t>M</t>
        </is>
      </c>
      <c r="E107" s="368" t="n">
        <v>7</v>
      </c>
      <c r="F107" s="367" t="n"/>
      <c r="G107" s="367" t="n"/>
      <c r="H107" s="367" t="n"/>
      <c r="I107" s="367" t="n">
        <v>1</v>
      </c>
      <c r="J107" s="367" t="n">
        <v>1</v>
      </c>
      <c r="K107" s="255" t="inlineStr">
        <is>
          <t>pre alg</t>
        </is>
      </c>
      <c r="L107" s="317" t="inlineStr">
        <is>
          <t xml:space="preserve"> </t>
        </is>
      </c>
      <c r="M107" s="317" t="inlineStr">
        <is>
          <t xml:space="preserve"> </t>
        </is>
      </c>
      <c r="N107" s="2" t="n"/>
      <c r="O107" s="2" t="n"/>
      <c r="P107" s="255" t="n"/>
      <c r="Q107" s="258" t="inlineStr">
        <is>
          <t>Grade</t>
        </is>
      </c>
      <c r="R107" s="255" t="n"/>
      <c r="S107" s="88" t="n"/>
      <c r="T107" s="176" t="inlineStr">
        <is>
          <t>LA</t>
        </is>
      </c>
      <c r="U107" s="176" t="inlineStr">
        <is>
          <t>IM7</t>
        </is>
      </c>
      <c r="V107" s="167" t="inlineStr">
        <is>
          <t>SP</t>
        </is>
      </c>
      <c r="W107" s="167" t="inlineStr">
        <is>
          <t>SCI</t>
        </is>
      </c>
      <c r="X107" s="167" t="inlineStr">
        <is>
          <t>SS</t>
        </is>
      </c>
      <c r="Y107" s="238" t="inlineStr">
        <is>
          <t>WB</t>
        </is>
      </c>
      <c r="Z107" s="88" t="inlineStr">
        <is>
          <t>OT</t>
        </is>
      </c>
      <c r="AA107" s="241" t="n"/>
      <c r="AB107" s="241" t="n"/>
      <c r="AD107" s="27" t="n"/>
      <c r="BC107" s="3">
        <f>$C103</f>
        <v/>
      </c>
      <c r="BD107" s="223">
        <f>IF($T103="LA","MLAC1",IF($T103="SS","MSSC1",IF($T103="SCI","MSCIC1",IF($T103="IM7","MM7C1",IF($T103="SP","MSPAC1",IF($T103="SPM","RM1B",IF($T103="SLA","RLA1B",IF($T103="ASC","ASC1BT1"))))))))</f>
        <v/>
      </c>
      <c r="BE107" s="217">
        <f>IF($U103="LA","MLAC2",IF($U103="SS","MSSC2",IF($U103="SCI","MSCIC2",IF($U103="im7","MM7C2",IF($U103="SP","MSPAC2",IF($U103="SPM","RM2B",IF($U103="SPLA","RLA2B",IF($U103="ASC","ASC2BT1",IF($U103="ELL","ELL2B")))))))))</f>
        <v/>
      </c>
      <c r="BF107" s="26">
        <f>IF($V103="LA","MLAC3",IF($V103="SS","MSSC3",IF($V103="SCI","MSCIC3",IF($V103="im8","MM8C3",IF($V103="SP","MSPC3",IF($V103="SPM","RM1G",IF($V103="SLA","RLA1G",IF($V103="ASC","ASC1GT1"))))))))</f>
        <v/>
      </c>
      <c r="BG107" s="26">
        <f>IF($W103="LA","MLAC4",IF($W103="SS","MSSC4",IF($W103="SCI","MSCIC4",IF($W103="im8","MM8C4",IF($W103="SP","MSPC4",IF($W103="SPM","RM2G",IF($W103="SPLA","RLA2G",IF($W103="ASC","ASC2GT1",IF($W103="MOT","OTM72G")))))))))</f>
        <v/>
      </c>
      <c r="BH107" s="26">
        <f>IF($X103="LA","MLAC5",IF($X103="SS","MSSC5",IF($X103="SCI","MSCIC5",IF($X103="im7","MM7C5",IF($X103="SP","MSPC5",IF($X103="ELL","ELL5G",IF($X103="SPLA","RLA5G",IF($X103="ASC","ASC5B"))))))))</f>
        <v/>
      </c>
      <c r="BI107" s="26">
        <f>IF($Y103="WB","MHRWB",IF($Y103="JG","MHRJG",IF($Y103="AV","MHRAV",IF($Y103="KP","MHRKP",IF($Y103="TH","MHRTH")))))</f>
        <v/>
      </c>
    </row>
    <row r="108">
      <c r="A108" s="361" t="inlineStr">
        <is>
          <t>Short</t>
        </is>
      </c>
      <c r="B108" s="362" t="inlineStr">
        <is>
          <t>Uriah</t>
        </is>
      </c>
      <c r="C108" s="374" t="n">
        <v>37174</v>
      </c>
      <c r="D108" s="360" t="inlineStr">
        <is>
          <t>M</t>
        </is>
      </c>
      <c r="E108" s="356" t="n">
        <v>8</v>
      </c>
      <c r="F108" s="356" t="n"/>
      <c r="G108" s="356" t="n"/>
      <c r="H108" s="356" t="n"/>
      <c r="I108" s="378" t="n">
        <v>3</v>
      </c>
      <c r="J108" s="378" t="n">
        <v>3</v>
      </c>
      <c r="T108" s="176" t="inlineStr">
        <is>
          <t>SS</t>
        </is>
      </c>
      <c r="U108" s="176" t="inlineStr"/>
      <c r="V108" s="167" t="inlineStr">
        <is>
          <t>SP</t>
        </is>
      </c>
      <c r="W108" s="167" t="inlineStr">
        <is>
          <t>IM8</t>
        </is>
      </c>
      <c r="X108" s="167" t="inlineStr">
        <is>
          <t>SCI</t>
        </is>
      </c>
      <c r="Y108" s="92" t="inlineStr">
        <is>
          <t>AV</t>
        </is>
      </c>
      <c r="Z108" s="88" t="inlineStr">
        <is>
          <t>TH</t>
        </is>
      </c>
      <c r="AD108" s="27" t="n"/>
      <c r="BC108" s="3">
        <f>$C104</f>
        <v/>
      </c>
      <c r="BD108" s="223">
        <f>IF($T104="LA","MLAC1",IF($T104="SS","MSSC1",IF($T104="SCI","MSCIC1",IF($T104="IM7","MM7C1",IF($T104="SP","MSPAC1",IF($T104="SPM","RM1B",IF($T104="SLA","RLA1B",IF($T104="ASC","ASC1BT1"))))))))</f>
        <v/>
      </c>
      <c r="BE108" s="217">
        <f>IF($U104="LA","MLAC2",IF($U104="SS","MSSC2",IF($U104="SCI","MSCIC2",IF($U104="im7","MM7C2",IF($U104="SP","MSPAC2",IF($U104="SPM","RM2B",IF($U104="SPLA","RLA2B",IF($U104="ASC","ASC2BT1",IF($U104="ELL","ELL2B")))))))))</f>
        <v/>
      </c>
      <c r="BF108" s="26">
        <f>IF($V104="LA","MLAC3",IF($V104="SS","MSSC3",IF($V104="SCI","MSCIC3",IF($V104="im8","MM8C3",IF($V104="SP","MSPC3",IF($V104="SPM","RM1G",IF($V104="SLA","RLA1G",IF($V104="ASC","ASC1GT1"))))))))</f>
        <v/>
      </c>
      <c r="BG108" s="26">
        <f>IF($W104="LA","MLAC4",IF($W104="SS","MSSC4",IF($W104="SCI","MSCIC4",IF($W104="im8","MM8C4",IF($W104="SP","MSPC4",IF($W104="SPM","RM2G",IF($W104="SPLA","RLA2G",IF($W104="ASC","ASC2GT1",IF($W104="MOT","OTM72G")))))))))</f>
        <v/>
      </c>
      <c r="BH108" s="26">
        <f>IF($X104="LA","MLAC5",IF($X104="SS","MSSC5",IF($X104="SCI","MSCIC5",IF($X104="im7","MM7C5",IF($X104="SP","MSPC5",IF($X104="ELL","ELL5G",IF($X104="SPLA","RLA5G",IF($X104="ASC","ASC5B"))))))))</f>
        <v/>
      </c>
      <c r="BI108" s="26">
        <f>IF($Y104="WB","MHRWB",IF($Y104="JG","MHRJG",IF($Y104="AV","MHRAV",IF($Y104="KP","MHRKP",IF($Y104="TH","MHRTH")))))</f>
        <v/>
      </c>
    </row>
    <row r="109">
      <c r="A109" s="265" t="inlineStr">
        <is>
          <t>Barrey</t>
        </is>
      </c>
      <c r="B109" s="260" t="inlineStr">
        <is>
          <t>Saya</t>
        </is>
      </c>
      <c r="C109" s="365" t="n">
        <v>35694</v>
      </c>
      <c r="D109" s="367" t="inlineStr">
        <is>
          <t>F</t>
        </is>
      </c>
      <c r="E109" s="246" t="n">
        <v>7</v>
      </c>
      <c r="F109" s="367" t="n"/>
      <c r="G109" s="398" t="n"/>
      <c r="H109" s="398" t="n"/>
      <c r="I109" s="398" t="n">
        <v>1</v>
      </c>
      <c r="J109" s="398" t="n">
        <v>1</v>
      </c>
      <c r="K109" s="258" t="inlineStr">
        <is>
          <t>pre alg</t>
        </is>
      </c>
      <c r="L109" s="317" t="inlineStr">
        <is>
          <t>Level 7</t>
        </is>
      </c>
      <c r="M109" s="317" t="inlineStr">
        <is>
          <t>Late 6</t>
        </is>
      </c>
      <c r="N109" s="24" t="n"/>
      <c r="O109" s="24" t="n"/>
      <c r="P109" s="258" t="inlineStr">
        <is>
          <t>Above</t>
        </is>
      </c>
      <c r="Q109" s="258" t="inlineStr">
        <is>
          <t>Above</t>
        </is>
      </c>
      <c r="R109" s="258" t="n"/>
      <c r="S109" s="88" t="n"/>
      <c r="T109" s="176" t="inlineStr">
        <is>
          <t>LA</t>
        </is>
      </c>
      <c r="U109" s="176" t="inlineStr">
        <is>
          <t>IM7</t>
        </is>
      </c>
      <c r="V109" s="167" t="inlineStr">
        <is>
          <t>SS</t>
        </is>
      </c>
      <c r="W109" s="167" t="inlineStr">
        <is>
          <t>SP</t>
        </is>
      </c>
      <c r="X109" s="167" t="inlineStr">
        <is>
          <t>SCI</t>
        </is>
      </c>
      <c r="Y109" s="238" t="inlineStr">
        <is>
          <t>JG</t>
        </is>
      </c>
      <c r="Z109" s="88" t="inlineStr">
        <is>
          <t>OFF</t>
        </is>
      </c>
      <c r="AB109" s="241" t="n"/>
      <c r="AD109" s="27" t="n"/>
      <c r="AH109" s="23" t="n"/>
      <c r="BC109" s="3">
        <f>$C105</f>
        <v/>
      </c>
      <c r="BD109" s="223">
        <f>IF($T105="LA","MLAC1",IF($T105="SS","MSSC1",IF($T105="SCI","MSCIC1",IF($T105="IM7","MM7C1",IF($T105="SP","MSPAC1",IF($T105="SPM","RM1B",IF($T105="SLA","RLA1B",IF($T105="ASC","ASC1BT1"))))))))</f>
        <v/>
      </c>
      <c r="BE109" s="217">
        <f>IF($U105="LA","MLAC2",IF($U105="SS","MSSC2",IF($U105="SCI","MSCIC2",IF($U105="im7","MM7C2",IF($U105="SP","MSPAC2",IF($U105="SPM","RM2B",IF($U105="SPLA","RLA2B",IF($U105="ASC","ASC2BT1",IF($U105="ELL","ELL2B")))))))))</f>
        <v/>
      </c>
      <c r="BF109" s="26">
        <f>IF($V105="LA","MLAC3",IF($V105="SS","MSSC3",IF($V105="SCI","MSCIC3",IF($V105="im8","MM8C3",IF($V105="SP","MSPC3",IF($V105="SPM","RM1G",IF($V105="SLA","RLA1G",IF($V105="ASC","ASC1GT1"))))))))</f>
        <v/>
      </c>
      <c r="BG109" s="26">
        <f>IF($W105="LA","MLAC4",IF($W105="SS","MSSC4",IF($W105="SCI","MSCIC4",IF($W105="im8","MM8C4",IF($W105="SP","MSPC4",IF($W105="SPM","RM2G",IF($W105="SPLA","RLA2G",IF($W105="ASC","ASC2GT1",IF($W105="MOT","OTM72G")))))))))</f>
        <v/>
      </c>
      <c r="BH109" s="26">
        <f>IF($X105="LA","MLAC5",IF($X105="SS","MSSC5",IF($X105="SCI","MSCIC5",IF($X105="im7","MM7C5",IF($X105="SP","MSPC5",IF($X105="ELL","ELL5G",IF($X105="SPLA","RLA5G",IF($X105="ASC","ASC5B"))))))))</f>
        <v/>
      </c>
      <c r="BI109" s="26">
        <f>IF($Y105="WB","MHRWB",IF($Y105="JG","MHRJG",IF($Y105="AV","MHRAV",IF($Y105="KP","MHRKP",IF($Y105="TH","MHRTH")))))</f>
        <v/>
      </c>
    </row>
    <row r="110">
      <c r="A110" s="389" t="inlineStr">
        <is>
          <t>Benson-Frazier</t>
        </is>
      </c>
      <c r="B110" s="391" t="inlineStr">
        <is>
          <t>Lillian</t>
        </is>
      </c>
      <c r="C110" s="393" t="n">
        <v>35354</v>
      </c>
      <c r="D110" s="395" t="inlineStr">
        <is>
          <t>F</t>
        </is>
      </c>
      <c r="E110" s="397" t="n">
        <v>7</v>
      </c>
      <c r="F110" s="397" t="n"/>
      <c r="G110" s="399" t="n"/>
      <c r="H110" s="397" t="n"/>
      <c r="I110" s="400" t="n">
        <v>2</v>
      </c>
      <c r="J110" s="400" t="n">
        <v>3</v>
      </c>
      <c r="K110" s="363" t="inlineStr">
        <is>
          <t>7th</t>
        </is>
      </c>
      <c r="L110" s="338" t="inlineStr">
        <is>
          <t>Level 5</t>
        </is>
      </c>
      <c r="M110" s="338" t="inlineStr">
        <is>
          <t>Level 3</t>
        </is>
      </c>
      <c r="N110" s="327" t="n"/>
      <c r="O110" s="327" t="n"/>
      <c r="P110" s="338" t="inlineStr">
        <is>
          <t>Below</t>
        </is>
      </c>
      <c r="Q110" s="338" t="inlineStr">
        <is>
          <t>Grade</t>
        </is>
      </c>
      <c r="R110" s="327" t="n"/>
      <c r="S110" s="339" t="n"/>
      <c r="T110" s="176" t="inlineStr">
        <is>
          <t>SS</t>
        </is>
      </c>
      <c r="U110" s="176" t="inlineStr">
        <is>
          <t>IM7</t>
        </is>
      </c>
      <c r="V110" s="167" t="inlineStr">
        <is>
          <t>SP</t>
        </is>
      </c>
      <c r="W110" s="167" t="inlineStr">
        <is>
          <t>SCI</t>
        </is>
      </c>
      <c r="X110" s="167" t="inlineStr">
        <is>
          <t>LA</t>
        </is>
      </c>
      <c r="Y110" s="238" t="inlineStr">
        <is>
          <t>WB</t>
        </is>
      </c>
      <c r="Z110" s="88" t="inlineStr">
        <is>
          <t>TH</t>
        </is>
      </c>
      <c r="AD110" s="170" t="n"/>
      <c r="BC110" s="3">
        <f>$C106</f>
        <v/>
      </c>
      <c r="BD110" s="223">
        <f>IF($T106="LA","MLAC1",IF($T106="SS","MSSC1",IF($T106="SCI","MSCIC1",IF($T106="IM7","MM7C1",IF($T106="SP","MSPAC1",IF($T106="SPM","RM1B",IF($T106="SLA","RLA1B",IF($T106="ASC","ASC1BT1"))))))))</f>
        <v/>
      </c>
      <c r="BE110" s="217">
        <f>IF($U106="LA","MLAC2",IF($U106="SS","MSSC2",IF($U106="SCI","MSCIC2",IF($U106="im7","MM7C2",IF($U106="SP","MSPAC2",IF($U106="SPM","RM2B",IF($U106="SPLA","RLA2B",IF($U106="ASC","ASC2BT1",IF($U106="ELL","ELL2B")))))))))</f>
        <v/>
      </c>
      <c r="BF110" s="26">
        <f>IF($V106="LA","MLAC3",IF($V106="SS","MSSC3",IF($V106="SCI","MSCIC3",IF($V106="im8","MM8C3",IF($V106="SP","MSPC3",IF($V106="SPM","RM1G",IF($V106="SLA","RLA1G",IF($V106="ASC","ASC1GT1"))))))))</f>
        <v/>
      </c>
      <c r="BG110" s="26">
        <f>IF($W106="LA","MLAC4",IF($W106="SS","MSSC4",IF($W106="SCI","MSCIC4",IF($W106="im8","MM8C4",IF($W106="SP","MSPC4",IF($W106="SPM","RM2G",IF($W106="SPLA","RLA2G",IF($W106="ASC","ASC2GT1",IF($W106="MOT","OTM72G")))))))))</f>
        <v/>
      </c>
      <c r="BH110" s="26">
        <f>IF($X106="LA","MLAC5",IF($X106="SS","MSSC5",IF($X106="SCI","MSCIC5",IF($X106="im7","MM7C5",IF($X106="SP","MSPC5",IF($X106="ELL","ELL5G",IF($X106="SPLA","RLA5G",IF($X106="ASC","ASC5B"))))))))</f>
        <v/>
      </c>
      <c r="BI110" s="26">
        <f>IF($Y106="WB","MHRWB",IF($Y106="JG","MHRJG",IF($Y106="AV","MHRAV",IF($Y106="KP","MHRKP",IF($Y106="TH","MHRTH")))))</f>
        <v/>
      </c>
    </row>
    <row r="111">
      <c r="A111" s="265" t="inlineStr">
        <is>
          <t>Dunbrasky</t>
        </is>
      </c>
      <c r="B111" s="260" t="inlineStr">
        <is>
          <t>Max</t>
        </is>
      </c>
      <c r="C111" s="365" t="n">
        <v>35678</v>
      </c>
      <c r="D111" s="367" t="inlineStr">
        <is>
          <t>M</t>
        </is>
      </c>
      <c r="E111" s="246" t="n">
        <v>7</v>
      </c>
      <c r="F111" s="367" t="n"/>
      <c r="G111" s="367" t="n"/>
      <c r="H111" s="367" t="inlineStr">
        <is>
          <t>Exited Speech 5/12</t>
        </is>
      </c>
      <c r="I111" s="367" t="n">
        <v>2</v>
      </c>
      <c r="J111" s="367" t="n">
        <v>1</v>
      </c>
      <c r="K111" s="255" t="inlineStr">
        <is>
          <t>7th</t>
        </is>
      </c>
      <c r="L111" s="317" t="inlineStr">
        <is>
          <t>Level 3</t>
        </is>
      </c>
      <c r="M111" s="317" t="inlineStr">
        <is>
          <t>Level 5</t>
        </is>
      </c>
      <c r="N111" s="24" t="n"/>
      <c r="O111" s="24" t="n"/>
      <c r="P111" s="255" t="inlineStr">
        <is>
          <t>Below</t>
        </is>
      </c>
      <c r="Q111" s="258" t="inlineStr">
        <is>
          <t>Below</t>
        </is>
      </c>
      <c r="R111" s="255" t="inlineStr">
        <is>
          <t>R</t>
        </is>
      </c>
      <c r="S111" s="88" t="n"/>
      <c r="T111" s="176" t="inlineStr">
        <is>
          <t>SS</t>
        </is>
      </c>
      <c r="U111" s="176" t="inlineStr">
        <is>
          <t>IM7</t>
        </is>
      </c>
      <c r="V111" s="167" t="inlineStr">
        <is>
          <t>LA</t>
        </is>
      </c>
      <c r="W111" s="167" t="inlineStr">
        <is>
          <t>SCI</t>
        </is>
      </c>
      <c r="X111" s="167" t="inlineStr">
        <is>
          <t>SP</t>
        </is>
      </c>
      <c r="Y111" s="238" t="inlineStr">
        <is>
          <t>TH</t>
        </is>
      </c>
      <c r="Z111" s="88" t="inlineStr">
        <is>
          <t>PHIL</t>
        </is>
      </c>
      <c r="AB111" s="243" t="n"/>
      <c r="AD111" s="27" t="n"/>
      <c r="BC111" s="3">
        <f>$C107</f>
        <v/>
      </c>
      <c r="BD111" s="223">
        <f>IF($T107="LA","MLAC1",IF($T107="SS","MSSC1",IF($T107="SCI","MSCIC1",IF($T107="IM7","MM7C1",IF($T107="SP","MSPAC1",IF($T107="SPM","RM1B",IF($T107="SLA","RLA1B",IF($T107="ASC","ASC1BT1"))))))))</f>
        <v/>
      </c>
      <c r="BE111" s="217">
        <f>IF($U107="LA","MLAC2",IF($U107="SS","MSSC2",IF($U107="SCI","MSCIC2",IF($U107="im7","MM7C2",IF($U107="SP","MSPAC2",IF($U107="SPM","RM2B",IF($U107="SPLA","RLA2B",IF($U107="ASC","ASC2BT1",IF($U107="ELL","ELL2B")))))))))</f>
        <v/>
      </c>
      <c r="BF111" s="26">
        <f>IF($V107="LA","MLAC3",IF($V107="SS","MSSC3",IF($V107="SCI","MSCIC3",IF($V107="im8","MM8C3",IF($V107="SP","MSPC3",IF($V107="SPM","RM1G",IF($V107="SLA","RLA1G",IF($V107="ASC","ASC1GT1"))))))))</f>
        <v/>
      </c>
      <c r="BG111" s="26">
        <f>IF($W107="LA","MLAC4",IF($W107="SS","MSSC4",IF($W107="SCI","MSCIC4",IF($W107="im8","MM8C4",IF($W107="SP","MSPC4",IF($W107="SPM","RM2G",IF($W107="SPLA","RLA2G",IF($W107="ASC","ASC2GT1",IF($W107="MOT","OTM72G")))))))))</f>
        <v/>
      </c>
      <c r="BH111" s="26">
        <f>IF($X107="LA","MLAC5",IF($X107="SS","MSSC5",IF($X107="SCI","MSCIC5",IF($X107="im7","MM7C5",IF($X107="SP","MSPC5",IF($X107="ELL","ELL5G",IF($X107="SPLA","RLA5G",IF($X107="ASC","ASC5B"))))))))</f>
        <v/>
      </c>
      <c r="BI111" s="26">
        <f>IF($Y107="WB","MHRWB",IF($Y107="JG","MHRJG",IF($Y107="AV","MHRAV",IF($Y107="KP","MHRKP",IF($Y107="TH","MHRTH")))))</f>
        <v/>
      </c>
    </row>
    <row r="112">
      <c r="A112" s="265" t="inlineStr">
        <is>
          <t>Hetland</t>
        </is>
      </c>
      <c r="B112" s="260" t="inlineStr">
        <is>
          <t>Hannah</t>
        </is>
      </c>
      <c r="C112" s="365" t="n">
        <v>35546</v>
      </c>
      <c r="D112" s="367" t="inlineStr">
        <is>
          <t>F</t>
        </is>
      </c>
      <c r="E112" s="246" t="n">
        <v>7</v>
      </c>
      <c r="F112" s="367" t="n"/>
      <c r="G112" s="367" t="n"/>
      <c r="H112" s="367" t="n"/>
      <c r="I112" s="367" t="n">
        <v>1</v>
      </c>
      <c r="J112" s="367" t="n">
        <v>2</v>
      </c>
      <c r="K112" s="255" t="inlineStr">
        <is>
          <t>pre alg</t>
        </is>
      </c>
      <c r="L112" s="317" t="inlineStr">
        <is>
          <t>Mid 6</t>
        </is>
      </c>
      <c r="M112" s="317" t="inlineStr">
        <is>
          <t>Early 6</t>
        </is>
      </c>
      <c r="N112" s="24" t="n"/>
      <c r="O112" s="24" t="n"/>
      <c r="P112" s="255" t="inlineStr">
        <is>
          <t>Grade</t>
        </is>
      </c>
      <c r="Q112" s="255" t="inlineStr">
        <is>
          <t>Above</t>
        </is>
      </c>
      <c r="R112" s="255" t="n"/>
      <c r="S112" s="88" t="n"/>
      <c r="T112" s="176" t="inlineStr">
        <is>
          <t>IM7</t>
        </is>
      </c>
      <c r="U112" s="176" t="inlineStr">
        <is>
          <t>LA</t>
        </is>
      </c>
      <c r="V112" s="167" t="inlineStr">
        <is>
          <t>SP</t>
        </is>
      </c>
      <c r="W112" s="167" t="inlineStr">
        <is>
          <t>SS</t>
        </is>
      </c>
      <c r="X112" s="167" t="inlineStr">
        <is>
          <t>SCI</t>
        </is>
      </c>
      <c r="Y112" s="238" t="inlineStr">
        <is>
          <t>JG</t>
        </is>
      </c>
      <c r="Z112" s="88" t="inlineStr">
        <is>
          <t>OT</t>
        </is>
      </c>
      <c r="AB112" s="241" t="n"/>
      <c r="AC112" s="94" t="n"/>
      <c r="AD112" s="27" t="n"/>
      <c r="AF112" s="23" t="n"/>
      <c r="AG112" s="23" t="n"/>
      <c r="BC112" s="3">
        <f>$C108</f>
        <v/>
      </c>
      <c r="BD112" s="223">
        <f>IF($T108="LA","MLAC1",IF($T108="SS","MSSC1",IF($T108="SCI","MSCIC1",IF($T108="IM7","MM7C1",IF($T108="SP","MSPAC1",IF($T108="SPM","RM1B",IF($T108="SLA","RLA1B",IF($T108="ASC","ASC1BT1"))))))))</f>
        <v/>
      </c>
      <c r="BE112" s="217">
        <f>IF($U108="LA","MLAC2",IF($U108="SS","MSSC2",IF($U108="SCI","MSCIC2",IF($U108="im7","MM7C2",IF($U108="SP","MSPAC2",IF($U108="SPM","RM2B",IF($U108="SPLA","RLA2B",IF($U108="ASC","ASC2BT1",IF($U108="ELL","ELL2B")))))))))</f>
        <v/>
      </c>
      <c r="BF112" s="26">
        <f>IF($V108="LA","MLAC3",IF($V108="SS","MSSC3",IF($V108="SCI","MSCIC3",IF($V108="im8","MM8C3",IF($V108="SP","MSPC3",IF($V108="SPM","RM1G",IF($V108="SLA","RLA1G",IF($V108="ASC","ASC1GT1"))))))))</f>
        <v/>
      </c>
      <c r="BG112" s="26">
        <f>IF($W108="LA","MLAC4",IF($W108="SS","MSSC4",IF($W108="SCI","MSCIC4",IF($W108="im8","MM8C4",IF($W108="SP","MSPC4",IF($W108="SPM","RM2G",IF($W108="SPLA","RLA2G",IF($W108="ASC","ASC2GT1",IF($W108="MOT","OTM72G")))))))))</f>
        <v/>
      </c>
      <c r="BH112" s="26">
        <f>IF($X108="LA","MLAC5",IF($X108="SS","MSSC5",IF($X108="SCI","MSCIC5",IF($X108="im7","MM7C5",IF($X108="SP","MSPC5",IF($X108="ELL","ELL5G",IF($X108="SPLA","RLA5G",IF($X108="ASC","ASC5B"))))))))</f>
        <v/>
      </c>
      <c r="BI112" s="26">
        <f>IF($Y108="WB","MHRWB",IF($Y108="JG","MHRJG",IF($Y108="AV","MHRAV",IF($Y108="KP","MHRKP",IF($Y108="TH","MHRTH")))))</f>
        <v/>
      </c>
    </row>
    <row r="113">
      <c r="A113" s="265" t="inlineStr">
        <is>
          <t>Pratchios-Gay</t>
        </is>
      </c>
      <c r="B113" s="260" t="inlineStr">
        <is>
          <t>Calliope</t>
        </is>
      </c>
      <c r="C113" s="365" t="n">
        <v>35549</v>
      </c>
      <c r="D113" s="367" t="inlineStr">
        <is>
          <t>F</t>
        </is>
      </c>
      <c r="E113" s="246" t="n">
        <v>7</v>
      </c>
      <c r="F113" s="367" t="n"/>
      <c r="G113" s="367" t="n"/>
      <c r="H113" s="367" t="n"/>
      <c r="I113" s="367" t="n">
        <v>1</v>
      </c>
      <c r="J113" s="367" t="n">
        <v>1</v>
      </c>
      <c r="K113" s="255" t="inlineStr">
        <is>
          <t>pre alg</t>
        </is>
      </c>
      <c r="L113" s="317" t="inlineStr">
        <is>
          <t>Late 6</t>
        </is>
      </c>
      <c r="M113" s="317" t="inlineStr">
        <is>
          <t>Mid 6</t>
        </is>
      </c>
      <c r="N113" s="24" t="n"/>
      <c r="O113" s="24" t="n"/>
      <c r="P113" s="255" t="inlineStr">
        <is>
          <t>Grade</t>
        </is>
      </c>
      <c r="Q113" s="255" t="inlineStr">
        <is>
          <t>Grade</t>
        </is>
      </c>
      <c r="R113" s="255" t="n"/>
      <c r="S113" s="88" t="n"/>
      <c r="T113" s="176" t="inlineStr">
        <is>
          <t>IM7</t>
        </is>
      </c>
      <c r="U113" s="176" t="inlineStr">
        <is>
          <t>SS</t>
        </is>
      </c>
      <c r="V113" s="167" t="inlineStr">
        <is>
          <t>SP</t>
        </is>
      </c>
      <c r="W113" s="167" t="inlineStr">
        <is>
          <t>LA</t>
        </is>
      </c>
      <c r="X113" s="167" t="inlineStr">
        <is>
          <t>SCI</t>
        </is>
      </c>
      <c r="Y113" s="238" t="inlineStr">
        <is>
          <t>KP</t>
        </is>
      </c>
      <c r="Z113" s="88" t="inlineStr">
        <is>
          <t>OFF</t>
        </is>
      </c>
      <c r="AB113" s="241" t="n"/>
      <c r="AD113" s="27" t="n"/>
      <c r="BC113" s="3">
        <f>$C109</f>
        <v/>
      </c>
      <c r="BD113" s="223">
        <f>IF($T109="LA","MLAC1",IF($T109="SS","MSSC1",IF($T109="SCI","MSCIC1",IF($T109="IM7","MM7C1",IF($T109="SP","MSPAC1",IF($T109="SPM","RM1B",IF($T109="SLA","RLA1B",IF($T109="ASC","ASC1BT1"))))))))</f>
        <v/>
      </c>
      <c r="BE113" s="217">
        <f>IF($U109="LA","MLAC2",IF($U109="SS","MSSC2",IF($U109="SCI","MSCIC2",IF($U109="im7","MM7C2",IF($U109="SP","MSPAC2",IF($U109="SPM","RM2B",IF($U109="SPLA","RLA2B",IF($U109="ASC","ASC2BT1",IF($U109="ELL","ELL2B")))))))))</f>
        <v/>
      </c>
      <c r="BF113" s="26">
        <f>IF($V109="LA","MLAC3",IF($V109="SS","MSSC3",IF($V109="SCI","MSCIC3",IF($V109="im8","MM8C3",IF($V109="SP","MSPC3",IF($V109="SPM","RM1G",IF($V109="SLA","RLA1G",IF($V109="ASC","ASC1GT1"))))))))</f>
        <v/>
      </c>
      <c r="BG113" s="26">
        <f>IF($W109="LA","MLAC4",IF($W109="SS","MSSC4",IF($W109="SCI","MSCIC4",IF($W109="im8","MM8C4",IF($W109="SP","MSPC4",IF($W109="SPM","RM2G",IF($W109="SPLA","RLA2G",IF($W109="ASC","ASC2GT1",IF($W109="MOT","OTM72G")))))))))</f>
        <v/>
      </c>
      <c r="BH113" s="26">
        <f>IF($X109="LA","MLAC5",IF($X109="SS","MSSC5",IF($X109="SCI","MSCIC5",IF($X109="im7","MM7C5",IF($X109="SP","MSPC5",IF($X109="ELL","ELL5G",IF($X109="SPLA","RLA5G",IF($X109="ASC","ASC5B"))))))))</f>
        <v/>
      </c>
      <c r="BI113" s="26">
        <f>IF($Y109="WB","MHRWB",IF($Y109="JG","MHRJG",IF($Y109="AV","MHRAV",IF($Y109="KP","MHRKP",IF($Y109="TH","MHRTH")))))</f>
        <v/>
      </c>
    </row>
    <row r="114">
      <c r="A114" s="214" t="inlineStr">
        <is>
          <t>Zaldana</t>
        </is>
      </c>
      <c r="B114" s="189" t="inlineStr">
        <is>
          <t>Tyler</t>
        </is>
      </c>
      <c r="C114" s="349" t="n">
        <v>35134</v>
      </c>
      <c r="D114" s="246" t="inlineStr">
        <is>
          <t>M</t>
        </is>
      </c>
      <c r="E114" s="246" t="n">
        <v>8</v>
      </c>
      <c r="F114" s="246" t="inlineStr">
        <is>
          <t>IEP</t>
        </is>
      </c>
      <c r="G114" s="246" t="n"/>
      <c r="H114" s="246" t="n"/>
      <c r="I114" s="246" t="n">
        <v>3</v>
      </c>
      <c r="J114" s="246" t="n">
        <v>3</v>
      </c>
      <c r="K114" s="245" t="inlineStr">
        <is>
          <t>pre alg</t>
        </is>
      </c>
      <c r="L114" s="38" t="n"/>
      <c r="M114" s="38" t="n"/>
      <c r="N114" s="2" t="n"/>
      <c r="O114" s="2" t="n"/>
      <c r="P114" s="2" t="inlineStr">
        <is>
          <t>Sped</t>
        </is>
      </c>
      <c r="Q114" s="2" t="inlineStr">
        <is>
          <t>Sped</t>
        </is>
      </c>
      <c r="R114" s="2" t="inlineStr">
        <is>
          <t>Math, ASC</t>
        </is>
      </c>
      <c r="S114" s="234" t="n"/>
      <c r="T114" s="176" t="inlineStr">
        <is>
          <t>SCI</t>
        </is>
      </c>
      <c r="U114" s="176" t="inlineStr"/>
      <c r="V114" s="166" t="inlineStr">
        <is>
          <t>IM8</t>
        </is>
      </c>
      <c r="W114" s="167" t="inlineStr">
        <is>
          <t>SP</t>
        </is>
      </c>
      <c r="X114" s="167" t="inlineStr"/>
      <c r="Y114" s="238" t="inlineStr">
        <is>
          <t>JG</t>
        </is>
      </c>
      <c r="Z114" s="88" t="inlineStr">
        <is>
          <t>sped</t>
        </is>
      </c>
      <c r="AA114" s="241" t="n"/>
      <c r="AB114" s="241" t="n"/>
      <c r="AD114" s="27" t="n"/>
      <c r="BC114" s="3">
        <f>$C110</f>
        <v/>
      </c>
      <c r="BD114" s="223">
        <f>IF($T110="LA","MLAC1",IF($T110="SS","MSSC1",IF($T110="SCI","MSCIC1",IF($T110="IM7","MM7C1",IF($T110="SP","MSPAC1",IF($T110="SPM","RM1B",IF($T110="SLA","RLA1B",IF($T110="ASC","ASC1BT1"))))))))</f>
        <v/>
      </c>
      <c r="BE114" s="217">
        <f>IF($U110="LA","MLAC2",IF($U110="SS","MSSC2",IF($U110="SCI","MSCIC2",IF($U110="im7","MM7C2",IF($U110="SP","MSPAC2",IF($U110="SPM","RM2B",IF($U110="SPLA","RLA2B",IF($U110="ASC","ASC2BT1",IF($U110="ELL","ELL2B")))))))))</f>
        <v/>
      </c>
      <c r="BF114" s="26">
        <f>IF($V110="LA","MLAC3",IF($V110="SS","MSSC3",IF($V110="SCI","MSCIC3",IF($V110="im8","MM8C3",IF($V110="SP","MSPC3",IF($V110="SPM","RM1G",IF($V110="SLA","RLA1G",IF($V110="ASC","ASC1GT1"))))))))</f>
        <v/>
      </c>
      <c r="BG114" s="26">
        <f>IF($W110="LA","MLAC4",IF($W110="SS","MSSC4",IF($W110="SCI","MSCIC4",IF($W110="im8","MM8C4",IF($W110="SP","MSPC4",IF($W110="SPM","RM2G",IF($W110="SPLA","RLA2G",IF($W110="ASC","ASC2GT1",IF($W110="MOT","OTM72G")))))))))</f>
        <v/>
      </c>
      <c r="BH114" s="26">
        <f>IF($X110="LA","MLAC5",IF($X110="SS","MSSC5",IF($X110="SCI","MSCIC5",IF($X110="im7","MM7C5",IF($X110="SP","MSPC5",IF($X110="ELL","ELL5G",IF($X110="SPLA","RLA5G",IF($X110="ASC","ASC5B"))))))))</f>
        <v/>
      </c>
      <c r="BI114" s="26">
        <f>IF($Y110="WB","MHRWB",IF($Y110="JG","MHRJG",IF($Y110="AV","MHRAV",IF($Y110="KP","MHRKP",IF($Y110="TH","MHRTH")))))</f>
        <v/>
      </c>
    </row>
    <row r="115">
      <c r="A115" s="214" t="inlineStr">
        <is>
          <t>Cropper</t>
        </is>
      </c>
      <c r="B115" s="189" t="inlineStr">
        <is>
          <t>Dean</t>
        </is>
      </c>
      <c r="C115" s="349" t="n">
        <v>35093</v>
      </c>
      <c r="D115" s="246" t="inlineStr">
        <is>
          <t>M</t>
        </is>
      </c>
      <c r="E115" s="246" t="n">
        <v>8</v>
      </c>
      <c r="F115" s="246" t="n"/>
      <c r="G115" s="246" t="inlineStr">
        <is>
          <t>TAG</t>
        </is>
      </c>
      <c r="H115" s="246" t="inlineStr">
        <is>
          <t>TAG:R</t>
        </is>
      </c>
      <c r="I115" s="246" t="n">
        <v>2</v>
      </c>
      <c r="J115" s="246" t="n">
        <v>2</v>
      </c>
      <c r="K115" s="24" t="inlineStr">
        <is>
          <t>ALG</t>
        </is>
      </c>
      <c r="L115" s="38" t="inlineStr">
        <is>
          <t>Level 5</t>
        </is>
      </c>
      <c r="M115" s="38" t="inlineStr">
        <is>
          <t>Early 6</t>
        </is>
      </c>
      <c r="N115" s="2" t="n"/>
      <c r="O115" s="2" t="n"/>
      <c r="P115" s="2" t="inlineStr">
        <is>
          <t>Above</t>
        </is>
      </c>
      <c r="Q115" s="2" t="inlineStr">
        <is>
          <t>Above</t>
        </is>
      </c>
      <c r="R115" s="2" t="n"/>
      <c r="S115" s="176" t="inlineStr">
        <is>
          <t>SP Adv</t>
        </is>
      </c>
      <c r="T115" s="176" t="inlineStr">
        <is>
          <t>SP Adv</t>
        </is>
      </c>
      <c r="U115" s="176" t="inlineStr">
        <is>
          <t>SCI</t>
        </is>
      </c>
      <c r="V115" s="166" t="inlineStr">
        <is>
          <t>SS</t>
        </is>
      </c>
      <c r="W115" s="167" t="inlineStr">
        <is>
          <t>IM8</t>
        </is>
      </c>
      <c r="X115" s="167" t="inlineStr">
        <is>
          <t>LA</t>
        </is>
      </c>
      <c r="Y115" s="238" t="inlineStr">
        <is>
          <t>TH</t>
        </is>
      </c>
      <c r="Z115" s="88" t="inlineStr">
        <is>
          <t>OFF</t>
        </is>
      </c>
      <c r="AA115" s="241" t="n"/>
      <c r="AB115" s="241" t="n"/>
      <c r="AC115" s="94" t="n"/>
      <c r="AD115" s="27" t="n"/>
      <c r="BC115" s="3">
        <f>$C111</f>
        <v/>
      </c>
      <c r="BD115" s="223">
        <f>IF($T111="LA","MLAC1",IF($T111="SS","MSSC1",IF($T111="SCI","MSCIC1",IF($T111="IM7","MM7C1",IF($T111="SP","MSPAC1",IF($T111="SPM","RM1B",IF($T111="SLA","RLA1B",IF($T111="ASC","ASC1BT1"))))))))</f>
        <v/>
      </c>
      <c r="BE115" s="217">
        <f>IF($U111="LA","MLAC2",IF($U111="SS","MSSC2",IF($U111="SCI","MSCIC2",IF($U111="im7","MM7C2",IF($U111="SP","MSPAC2",IF($U111="SPM","RM2B",IF($U111="SPLA","RLA2B",IF($U111="ASC","ASC2BT1",IF($U111="ELL","ELL2B")))))))))</f>
        <v/>
      </c>
      <c r="BF115" s="26">
        <f>IF($V111="LA","MLAC3",IF($V111="SS","MSSC3",IF($V111="SCI","MSCIC3",IF($V111="im8","MM8C3",IF($V111="SP","MSPC3",IF($V111="SPM","RM1G",IF($V111="SLA","RLA1G",IF($V111="ASC","ASC1GT1"))))))))</f>
        <v/>
      </c>
      <c r="BG115" s="26">
        <f>IF($W111="LA","MLAC4",IF($W111="SS","MSSC4",IF($W111="SCI","MSCIC4",IF($W111="im8","MM8C4",IF($W111="SP","MSPC4",IF($W111="SPM","RM2G",IF($W111="SPLA","RLA2G",IF($W111="ASC","ASC2GT1",IF($W111="MOT","OTM72G")))))))))</f>
        <v/>
      </c>
      <c r="BH115" s="26">
        <f>IF($X111="LA","MLAC5",IF($X111="SS","MSSC5",IF($X111="SCI","MSCIC5",IF($X111="im7","MM7C5",IF($X111="SP","MSPC5",IF($X111="ELL","ELL5G",IF($X111="SPLA","RLA5G",IF($X111="ASC","ASC5B"))))))))</f>
        <v/>
      </c>
      <c r="BI115" s="26">
        <f>IF($Y111="WB","MHRWB",IF($Y111="JG","MHRJG",IF($Y111="AV","MHRAV",IF($Y111="KP","MHRKP",IF($Y111="TH","MHRTH")))))</f>
        <v/>
      </c>
    </row>
    <row r="116">
      <c r="A116" s="88" t="inlineStr">
        <is>
          <t>Hodzilla</t>
        </is>
      </c>
      <c r="B116" s="88" t="inlineStr">
        <is>
          <t>Sebastian</t>
        </is>
      </c>
      <c r="D116" s="87" t="inlineStr">
        <is>
          <t>M</t>
        </is>
      </c>
      <c r="E116" s="101" t="n">
        <v>8</v>
      </c>
      <c r="I116" s="227" t="n">
        <v>2</v>
      </c>
      <c r="J116" s="227" t="n">
        <v>1</v>
      </c>
      <c r="S116" s="176" t="inlineStr">
        <is>
          <t>SP Adv</t>
        </is>
      </c>
      <c r="T116" s="176" t="inlineStr">
        <is>
          <t>SP Adv</t>
        </is>
      </c>
      <c r="U116" s="176" t="inlineStr">
        <is>
          <t>SS</t>
        </is>
      </c>
      <c r="V116" s="167" t="inlineStr">
        <is>
          <t>LA</t>
        </is>
      </c>
      <c r="W116" s="167" t="inlineStr">
        <is>
          <t>IM8</t>
        </is>
      </c>
      <c r="X116" s="167" t="inlineStr">
        <is>
          <t>SCI</t>
        </is>
      </c>
      <c r="Y116" s="238" t="inlineStr">
        <is>
          <t>JG</t>
        </is>
      </c>
      <c r="Z116" s="88" t="inlineStr">
        <is>
          <t>AV</t>
        </is>
      </c>
      <c r="AA116" s="87" t="inlineStr">
        <is>
          <t xml:space="preserve"> </t>
        </is>
      </c>
      <c r="AD116" s="27" t="n"/>
      <c r="BC116" s="3">
        <f>$C112</f>
        <v/>
      </c>
      <c r="BD116" s="223">
        <f>IF($T112="LA","MLAC1",IF($T112="SS","MSSC1",IF($T112="SCI","MSCIC1",IF($T112="IM7","MM7C1",IF($T112="SP","MSPAC1",IF($T112="SPM","RM1B",IF($T112="SLA","RLA1B",IF($T112="ASC","ASC1BT1"))))))))</f>
        <v/>
      </c>
      <c r="BE116" s="217">
        <f>IF($U112="LA","MLAC2",IF($U112="SS","MSSC2",IF($U112="SCI","MSCIC2",IF($U112="im7","MM7C2",IF($U112="SP","MSPAC2",IF($U112="SPM","RM2B",IF($U112="SPLA","RLA2B",IF($U112="ASC","ASC2BT1",IF($U112="ELL","ELL2B")))))))))</f>
        <v/>
      </c>
      <c r="BF116" s="26">
        <f>IF($V112="LA","MLAC3",IF($V112="SS","MSSC3",IF($V112="SCI","MSCIC3",IF($V112="im8","MM8C3",IF($V112="SP","MSPC3",IF($V112="SPM","RM1G",IF($V112="SLA","RLA1G",IF($V112="ASC","ASC1GT1"))))))))</f>
        <v/>
      </c>
      <c r="BG116" s="26">
        <f>IF($W112="LA","MLAC4",IF($W112="SS","MSSC4",IF($W112="SCI","MSCIC4",IF($W112="im8","MM8C4",IF($W112="SP","MSPC4",IF($W112="SPM","RM2G",IF($W112="SPLA","RLA2G",IF($W112="ASC","ASC2GT1",IF($W112="MOT","OTM72G")))))))))</f>
        <v/>
      </c>
      <c r="BH116" s="26">
        <f>IF($X112="LA","MLAC5",IF($X112="SS","MSSC5",IF($X112="SCI","MSCIC5",IF($X112="im7","MM7C5",IF($X112="SP","MSPC5",IF($X112="ELL","ELL5G",IF($X112="SPLA","RLA5G",IF($X112="ASC","ASC5B"))))))))</f>
        <v/>
      </c>
      <c r="BI116" s="26">
        <f>IF($Y112="WB","MHRWB",IF($Y112="JG","MHRJG",IF($Y112="AV","MHRAV",IF($Y112="KP","MHRKP",IF($Y112="TH","MHRTH")))))</f>
        <v/>
      </c>
    </row>
    <row r="117" customFormat="1" s="151">
      <c r="A117" s="2" t="inlineStr">
        <is>
          <t>Houston</t>
        </is>
      </c>
      <c r="B117" s="2" t="inlineStr">
        <is>
          <t>Dylan</t>
        </is>
      </c>
      <c r="C117" s="270" t="n">
        <v>36201</v>
      </c>
      <c r="D117" s="24" t="inlineStr">
        <is>
          <t>F</t>
        </is>
      </c>
      <c r="E117" s="24" t="n">
        <v>8</v>
      </c>
      <c r="F117" s="24" t="n"/>
      <c r="G117" s="24" t="n"/>
      <c r="H117" s="24" t="n"/>
      <c r="I117" s="24" t="n">
        <v>1</v>
      </c>
      <c r="J117" s="24" t="n">
        <v>1</v>
      </c>
      <c r="K117" s="24" t="inlineStr">
        <is>
          <t>pre alg</t>
        </is>
      </c>
      <c r="L117" s="38" t="inlineStr">
        <is>
          <t>Early 6</t>
        </is>
      </c>
      <c r="M117" s="38" t="inlineStr">
        <is>
          <t>Level 5</t>
        </is>
      </c>
      <c r="N117" s="2" t="n"/>
      <c r="O117" s="2" t="n"/>
      <c r="P117" s="2" t="inlineStr">
        <is>
          <t>Grade</t>
        </is>
      </c>
      <c r="Q117" s="2" t="inlineStr">
        <is>
          <t>Grade</t>
        </is>
      </c>
      <c r="R117" s="2" t="n"/>
      <c r="S117" s="176" t="inlineStr">
        <is>
          <t>SP Adv</t>
        </is>
      </c>
      <c r="T117" s="176" t="inlineStr">
        <is>
          <t>SCI</t>
        </is>
      </c>
      <c r="U117" s="176" t="inlineStr">
        <is>
          <t>SP Adv</t>
        </is>
      </c>
      <c r="V117" s="167" t="inlineStr">
        <is>
          <t>SS</t>
        </is>
      </c>
      <c r="W117" s="166" t="inlineStr">
        <is>
          <t>IM8</t>
        </is>
      </c>
      <c r="X117" s="167" t="inlineStr">
        <is>
          <t>LA</t>
        </is>
      </c>
      <c r="Y117" s="240" t="inlineStr">
        <is>
          <t>KP</t>
        </is>
      </c>
      <c r="Z117" s="357" t="inlineStr">
        <is>
          <t>TH</t>
        </is>
      </c>
      <c r="AA117" s="88" t="n"/>
      <c r="AB117" s="241" t="n"/>
      <c r="AC117" s="94" t="n"/>
      <c r="AD117" s="164" t="n"/>
      <c r="AT117" s="3" t="n"/>
      <c r="AU117" s="3" t="n"/>
      <c r="AV117" s="3" t="n"/>
      <c r="BA117" s="152" t="n"/>
      <c r="BB117" s="75" t="n"/>
      <c r="BC117" s="3">
        <f>$C113</f>
        <v/>
      </c>
      <c r="BD117" s="223">
        <f>IF($T113="LA","MLAC1",IF($T113="SS","MSSC1",IF($T113="SCI","MSCIC1",IF($T113="IM7","MM7C1",IF($T113="SP","MSPAC1",IF($T113="SPM","RM1B",IF($T113="SLA","RLA1B",IF($T113="ASC","ASC1BT1"))))))))</f>
        <v/>
      </c>
      <c r="BE117" s="217">
        <f>IF($U113="LA","MLAC2",IF($U113="SS","MSSC2",IF($U113="SCI","MSCIC2",IF($U113="im7","MM7C2",IF($U113="SP","MSPAC2",IF($U113="SPM","RM2B",IF($U113="SPLA","RLA2B",IF($U113="ASC","ASC2BT1",IF($U113="ELL","ELL2B")))))))))</f>
        <v/>
      </c>
      <c r="BF117" s="26">
        <f>IF($V113="LA","MLAC3",IF($V113="SS","MSSC3",IF($V113="SCI","MSCIC3",IF($V113="im8","MM8C3",IF($V113="SP","MSPC3",IF($V113="SPM","RM1G",IF($V113="SLA","RLA1G",IF($V113="ASC","ASC1GT1"))))))))</f>
        <v/>
      </c>
      <c r="BG117" s="26">
        <f>IF($W113="LA","MLAC4",IF($W113="SS","MSSC4",IF($W113="SCI","MSCIC4",IF($W113="im8","MM8C4",IF($W113="SP","MSPC4",IF($W113="SPM","RM2G",IF($W113="SPLA","RLA2G",IF($W113="ASC","ASC2GT1",IF($W113="MOT","OTM72G")))))))))</f>
        <v/>
      </c>
      <c r="BH117" s="26">
        <f>IF($X113="LA","MLAC5",IF($X113="SS","MSSC5",IF($X113="SCI","MSCIC5",IF($X113="im7","MM7C5",IF($X113="SP","MSPC5",IF($X113="ELL","ELL5G",IF($X113="SPLA","RLA5G",IF($X113="ASC","ASC5B"))))))))</f>
        <v/>
      </c>
      <c r="BI117" s="26">
        <f>IF($Y113="WB","MHRWB",IF($Y113="JG","MHRJG",IF($Y113="AV","MHRAV",IF($Y113="KP","MHRKP",IF($Y113="TH","MHRTH")))))</f>
        <v/>
      </c>
      <c r="BJ117" s="36" t="n"/>
      <c r="BK117" s="153" t="n"/>
      <c r="BL117" s="153" t="n"/>
      <c r="BM117" s="154" t="n"/>
      <c r="BN117" s="154" t="n"/>
      <c r="BO117" s="155" t="n"/>
      <c r="BP117" s="156" t="n"/>
    </row>
    <row r="118">
      <c r="A118" s="2" t="inlineStr">
        <is>
          <t>Shannon</t>
        </is>
      </c>
      <c r="B118" s="2" t="inlineStr">
        <is>
          <t>Aspen</t>
        </is>
      </c>
      <c r="C118" s="270" t="n">
        <v>34888</v>
      </c>
      <c r="D118" s="193" t="inlineStr">
        <is>
          <t>X</t>
        </is>
      </c>
      <c r="E118" s="24" t="n">
        <v>8</v>
      </c>
      <c r="F118" s="24" t="n"/>
      <c r="G118" s="24" t="n"/>
      <c r="H118" s="24" t="n"/>
      <c r="I118" s="24" t="n">
        <v>2</v>
      </c>
      <c r="J118" s="24" t="n">
        <v>3</v>
      </c>
      <c r="K118" s="24" t="inlineStr">
        <is>
          <t>pre alg</t>
        </is>
      </c>
      <c r="L118" s="38" t="inlineStr">
        <is>
          <t>Level 3</t>
        </is>
      </c>
      <c r="M118" s="38" t="inlineStr">
        <is>
          <t>Level 4</t>
        </is>
      </c>
      <c r="N118" s="2" t="n"/>
      <c r="O118" s="2" t="n"/>
      <c r="P118" s="2" t="inlineStr">
        <is>
          <t>Grade</t>
        </is>
      </c>
      <c r="Q118" s="2" t="inlineStr">
        <is>
          <t>Grade</t>
        </is>
      </c>
      <c r="R118" s="2" t="inlineStr">
        <is>
          <t xml:space="preserve">  Math</t>
        </is>
      </c>
      <c r="S118" s="176" t="inlineStr">
        <is>
          <t>SP Adv</t>
        </is>
      </c>
      <c r="T118" s="176" t="inlineStr">
        <is>
          <t>SCI</t>
        </is>
      </c>
      <c r="U118" s="176" t="inlineStr">
        <is>
          <t>SP Adv</t>
        </is>
      </c>
      <c r="V118" s="166" t="inlineStr">
        <is>
          <t>SS</t>
        </is>
      </c>
      <c r="W118" s="167" t="inlineStr">
        <is>
          <t>IM8</t>
        </is>
      </c>
      <c r="X118" s="167" t="inlineStr">
        <is>
          <t>LA</t>
        </is>
      </c>
      <c r="Y118" s="238" t="inlineStr">
        <is>
          <t>AV</t>
        </is>
      </c>
      <c r="Z118" s="88" t="inlineStr">
        <is>
          <t>JG</t>
        </is>
      </c>
      <c r="AD118" s="27" t="n"/>
      <c r="BA118" s="3" t="n"/>
      <c r="BB118" s="224" t="n"/>
      <c r="BC118" s="3">
        <f>$C114</f>
        <v/>
      </c>
      <c r="BD118" s="223">
        <f>IF($T114="LA","MLAC1",IF($T114="SS","MSSC1",IF($T114="SCI","MSCIC1",IF($T114="IM7","MM7C1",IF($T114="SP","MSPAC1",IF($T114="SPM","RM1B",IF($T114="SLA","RLA1B",IF($T114="ASC","ASC1BT1"))))))))</f>
        <v/>
      </c>
      <c r="BE118" s="217">
        <f>IF($U114="LA","MLAC2",IF($U114="SS","MSSC2",IF($U114="SCI","MSCIC2",IF($U114="im7","MM7C2",IF($U114="SP","MSPAC2",IF($U114="SPM","RM2B",IF($U114="SPLA","RLA2B",IF($U114="ASC","ASC2BT1",IF($U114="ELL","ELL2B")))))))))</f>
        <v/>
      </c>
      <c r="BF118" s="26">
        <f>IF($V114="LA","MLAC3",IF($V114="SS","MSSC3",IF($V114="SCI","MSCIC3",IF($V114="im8","MM8C3",IF($V114="SP","MSPC3",IF($V114="SPM","RM1G",IF($V114="SLA","RLA1G",IF($V114="ASC","ASC1GT1"))))))))</f>
        <v/>
      </c>
      <c r="BG118" s="26">
        <f>IF($W114="LA","MLAC4",IF($W114="SS","MSSC4",IF($W114="SCI","MSCIC4",IF($W114="im8","MM8C4",IF($W114="SP","MSPC4",IF($W114="SPM","RM2G",IF($W114="SPLA","RLA2G",IF($W114="ASC","ASC2GT1",IF($W114="MOT","OTM72G")))))))))</f>
        <v/>
      </c>
      <c r="BH118" s="26">
        <f>IF($X114="LA","MLAC5",IF($X114="SS","MSSC5",IF($X114="SCI","MSCIC5",IF($X114="im7","MM7C5",IF($X114="SP","MSPC5",IF($X114="ELL","ELL5G",IF($X114="SPLA","RLA5G",IF($X114="ASC","ASC5B"))))))))</f>
        <v/>
      </c>
      <c r="BI118" s="26">
        <f>IF($Y114="WB","MHRWB",IF($Y114="JG","MHRJG",IF($Y114="AV","MHRAV",IF($Y114="KP","MHRKP",IF($Y114="TH","MHRTH")))))</f>
        <v/>
      </c>
    </row>
    <row r="119" customFormat="1" s="158">
      <c r="A119" s="2" t="inlineStr">
        <is>
          <t>Garfas-Knowles</t>
        </is>
      </c>
      <c r="B119" s="2" t="inlineStr">
        <is>
          <t>Mason</t>
        </is>
      </c>
      <c r="C119" s="381" t="n">
        <v>35111</v>
      </c>
      <c r="D119" s="24" t="inlineStr">
        <is>
          <t>M</t>
        </is>
      </c>
      <c r="E119" s="24" t="n">
        <v>8</v>
      </c>
      <c r="F119" s="24" t="inlineStr">
        <is>
          <t>IEP</t>
        </is>
      </c>
      <c r="G119" s="24" t="n"/>
      <c r="H119" s="266" t="inlineStr">
        <is>
          <t>IEP: R, W</t>
        </is>
      </c>
      <c r="I119" s="24" t="n">
        <v>3</v>
      </c>
      <c r="J119" s="24" t="n">
        <v>2</v>
      </c>
      <c r="K119" s="24" t="inlineStr">
        <is>
          <t>sped</t>
        </is>
      </c>
      <c r="L119" s="370" t="inlineStr">
        <is>
          <t>Early 6</t>
        </is>
      </c>
      <c r="M119" s="370" t="inlineStr">
        <is>
          <t>Level 4</t>
        </is>
      </c>
      <c r="N119" s="2" t="n"/>
      <c r="O119" s="2" t="n"/>
      <c r="P119" s="2" t="inlineStr">
        <is>
          <t>Sped</t>
        </is>
      </c>
      <c r="Q119" s="2" t="inlineStr">
        <is>
          <t>Sped</t>
        </is>
      </c>
      <c r="R119" s="2" t="n"/>
      <c r="S119" s="176" t="inlineStr">
        <is>
          <t>SP Adv</t>
        </is>
      </c>
      <c r="T119" s="176" t="inlineStr">
        <is>
          <t>SP Adv</t>
        </is>
      </c>
      <c r="U119" s="176" t="inlineStr">
        <is>
          <t>SCI</t>
        </is>
      </c>
      <c r="V119" s="166" t="inlineStr">
        <is>
          <t>IM8</t>
        </is>
      </c>
      <c r="W119" s="167" t="inlineStr">
        <is>
          <t>LA</t>
        </is>
      </c>
      <c r="X119" s="167" t="inlineStr">
        <is>
          <t>SS</t>
        </is>
      </c>
      <c r="Y119" s="238" t="inlineStr">
        <is>
          <t>KP</t>
        </is>
      </c>
      <c r="Z119" s="88" t="inlineStr">
        <is>
          <t>OT</t>
        </is>
      </c>
      <c r="AA119" s="87" t="inlineStr">
        <is>
          <t xml:space="preserve"> </t>
        </is>
      </c>
      <c r="AB119" s="241" t="n"/>
      <c r="AC119" s="88" t="n"/>
      <c r="AD119" s="157" t="n"/>
      <c r="AT119" s="151" t="n"/>
      <c r="AU119" s="151" t="n"/>
      <c r="AV119" s="151" t="n"/>
      <c r="BA119" s="159" t="n"/>
      <c r="BB119" s="75" t="n"/>
      <c r="BC119" s="3">
        <f>$C115</f>
        <v/>
      </c>
      <c r="BD119" s="223">
        <f>IF($T115="LA","MLAC1",IF($T115="SS","MSSC1",IF($T115="SCI","MSCIC1",IF($T115="IM7","MM7C1",IF($T115="SP","MSPAC1",IF($T115="SPM","RM1B",IF($T115="SLA","RLA1B",IF($T115="ASC","ASC1BT1"))))))))</f>
        <v/>
      </c>
      <c r="BE119" s="217">
        <f>IF($U115="LA","MLAC2",IF($U115="SS","MSSC2",IF($U115="SCI","MSCIC2",IF($U115="im7","MM7C2",IF($U115="SP","MSPAC2",IF($U115="SPM","RM2B",IF($U115="SPLA","RLA2B",IF($U115="ASC","ASC2BT1",IF($U115="ELL","ELL2B")))))))))</f>
        <v/>
      </c>
      <c r="BF119" s="26">
        <f>IF($V115="LA","MLAC3",IF($V115="SS","MSSC3",IF($V115="SCI","MSCIC3",IF($V115="im8","MM8C3",IF($V115="SP","MSPC3",IF($V115="SPM","RM1G",IF($V115="SLA","RLA1G",IF($V115="ASC","ASC1GT1"))))))))</f>
        <v/>
      </c>
      <c r="BG119" s="26">
        <f>IF($W115="LA","MLAC4",IF($W115="SS","MSSC4",IF($W115="SCI","MSCIC4",IF($W115="im8","MM8C4",IF($W115="SP","MSPC4",IF($W115="SPM","RM2G",IF($W115="SPLA","RLA2G",IF($W115="ASC","ASC2GT1",IF($W115="MOT","OTM72G")))))))))</f>
        <v/>
      </c>
      <c r="BH119" s="26">
        <f>IF($X115="LA","MLAC5",IF($X115="SS","MSSC5",IF($X115="SCI","MSCIC5",IF($X115="im7","MM7C5",IF($X115="SP","MSPC5",IF($X115="ELL","ELL5G",IF($X115="SPLA","RLA5G",IF($X115="ASC","ASC5B"))))))))</f>
        <v/>
      </c>
      <c r="BI119" s="26">
        <f>IF($Y115="WB","MHRWB",IF($Y115="JG","MHRJG",IF($Y115="AV","MHRAV",IF($Y115="KP","MHRKP",IF($Y115="TH","MHRTH")))))</f>
        <v/>
      </c>
      <c r="BJ119" s="36" t="n"/>
      <c r="BK119" s="160" t="n"/>
      <c r="BL119" s="160" t="n"/>
      <c r="BM119" s="161" t="n"/>
      <c r="BN119" s="161" t="n"/>
      <c r="BO119" s="162" t="n"/>
      <c r="BP119" s="163" t="n"/>
    </row>
    <row r="120">
      <c r="A120" s="2" t="inlineStr">
        <is>
          <t>Smith</t>
        </is>
      </c>
      <c r="B120" s="2" t="inlineStr">
        <is>
          <t>Andy</t>
        </is>
      </c>
      <c r="C120" s="270" t="n">
        <v>34143</v>
      </c>
      <c r="D120" s="24" t="inlineStr">
        <is>
          <t>M</t>
        </is>
      </c>
      <c r="E120" s="24" t="n">
        <v>8</v>
      </c>
      <c r="F120" s="24" t="inlineStr">
        <is>
          <t>IEP</t>
        </is>
      </c>
      <c r="G120" s="24" t="n"/>
      <c r="H120" s="24" t="n"/>
      <c r="I120" s="24" t="n">
        <v>2</v>
      </c>
      <c r="J120" s="24" t="n">
        <v>2</v>
      </c>
      <c r="K120" s="245" t="inlineStr">
        <is>
          <t>pre alg</t>
        </is>
      </c>
      <c r="L120" s="38" t="inlineStr">
        <is>
          <t>Level 5</t>
        </is>
      </c>
      <c r="M120" s="38" t="inlineStr">
        <is>
          <t>Level 4</t>
        </is>
      </c>
      <c r="N120" s="2" t="n"/>
      <c r="O120" s="2" t="n"/>
      <c r="P120" s="2" t="inlineStr">
        <is>
          <t>Sped</t>
        </is>
      </c>
      <c r="Q120" s="2" t="inlineStr">
        <is>
          <t>Sped</t>
        </is>
      </c>
      <c r="R120" s="2" t="inlineStr">
        <is>
          <t>Math</t>
        </is>
      </c>
      <c r="S120" s="176" t="inlineStr">
        <is>
          <t>SP Adv</t>
        </is>
      </c>
      <c r="T120" s="176" t="inlineStr">
        <is>
          <t>LA</t>
        </is>
      </c>
      <c r="U120" s="176" t="inlineStr">
        <is>
          <t>SP Adv</t>
        </is>
      </c>
      <c r="V120" s="167" t="inlineStr">
        <is>
          <t>IM8</t>
        </is>
      </c>
      <c r="W120" s="166" t="inlineStr">
        <is>
          <t>SCI</t>
        </is>
      </c>
      <c r="X120" s="167" t="inlineStr">
        <is>
          <t>SS</t>
        </is>
      </c>
      <c r="Y120" s="238" t="inlineStr">
        <is>
          <t>TH</t>
        </is>
      </c>
      <c r="Z120" s="88" t="inlineStr">
        <is>
          <t>sped</t>
        </is>
      </c>
      <c r="AB120" s="241" t="n"/>
      <c r="AD120" s="27" t="n"/>
      <c r="BC120" s="3">
        <f>$C116</f>
        <v/>
      </c>
      <c r="BD120" s="223">
        <f>IF($T116="LA","MLAC1",IF($T116="SS","MSSC1",IF($T116="SCI","MSCIC1",IF($T116="IM7","MM7C1",IF($T116="SP","MSPAC1",IF($T116="SPM","RM1B",IF($T116="SLA","RLA1B",IF($T116="ASC","ASC1BT1"))))))))</f>
        <v/>
      </c>
      <c r="BE120" s="217">
        <f>IF($U116="LA","MLAC2",IF($U116="SS","MSSC2",IF($U116="SCI","MSCIC2",IF($U116="im7","MM7C2",IF($U116="SP","MSPAC2",IF($U116="SPM","RM2B",IF($U116="SPLA","RLA2B",IF($U116="ASC","ASC2BT1",IF($U116="ELL","ELL2B")))))))))</f>
        <v/>
      </c>
      <c r="BF120" s="26">
        <f>IF($V116="LA","MLAC3",IF($V116="SS","MSSC3",IF($V116="SCI","MSCIC3",IF($V116="im8","MM8C3",IF($V116="SP","MSPC3",IF($V116="SPM","RM1G",IF($V116="SLA","RLA1G",IF($V116="ASC","ASC1GT1"))))))))</f>
        <v/>
      </c>
      <c r="BG120" s="26">
        <f>IF($W116="LA","MLAC4",IF($W116="SS","MSSC4",IF($W116="SCI","MSCIC4",IF($W116="im8","MM8C4",IF($W116="SP","MSPC4",IF($W116="SPM","RM2G",IF($W116="SPLA","RLA2G",IF($W116="ASC","ASC2GT1",IF($W116="MOT","OTM72G")))))))))</f>
        <v/>
      </c>
      <c r="BH120" s="26">
        <f>IF($X116="LA","MLAC5",IF($X116="SS","MSSC5",IF($X116="SCI","MSCIC5",IF($X116="im7","MM7C5",IF($X116="SP","MSPC5",IF($X116="ELL","ELL5G",IF($X116="SPLA","RLA5G",IF($X116="ASC","ASC5B"))))))))</f>
        <v/>
      </c>
      <c r="BI120" s="26">
        <f>IF($Y116="WB","MHRWB",IF($Y116="JG","MHRJG",IF($Y116="AV","MHRAV",IF($Y116="KP","MHRKP",IF($Y116="TH","MHRTH")))))</f>
        <v/>
      </c>
    </row>
    <row r="121">
      <c r="AD121" s="27" t="n"/>
      <c r="AT121" s="158" t="n"/>
      <c r="AU121" s="158" t="n"/>
      <c r="AV121" s="158" t="n"/>
      <c r="BC121" s="3">
        <f>$C117</f>
        <v/>
      </c>
      <c r="BD121" s="223">
        <f>IF($T117="LA","MLAC1",IF($T117="SS","MSSC1",IF($T117="SCI","MSCIC1",IF($T117="IM7","MM7C1",IF($T117="SP","MSPAC1",IF($T117="SPM","RM1B",IF($T117="SLA","RLA1B",IF($T117="ASC","ASC1BT1"))))))))</f>
        <v/>
      </c>
      <c r="BE121" s="217">
        <f>IF($U117="LA","MLAC2",IF($U117="SS","MSSC2",IF($U117="SCI","MSCIC2",IF($U117="im7","MM7C2",IF($U117="SP","MSPAC2",IF($U117="SPM","RM2B",IF($U117="SPLA","RLA2B",IF($U117="ASC","ASC2BT1",IF($U117="ELL","ELL2B")))))))))</f>
        <v/>
      </c>
      <c r="BF121" s="26">
        <f>IF($V117="LA","MLAC3",IF($V117="SS","MSSC3",IF($V117="SCI","MSCIC3",IF($V117="im8","MM8C3",IF($V117="SP","MSPC3",IF($V117="SPM","RM1G",IF($V117="SLA","RLA1G",IF($V117="ASC","ASC1GT1"))))))))</f>
        <v/>
      </c>
      <c r="BG121" s="26">
        <f>IF($W117="LA","MLAC4",IF($W117="SS","MSSC4",IF($W117="SCI","MSCIC4",IF($W117="im8","MM8C4",IF($W117="SP","MSPC4",IF($W117="SPM","RM2G",IF($W117="SPLA","RLA2G",IF($W117="ASC","ASC2GT1",IF($W117="MOT","OTM72G")))))))))</f>
        <v/>
      </c>
      <c r="BH121" s="26">
        <f>IF($X117="LA","MLAC5",IF($X117="SS","MSSC5",IF($X117="SCI","MSCIC5",IF($X117="im7","MM7C5",IF($X117="SP","MSPC5",IF($X117="ELL","ELL5G",IF($X117="SPLA","RLA5G",IF($X117="ASC","ASC5B"))))))))</f>
        <v/>
      </c>
      <c r="BI121" s="26">
        <f>IF($Y117="WB","MHRWB",IF($Y117="JG","MHRJG",IF($Y117="AV","MHRAV",IF($Y117="KP","MHRKP",IF($Y117="TH","MHRTH")))))</f>
        <v/>
      </c>
    </row>
    <row r="122">
      <c r="A122" s="255" t="n"/>
      <c r="B122" s="255" t="n"/>
      <c r="C122" s="271" t="n"/>
      <c r="D122" s="256" t="n"/>
      <c r="E122" s="247" t="n"/>
      <c r="F122" s="256" t="n"/>
      <c r="G122" s="256" t="n"/>
      <c r="H122" s="256" t="n"/>
      <c r="I122" s="256" t="n"/>
      <c r="J122" s="256" t="n"/>
      <c r="K122" s="255" t="n"/>
      <c r="L122" s="317" t="n"/>
      <c r="M122" s="317" t="n"/>
      <c r="N122" s="24" t="n"/>
      <c r="O122" s="24" t="n"/>
      <c r="P122" s="255" t="n"/>
      <c r="Q122" s="255" t="n"/>
      <c r="R122" s="255" t="n"/>
      <c r="S122" s="234" t="n"/>
      <c r="Y122" s="238" t="n"/>
      <c r="AA122" s="243" t="n"/>
      <c r="AB122" s="241" t="n"/>
      <c r="AD122" s="27" t="n"/>
      <c r="BC122" s="3">
        <f>$C118</f>
        <v/>
      </c>
      <c r="BD122" s="223">
        <f>IF($T118="LA","MLAC1",IF($T118="SS","MSSC1",IF($T118="SCI","MSCIC1",IF($T118="IM7","MM7C1",IF($T118="SP","MSPAC1",IF($T118="SPM","RM1B",IF($T118="SLA","RLA1B",IF($T118="ASC","ASC1BT1"))))))))</f>
        <v/>
      </c>
      <c r="BE122" s="217">
        <f>IF($U118="LA","MLAC2",IF($U118="SS","MSSC2",IF($U118="SCI","MSCIC2",IF($U118="im7","MM7C2",IF($U118="SP","MSPAC2",IF($U118="SPM","RM2B",IF($U118="SPLA","RLA2B",IF($U118="ASC","ASC2BT1",IF($U118="ELL","ELL2B")))))))))</f>
        <v/>
      </c>
      <c r="BF122" s="26">
        <f>IF($V118="LA","MLAC3",IF($V118="SS","MSSC3",IF($V118="SCI","MSCIC3",IF($V118="im8","MM8C3",IF($V118="SP","MSPC3",IF($V118="SPM","RM1G",IF($V118="SLA","RLA1G",IF($V118="ASC","ASC1GT1"))))))))</f>
        <v/>
      </c>
      <c r="BG122" s="26">
        <f>IF($W118="LA","MLAC4",IF($W118="SS","MSSC4",IF($W118="SCI","MSCIC4",IF($W118="im8","MM8C4",IF($W118="SP","MSPC4",IF($W118="SPM","RM2G",IF($W118="SPLA","RLA2G",IF($W118="ASC","ASC2GT1",IF($W118="MOT","OTM72G")))))))))</f>
        <v/>
      </c>
      <c r="BH122" s="26">
        <f>IF($X118="LA","MLAC5",IF($X118="SS","MSSC5",IF($X118="SCI","MSCIC5",IF($X118="im7","MM7C5",IF($X118="SP","MSPC5",IF($X118="ELL","ELL5G",IF($X118="SPLA","RLA5G",IF($X118="ASC","ASC5B"))))))))</f>
        <v/>
      </c>
      <c r="BI122" s="26">
        <f>IF($Y118="WB","MHRWB",IF($Y118="JG","MHRJG",IF($Y118="AV","MHRAV",IF($Y118="KP","MHRKP",IF($Y118="TH","MHRTH")))))</f>
        <v/>
      </c>
    </row>
    <row r="123">
      <c r="A123" s="343" t="n"/>
      <c r="B123" s="343" t="n"/>
      <c r="C123" s="343" t="n"/>
      <c r="D123" s="346" t="n"/>
      <c r="E123" s="346" t="n"/>
      <c r="F123" s="346" t="n"/>
      <c r="G123" s="346" t="n"/>
      <c r="H123" s="346" t="n"/>
      <c r="I123" s="346" t="n"/>
      <c r="J123" s="346" t="n"/>
      <c r="K123" s="344" t="n"/>
      <c r="Y123" s="238" t="n"/>
      <c r="AD123" s="27" t="n"/>
      <c r="BC123" s="3">
        <f>$C119</f>
        <v/>
      </c>
      <c r="BD123" s="223">
        <f>IF($T119="LA","MLAC1",IF($T119="SS","MSSC1",IF($T119="SCI","MSCIC1",IF($T119="IM7","MM7C1",IF($T119="SP","MSPAC1",IF($T119="SPM","RM1B",IF($T119="SLA","RLA1B",IF($T119="ASC","ASC1BT1"))))))))</f>
        <v/>
      </c>
      <c r="BE123" s="217">
        <f>IF($U119="LA","MLAC2",IF($U119="SS","MSSC2",IF($U119="SCI","MSCIC2",IF($U119="im7","MM7C2",IF($U119="SP","MSPAC2",IF($U119="SPM","RM2B",IF($U119="SPLA","RLA2B",IF($U119="ASC","ASC2BT1",IF($U119="ELL","ELL2B")))))))))</f>
        <v/>
      </c>
      <c r="BF123" s="26">
        <f>IF($V119="LA","MLAC3",IF($V119="SS","MSSC3",IF($V119="SCI","MSCIC3",IF($V119="im8","MM8C3",IF($V119="SP","MSPC3",IF($V119="SPM","RM1G",IF($V119="SLA","RLA1G",IF($V119="ASC","ASC1GT1"))))))))</f>
        <v/>
      </c>
      <c r="BG123" s="26">
        <f>IF($W119="LA","MLAC4",IF($W119="SS","MSSC4",IF($W119="SCI","MSCIC4",IF($W119="im8","MM8C4",IF($W119="SP","MSPC4",IF($W119="SPM","RM2G",IF($W119="SPLA","RLA2G",IF($W119="ASC","ASC2GT1",IF($W119="MOT","OTM72G")))))))))</f>
        <v/>
      </c>
      <c r="BH123" s="26">
        <f>IF($X119="LA","MLAC5",IF($X119="SS","MSSC5",IF($X119="SCI","MSCIC5",IF($X119="im7","MM7C5",IF($X119="SP","MSPC5",IF($X119="ELL","ELL5G",IF($X119="SPLA","RLA5G",IF($X119="ASC","ASC5B"))))))))</f>
        <v/>
      </c>
      <c r="BI123" s="26">
        <f>IF($Y119="WB","MHRWB",IF($Y119="JG","MHRJG",IF($Y119="AV","MHRAV",IF($Y119="KP","MHRKP",IF($Y119="TH","MHRTH")))))</f>
        <v/>
      </c>
    </row>
    <row r="124">
      <c r="A124" s="2" t="n"/>
      <c r="B124" s="2" t="n"/>
      <c r="C124" s="270" t="n"/>
      <c r="D124" s="24" t="n"/>
      <c r="E124" s="24" t="n"/>
      <c r="F124" s="24" t="n"/>
      <c r="G124" s="24" t="n"/>
      <c r="H124" s="24" t="n"/>
      <c r="I124" s="24" t="n"/>
      <c r="J124" s="24" t="n"/>
      <c r="K124" s="245" t="n"/>
      <c r="L124" s="38" t="n"/>
      <c r="M124" s="38" t="n"/>
      <c r="N124" s="24" t="n"/>
      <c r="O124" s="24" t="n"/>
      <c r="P124" s="24" t="n"/>
      <c r="Q124" s="24" t="n"/>
      <c r="R124" s="24" t="n"/>
      <c r="S124" s="88" t="n"/>
      <c r="Y124" s="238" t="n"/>
      <c r="AA124" s="241" t="n"/>
      <c r="AD124" s="27" t="n"/>
      <c r="BC124" s="3">
        <f>$C120</f>
        <v/>
      </c>
      <c r="BD124" s="223">
        <f>IF($T120="LA","MLAC1",IF($T120="SS","MSSC1",IF($T120="SCI","MSCIC1",IF($T120="IM7","MM7C1",IF($T120="SP","MSPAC1",IF($T120="SPM","RM1B",IF($T120="SLA","RLA1B",IF($T120="ASC","ASC1BT1"))))))))</f>
        <v/>
      </c>
      <c r="BE124" s="217">
        <f>IF($U120="LA","MLAC2",IF($U120="SS","MSSC2",IF($U120="SCI","MSCIC2",IF($U120="im7","MM7C2",IF($U120="SP","MSPAC2",IF($U120="SPM","RM2B",IF($U120="SPLA","RLA2B",IF($U120="ASC","ASC2BT1",IF($U120="ELL","ELL2B")))))))))</f>
        <v/>
      </c>
      <c r="BF124" s="26">
        <f>IF($V120="LA","MLAC3",IF($V120="SS","MSSC3",IF($V120="SCI","MSCIC3",IF($V120="im8","MM8C3",IF($V120="SP","MSPC3",IF($V120="SPM","RM1G",IF($V120="SLA","RLA1G",IF($V120="ASC","ASC1GT1"))))))))</f>
        <v/>
      </c>
      <c r="BG124" s="26">
        <f>IF($W120="LA","MLAC4",IF($W120="SS","MSSC4",IF($W120="SCI","MSCIC4",IF($W120="im8","MM8C4",IF($W120="SP","MSPC4",IF($W120="SPM","RM2G",IF($W120="SPLA","RLA2G",IF($W120="ASC","ASC2GT1",IF($W120="MOT","OTM72G")))))))))</f>
        <v/>
      </c>
      <c r="BH124" s="26">
        <f>IF($X120="LA","MLAC5",IF($X120="SS","MSSC5",IF($X120="SCI","MSCIC5",IF($X120="im7","MM7C5",IF($X120="SP","MSPC5",IF($X120="ELL","ELL5G",IF($X120="SPLA","RLA5G",IF($X120="ASC","ASC5B"))))))))</f>
        <v/>
      </c>
      <c r="BI124" s="26">
        <f>IF($Y120="WB","MHRWB",IF($Y120="JG","MHRJG",IF($Y120="AV","MHRAV",IF($Y120="KP","MHRKP",IF($Y120="TH","MHRTH")))))</f>
        <v/>
      </c>
    </row>
    <row r="125">
      <c r="AD125" s="27" t="n"/>
      <c r="BC125" s="3">
        <f>$C121</f>
        <v/>
      </c>
      <c r="BD125" s="223">
        <f>IF($T121="LA","MLAC1",IF($T121="SS","MSSC1",IF($T121="SCI","MSCIC1",IF($T121="IM7","MM7C1",IF($T121="SP","MSPAC1",IF($T121="SPM","RM1B",IF($T121="SLA","RLA1B",IF($T121="ASC","ASC1BT1"))))))))</f>
        <v/>
      </c>
      <c r="BE125" s="217">
        <f>IF($U121="LA","MLAC2",IF($U121="SS","MSSC2",IF($U121="SCI","MSCIC2",IF($U121="im7","MM7C2",IF($U121="SP","MSPAC2",IF($U121="SPM","RM2B",IF($U121="SPLA","RLA2B",IF($U121="ASC","ASC2BT1",IF($U121="ELL","ELL2B")))))))))</f>
        <v/>
      </c>
      <c r="BF125" s="26">
        <f>IF($V121="LA","MLAC3",IF($V121="SS","MSSC3",IF($V121="SCI","MSCIC3",IF($V121="im8","MM8C3",IF($V121="SP","MSPC3",IF($V121="SPM","RM1G",IF($V121="SLA","RLA1G",IF($V121="ASC","ASC1GT1"))))))))</f>
        <v/>
      </c>
      <c r="BG125" s="26">
        <f>IF($W121="LA","MLAC4",IF($W121="SS","MSSC4",IF($W121="SCI","MSCIC4",IF($W121="im8","MM8C4",IF($W121="SP","MSPC4",IF($W121="SPM","RM2G",IF($W121="SPLA","RLA2G",IF($W121="ASC","ASC2GT1",IF($W121="MOT","OTM72G")))))))))</f>
        <v/>
      </c>
      <c r="BH125" s="26">
        <f>IF($X121="LA","MLAC5",IF($X121="SS","MSSC5",IF($X121="SCI","MSCIC5",IF($X121="im7","MM7C5",IF($X121="SP","MSPC5",IF($X121="ELL","ELL5G",IF($X121="SPLA","RLA5G",IF($X121="ASC","ASC5B"))))))))</f>
        <v/>
      </c>
      <c r="BI125" s="26">
        <f>IF($Y121="WB","MHRWB",IF($Y121="JG","MHRJG",IF($Y121="AV","MHRAV",IF($Y121="KP","MHRKP",IF($Y121="TH","MHRTH")))))</f>
        <v/>
      </c>
    </row>
    <row r="126">
      <c r="AD126" s="27" t="n"/>
      <c r="AJ126" s="5" t="n"/>
      <c r="AK126" s="5" t="n"/>
      <c r="AL126" s="5" t="n"/>
      <c r="BC126" s="3">
        <f>$C122</f>
        <v/>
      </c>
      <c r="BD126" s="223">
        <f>IF($T122="LA","MLAC1",IF($T122="SS","MSSC1",IF($T122="SCI","MSCIC1",IF($T122="IM7","MM7C1",IF($T122="SP","MSPAC1",IF($T122="SPM","RM1B",IF($T122="SLA","RLA1B",IF($T122="ASC","ASC1BT1"))))))))</f>
        <v/>
      </c>
      <c r="BE126" s="217">
        <f>IF($U122="LA","MLAC2",IF($U122="SS","MSSC2",IF($U122="SCI","MSCIC2",IF($U122="im7","MM7C2",IF($U122="SP","MSPAC2",IF($U122="SPM","RM2B",IF($U122="SPLA","RLA2B",IF($U122="ASC","ASC2BT1",IF($U122="ELL","ELL2B")))))))))</f>
        <v/>
      </c>
      <c r="BF126" s="26">
        <f>IF($V122="LA","MLAC3",IF($V122="SS","MSSC3",IF($V122="SCI","MSCIC3",IF($V122="im8","MM8C3",IF($V122="SP","MSPC3",IF($V122="SPM","RM1G",IF($V122="SLA","RLA1G",IF($V122="ASC","ASC1GT1"))))))))</f>
        <v/>
      </c>
      <c r="BG126" s="26">
        <f>IF($W122="LA","MLAC4",IF($W122="SS","MSSC4",IF($W122="SCI","MSCIC4",IF($W122="im8","MM8C4",IF($W122="SP","MSPC4",IF($W122="SPM","RM2G",IF($W122="SPLA","RLA2G",IF($W122="ASC","ASC2GT1",IF($W122="MOT","OTM72G")))))))))</f>
        <v/>
      </c>
      <c r="BH126" s="26">
        <f>IF($X122="LA","MLAC5",IF($X122="SS","MSSC5",IF($X122="SCI","MSCIC5",IF($X122="im7","MM7C5",IF($X122="SP","MSPC5",IF($X122="ELL","ELL5G",IF($X122="SPLA","RLA5G",IF($X122="ASC","ASC5B"))))))))</f>
        <v/>
      </c>
      <c r="BI126" s="26">
        <f>IF($Y122="WB","MHRWB",IF($Y122="JG","MHRJG",IF($Y122="AV","MHRAV",IF($Y122="KP","MHRKP",IF($Y122="TH","MHRTH")))))</f>
        <v/>
      </c>
      <c r="BN126" s="8" t="n"/>
      <c r="BO126" s="71" t="n"/>
    </row>
    <row r="127">
      <c r="AD127" s="27" t="n"/>
      <c r="BC127" s="3">
        <f>$C123</f>
        <v/>
      </c>
      <c r="BD127" s="223">
        <f>IF($T123="LA","MLAC1",IF($T123="SS","MSSC1",IF($T123="SCI","MSCIC1",IF($T123="IM7","MM7C1",IF($T123="SP","MSPAC1",IF($T123="SPM","RM1B",IF($T123="SLA","RLA1B",IF($T123="ASC","ASC1BT1"))))))))</f>
        <v/>
      </c>
      <c r="BE127" s="217">
        <f>IF($U123="LA","MLAC2",IF($U123="SS","MSSC2",IF($U123="SCI","MSCIC2",IF($U123="im7","MM7C2",IF($U123="SP","MSPAC2",IF($U123="SPM","RM2B",IF($U123="SPLA","RLA2B",IF($U123="ASC","ASC2BT1",IF($U123="ELL","ELL2B")))))))))</f>
        <v/>
      </c>
      <c r="BF127" s="26">
        <f>IF($V123="LA","MLAC3",IF($V123="SS","MSSC3",IF($V123="SCI","MSCIC3",IF($V123="im8","MM8C3",IF($V123="SP","MSPC3",IF($V123="SPM","RM1G",IF($V123="SLA","RLA1G",IF($V123="ASC","ASC1GT1"))))))))</f>
        <v/>
      </c>
      <c r="BG127" s="26">
        <f>IF($W123="LA","MLAC4",IF($W123="SS","MSSC4",IF($W123="SCI","MSCIC4",IF($W123="im8","MM8C4",IF($W123="SP","MSPC4",IF($W123="SPM","RM2G",IF($W123="SPLA","RLA2G",IF($W123="ASC","ASC2GT1",IF($W123="MOT","OTM72G")))))))))</f>
        <v/>
      </c>
      <c r="BH127" s="26">
        <f>IF($X123="LA","MLAC5",IF($X123="SS","MSSC5",IF($X123="SCI","MSCIC5",IF($X123="im7","MM7C5",IF($X123="SP","MSPC5",IF($X123="ELL","ELL5G",IF($X123="SPLA","RLA5G",IF($X123="ASC","ASC5B"))))))))</f>
        <v/>
      </c>
      <c r="BI127" s="26">
        <f>IF($Y123="WB","MHRWB",IF($Y123="JG","MHRJG",IF($Y123="AV","MHRAV",IF($Y123="KP","MHRKP",IF($Y123="TH","MHRTH")))))</f>
        <v/>
      </c>
    </row>
    <row r="128">
      <c r="AD128" s="27" t="n"/>
      <c r="BC128" s="3">
        <f>$C124</f>
        <v/>
      </c>
      <c r="BD128" s="223">
        <f>IF($T124="LA","MLAC1",IF($T124="SS","MSSC1",IF($T124="SCI","MSCIC1",IF($T124="IM7","MM7C1",IF($T124="SP","MSPAC1",IF($T124="SPM","RM1B",IF($T124="SLA","RLA1B",IF($T124="ASC","ASC1BT1"))))))))</f>
        <v/>
      </c>
      <c r="BE128" s="217">
        <f>IF($U124="LA","MLAC2",IF($U124="SS","MSSC2",IF($U124="SCI","MSCIC2",IF($U124="im7","MM7C2",IF($U124="SP","MSPAC2",IF($U124="SPM","RM2B",IF($U124="SPLA","RLA2B",IF($U124="ASC","ASC2BT1",IF($U124="ELL","ELL2B")))))))))</f>
        <v/>
      </c>
      <c r="BF128" s="26">
        <f>IF($V124="LA","MLAC3",IF($V124="SS","MSSC3",IF($V124="SCI","MSCIC3",IF($V124="im8","MM8C3",IF($V124="SP","MSPC3",IF($V124="SPM","RM1G",IF($V124="SLA","RLA1G",IF($V124="ASC","ASC1GT1"))))))))</f>
        <v/>
      </c>
      <c r="BG128" s="26">
        <f>IF($W124="LA","MLAC4",IF($W124="SS","MSSC4",IF($W124="SCI","MSCIC4",IF($W124="im8","MM8C4",IF($W124="SP","MSPC4",IF($W124="SPM","RM2G",IF($W124="SPLA","RLA2G",IF($W124="ASC","ASC2GT1",IF($W124="MOT","OTM72G")))))))))</f>
        <v/>
      </c>
      <c r="BH128" s="26">
        <f>IF($X124="LA","MLAC5",IF($X124="SS","MSSC5",IF($X124="SCI","MSCIC5",IF($X124="im7","MM7C5",IF($X124="SP","MSPC5",IF($X124="ELL","ELL5G",IF($X124="SPLA","RLA5G",IF($X124="ASC","ASC5B"))))))))</f>
        <v/>
      </c>
      <c r="BI128" s="26">
        <f>IF($Y124="WB","MHRWB",IF($Y124="JG","MHRJG",IF($Y124="AV","MHRAV",IF($Y124="KP","MHRKP",IF($Y124="TH","MHRTH")))))</f>
        <v/>
      </c>
    </row>
    <row r="129">
      <c r="AD129" s="27" t="n"/>
      <c r="BC129" s="3">
        <f>$C125</f>
        <v/>
      </c>
      <c r="BD129" s="223">
        <f>IF($T125="LA","MLAC1",IF($T125="SS","MSSC1",IF($T125="SCI","MSCIC1",IF($T125="IM7","MM7C1",IF($T125="SP","MSPAC1",IF($T125="SPM","RM1B",IF($T125="SLA","RLA1B",IF($T125="ASC","ASC1BT1"))))))))</f>
        <v/>
      </c>
      <c r="BE129" s="217">
        <f>IF($U125="LA","MLAC2",IF($U125="SS","MSSC2",IF($U125="SCI","MSCIC2",IF($U125="im7","MM7C2",IF($U125="SP","MSPAC2",IF($U125="SPM","RM2B",IF($U125="SPLA","RLA2B",IF($U125="ASC","ASC2BT1",IF($U125="ELL","ELL2B")))))))))</f>
        <v/>
      </c>
      <c r="BF129" s="26">
        <f>IF($V125="LA","MLAC3",IF($V125="SS","MSSC3",IF($V125="SCI","MSCIC3",IF($V125="im8","MM8C3",IF($V125="SP","MSPC3",IF($V125="SPM","RM1G",IF($V125="SLA","RLA1G",IF($V125="ASC","ASC1GT1"))))))))</f>
        <v/>
      </c>
      <c r="BG129" s="26">
        <f>IF($W125="LA","MLAC4",IF($W125="SS","MSSC4",IF($W125="SCI","MSCIC4",IF($W125="im8","MM8C4",IF($W125="SP","MSPC4",IF($W125="SPM","RM2G",IF($W125="SPLA","RLA2G",IF($W125="ASC","ASC2GT1",IF($W125="MOT","OTM72G")))))))))</f>
        <v/>
      </c>
      <c r="BH129" s="26">
        <f>IF($X125="LA","MLAC5",IF($X125="SS","MSSC5",IF($X125="SCI","MSCIC5",IF($X125="im7","MM7C5",IF($X125="SP","MSPC5",IF($X125="ELL","ELL5G",IF($X125="SPLA","RLA5G",IF($X125="ASC","ASC5B"))))))))</f>
        <v/>
      </c>
      <c r="BI129" s="26">
        <f>IF($Y125="WB","MHRWB",IF($Y125="JG","MHRJG",IF($Y125="AV","MHRAV",IF($Y125="KP","MHRKP",IF($Y125="TH","MHRTH")))))</f>
        <v/>
      </c>
    </row>
    <row r="130">
      <c r="AD130" s="27" t="n"/>
      <c r="BC130" s="3">
        <f>$C126</f>
        <v/>
      </c>
      <c r="BD130" s="223">
        <f>IF($T126="LA","MLAC1",IF($T126="SS","MSSC1",IF($T126="SCI","MSCIC1",IF($T126="IM7","MM7C1",IF($T126="SP","MSPAC1",IF($T126="SPM","RM1B",IF($T126="SLA","RLA1B",IF($T126="ASC","ASC1BT1"))))))))</f>
        <v/>
      </c>
      <c r="BE130" s="217">
        <f>IF($U126="LA","MLAC2",IF($U126="SS","MSSC2",IF($U126="SCI","MSCIC2",IF($U126="im7","MM7C2",IF($U126="SP","MSPAC2",IF($U126="SPM","RM2B",IF($U126="SPLA","RLA2B",IF($U126="ASC","ASC2BT1",IF($U126="ELL","ELL2B")))))))))</f>
        <v/>
      </c>
      <c r="BF130" s="26">
        <f>IF($V126="LA","MLAC3",IF($V126="SS","MSSC3",IF($V126="SCI","MSCIC3",IF($V126="im8","MM8C3",IF($V126="SP","MSPC3",IF($V126="SPM","RM1G",IF($V126="SLA","RLA1G",IF($V126="ASC","ASC1GT1"))))))))</f>
        <v/>
      </c>
      <c r="BG130" s="26">
        <f>IF($W126="LA","MLAC4",IF($W126="SS","MSSC4",IF($W126="SCI","MSCIC4",IF($W126="im8","MM8C4",IF($W126="SP","MSPC4",IF($W126="SPM","RM2G",IF($W126="SPLA","RLA2G",IF($W126="ASC","ASC2GT1",IF($W126="MOT","OTM72G")))))))))</f>
        <v/>
      </c>
      <c r="BH130" s="26">
        <f>IF($X126="LA","MLAC5",IF($X126="SS","MSSC5",IF($X126="SCI","MSCIC5",IF($X126="im7","MM7C5",IF($X126="SP","MSPC5",IF($X126="ELL","ELL5G",IF($X126="SPLA","RLA5G",IF($X126="ASC","ASC5B"))))))))</f>
        <v/>
      </c>
      <c r="BI130" s="26">
        <f>IF($Y126="WB","MHRWB",IF($Y126="JG","MHRJG",IF($Y126="AV","MHRAV",IF($Y126="KP","MHRKP",IF($Y126="TH","MHRTH")))))</f>
        <v/>
      </c>
      <c r="BM130" s="8" t="n"/>
      <c r="BN130" s="8" t="n"/>
      <c r="BO130" s="71" t="n"/>
    </row>
    <row r="131">
      <c r="AD131" s="27" t="n"/>
      <c r="BC131" s="3">
        <f>$C127</f>
        <v/>
      </c>
      <c r="BD131" s="223">
        <f>IF($T127="LA","MLAC1",IF($T127="SS","MSSC1",IF($T127="SCI","MSCIC1",IF($T127="IM7","MM7C1",IF($T127="SP","MSPAC1",IF($T127="SPM","RM1B",IF($T127="SLA","RLA1B",IF($T127="ASC","ASC1BT1"))))))))</f>
        <v/>
      </c>
      <c r="BE131" s="217">
        <f>IF($U127="LA","MLAC2",IF($U127="SS","MSSC2",IF($U127="SCI","MSCIC2",IF($U127="im7","MM7C2",IF($U127="SP","MSPAC2",IF($U127="SPM","RM2B",IF($U127="SPLA","RLA2B",IF($U127="ASC","ASC2BT1",IF($U127="ELL","ELL2B")))))))))</f>
        <v/>
      </c>
      <c r="BF131" s="26">
        <f>IF($V127="LA","MLAC3",IF($V127="SS","MSSC3",IF($V127="SCI","MSCIC3",IF($V127="im8","MM8C3",IF($V127="SP","MSPC3",IF($V127="SPM","RM1G",IF($V127="SLA","RLA1G",IF($V127="ASC","ASC1GT1"))))))))</f>
        <v/>
      </c>
      <c r="BG131" s="26">
        <f>IF($W127="LA","MLAC4",IF($W127="SS","MSSC4",IF($W127="SCI","MSCIC4",IF($W127="im8","MM8C4",IF($W127="SP","MSPC4",IF($W127="SPM","RM2G",IF($W127="SPLA","RLA2G",IF($W127="ASC","ASC2GT1",IF($W127="MOT","OTM72G")))))))))</f>
        <v/>
      </c>
      <c r="BH131" s="26">
        <f>IF($X127="LA","MLAC5",IF($X127="SS","MSSC5",IF($X127="SCI","MSCIC5",IF($X127="im7","MM7C5",IF($X127="SP","MSPC5",IF($X127="ELL","ELL5G",IF($X127="SPLA","RLA5G",IF($X127="ASC","ASC5B"))))))))</f>
        <v/>
      </c>
      <c r="BI131" s="26">
        <f>IF($Y127="WB","MHRWB",IF($Y127="JG","MHRJG",IF($Y127="AV","MHRAV",IF($Y127="KP","MHRKP",IF($Y127="TH","MHRTH")))))</f>
        <v/>
      </c>
      <c r="BM131" s="8" t="n"/>
      <c r="BN131" s="8" t="n"/>
      <c r="BO131" s="71" t="n"/>
    </row>
    <row r="132">
      <c r="AD132" s="27" t="n"/>
      <c r="BC132" s="3">
        <f>$C128</f>
        <v/>
      </c>
      <c r="BD132" s="223">
        <f>IF($T128="LA","MLAC1",IF($T128="SS","MSSC1",IF($T128="SCI","MSCIC1",IF($T128="IM7","MM7C1",IF($T128="SP","MSPAC1",IF($T128="SPM","RM1B",IF($T128="SLA","RLA1B",IF($T128="ASC","ASC1BT1"))))))))</f>
        <v/>
      </c>
      <c r="BE132" s="217">
        <f>IF($U128="LA","MLAC2",IF($U128="SS","MSSC2",IF($U128="SCI","MSCIC2",IF($U128="im7","MM7C2",IF($U128="SP","MSPAC2",IF($U128="SPM","RM2B",IF($U128="SPLA","RLA2B",IF($U128="ASC","ASC2BT1",IF($U128="ELL","ELL2B")))))))))</f>
        <v/>
      </c>
      <c r="BF132" s="26">
        <f>IF($V128="LA","MLAC3",IF($V128="SS","MSSC3",IF($V128="SCI","MSCIC3",IF($V128="im8","MM8C3",IF($V128="SP","MSPC3",IF($V128="SPM","RM1G",IF($V128="SLA","RLA1G",IF($V128="ASC","ASC1GT1"))))))))</f>
        <v/>
      </c>
      <c r="BG132" s="26">
        <f>IF($W128="LA","MLAC4",IF($W128="SS","MSSC4",IF($W128="SCI","MSCIC4",IF($W128="im8","MM8C4",IF($W128="SP","MSPC4",IF($W128="SPM","RM2G",IF($W128="SPLA","RLA2G",IF($W128="ASC","ASC2GT1",IF($W128="MOT","OTM72G")))))))))</f>
        <v/>
      </c>
      <c r="BH132" s="26">
        <f>IF($X128="LA","MLAC5",IF($X128="SS","MSSC5",IF($X128="SCI","MSCIC5",IF($X128="im7","MM7C5",IF($X128="SP","MSPC5",IF($X128="ELL","ELL5G",IF($X128="SPLA","RLA5G",IF($X128="ASC","ASC5B"))))))))</f>
        <v/>
      </c>
      <c r="BI132" s="26">
        <f>IF($Y128="WB","MHRWB",IF($Y128="JG","MHRJG",IF($Y128="AV","MHRAV",IF($Y128="KP","MHRKP",IF($Y128="TH","MHRTH")))))</f>
        <v/>
      </c>
      <c r="BM132" s="8" t="n"/>
      <c r="BN132" s="8" t="n"/>
      <c r="BO132" s="71" t="n"/>
    </row>
    <row r="133">
      <c r="AD133" s="27" t="n"/>
      <c r="BC133" s="3">
        <f>$C129</f>
        <v/>
      </c>
      <c r="BD133" s="223">
        <f>IF($T129="LA","MLAC1",IF($T129="SS","MSSC1",IF($T129="SCI","MSCIC1",IF($T129="IM7","MM7C1",IF($T129="SP","MSPAC1",IF($T129="SPM","RM1B",IF($T129="SLA","RLA1B",IF($T129="ASC","ASC1BT1"))))))))</f>
        <v/>
      </c>
      <c r="BE133" s="217">
        <f>IF($U129="LA","MLAC2",IF($U129="SS","MSSC2",IF($U129="SCI","MSCIC2",IF($U129="im7","MM7C2",IF($U129="SP","MSPAC2",IF($U129="SPM","RM2B",IF($U129="SPLA","RLA2B",IF($U129="ASC","ASC2BT1",IF($U129="ELL","ELL2B")))))))))</f>
        <v/>
      </c>
      <c r="BF133" s="26">
        <f>IF($V129="LA","MLAC3",IF($V129="SS","MSSC3",IF($V129="SCI","MSCIC3",IF($V129="im8","MM8C3",IF($V129="SP","MSPC3",IF($V129="SPM","RM1G",IF($V129="SLA","RLA1G",IF($V129="ASC","ASC1GT1"))))))))</f>
        <v/>
      </c>
      <c r="BG133" s="26">
        <f>IF($W129="LA","MLAC4",IF($W129="SS","MSSC4",IF($W129="SCI","MSCIC4",IF($W129="im8","MM8C4",IF($W129="SP","MSPC4",IF($W129="SPM","RM2G",IF($W129="SPLA","RLA2G",IF($W129="ASC","ASC2GT1",IF($W129="MOT","OTM72G")))))))))</f>
        <v/>
      </c>
      <c r="BH133" s="26">
        <f>IF($X129="LA","MLAC5",IF($X129="SS","MSSC5",IF($X129="SCI","MSCIC5",IF($X129="im7","MM7C5",IF($X129="SP","MSPC5",IF($X129="ELL","ELL5G",IF($X129="SPLA","RLA5G",IF($X129="ASC","ASC5B"))))))))</f>
        <v/>
      </c>
      <c r="BI133" s="26">
        <f>IF($Y129="WB","MHRWB",IF($Y129="JG","MHRJG",IF($Y129="AV","MHRAV",IF($Y129="KP","MHRKP",IF($Y129="TH","MHRTH")))))</f>
        <v/>
      </c>
      <c r="BM133" s="8" t="n"/>
      <c r="BN133" s="8" t="n"/>
      <c r="BO133" s="71" t="n"/>
    </row>
    <row r="134">
      <c r="AD134" s="27" t="n"/>
      <c r="BC134" s="3">
        <f>$C130</f>
        <v/>
      </c>
      <c r="BD134" s="223">
        <f>IF($T130="LA","MLAC1",IF($T130="SS","MSSC1",IF($T130="SCI","MSCIC1",IF($T130="IM7","MM7C1",IF($T130="SP","MSPAC1",IF($T130="SPM","RM1B",IF($T130="SLA","RLA1B",IF($T130="ASC","ASC1BT1"))))))))</f>
        <v/>
      </c>
      <c r="BE134" s="217">
        <f>IF($U130="LA","MLAC2",IF($U130="SS","MSSC2",IF($U130="SCI","MSCIC2",IF($U130="im7","MM7C2",IF($U130="SP","MSPAC2",IF($U130="SPM","RM2B",IF($U130="SPLA","RLA2B",IF($U130="ASC","ASC2BT1",IF($U130="ELL","ELL2B")))))))))</f>
        <v/>
      </c>
      <c r="BF134" s="26">
        <f>IF($V130="LA","MLAC3",IF($V130="SS","MSSC3",IF($V130="SCI","MSCIC3",IF($V130="im8","MM8C3",IF($V130="SP","MSPC3",IF($V130="SPM","RM1G",IF($V130="SLA","RLA1G",IF($V130="ASC","ASC1GT1"))))))))</f>
        <v/>
      </c>
      <c r="BG134" s="26">
        <f>IF($W130="LA","MLAC4",IF($W130="SS","MSSC4",IF($W130="SCI","MSCIC4",IF($W130="im8","MM8C4",IF($W130="SP","MSPC4",IF($W130="SPM","RM2G",IF($W130="SPLA","RLA2G",IF($W130="ASC","ASC2GT1",IF($W130="MOT","OTM72G")))))))))</f>
        <v/>
      </c>
      <c r="BH134" s="26">
        <f>IF($X130="LA","MLAC5",IF($X130="SS","MSSC5",IF($X130="SCI","MSCIC5",IF($X130="im7","MM7C5",IF($X130="SP","MSPC5",IF($X130="ELL","ELL5G",IF($X130="SPLA","RLA5G",IF($X130="ASC","ASC5B"))))))))</f>
        <v/>
      </c>
      <c r="BI134" s="26">
        <f>IF($Y130="WB","MHRWB",IF($Y130="JG","MHRJG",IF($Y130="AV","MHRAV",IF($Y130="KP","MHRKP",IF($Y130="TH","MHRTH")))))</f>
        <v/>
      </c>
      <c r="BM134" s="8" t="n"/>
      <c r="BN134" s="8" t="n"/>
      <c r="BO134" s="71" t="n"/>
    </row>
    <row r="135">
      <c r="AD135" s="27" t="n"/>
      <c r="BC135" s="3">
        <f>$C131</f>
        <v/>
      </c>
      <c r="BD135" s="223">
        <f>IF($T131="LA","MLAC1",IF($T131="SS","MSSC1",IF($T131="SCI","MSCIC1",IF($T131="IM7","MM7C1",IF($T131="SP","MSPAC1",IF($T131="SPM","RM1B",IF($T131="SLA","RLA1B",IF($T131="ASC","ASC1BT1"))))))))</f>
        <v/>
      </c>
      <c r="BE135" s="217">
        <f>IF($U131="LA","MLAC2",IF($U131="SS","MSSC2",IF($U131="SCI","MSCIC2",IF($U131="im7","MM7C2",IF($U131="SP","MSPAC2",IF($U131="SPM","RM2B",IF($U131="SPLA","RLA2B",IF($U131="ASC","ASC2BT1",IF($U131="ELL","ELL2B")))))))))</f>
        <v/>
      </c>
      <c r="BF135" s="26">
        <f>IF($V131="LA","MLAC3",IF($V131="SS","MSSC3",IF($V131="SCI","MSCIC3",IF($V131="im8","MM8C3",IF($V131="SP","MSPC3",IF($V131="SPM","RM1G",IF($V131="SLA","RLA1G",IF($V131="ASC","ASC1GT1"))))))))</f>
        <v/>
      </c>
      <c r="BG135" s="26">
        <f>IF($W131="LA","MLAC4",IF($W131="SS","MSSC4",IF($W131="SCI","MSCIC4",IF($W131="im8","MM8C4",IF($W131="SP","MSPC4",IF($W131="SPM","RM2G",IF($W131="SPLA","RLA2G",IF($W131="ASC","ASC2GT1",IF($W131="MOT","OTM72G")))))))))</f>
        <v/>
      </c>
      <c r="BH135" s="26">
        <f>IF($X131="LA","MLAC5",IF($X131="SS","MSSC5",IF($X131="SCI","MSCIC5",IF($X131="im7","MM7C5",IF($X131="SP","MSPC5",IF($X131="ELL","ELL5G",IF($X131="SPLA","RLA5G",IF($X131="ASC","ASC5B"))))))))</f>
        <v/>
      </c>
      <c r="BI135" s="26">
        <f>IF($Y131="WB","MHRWB",IF($Y131="JG","MHRJG",IF($Y131="AV","MHRAV",IF($Y131="KP","MHRKP",IF($Y131="TH","MHRTH")))))</f>
        <v/>
      </c>
      <c r="BM135" s="8" t="n"/>
      <c r="BN135" s="8" t="n"/>
      <c r="BO135" s="71" t="n"/>
    </row>
    <row r="136">
      <c r="AD136" s="27" t="n"/>
      <c r="BC136" s="3">
        <f>$C132</f>
        <v/>
      </c>
      <c r="BD136" s="223">
        <f>IF($T132="LA","MLAC1",IF($T132="SS","MSSC1",IF($T132="SCI","MSCIC1",IF($T132="IM7","MM7C1",IF($T132="SP","MSPAC1",IF($T132="SPM","RM1B",IF($T132="SLA","RLA1B",IF($T132="ASC","ASC1BT1"))))))))</f>
        <v/>
      </c>
      <c r="BE136" s="217">
        <f>IF($U132="LA","MLAC2",IF($U132="SS","MSSC2",IF($U132="SCI","MSCIC2",IF($U132="im7","MM7C2",IF($U132="SP","MSPAC2",IF($U132="SPM","RM2B",IF($U132="SPLA","RLA2B",IF($U132="ASC","ASC2BT1",IF($U132="ELL","ELL2B")))))))))</f>
        <v/>
      </c>
      <c r="BF136" s="26">
        <f>IF($V132="LA","MLAC3",IF($V132="SS","MSSC3",IF($V132="SCI","MSCIC3",IF($V132="im8","MM8C3",IF($V132="SP","MSPC3",IF($V132="SPM","RM1G",IF($V132="SLA","RLA1G",IF($V132="ASC","ASC1GT1"))))))))</f>
        <v/>
      </c>
      <c r="BG136" s="26">
        <f>IF($W132="LA","MLAC4",IF($W132="SS","MSSC4",IF($W132="SCI","MSCIC4",IF($W132="im8","MM8C4",IF($W132="SP","MSPC4",IF($W132="SPM","RM2G",IF($W132="SPLA","RLA2G",IF($W132="ASC","ASC2GT1",IF($W132="MOT","OTM72G")))))))))</f>
        <v/>
      </c>
      <c r="BH136" s="26">
        <f>IF($X132="LA","MLAC5",IF($X132="SS","MSSC5",IF($X132="SCI","MSCIC5",IF($X132="im7","MM7C5",IF($X132="SP","MSPC5",IF($X132="ELL","ELL5G",IF($X132="SPLA","RLA5G",IF($X132="ASC","ASC5B"))))))))</f>
        <v/>
      </c>
      <c r="BI136" s="26">
        <f>IF($Y132="WB","MHRWB",IF($Y132="JG","MHRJG",IF($Y132="AV","MHRAV",IF($Y132="KP","MHRKP",IF($Y132="TH","MHRTH")))))</f>
        <v/>
      </c>
      <c r="BM136" s="8" t="n"/>
      <c r="BN136" s="8" t="n"/>
      <c r="BO136" s="71" t="n"/>
    </row>
    <row r="137">
      <c r="AD137" s="27" t="n"/>
      <c r="BC137" s="3">
        <f>$C133</f>
        <v/>
      </c>
      <c r="BD137" s="223">
        <f>IF($T133="LA","MLAC1",IF($T133="SS","MSSC1",IF($T133="SCI","MSCIC1",IF($T133="IM7","MM7C1",IF($T133="SP","MSPAC1",IF($T133="SPM","RM1B",IF($T133="SLA","RLA1B",IF($T133="ASC","ASC1BT1"))))))))</f>
        <v/>
      </c>
      <c r="BE137" s="217">
        <f>IF($U133="LA","MLAC2",IF($U133="SS","MSSC2",IF($U133="SCI","MSCIC2",IF($U133="im7","MM7C2",IF($U133="SP","MSPAC2",IF($U133="SPM","RM2B",IF($U133="SPLA","RLA2B",IF($U133="ASC","ASC2BT1",IF($U133="ELL","ELL2B")))))))))</f>
        <v/>
      </c>
      <c r="BF137" s="26">
        <f>IF($V133="LA","MLAC3",IF($V133="SS","MSSC3",IF($V133="SCI","MSCIC3",IF($V133="im8","MM8C3",IF($V133="SP","MSPC3",IF($V133="SPM","RM1G",IF($V133="SLA","RLA1G",IF($V133="ASC","ASC1GT1"))))))))</f>
        <v/>
      </c>
      <c r="BG137" s="26">
        <f>IF($W133="LA","MLAC4",IF($W133="SS","MSSC4",IF($W133="SCI","MSCIC4",IF($W133="im8","MM8C4",IF($W133="SP","MSPC4",IF($W133="SPM","RM2G",IF($W133="SPLA","RLA2G",IF($W133="ASC","ASC2GT1",IF($W133="MOT","OTM72G")))))))))</f>
        <v/>
      </c>
      <c r="BH137" s="26">
        <f>IF($X133="LA","MLAC5",IF($X133="SS","MSSC5",IF($X133="SCI","MSCIC5",IF($X133="im7","MM7C5",IF($X133="SP","MSPC5",IF($X133="ELL","ELL5G",IF($X133="SPLA","RLA5G",IF($X133="ASC","ASC5B"))))))))</f>
        <v/>
      </c>
      <c r="BI137" s="26">
        <f>IF($Y133="WB","MHRWB",IF($Y133="JG","MHRJG",IF($Y133="AV","MHRAV",IF($Y133="KP","MHRKP",IF($Y133="TH","MHRTH")))))</f>
        <v/>
      </c>
      <c r="BM137" s="8" t="n"/>
      <c r="BN137" s="8" t="n"/>
      <c r="BO137" s="71" t="n"/>
    </row>
    <row r="138">
      <c r="AD138" s="27" t="n"/>
      <c r="BC138" s="3">
        <f>$C134</f>
        <v/>
      </c>
      <c r="BD138" s="223">
        <f>IF($T134="LA","MLAC1",IF($T134="SS","MSSC1",IF($T134="SCI","MSCIC1",IF($T134="IM7","MM7C1",IF($T134="SP","MSPAC1",IF($T134="SPM","RM1B",IF($T134="SLA","RLA1B",IF($T134="ASC","ASC1BT1"))))))))</f>
        <v/>
      </c>
      <c r="BE138" s="217">
        <f>IF($U134="LA","MLAC2",IF($U134="SS","MSSC2",IF($U134="SCI","MSCIC2",IF($U134="im7","MM7C2",IF($U134="SP","MSPAC2",IF($U134="SPM","RM2B",IF($U134="SPLA","RLA2B",IF($U134="ASC","ASC2BT1",IF($U134="ELL","ELL2B")))))))))</f>
        <v/>
      </c>
      <c r="BF138" s="26">
        <f>IF($V134="LA","MLAC3",IF($V134="SS","MSSC3",IF($V134="SCI","MSCIC3",IF($V134="im8","MM8C3",IF($V134="SP","MSPC3",IF($V134="SPM","RM1G",IF($V134="SLA","RLA1G",IF($V134="ASC","ASC1GT1"))))))))</f>
        <v/>
      </c>
      <c r="BG138" s="26">
        <f>IF($W134="LA","MLAC4",IF($W134="SS","MSSC4",IF($W134="SCI","MSCIC4",IF($W134="im8","MM8C4",IF($W134="SP","MSPC4",IF($W134="SPM","RM2G",IF($W134="SPLA","RLA2G",IF($W134="ASC","ASC2GT1",IF($W134="MOT","OTM72G")))))))))</f>
        <v/>
      </c>
      <c r="BH138" s="26">
        <f>IF($X134="LA","MLAC5",IF($X134="SS","MSSC5",IF($X134="SCI","MSCIC5",IF($X134="im7","MM7C5",IF($X134="SP","MSPC5",IF($X134="ELL","ELL5G",IF($X134="SPLA","RLA5G",IF($X134="ASC","ASC5B"))))))))</f>
        <v/>
      </c>
      <c r="BI138" s="26">
        <f>IF($Y134="WB","MHRWB",IF($Y134="JG","MHRJG",IF($Y134="AV","MHRAV",IF($Y134="KP","MHRKP",IF($Y134="TH","MHRTH")))))</f>
        <v/>
      </c>
      <c r="BM138" s="8" t="n"/>
      <c r="BN138" s="8" t="n"/>
      <c r="BO138" s="71" t="n"/>
    </row>
    <row r="139">
      <c r="AD139" s="27" t="n"/>
      <c r="BC139" s="3">
        <f>$C135</f>
        <v/>
      </c>
      <c r="BD139" s="223">
        <f>IF($T135="LA","MLAC1",IF($T135="SS","MSSC1",IF($T135="SCI","MSCIC1",IF($T135="IM7","MM7C1",IF($T135="SP","MSPAC1",IF($T135="SPM","RM1B",IF($T135="SLA","RLA1B",IF($T135="ASC","ASC1BT1"))))))))</f>
        <v/>
      </c>
      <c r="BE139" s="217">
        <f>IF($U135="LA","MLAC2",IF($U135="SS","MSSC2",IF($U135="SCI","MSCIC2",IF($U135="im7","MM7C2",IF($U135="SP","MSPAC2",IF($U135="SPM","RM2B",IF($U135="SPLA","RLA2B",IF($U135="ASC","ASC2BT1",IF($U135="ELL","ELL2B")))))))))</f>
        <v/>
      </c>
      <c r="BF139" s="26">
        <f>IF($V135="LA","MLAC3",IF($V135="SS","MSSC3",IF($V135="SCI","MSCIC3",IF($V135="im8","MM8C3",IF($V135="SP","MSPC3",IF($V135="SPM","RM1G",IF($V135="SLA","RLA1G",IF($V135="ASC","ASC1GT1"))))))))</f>
        <v/>
      </c>
      <c r="BG139" s="26">
        <f>IF($W135="LA","MLAC4",IF($W135="SS","MSSC4",IF($W135="SCI","MSCIC4",IF($W135="im8","MM8C4",IF($W135="SP","MSPC4",IF($W135="SPM","RM2G",IF($W135="SPLA","RLA2G",IF($W135="ASC","ASC2GT1",IF($W135="MOT","OTM72G")))))))))</f>
        <v/>
      </c>
      <c r="BH139" s="26">
        <f>IF($X135="LA","MLAC5",IF($X135="SS","MSSC5",IF($X135="SCI","MSCIC5",IF($X135="im7","MM7C5",IF($X135="SP","MSPC5",IF($X135="ELL","ELL5G",IF($X135="SPLA","RLA5G",IF($X135="ASC","ASC5B"))))))))</f>
        <v/>
      </c>
      <c r="BI139" s="26">
        <f>IF($Y135="WB","MHRWB",IF($Y135="JG","MHRJG",IF($Y135="AV","MHRAV",IF($Y135="KP","MHRKP",IF($Y135="TH","MHRTH")))))</f>
        <v/>
      </c>
      <c r="BM139" s="8" t="n"/>
      <c r="BN139" s="8" t="n"/>
      <c r="BO139" s="71" t="n"/>
    </row>
    <row r="140">
      <c r="AD140" s="27" t="n"/>
      <c r="BC140" s="3">
        <f>$C136</f>
        <v/>
      </c>
      <c r="BD140" s="223">
        <f>IF($T136="LA","MLAC1",IF($T136="SS","MSSC1",IF($T136="SCI","MSCIC1",IF($T136="IM7","MM7C1",IF($T136="SP","MSPAC1",IF($T136="SPM","RM1B",IF($T136="SLA","RLA1B",IF($T136="ASC","ASC1BT1"))))))))</f>
        <v/>
      </c>
      <c r="BE140" s="217">
        <f>IF($U136="LA","MLAC2",IF($U136="SS","MSSC2",IF($U136="SCI","MSCIC2",IF($U136="im7","MM7C2",IF($U136="SP","MSPAC2",IF($U136="SPM","RM2B",IF($U136="SPLA","RLA2B",IF($U136="ASC","ASC2BT1",IF($U136="ELL","ELL2B")))))))))</f>
        <v/>
      </c>
      <c r="BF140" s="26">
        <f>IF($V136="LA","MLAC3",IF($V136="SS","MSSC3",IF($V136="SCI","MSCIC3",IF($V136="im8","MM8C3",IF($V136="SP","MSPC3",IF($V136="SPM","RM1G",IF($V136="SLA","RLA1G",IF($V136="ASC","ASC1GT1"))))))))</f>
        <v/>
      </c>
      <c r="BG140" s="26">
        <f>IF($W136="LA","MLAC4",IF($W136="SS","MSSC4",IF($W136="SCI","MSCIC4",IF($W136="im8","MM8C4",IF($W136="SP","MSPC4",IF($W136="SPM","RM2G",IF($W136="SPLA","RLA2G",IF($W136="ASC","ASC2GT1",IF($W136="MOT","OTM72G")))))))))</f>
        <v/>
      </c>
      <c r="BH140" s="26">
        <f>IF($X136="LA","MLAC5",IF($X136="SS","MSSC5",IF($X136="SCI","MSCIC5",IF($X136="im7","MM7C5",IF($X136="SP","MSPC5",IF($X136="ELL","ELL5G",IF($X136="SPLA","RLA5G",IF($X136="ASC","ASC5B"))))))))</f>
        <v/>
      </c>
      <c r="BI140" s="26">
        <f>IF($Y136="WB","MHRWB",IF($Y136="JG","MHRJG",IF($Y136="AV","MHRAV",IF($Y136="KP","MHRKP",IF($Y136="TH","MHRTH")))))</f>
        <v/>
      </c>
      <c r="BM140" s="8" t="n"/>
      <c r="BN140" s="8" t="n"/>
      <c r="BO140" s="71" t="n"/>
    </row>
    <row r="141">
      <c r="AD141" s="27" t="n"/>
      <c r="BC141" s="3">
        <f>$C137</f>
        <v/>
      </c>
      <c r="BD141" s="223">
        <f>IF($T137="LA","MLAC1",IF($T137="SS","MSSC1",IF($T137="SCI","MSCIC1",IF($T137="IM7","MM7C1",IF($T137="SP","MSPAC1",IF($T137="SPM","RM1B",IF($T137="SLA","RLA1B",IF($T137="ASC","ASC1BT1"))))))))</f>
        <v/>
      </c>
      <c r="BE141" s="217">
        <f>IF($U137="LA","MLAC2",IF($U137="SS","MSSC2",IF($U137="SCI","MSCIC2",IF($U137="im7","MM7C2",IF($U137="SP","MSPAC2",IF($U137="SPM","RM2B",IF($U137="SPLA","RLA2B",IF($U137="ASC","ASC2BT1",IF($U137="ELL","ELL2B")))))))))</f>
        <v/>
      </c>
      <c r="BF141" s="26">
        <f>IF($V137="LA","MLAC3",IF($V137="SS","MSSC3",IF($V137="SCI","MSCIC3",IF($V137="im8","MM8C3",IF($V137="SP","MSPC3",IF($V137="SPM","RM1G",IF($V137="SLA","RLA1G",IF($V137="ASC","ASC1GT1"))))))))</f>
        <v/>
      </c>
      <c r="BG141" s="26">
        <f>IF($W137="LA","MLAC4",IF($W137="SS","MSSC4",IF($W137="SCI","MSCIC4",IF($W137="im8","MM8C4",IF($W137="SP","MSPC4",IF($W137="SPM","RM2G",IF($W137="SPLA","RLA2G",IF($W137="ASC","ASC2GT1",IF($W137="MOT","OTM72G")))))))))</f>
        <v/>
      </c>
      <c r="BH141" s="26">
        <f>IF($X137="LA","MLAC5",IF($X137="SS","MSSC5",IF($X137="SCI","MSCIC5",IF($X137="im7","MM7C5",IF($X137="SP","MSPC5",IF($X137="ELL","ELL5G",IF($X137="SPLA","RLA5G",IF($X137="ASC","ASC5B"))))))))</f>
        <v/>
      </c>
      <c r="BI141" s="26">
        <f>IF($Y137="WB","MHRWB",IF($Y137="JG","MHRJG",IF($Y137="AV","MHRAV",IF($Y137="KP","MHRKP",IF($Y137="TH","MHRTH")))))</f>
        <v/>
      </c>
      <c r="BM141" s="8" t="n"/>
      <c r="BN141" s="8" t="n"/>
      <c r="BO141" s="71" t="n"/>
    </row>
    <row r="142">
      <c r="AD142" s="27" t="n"/>
      <c r="BC142" s="3">
        <f>$C138</f>
        <v/>
      </c>
      <c r="BD142" s="223">
        <f>IF($T138="LA","MLAC1",IF($T138="SS","MSSC1",IF($T138="SCI","MSCIC1",IF($T138="IM7","MM7C1",IF($T138="SP","MSPAC1",IF($T138="SPM","RM1B",IF($T138="SLA","RLA1B",IF($T138="ASC","ASC1BT1"))))))))</f>
        <v/>
      </c>
      <c r="BE142" s="217">
        <f>IF($U138="LA","MLAC2",IF($U138="SS","MSSC2",IF($U138="SCI","MSCIC2",IF($U138="im7","MM7C2",IF($U138="SP","MSPAC2",IF($U138="SPM","RM2B",IF($U138="SPLA","RLA2B",IF($U138="ASC","ASC2BT1",IF($U138="ELL","ELL2B")))))))))</f>
        <v/>
      </c>
      <c r="BF142" s="26">
        <f>IF($V138="LA","MLAC3",IF($V138="SS","MSSC3",IF($V138="SCI","MSCIC3",IF($V138="im8","MM8C3",IF($V138="SP","MSPC3",IF($V138="SPM","RM1G",IF($V138="SLA","RLA1G",IF($V138="ASC","ASC1GT1"))))))))</f>
        <v/>
      </c>
      <c r="BG142" s="26">
        <f>IF($W138="LA","MLAC4",IF($W138="SS","MSSC4",IF($W138="SCI","MSCIC4",IF($W138="im8","MM8C4",IF($W138="SP","MSPC4",IF($W138="SPM","RM2G",IF($W138="SPLA","RLA2G",IF($W138="ASC","ASC2GT1",IF($W138="MOT","OTM72G")))))))))</f>
        <v/>
      </c>
      <c r="BH142" s="26">
        <f>IF($X138="LA","MLAC5",IF($X138="SS","MSSC5",IF($X138="SCI","MSCIC5",IF($X138="im7","MM7C5",IF($X138="SP","MSPC5",IF($X138="ELL","ELL5G",IF($X138="SPLA","RLA5G",IF($X138="ASC","ASC5B"))))))))</f>
        <v/>
      </c>
      <c r="BI142" s="26">
        <f>IF($Y138="WB","MHRWB",IF($Y138="JG","MHRJG",IF($Y138="AV","MHRAV",IF($Y138="KP","MHRKP",IF($Y138="TH","MHRTH")))))</f>
        <v/>
      </c>
      <c r="BM142" s="8" t="n"/>
      <c r="BN142" s="8" t="n"/>
      <c r="BO142" s="71" t="n"/>
    </row>
    <row r="143">
      <c r="AD143" s="27" t="n"/>
      <c r="BC143" s="3">
        <f>$C139</f>
        <v/>
      </c>
      <c r="BD143" s="223">
        <f>IF($T139="LA","MLAC1",IF($T139="SS","MSSC1",IF($T139="SCI","MSCIC1",IF($T139="IM7","MM7C1",IF($T139="SP","MSPAC1",IF($T139="SPM","RM1B",IF($T139="SLA","RLA1B",IF($T139="ASC","ASC1BT1"))))))))</f>
        <v/>
      </c>
      <c r="BE143" s="217">
        <f>IF($U139="LA","MLAC2",IF($U139="SS","MSSC2",IF($U139="SCI","MSCIC2",IF($U139="im7","MM7C2",IF($U139="SP","MSPAC2",IF($U139="SPM","RM2B",IF($U139="SPLA","RLA2B",IF($U139="ASC","ASC2BT1",IF($U139="ELL","ELL2B")))))))))</f>
        <v/>
      </c>
      <c r="BF143" s="26">
        <f>IF($V139="LA","MLAC3",IF($V139="SS","MSSC3",IF($V139="SCI","MSCIC3",IF($V139="im8","MM8C3",IF($V139="SP","MSPC3",IF($V139="SPM","RM1G",IF($V139="SLA","RLA1G",IF($V139="ASC","ASC1GT1"))))))))</f>
        <v/>
      </c>
      <c r="BG143" s="26">
        <f>IF($W139="LA","MLAC4",IF($W139="SS","MSSC4",IF($W139="SCI","MSCIC4",IF($W139="im8","MM8C4",IF($W139="SP","MSPC4",IF($W139="SPM","RM2G",IF($W139="SPLA","RLA2G",IF($W139="ASC","ASC2GT1",IF($W139="MOT","OTM72G")))))))))</f>
        <v/>
      </c>
      <c r="BH143" s="26">
        <f>IF($X139="LA","MLAC5",IF($X139="SS","MSSC5",IF($X139="SCI","MSCIC5",IF($X139="im7","MM7C5",IF($X139="SP","MSPC5",IF($X139="ELL","ELL5G",IF($X139="SPLA","RLA5G",IF($X139="ASC","ASC5B"))))))))</f>
        <v/>
      </c>
      <c r="BI143" s="26">
        <f>IF($Y139="WB","MHRWB",IF($Y139="JG","MHRJG",IF($Y139="AV","MHRAV",IF($Y139="KP","MHRKP",IF($Y139="TH","MHRTH")))))</f>
        <v/>
      </c>
      <c r="BM143" s="8" t="n"/>
      <c r="BN143" s="8" t="n"/>
      <c r="BO143" s="71" t="n"/>
    </row>
    <row r="144">
      <c r="AD144" s="27" t="n"/>
      <c r="BC144" s="3">
        <f>$C140</f>
        <v/>
      </c>
      <c r="BD144" s="223">
        <f>IF($T140="LA","MLAC1",IF($T140="SS","MSSC1",IF($T140="SCI","MSCIC1",IF($T140="IM7","MM7C1",IF($T140="SP","MSPAC1",IF($T140="SPM","RM1B",IF($T140="SLA","RLA1B",IF($T140="ASC","ASC1BT1"))))))))</f>
        <v/>
      </c>
      <c r="BE144" s="217">
        <f>IF($U140="LA","MLAC2",IF($U140="SS","MSSC2",IF($U140="SCI","MSCIC2",IF($U140="im7","MM7C2",IF($U140="SP","MSPAC2",IF($U140="SPM","RM2B",IF($U140="SPLA","RLA2B",IF($U140="ASC","ASC2BT1",IF($U140="ELL","ELL2B")))))))))</f>
        <v/>
      </c>
      <c r="BF144" s="26">
        <f>IF($V140="LA","MLAC3",IF($V140="SS","MSSC3",IF($V140="SCI","MSCIC3",IF($V140="im8","MM8C3",IF($V140="SP","MSPC3",IF($V140="SPM","RM1G",IF($V140="SLA","RLA1G",IF($V140="ASC","ASC1GT1"))))))))</f>
        <v/>
      </c>
      <c r="BG144" s="26">
        <f>IF($W140="LA","MLAC4",IF($W140="SS","MSSC4",IF($W140="SCI","MSCIC4",IF($W140="im8","MM8C4",IF($W140="SP","MSPC4",IF($W140="SPM","RM2G",IF($W140="SPLA","RLA2G",IF($W140="ASC","ASC2GT1",IF($W140="MOT","OTM72G")))))))))</f>
        <v/>
      </c>
      <c r="BH144" s="26">
        <f>IF($X140="LA","MLAC5",IF($X140="SS","MSSC5",IF($X140="SCI","MSCIC5",IF($X140="im7","MM7C5",IF($X140="SP","MSPC5",IF($X140="ELL","ELL5G",IF($X140="SPLA","RLA5G",IF($X140="ASC","ASC5B"))))))))</f>
        <v/>
      </c>
      <c r="BI144" s="26">
        <f>IF($Y140="WB","MHRWB",IF($Y140="JG","MHRJG",IF($Y140="AV","MHRAV",IF($Y140="KP","MHRKP",IF($Y140="TH","MHRTH")))))</f>
        <v/>
      </c>
      <c r="BM144" s="8" t="n"/>
      <c r="BN144" s="8" t="n"/>
      <c r="BO144" s="71" t="n"/>
    </row>
    <row r="145">
      <c r="AD145" s="27" t="n"/>
      <c r="BC145" s="3">
        <f>$C141</f>
        <v/>
      </c>
      <c r="BD145" s="223">
        <f>IF($T141="LA","MLAC1",IF($T141="SS","MSSC1",IF($T141="SCI","MSCIC1",IF($T141="IM7","MM7C1",IF($T141="SP","MSPAC1",IF($T141="SPM","RM1B",IF($T141="SLA","RLA1B",IF($T141="ASC","ASC1BT1"))))))))</f>
        <v/>
      </c>
      <c r="BE145" s="217">
        <f>IF($U141="LA","MLAC2",IF($U141="SS","MSSC2",IF($U141="SCI","MSCIC2",IF($U141="im7","MM7C2",IF($U141="SP","MSPAC2",IF($U141="SPM","RM2B",IF($U141="SPLA","RLA2B",IF($U141="ASC","ASC2BT1",IF($U141="ELL","ELL2B")))))))))</f>
        <v/>
      </c>
      <c r="BF145" s="26">
        <f>IF($V141="LA","MLAC3",IF($V141="SS","MSSC3",IF($V141="SCI","MSCIC3",IF($V141="im8","MM8C3",IF($V141="SP","MSPC3",IF($V141="SPM","RM1G",IF($V141="SLA","RLA1G",IF($V141="ASC","ASC1GT1"))))))))</f>
        <v/>
      </c>
      <c r="BG145" s="26">
        <f>IF($W141="LA","MLAC4",IF($W141="SS","MSSC4",IF($W141="SCI","MSCIC4",IF($W141="im8","MM8C4",IF($W141="SP","MSPC4",IF($W141="SPM","RM2G",IF($W141="SPLA","RLA2G",IF($W141="ASC","ASC2GT1",IF($W141="MOT","OTM72G")))))))))</f>
        <v/>
      </c>
      <c r="BH145" s="26">
        <f>IF($X141="LA","MLAC5",IF($X141="SS","MSSC5",IF($X141="SCI","MSCIC5",IF($X141="im7","MM7C5",IF($X141="SP","MSPC5",IF($X141="ELL","ELL5G",IF($X141="SPLA","RLA5G",IF($X141="ASC","ASC5B"))))))))</f>
        <v/>
      </c>
      <c r="BI145" s="26">
        <f>IF($Y141="WB","MHRWB",IF($Y141="JG","MHRJG",IF($Y141="AV","MHRAV",IF($Y141="KP","MHRKP",IF($Y141="TH","MHRTH")))))</f>
        <v/>
      </c>
      <c r="BM145" s="8" t="n"/>
      <c r="BN145" s="8" t="n"/>
      <c r="BO145" s="71" t="n"/>
    </row>
    <row r="146">
      <c r="AD146" s="27" t="n"/>
      <c r="BC146" s="3">
        <f>$C142</f>
        <v/>
      </c>
      <c r="BD146" s="223">
        <f>IF($T142="LA","MLAC1",IF($T142="SS","MSSC1",IF($T142="SCI","MSCIC1",IF($T142="IM7","MM7C1",IF($T142="SP","MSPAC1",IF($T142="SPM","RM1B",IF($T142="SLA","RLA1B",IF($T142="ASC","ASC1BT1"))))))))</f>
        <v/>
      </c>
      <c r="BE146" s="217">
        <f>IF($U142="LA","MLAC2",IF($U142="SS","MSSC2",IF($U142="SCI","MSCIC2",IF($U142="im7","MM7C2",IF($U142="SP","MSPAC2",IF($U142="SPM","RM2B",IF($U142="SPLA","RLA2B",IF($U142="ASC","ASC2BT1",IF($U142="ELL","ELL2B")))))))))</f>
        <v/>
      </c>
      <c r="BF146" s="26">
        <f>IF($V142="LA","MLAC3",IF($V142="SS","MSSC3",IF($V142="SCI","MSCIC3",IF($V142="im8","MM8C3",IF($V142="SP","MSPC3",IF($V142="SPM","RM1G",IF($V142="SLA","RLA1G",IF($V142="ASC","ASC1GT1"))))))))</f>
        <v/>
      </c>
      <c r="BG146" s="26">
        <f>IF($W142="LA","MLAC4",IF($W142="SS","MSSC4",IF($W142="SCI","MSCIC4",IF($W142="im8","MM8C4",IF($W142="SP","MSPC4",IF($W142="SPM","RM2G",IF($W142="SPLA","RLA2G",IF($W142="ASC","ASC2GT1",IF($W142="MOT","OTM72G")))))))))</f>
        <v/>
      </c>
      <c r="BH146" s="26">
        <f>IF($X142="LA","MLAC5",IF($X142="SS","MSSC5",IF($X142="SCI","MSCIC5",IF($X142="im7","MM7C5",IF($X142="SP","MSPC5",IF($X142="ELL","ELL5G",IF($X142="SPLA","RLA5G",IF($X142="ASC","ASC5B"))))))))</f>
        <v/>
      </c>
      <c r="BI146" s="26">
        <f>IF($Y142="WB","MHRWB",IF($Y142="JG","MHRJG",IF($Y142="AV","MHRAV",IF($Y142="KP","MHRKP",IF($Y142="TH","MHRTH")))))</f>
        <v/>
      </c>
      <c r="BM146" s="8" t="n"/>
      <c r="BN146" s="8" t="n"/>
      <c r="BO146" s="71" t="n"/>
    </row>
    <row r="147">
      <c r="AD147" s="27" t="n"/>
      <c r="BC147" s="3">
        <f>$C143</f>
        <v/>
      </c>
      <c r="BD147" s="223">
        <f>IF($T143="LA","MLAC1",IF($T143="SS","MSSC1",IF($T143="SCI","MSCIC1",IF($T143="IM7","MM7C1",IF($T143="SP","MSPAC1",IF($T143="SPM","RM1B",IF($T143="SLA","RLA1B",IF($T143="ASC","ASC1BT1"))))))))</f>
        <v/>
      </c>
      <c r="BE147" s="217">
        <f>IF($U143="LA","MLAC2",IF($U143="SS","MSSC2",IF($U143="SCI","MSCIC2",IF($U143="im7","MM7C2",IF($U143="SP","MSPAC2",IF($U143="SPM","RM2B",IF($U143="SPLA","RLA2B",IF($U143="ASC","ASC2BT1",IF($U143="ELL","ELL2B")))))))))</f>
        <v/>
      </c>
      <c r="BF147" s="26">
        <f>IF($V143="LA","MLAC3",IF($V143="SS","MSSC3",IF($V143="SCI","MSCIC3",IF($V143="im8","MM8C3",IF($V143="SP","MSPC3",IF($V143="SPM","RM1G",IF($V143="SLA","RLA1G",IF($V143="ASC","ASC1GT1"))))))))</f>
        <v/>
      </c>
      <c r="BG147" s="26">
        <f>IF($W143="LA","MLAC4",IF($W143="SS","MSSC4",IF($W143="SCI","MSCIC4",IF($W143="im8","MM8C4",IF($W143="SP","MSPC4",IF($W143="SPM","RM2G",IF($W143="SPLA","RLA2G",IF($W143="ASC","ASC2GT1",IF($W143="MOT","OTM72G")))))))))</f>
        <v/>
      </c>
      <c r="BH147" s="26">
        <f>IF($X143="LA","MLAC5",IF($X143="SS","MSSC5",IF($X143="SCI","MSCIC5",IF($X143="im7","MM7C5",IF($X143="SP","MSPC5",IF($X143="ELL","ELL5G",IF($X143="SPLA","RLA5G",IF($X143="ASC","ASC5B"))))))))</f>
        <v/>
      </c>
      <c r="BI147" s="26">
        <f>IF($Y143="WB","MHRWB",IF($Y143="JG","MHRJG",IF($Y143="AV","MHRAV",IF($Y143="KP","MHRKP",IF($Y143="TH","MHRTH")))))</f>
        <v/>
      </c>
      <c r="BM147" s="8" t="n"/>
      <c r="BN147" s="8" t="n"/>
      <c r="BO147" s="71" t="n"/>
    </row>
    <row r="148">
      <c r="AD148" s="27" t="n"/>
      <c r="BC148" s="3">
        <f>$C144</f>
        <v/>
      </c>
      <c r="BD148" s="223">
        <f>IF($T144="LA","MLAC1",IF($T144="SS","MSSC1",IF($T144="SCI","MSCIC1",IF($T144="IM7","MM7C1",IF($T144="SP","MSPAC1",IF($T144="SPM","RM1B",IF($T144="SLA","RLA1B",IF($T144="ASC","ASC1BT1"))))))))</f>
        <v/>
      </c>
      <c r="BE148" s="217">
        <f>IF($U144="LA","MLAC2",IF($U144="SS","MSSC2",IF($U144="SCI","MSCIC2",IF($U144="im7","MM7C2",IF($U144="SP","MSPAC2",IF($U144="SPM","RM2B",IF($U144="SPLA","RLA2B",IF($U144="ASC","ASC2BT1",IF($U144="ELL","ELL2B")))))))))</f>
        <v/>
      </c>
      <c r="BF148" s="26">
        <f>IF($V144="LA","MLAC3",IF($V144="SS","MSSC3",IF($V144="SCI","MSCIC3",IF($V144="im8","MM8C3",IF($V144="SP","MSPC3",IF($V144="SPM","RM1G",IF($V144="SLA","RLA1G",IF($V144="ASC","ASC1GT1"))))))))</f>
        <v/>
      </c>
      <c r="BG148" s="26">
        <f>IF($W144="LA","MLAC4",IF($W144="SS","MSSC4",IF($W144="SCI","MSCIC4",IF($W144="im8","MM8C4",IF($W144="SP","MSPC4",IF($W144="SPM","RM2G",IF($W144="SPLA","RLA2G",IF($W144="ASC","ASC2GT1",IF($W144="MOT","OTM72G")))))))))</f>
        <v/>
      </c>
      <c r="BH148" s="26">
        <f>IF($X144="LA","MLAC5",IF($X144="SS","MSSC5",IF($X144="SCI","MSCIC5",IF($X144="im7","MM7C5",IF($X144="SP","MSPC5",IF($X144="ELL","ELL5G",IF($X144="SPLA","RLA5G",IF($X144="ASC","ASC5B"))))))))</f>
        <v/>
      </c>
      <c r="BI148" s="26">
        <f>IF($Y144="WB","MHRWB",IF($Y144="JG","MHRJG",IF($Y144="AV","MHRAV",IF($Y144="KP","MHRKP",IF($Y144="TH","MHRTH")))))</f>
        <v/>
      </c>
      <c r="BM148" s="8" t="n"/>
      <c r="BN148" s="8" t="n"/>
      <c r="BO148" s="71" t="n"/>
    </row>
    <row r="149">
      <c r="AD149" s="27" t="n"/>
      <c r="BC149" s="3">
        <f>$C145</f>
        <v/>
      </c>
      <c r="BD149" s="223">
        <f>IF($T145="LA","MLAC1",IF($T145="SS","MSSC1",IF($T145="SCI","MSCIC1",IF($T145="IM7","MM7C1",IF($T145="SP","MSPAC1",IF($T145="SPM","RM1B",IF($T145="SLA","RLA1B",IF($T145="ASC","ASC1BT1"))))))))</f>
        <v/>
      </c>
      <c r="BE149" s="217">
        <f>IF($U145="LA","MLAC2",IF($U145="SS","MSSC2",IF($U145="SCI","MSCIC2",IF($U145="im7","MM7C2",IF($U145="SP","MSPAC2",IF($U145="SPM","RM2B",IF($U145="SPLA","RLA2B",IF($U145="ASC","ASC2BT1",IF($U145="ELL","ELL2B")))))))))</f>
        <v/>
      </c>
      <c r="BF149" s="26">
        <f>IF($V145="LA","MLAC3",IF($V145="SS","MSSC3",IF($V145="SCI","MSCIC3",IF($V145="im8","MM8C3",IF($V145="SP","MSPC3",IF($V145="SPM","RM1G",IF($V145="SLA","RLA1G",IF($V145="ASC","ASC1GT1"))))))))</f>
        <v/>
      </c>
      <c r="BG149" s="26">
        <f>IF($W145="LA","MLAC4",IF($W145="SS","MSSC4",IF($W145="SCI","MSCIC4",IF($W145="im8","MM8C4",IF($W145="SP","MSPC4",IF($W145="SPM","RM2G",IF($W145="SPLA","RLA2G",IF($W145="ASC","ASC2GT1",IF($W145="MOT","OTM72G")))))))))</f>
        <v/>
      </c>
      <c r="BH149" s="26">
        <f>IF($X145="LA","MLAC5",IF($X145="SS","MSSC5",IF($X145="SCI","MSCIC5",IF($X145="im7","MM7C5",IF($X145="SP","MSPC5",IF($X145="ELL","ELL5G",IF($X145="SPLA","RLA5G",IF($X145="ASC","ASC5B"))))))))</f>
        <v/>
      </c>
      <c r="BI149" s="26">
        <f>IF($Y145="WB","MHRWB",IF($Y145="JG","MHRJG",IF($Y145="AV","MHRAV",IF($Y145="KP","MHRKP",IF($Y145="TH","MHRTH")))))</f>
        <v/>
      </c>
      <c r="BM149" s="8" t="n"/>
      <c r="BN149" s="8" t="n"/>
      <c r="BO149" s="71" t="n"/>
    </row>
    <row r="150">
      <c r="AD150" s="27" t="n"/>
      <c r="BC150" s="3">
        <f>$C146</f>
        <v/>
      </c>
      <c r="BD150" s="223">
        <f>IF($T146="LA","MLAC1",IF($T146="SS","MSSC1",IF($T146="SCI","MSCIC1",IF($T146="IM7","MM7C1",IF($T146="SP","MSPAC1",IF($T146="SPM","RM1B",IF($T146="SLA","RLA1B",IF($T146="ASC","ASC1BT1"))))))))</f>
        <v/>
      </c>
      <c r="BE150" s="217">
        <f>IF($U146="LA","MLAC2",IF($U146="SS","MSSC2",IF($U146="SCI","MSCIC2",IF($U146="im7","MM7C2",IF($U146="SP","MSPAC2",IF($U146="SPM","RM2B",IF($U146="SPLA","RLA2B",IF($U146="ASC","ASC2BT1",IF($U146="ELL","ELL2B")))))))))</f>
        <v/>
      </c>
      <c r="BF150" s="26">
        <f>IF($V146="LA","MLAC3",IF($V146="SS","MSSC3",IF($V146="SCI","MSCIC3",IF($V146="im8","MM8C3",IF($V146="SP","MSPC3",IF($V146="SPM","RM1G",IF($V146="SLA","RLA1G",IF($V146="ASC","ASC1GT1"))))))))</f>
        <v/>
      </c>
      <c r="BG150" s="26">
        <f>IF($W146="LA","MLAC4",IF($W146="SS","MSSC4",IF($W146="SCI","MSCIC4",IF($W146="im8","MM8C4",IF($W146="SP","MSPC4",IF($W146="SPM","RM2G",IF($W146="SPLA","RLA2G",IF($W146="ASC","ASC2GT1",IF($W146="MOT","OTM72G")))))))))</f>
        <v/>
      </c>
      <c r="BH150" s="26">
        <f>IF($X146="LA","MLAC5",IF($X146="SS","MSSC5",IF($X146="SCI","MSCIC5",IF($X146="im7","MM7C5",IF($X146="SP","MSPC5",IF($X146="ELL","ELL5G",IF($X146="SPLA","RLA5G",IF($X146="ASC","ASC5B"))))))))</f>
        <v/>
      </c>
      <c r="BI150" s="26">
        <f>IF($Y146="WB","MHRWB",IF($Y146="JG","MHRJG",IF($Y146="AV","MHRAV",IF($Y146="KP","MHRKP",IF($Y146="TH","MHRTH")))))</f>
        <v/>
      </c>
      <c r="BM150" s="8" t="n"/>
      <c r="BN150" s="8" t="n"/>
      <c r="BO150" s="71" t="n"/>
    </row>
    <row r="151">
      <c r="AD151" s="27" t="n"/>
      <c r="BC151" s="3">
        <f>$C147</f>
        <v/>
      </c>
      <c r="BD151" s="223">
        <f>IF($T147="LA","MLAC1",IF($T147="SS","MSSC1",IF($T147="SCI","MSCIC1",IF($T147="IM7","MM7C1",IF($T147="SP","MSPAC1",IF($T147="SPM","RM1B",IF($T147="SLA","RLA1B",IF($T147="ASC","ASC1BT1"))))))))</f>
        <v/>
      </c>
      <c r="BE151" s="217">
        <f>IF($U147="LA","MLAC2",IF($U147="SS","MSSC2",IF($U147="SCI","MSCIC2",IF($U147="im7","MM7C2",IF($U147="SP","MSPAC2",IF($U147="SPM","RM2B",IF($U147="SPLA","RLA2B",IF($U147="ASC","ASC2BT1",IF($U147="ELL","ELL2B")))))))))</f>
        <v/>
      </c>
      <c r="BF151" s="26">
        <f>IF($V147="LA","MLAC3",IF($V147="SS","MSSC3",IF($V147="SCI","MSCIC3",IF($V147="im8","MM8C3",IF($V147="SP","MSPC3",IF($V147="SPM","RM1G",IF($V147="SLA","RLA1G",IF($V147="ASC","ASC1GT1"))))))))</f>
        <v/>
      </c>
      <c r="BG151" s="26">
        <f>IF($W147="LA","MLAC4",IF($W147="SS","MSSC4",IF($W147="SCI","MSCIC4",IF($W147="im8","MM8C4",IF($W147="SP","MSPC4",IF($W147="SPM","RM2G",IF($W147="SPLA","RLA2G",IF($W147="ASC","ASC2GT1",IF($W147="MOT","OTM72G")))))))))</f>
        <v/>
      </c>
      <c r="BH151" s="26">
        <f>IF($X147="LA","MLAC5",IF($X147="SS","MSSC5",IF($X147="SCI","MSCIC5",IF($X147="im7","MM7C5",IF($X147="SP","MSPC5",IF($X147="ELL","ELL5G",IF($X147="SPLA","RLA5G",IF($X147="ASC","ASC5B"))))))))</f>
        <v/>
      </c>
      <c r="BI151" s="26">
        <f>IF($Y147="WB","MHRWB",IF($Y147="JG","MHRJG",IF($Y147="AV","MHRAV",IF($Y147="KP","MHRKP",IF($Y147="TH","MHRTH")))))</f>
        <v/>
      </c>
      <c r="BM151" s="8" t="n"/>
      <c r="BN151" s="8" t="n"/>
      <c r="BO151" s="71" t="n"/>
    </row>
    <row r="152">
      <c r="AD152" s="27" t="n"/>
      <c r="BC152" s="3">
        <f>$C148</f>
        <v/>
      </c>
      <c r="BD152" s="223">
        <f>IF($T148="LA","MLAC1",IF($T148="SS","MSSC1",IF($T148="SCI","MSCIC1",IF($T148="IM7","MM7C1",IF($T148="SP","MSPAC1",IF($T148="SPM","RM1B",IF($T148="SLA","RLA1B",IF($T148="ASC","ASC1BT1"))))))))</f>
        <v/>
      </c>
      <c r="BE152" s="217">
        <f>IF($U148="LA","MLAC2",IF($U148="SS","MSSC2",IF($U148="SCI","MSCIC2",IF($U148="im7","MM7C2",IF($U148="SP","MSPAC2",IF($U148="SPM","RM2B",IF($U148="SPLA","RLA2B",IF($U148="ASC","ASC2BT1",IF($U148="ELL","ELL2B")))))))))</f>
        <v/>
      </c>
      <c r="BF152" s="26">
        <f>IF($V148="LA","MLAC3",IF($V148="SS","MSSC3",IF($V148="SCI","MSCIC3",IF($V148="im8","MM8C3",IF($V148="SP","MSPC3",IF($V148="SPM","RM1G",IF($V148="SLA","RLA1G",IF($V148="ASC","ASC1GT1"))))))))</f>
        <v/>
      </c>
      <c r="BG152" s="26">
        <f>IF($W148="LA","MLAC4",IF($W148="SS","MSSC4",IF($W148="SCI","MSCIC4",IF($W148="im8","MM8C4",IF($W148="SP","MSPC4",IF($W148="SPM","RM2G",IF($W148="SPLA","RLA2G",IF($W148="ASC","ASC2GT1",IF($W148="MOT","OTM72G")))))))))</f>
        <v/>
      </c>
      <c r="BH152" s="26">
        <f>IF($X148="LA","MLAC5",IF($X148="SS","MSSC5",IF($X148="SCI","MSCIC5",IF($X148="im7","MM7C5",IF($X148="SP","MSPC5",IF($X148="ELL","ELL5G",IF($X148="SPLA","RLA5G",IF($X148="ASC","ASC5B"))))))))</f>
        <v/>
      </c>
      <c r="BI152" s="26">
        <f>IF($Y148="WB","MHRWB",IF($Y148="JG","MHRJG",IF($Y148="AV","MHRAV",IF($Y148="KP","MHRKP",IF($Y148="TH","MHRTH")))))</f>
        <v/>
      </c>
      <c r="BM152" s="8" t="n"/>
      <c r="BN152" s="8" t="n"/>
      <c r="BO152" s="71" t="n"/>
    </row>
    <row r="153">
      <c r="AD153" s="27" t="n"/>
      <c r="BC153" s="3">
        <f>$C149</f>
        <v/>
      </c>
      <c r="BD153" s="223">
        <f>IF($T149="LA","MLAC1",IF($T149="SS","MSSC1",IF($T149="SCI","MSCIC1",IF($T149="IM7","MM7C1",IF($T149="SP","MSPAC1",IF($T149="SPM","RM1B",IF($T149="SLA","RLA1B",IF($T149="ASC","ASC1BT1"))))))))</f>
        <v/>
      </c>
      <c r="BE153" s="217">
        <f>IF($U149="LA","MLAC2",IF($U149="SS","MSSC2",IF($U149="SCI","MSCIC2",IF($U149="im7","MM7C2",IF($U149="SP","MSPAC2",IF($U149="SPM","RM2B",IF($U149="SPLA","RLA2B",IF($U149="ASC","ASC2BT1",IF($U149="ELL","ELL2B")))))))))</f>
        <v/>
      </c>
      <c r="BF153" s="26">
        <f>IF($V149="LA","MLAC3",IF($V149="SS","MSSC3",IF($V149="SCI","MSCIC3",IF($V149="im8","MM8C3",IF($V149="SP","MSPC3",IF($V149="SPM","RM1G",IF($V149="SLA","RLA1G",IF($V149="ASC","ASC1GT1"))))))))</f>
        <v/>
      </c>
      <c r="BG153" s="26">
        <f>IF($W149="LA","MLAC4",IF($W149="SS","MSSC4",IF($W149="SCI","MSCIC4",IF($W149="im8","MM8C4",IF($W149="SP","MSPC4",IF($W149="SPM","RM2G",IF($W149="SPLA","RLA2G",IF($W149="ASC","ASC2GT1",IF($W149="MOT","OTM72G")))))))))</f>
        <v/>
      </c>
      <c r="BH153" s="26">
        <f>IF($X149="LA","MLAC5",IF($X149="SS","MSSC5",IF($X149="SCI","MSCIC5",IF($X149="im7","MM7C5",IF($X149="SP","MSPC5",IF($X149="ELL","ELL5G",IF($X149="SPLA","RLA5G",IF($X149="ASC","ASC5B"))))))))</f>
        <v/>
      </c>
      <c r="BI153" s="26">
        <f>IF($Y149="WB","MHRWB",IF($Y149="JG","MHRJG",IF($Y149="AV","MHRAV",IF($Y149="KP","MHRKP",IF($Y149="TH","MHRTH")))))</f>
        <v/>
      </c>
      <c r="BM153" s="8" t="n"/>
      <c r="BN153" s="8" t="n"/>
      <c r="BO153" s="71" t="n"/>
    </row>
    <row r="154">
      <c r="AD154" s="27" t="n"/>
      <c r="BC154" s="3">
        <f>$C150</f>
        <v/>
      </c>
      <c r="BD154" s="223">
        <f>IF($T150="LA","MLAC1",IF($T150="SS","MSSC1",IF($T150="SCI","MSCIC1",IF($T150="IM7","MM7C1",IF($T150="SP","MSPAC1",IF($T150="SPM","RM1B",IF($T150="SLA","RLA1B",IF($T150="ASC","ASC1BT1"))))))))</f>
        <v/>
      </c>
      <c r="BE154" s="217">
        <f>IF($U150="LA","MLAC2",IF($U150="SS","MSSC2",IF($U150="SCI","MSCIC2",IF($U150="im7","MM7C2",IF($U150="SP","MSPAC2",IF($U150="SPM","RM2B",IF($U150="SPLA","RLA2B",IF($U150="ASC","ASC2BT1",IF($U150="ELL","ELL2B")))))))))</f>
        <v/>
      </c>
      <c r="BF154" s="26">
        <f>IF($V150="LA","MLAC3",IF($V150="SS","MSSC3",IF($V150="SCI","MSCIC3",IF($V150="im8","MM8C3",IF($V150="SP","MSPC3",IF($V150="SPM","RM1G",IF($V150="SLA","RLA1G",IF($V150="ASC","ASC1GT1"))))))))</f>
        <v/>
      </c>
      <c r="BG154" s="26">
        <f>IF($W150="LA","MLAC4",IF($W150="SS","MSSC4",IF($W150="SCI","MSCIC4",IF($W150="im8","MM8C4",IF($W150="SP","MSPC4",IF($W150="SPM","RM2G",IF($W150="SPLA","RLA2G",IF($W150="ASC","ASC2GT1",IF($W150="MOT","OTM72G")))))))))</f>
        <v/>
      </c>
      <c r="BH154" s="26">
        <f>IF($X150="LA","MLAC5",IF($X150="SS","MSSC5",IF($X150="SCI","MSCIC5",IF($X150="im7","MM7C5",IF($X150="SP","MSPC5",IF($X150="ELL","ELL5G",IF($X150="SPLA","RLA5G",IF($X150="ASC","ASC5B"))))))))</f>
        <v/>
      </c>
      <c r="BI154" s="26">
        <f>IF($Y150="WB","MHRWB",IF($Y150="JG","MHRJG",IF($Y150="AV","MHRAV",IF($Y150="KP","MHRKP",IF($Y150="TH","MHRTH")))))</f>
        <v/>
      </c>
      <c r="BM154" s="8" t="n"/>
      <c r="BN154" s="8" t="n"/>
      <c r="BO154" s="71" t="n"/>
    </row>
    <row r="155">
      <c r="AD155" s="27" t="n"/>
      <c r="BC155" s="3">
        <f>$C151</f>
        <v/>
      </c>
      <c r="BD155" s="223">
        <f>IF($T151="LA","MLAC1",IF($T151="SS","MSSC1",IF($T151="SCI","MSCIC1",IF($T151="IM7","MM7C1",IF($T151="SP","MSPAC1",IF($T151="SPM","RM1B",IF($T151="SLA","RLA1B",IF($T151="ASC","ASC1BT1"))))))))</f>
        <v/>
      </c>
      <c r="BE155" s="217">
        <f>IF($U151="LA","MLAC2",IF($U151="SS","MSSC2",IF($U151="SCI","MSCIC2",IF($U151="im7","MM7C2",IF($U151="SP","MSPAC2",IF($U151="SPM","RM2B",IF($U151="SPLA","RLA2B",IF($U151="ASC","ASC2BT1",IF($U151="ELL","ELL2B")))))))))</f>
        <v/>
      </c>
      <c r="BF155" s="26">
        <f>IF($V151="LA","MLAC3",IF($V151="SS","MSSC3",IF($V151="SCI","MSCIC3",IF($V151="im8","MM8C3",IF($V151="SP","MSPC3",IF($V151="SPM","RM1G",IF($V151="SLA","RLA1G",IF($V151="ASC","ASC1GT1"))))))))</f>
        <v/>
      </c>
      <c r="BG155" s="26">
        <f>IF($W151="LA","MLAC4",IF($W151="SS","MSSC4",IF($W151="SCI","MSCIC4",IF($W151="im8","MM8C4",IF($W151="SP","MSPC4",IF($W151="SPM","RM2G",IF($W151="SPLA","RLA2G",IF($W151="ASC","ASC2GT1",IF($W151="MOT","OTM72G")))))))))</f>
        <v/>
      </c>
      <c r="BH155" s="26">
        <f>IF($X151="LA","MLAC5",IF($X151="SS","MSSC5",IF($X151="SCI","MSCIC5",IF($X151="im7","MM7C5",IF($X151="SP","MSPC5",IF($X151="ELL","ELL5G",IF($X151="SPLA","RLA5G",IF($X151="ASC","ASC5B"))))))))</f>
        <v/>
      </c>
      <c r="BI155" s="26">
        <f>IF($Y151="WB","MHRWB",IF($Y151="JG","MHRJG",IF($Y151="AV","MHRAV",IF($Y151="KP","MHRKP",IF($Y151="TH","MHRTH")))))</f>
        <v/>
      </c>
      <c r="BM155" s="8" t="n"/>
      <c r="BN155" s="8" t="n"/>
      <c r="BO155" s="71" t="n"/>
    </row>
    <row r="156">
      <c r="AD156" s="27" t="n"/>
      <c r="BC156" s="3">
        <f>$C152</f>
        <v/>
      </c>
      <c r="BD156" s="223">
        <f>IF($T152="LA","MLAC1",IF($T152="SS","MSSC1",IF($T152="SCI","MSCIC1",IF($T152="IM7","MM7C1",IF($T152="SP","MSPAC1",IF($T152="SPM","RM1B",IF($T152="SLA","RLA1B",IF($T152="ASC","ASC1BT1"))))))))</f>
        <v/>
      </c>
      <c r="BE156" s="217">
        <f>IF($U152="LA","MLAC2",IF($U152="SS","MSSC2",IF($U152="SCI","MSCIC2",IF($U152="im7","MM7C2",IF($U152="SP","MSPAC2",IF($U152="SPM","RM2B",IF($U152="SPLA","RLA2B",IF($U152="ASC","ASC2BT1",IF($U152="ELL","ELL2B")))))))))</f>
        <v/>
      </c>
      <c r="BF156" s="26">
        <f>IF($V152="LA","MLAC3",IF($V152="SS","MSSC3",IF($V152="SCI","MSCIC3",IF($V152="im8","MM8C3",IF($V152="SP","MSPC3",IF($V152="SPM","RM1G",IF($V152="SLA","RLA1G",IF($V152="ASC","ASC1GT1"))))))))</f>
        <v/>
      </c>
      <c r="BG156" s="26">
        <f>IF($W152="LA","MLAC4",IF($W152="SS","MSSC4",IF($W152="SCI","MSCIC4",IF($W152="im8","MM8C4",IF($W152="SP","MSPC4",IF($W152="SPM","RM2G",IF($W152="SPLA","RLA2G",IF($W152="ASC","ASC2GT1",IF($W152="MOT","OTM72G")))))))))</f>
        <v/>
      </c>
      <c r="BH156" s="26">
        <f>IF($X152="LA","MLAC5",IF($X152="SS","MSSC5",IF($X152="SCI","MSCIC5",IF($X152="im7","MM7C5",IF($X152="SP","MSPC5",IF($X152="ELL","ELL5G",IF($X152="SPLA","RLA5G",IF($X152="ASC","ASC5B"))))))))</f>
        <v/>
      </c>
      <c r="BI156" s="26">
        <f>IF($Y152="WB","MHRWB",IF($Y152="JG","MHRJG",IF($Y152="AV","MHRAV",IF($Y152="KP","MHRKP",IF($Y152="TH","MHRTH")))))</f>
        <v/>
      </c>
      <c r="BM156" s="8" t="n"/>
      <c r="BN156" s="8" t="n"/>
      <c r="BO156" s="71" t="n"/>
    </row>
    <row r="157">
      <c r="AD157" s="27" t="n"/>
      <c r="BC157" s="3">
        <f>$C153</f>
        <v/>
      </c>
      <c r="BD157" s="223">
        <f>IF($T153="LA","MLAC1",IF($T153="SS","MSSC1",IF($T153="SCI","MSCIC1",IF($T153="IM7","MM7C1",IF($T153="SP","MSPAC1",IF($T153="SPM","RM1B",IF($T153="SLA","RLA1B",IF($T153="ASC","ASC1BT1"))))))))</f>
        <v/>
      </c>
      <c r="BE157" s="217">
        <f>IF($U153="LA","MLAC2",IF($U153="SS","MSSC2",IF($U153="SCI","MSCIC2",IF($U153="im7","MM7C2",IF($U153="SP","MSPAC2",IF($U153="SPM","RM2B",IF($U153="SPLA","RLA2B",IF($U153="ASC","ASC2BT1",IF($U153="ELL","ELL2B")))))))))</f>
        <v/>
      </c>
      <c r="BF157" s="26">
        <f>IF($V153="LA","MLAC3",IF($V153="SS","MSSC3",IF($V153="SCI","MSCIC3",IF($V153="im8","MM8C3",IF($V153="SP","MSPC3",IF($V153="SPM","RM1G",IF($V153="SLA","RLA1G",IF($V153="ASC","ASC1GT1"))))))))</f>
        <v/>
      </c>
      <c r="BG157" s="26">
        <f>IF($W153="LA","MLAC4",IF($W153="SS","MSSC4",IF($W153="SCI","MSCIC4",IF($W153="im8","MM8C4",IF($W153="SP","MSPC4",IF($W153="SPM","RM2G",IF($W153="SPLA","RLA2G",IF($W153="ASC","ASC2GT1",IF($W153="MOT","OTM72G")))))))))</f>
        <v/>
      </c>
      <c r="BH157" s="26">
        <f>IF($X153="LA","MLAC5",IF($X153="SS","MSSC5",IF($X153="SCI","MSCIC5",IF($X153="im7","MM7C5",IF($X153="SP","MSPC5",IF($X153="ELL","ELL5G",IF($X153="SPLA","RLA5G",IF($X153="ASC","ASC5B"))))))))</f>
        <v/>
      </c>
      <c r="BI157" s="26">
        <f>IF($Y153="WB","MHRWB",IF($Y153="JG","MHRJG",IF($Y153="AV","MHRAV",IF($Y153="KP","MHRKP",IF($Y153="TH","MHRTH")))))</f>
        <v/>
      </c>
      <c r="BM157" s="8" t="n"/>
      <c r="BN157" s="8" t="n"/>
      <c r="BO157" s="71" t="n"/>
    </row>
    <row r="158">
      <c r="AD158" s="27" t="n"/>
      <c r="BC158" s="3">
        <f>$C154</f>
        <v/>
      </c>
      <c r="BD158" s="223">
        <f>IF($T154="LA","MLAC1",IF($T154="SS","MSSC1",IF($T154="SCI","MSCIC1",IF($T154="IM7","MM7C1",IF($T154="SP","MSPAC1",IF($T154="SPM","RM1B",IF($T154="SLA","RLA1B",IF($T154="ASC","ASC1BT1"))))))))</f>
        <v/>
      </c>
      <c r="BE158" s="217">
        <f>IF($U154="LA","MLAC2",IF($U154="SS","MSSC2",IF($U154="SCI","MSCIC2",IF($U154="im7","MM7C2",IF($U154="SP","MSPAC2",IF($U154="SPM","RM2B",IF($U154="SPLA","RLA2B",IF($U154="ASC","ASC2BT1",IF($U154="ELL","ELL2B")))))))))</f>
        <v/>
      </c>
      <c r="BF158" s="26">
        <f>IF($V154="LA","MLAC3",IF($V154="SS","MSSC3",IF($V154="SCI","MSCIC3",IF($V154="im8","MM8C3",IF($V154="SP","MSPC3",IF($V154="SPM","RM1G",IF($V154="SLA","RLA1G",IF($V154="ASC","ASC1GT1"))))))))</f>
        <v/>
      </c>
      <c r="BG158" s="26">
        <f>IF($W154="LA","MLAC4",IF($W154="SS","MSSC4",IF($W154="SCI","MSCIC4",IF($W154="im8","MM8C4",IF($W154="SP","MSPC4",IF($W154="SPM","RM2G",IF($W154="SPLA","RLA2G",IF($W154="ASC","ASC2GT1",IF($W154="MOT","OTM72G")))))))))</f>
        <v/>
      </c>
      <c r="BH158" s="26">
        <f>IF($X154="LA","MLAC5",IF($X154="SS","MSSC5",IF($X154="SCI","MSCIC5",IF($X154="im7","MM7C5",IF($X154="SP","MSPC5",IF($X154="ELL","ELL5G",IF($X154="SPLA","RLA5G",IF($X154="ASC","ASC5B"))))))))</f>
        <v/>
      </c>
      <c r="BI158" s="26">
        <f>IF($Y154="WB","MHRWB",IF($Y154="JG","MHRJG",IF($Y154="AV","MHRAV",IF($Y154="KP","MHRKP",IF($Y154="TH","MHRTH")))))</f>
        <v/>
      </c>
      <c r="BM158" s="8" t="n"/>
      <c r="BN158" s="8" t="n"/>
      <c r="BO158" s="71" t="n"/>
    </row>
    <row r="159">
      <c r="AD159" s="27" t="n"/>
      <c r="BC159" s="3">
        <f>$C155</f>
        <v/>
      </c>
      <c r="BD159" s="223">
        <f>IF($T155="LA","MLAC1",IF($T155="SS","MSSC1",IF($T155="SCI","MSCIC1",IF($T155="IM7","MM7C1",IF($T155="SP","MSPAC1",IF($T155="SPM","RM1B",IF($T155="SLA","RLA1B",IF($T155="ASC","ASC1BT1"))))))))</f>
        <v/>
      </c>
      <c r="BE159" s="217">
        <f>IF($U155="LA","MLAC2",IF($U155="SS","MSSC2",IF($U155="SCI","MSCIC2",IF($U155="im7","MM7C2",IF($U155="SP","MSPAC2",IF($U155="SPM","RM2B",IF($U155="SPLA","RLA2B",IF($U155="ASC","ASC2BT1",IF($U155="ELL","ELL2B")))))))))</f>
        <v/>
      </c>
      <c r="BF159" s="26">
        <f>IF($V155="LA","MLAC3",IF($V155="SS","MSSC3",IF($V155="SCI","MSCIC3",IF($V155="im8","MM8C3",IF($V155="SP","MSPC3",IF($V155="SPM","RM1G",IF($V155="SLA","RLA1G",IF($V155="ASC","ASC1GT1"))))))))</f>
        <v/>
      </c>
      <c r="BG159" s="26">
        <f>IF($W155="LA","MLAC4",IF($W155="SS","MSSC4",IF($W155="SCI","MSCIC4",IF($W155="im8","MM8C4",IF($W155="SP","MSPC4",IF($W155="SPM","RM2G",IF($W155="SPLA","RLA2G",IF($W155="ASC","ASC2GT1",IF($W155="MOT","OTM72G")))))))))</f>
        <v/>
      </c>
      <c r="BH159" s="26">
        <f>IF($X155="LA","MLAC5",IF($X155="SS","MSSC5",IF($X155="SCI","MSCIC5",IF($X155="im7","MM7C5",IF($X155="SP","MSPC5",IF($X155="ELL","ELL5G",IF($X155="SPLA","RLA5G",IF($X155="ASC","ASC5B"))))))))</f>
        <v/>
      </c>
      <c r="BI159" s="26">
        <f>IF($Y155="WB","MHRWB",IF($Y155="JG","MHRJG",IF($Y155="AV","MHRAV",IF($Y155="KP","MHRKP",IF($Y155="TH","MHRTH")))))</f>
        <v/>
      </c>
      <c r="BM159" s="8" t="n"/>
      <c r="BN159" s="8" t="n"/>
      <c r="BO159" s="71" t="n"/>
    </row>
    <row r="160">
      <c r="AD160" s="27" t="n"/>
      <c r="BC160" s="3">
        <f>$C156</f>
        <v/>
      </c>
      <c r="BD160" s="223">
        <f>IF($T156="LA","MLAC1",IF($T156="SS","MSSC1",IF($T156="SCI","MSCIC1",IF($T156="IM7","MM7C1",IF($T156="SP","MSPAC1",IF($T156="SPM","RM1B",IF($T156="SLA","RLA1B",IF($T156="ASC","ASC1BT1"))))))))</f>
        <v/>
      </c>
      <c r="BE160" s="217">
        <f>IF($U156="LA","MLAC2",IF($U156="SS","MSSC2",IF($U156="SCI","MSCIC2",IF($U156="im7","MM7C2",IF($U156="SP","MSPAC2",IF($U156="SPM","RM2B",IF($U156="SPLA","RLA2B",IF($U156="ASC","ASC2BT1",IF($U156="ELL","ELL2B")))))))))</f>
        <v/>
      </c>
      <c r="BF160" s="26">
        <f>IF($V156="LA","MLAC3",IF($V156="SS","MSSC3",IF($V156="SCI","MSCIC3",IF($V156="im8","MM8C3",IF($V156="SP","MSPC3",IF($V156="SPM","RM1G",IF($V156="SLA","RLA1G",IF($V156="ASC","ASC1GT1"))))))))</f>
        <v/>
      </c>
      <c r="BG160" s="26">
        <f>IF($W156="LA","MLAC4",IF($W156="SS","MSSC4",IF($W156="SCI","MSCIC4",IF($W156="im8","MM8C4",IF($W156="SP","MSPC4",IF($W156="SPM","RM2G",IF($W156="SPLA","RLA2G",IF($W156="ASC","ASC2GT1",IF($W156="MOT","OTM72G")))))))))</f>
        <v/>
      </c>
      <c r="BH160" s="26">
        <f>IF($X156="LA","MLAC5",IF($X156="SS","MSSC5",IF($X156="SCI","MSCIC5",IF($X156="im7","MM7C5",IF($X156="SP","MSPC5",IF($X156="ELL","ELL5G",IF($X156="SPLA","RLA5G",IF($X156="ASC","ASC5B"))))))))</f>
        <v/>
      </c>
      <c r="BI160" s="26">
        <f>IF($Y156="WB","MHRWB",IF($Y156="JG","MHRJG",IF($Y156="AV","MHRAV",IF($Y156="KP","MHRKP",IF($Y156="TH","MHRTH")))))</f>
        <v/>
      </c>
      <c r="BM160" s="8" t="n"/>
      <c r="BN160" s="8" t="n"/>
      <c r="BO160" s="71" t="n"/>
    </row>
    <row r="161">
      <c r="AD161" s="27" t="n"/>
      <c r="BC161" s="3">
        <f>$C157</f>
        <v/>
      </c>
      <c r="BD161" s="223">
        <f>IF($T157="LA","MLAC1",IF($T157="SS","MSSC1",IF($T157="SCI","MSCIC1",IF($T157="IM7","MM7C1",IF($T157="SP","MSPAC1",IF($T157="SPM","RM1B",IF($T157="SLA","RLA1B",IF($T157="ASC","ASC1BT1"))))))))</f>
        <v/>
      </c>
      <c r="BE161" s="217">
        <f>IF($U157="LA","MLAC2",IF($U157="SS","MSSC2",IF($U157="SCI","MSCIC2",IF($U157="im7","MM7C2",IF($U157="SP","MSPAC2",IF($U157="SPM","RM2B",IF($U157="SPLA","RLA2B",IF($U157="ASC","ASC2BT1",IF($U157="ELL","ELL2B")))))))))</f>
        <v/>
      </c>
      <c r="BF161" s="26">
        <f>IF($V157="LA","MLAC3",IF($V157="SS","MSSC3",IF($V157="SCI","MSCIC3",IF($V157="im8","MM8C3",IF($V157="SP","MSPC3",IF($V157="SPM","RM1G",IF($V157="SLA","RLA1G",IF($V157="ASC","ASC1GT1"))))))))</f>
        <v/>
      </c>
      <c r="BG161" s="26">
        <f>IF($W157="LA","MLAC4",IF($W157="SS","MSSC4",IF($W157="SCI","MSCIC4",IF($W157="im8","MM8C4",IF($W157="SP","MSPC4",IF($W157="SPM","RM2G",IF($W157="SPLA","RLA2G",IF($W157="ASC","ASC2GT1",IF($W157="MOT","OTM72G")))))))))</f>
        <v/>
      </c>
      <c r="BH161" s="26">
        <f>IF($X157="LA","MLAC5",IF($X157="SS","MSSC5",IF($X157="SCI","MSCIC5",IF($X157="im7","MM7C5",IF($X157="SP","MSPC5",IF($X157="ELL","ELL5G",IF($X157="SPLA","RLA5G",IF($X157="ASC","ASC5B"))))))))</f>
        <v/>
      </c>
      <c r="BI161" s="26">
        <f>IF($Y157="WB","MHRWB",IF($Y157="JG","MHRJG",IF($Y157="AV","MHRAV",IF($Y157="KP","MHRKP",IF($Y157="TH","MHRTH")))))</f>
        <v/>
      </c>
      <c r="BM161" s="8" t="n"/>
      <c r="BN161" s="8" t="n"/>
      <c r="BO161" s="71" t="n"/>
    </row>
    <row r="162">
      <c r="AD162" s="27" t="n"/>
      <c r="BC162" s="3">
        <f>$C158</f>
        <v/>
      </c>
      <c r="BD162" s="223">
        <f>IF($T158="LA","MLAC1",IF($T158="SS","MSSC1",IF($T158="SCI","MSCIC1",IF($T158="IM7","MM7C1",IF($T158="SP","MSPAC1",IF($T158="SPM","RM1B",IF($T158="SLA","RLA1B",IF($T158="ASC","ASC1BT1"))))))))</f>
        <v/>
      </c>
      <c r="BE162" s="217">
        <f>IF($U158="LA","MLAC2",IF($U158="SS","MSSC2",IF($U158="SCI","MSCIC2",IF($U158="im7","MM7C2",IF($U158="SP","MSPAC2",IF($U158="SPM","RM2B",IF($U158="SPLA","RLA2B",IF($U158="ASC","ASC2BT1",IF($U158="ELL","ELL2B")))))))))</f>
        <v/>
      </c>
      <c r="BF162" s="26">
        <f>IF($V158="LA","MLAC3",IF($V158="SS","MSSC3",IF($V158="SCI","MSCIC3",IF($V158="im8","MM8C3",IF($V158="SP","MSPC3",IF($V158="SPM","RM1G",IF($V158="SLA","RLA1G",IF($V158="ASC","ASC1GT1"))))))))</f>
        <v/>
      </c>
      <c r="BG162" s="26">
        <f>IF($W158="LA","MLAC4",IF($W158="SS","MSSC4",IF($W158="SCI","MSCIC4",IF($W158="im8","MM8C4",IF($W158="SP","MSPC4",IF($W158="SPM","RM2G",IF($W158="SPLA","RLA2G",IF($W158="ASC","ASC2GT1",IF($W158="MOT","OTM72G")))))))))</f>
        <v/>
      </c>
      <c r="BH162" s="26">
        <f>IF($X158="LA","MLAC5",IF($X158="SS","MSSC5",IF($X158="SCI","MSCIC5",IF($X158="im7","MM7C5",IF($X158="SP","MSPC5",IF($X158="ELL","ELL5G",IF($X158="SPLA","RLA5G",IF($X158="ASC","ASC5B"))))))))</f>
        <v/>
      </c>
      <c r="BI162" s="26">
        <f>IF($Y158="WB","MHRWB",IF($Y158="JG","MHRJG",IF($Y158="AV","MHRAV",IF($Y158="KP","MHRKP",IF($Y158="TH","MHRTH")))))</f>
        <v/>
      </c>
      <c r="BM162" s="8" t="n"/>
      <c r="BN162" s="8" t="n"/>
      <c r="BO162" s="71" t="n"/>
    </row>
    <row r="163">
      <c r="AD163" s="27" t="n"/>
      <c r="BC163" s="3">
        <f>$C159</f>
        <v/>
      </c>
      <c r="BD163" s="223">
        <f>IF($T159="LA","MLAC1",IF($T159="SS","MSSC1",IF($T159="SCI","MSCIC1",IF($T159="IM7","MM7C1",IF($T159="SP","MSPAC1",IF($T159="SPM","RM1B",IF($T159="SLA","RLA1B",IF($T159="ASC","ASC1BT1"))))))))</f>
        <v/>
      </c>
      <c r="BE163" s="217">
        <f>IF($U159="LA","MLAC2",IF($U159="SS","MSSC2",IF($U159="SCI","MSCIC2",IF($U159="im7","MM7C2",IF($U159="SP","MSPAC2",IF($U159="SPM","RM2B",IF($U159="SPLA","RLA2B",IF($U159="ASC","ASC2BT1",IF($U159="ELL","ELL2B")))))))))</f>
        <v/>
      </c>
      <c r="BF163" s="26">
        <f>IF($V159="LA","MLAC3",IF($V159="SS","MSSC3",IF($V159="SCI","MSCIC3",IF($V159="im8","MM8C3",IF($V159="SP","MSPC3",IF($V159="SPM","RM1G",IF($V159="SLA","RLA1G",IF($V159="ASC","ASC1GT1"))))))))</f>
        <v/>
      </c>
      <c r="BG163" s="26">
        <f>IF($W159="LA","MLAC4",IF($W159="SS","MSSC4",IF($W159="SCI","MSCIC4",IF($W159="im8","MM8C4",IF($W159="SP","MSPC4",IF($W159="SPM","RM2G",IF($W159="SPLA","RLA2G",IF($W159="ASC","ASC2GT1",IF($W159="MOT","OTM72G")))))))))</f>
        <v/>
      </c>
      <c r="BH163" s="26">
        <f>IF($X159="LA","MLAC5",IF($X159="SS","MSSC5",IF($X159="SCI","MSCIC5",IF($X159="im7","MM7C5",IF($X159="SP","MSPC5",IF($X159="ELL","ELL5G",IF($X159="SPLA","RLA5G",IF($X159="ASC","ASC5B"))))))))</f>
        <v/>
      </c>
      <c r="BI163" s="26">
        <f>IF($Y159="WB","MHRWB",IF($Y159="JG","MHRJG",IF($Y159="AV","MHRAV",IF($Y159="KP","MHRKP",IF($Y159="TH","MHRTH")))))</f>
        <v/>
      </c>
      <c r="BM163" s="8" t="n"/>
      <c r="BN163" s="8" t="n"/>
      <c r="BO163" s="71" t="n"/>
    </row>
    <row r="164">
      <c r="AD164" s="27" t="n"/>
      <c r="BC164" s="3">
        <f>$C160</f>
        <v/>
      </c>
      <c r="BD164" s="223">
        <f>IF($T160="LA","MLAC1",IF($T160="SS","MSSC1",IF($T160="SCI","MSCIC1",IF($T160="IM7","MM7C1",IF($T160="SP","MSPAC1",IF($T160="SPM","RM1B",IF($T160="SLA","RLA1B",IF($T160="ASC","ASC1BT1"))))))))</f>
        <v/>
      </c>
      <c r="BE164" s="217">
        <f>IF($U160="LA","MLAC2",IF($U160="SS","MSSC2",IF($U160="SCI","MSCIC2",IF($U160="im7","MM7C2",IF($U160="SP","MSPAC2",IF($U160="SPM","RM2B",IF($U160="SPLA","RLA2B",IF($U160="ASC","ASC2BT1",IF($U160="ELL","ELL2B")))))))))</f>
        <v/>
      </c>
      <c r="BF164" s="26">
        <f>IF($V160="LA","MLAC3",IF($V160="SS","MSSC3",IF($V160="SCI","MSCIC3",IF($V160="im8","MM8C3",IF($V160="SP","MSPC3",IF($V160="SPM","RM1G",IF($V160="SLA","RLA1G",IF($V160="ASC","ASC1GT1"))))))))</f>
        <v/>
      </c>
      <c r="BG164" s="26">
        <f>IF($W160="LA","MLAC4",IF($W160="SS","MSSC4",IF($W160="SCI","MSCIC4",IF($W160="im8","MM8C4",IF($W160="SP","MSPC4",IF($W160="SPM","RM2G",IF($W160="SPLA","RLA2G",IF($W160="ASC","ASC2GT1",IF($W160="MOT","OTM72G")))))))))</f>
        <v/>
      </c>
      <c r="BH164" s="26">
        <f>IF($X160="LA","MLAC5",IF($X160="SS","MSSC5",IF($X160="SCI","MSCIC5",IF($X160="im7","MM7C5",IF($X160="SP","MSPC5",IF($X160="ELL","ELL5G",IF($X160="SPLA","RLA5G",IF($X160="ASC","ASC5B"))))))))</f>
        <v/>
      </c>
      <c r="BI164" s="26">
        <f>IF($Y160="WB","MHRWB",IF($Y160="JG","MHRJG",IF($Y160="AV","MHRAV",IF($Y160="KP","MHRKP",IF($Y160="TH","MHRTH")))))</f>
        <v/>
      </c>
      <c r="BM164" s="8" t="n"/>
      <c r="BN164" s="8" t="n"/>
      <c r="BO164" s="71" t="n"/>
    </row>
    <row r="165">
      <c r="AD165" s="27" t="n"/>
      <c r="BC165" s="3">
        <f>$C161</f>
        <v/>
      </c>
      <c r="BD165" s="223">
        <f>IF($T161="LA","MLAC1",IF($T161="SS","MSSC1",IF($T161="SCI","MSCIC1",IF($T161="IM7","MM7C1",IF($T161="SP","MSPAC1",IF($T161="SPM","RM1B",IF($T161="SLA","RLA1B",IF($T161="ASC","ASC1BT1"))))))))</f>
        <v/>
      </c>
      <c r="BE165" s="217">
        <f>IF($U161="LA","MLAC2",IF($U161="SS","MSSC2",IF($U161="SCI","MSCIC2",IF($U161="im7","MM7C2",IF($U161="SP","MSPAC2",IF($U161="SPM","RM2B",IF($U161="SPLA","RLA2B",IF($U161="ASC","ASC2BT1",IF($U161="ELL","ELL2B")))))))))</f>
        <v/>
      </c>
      <c r="BF165" s="26">
        <f>IF($V161="LA","MLAC3",IF($V161="SS","MSSC3",IF($V161="SCI","MSCIC3",IF($V161="im8","MM8C3",IF($V161="SP","MSPC3",IF($V161="SPM","RM1G",IF($V161="SLA","RLA1G",IF($V161="ASC","ASC1GT1"))))))))</f>
        <v/>
      </c>
      <c r="BG165" s="26">
        <f>IF($W161="LA","MLAC4",IF($W161="SS","MSSC4",IF($W161="SCI","MSCIC4",IF($W161="im8","MM8C4",IF($W161="SP","MSPC4",IF($W161="SPM","RM2G",IF($W161="SPLA","RLA2G",IF($W161="ASC","ASC2GT1",IF($W161="MOT","OTM72G")))))))))</f>
        <v/>
      </c>
      <c r="BH165" s="26">
        <f>IF($X161="LA","MLAC5",IF($X161="SS","MSSC5",IF($X161="SCI","MSCIC5",IF($X161="im7","MM7C5",IF($X161="SP","MSPC5",IF($X161="ELL","ELL5G",IF($X161="SPLA","RLA5G",IF($X161="ASC","ASC5B"))))))))</f>
        <v/>
      </c>
      <c r="BI165" s="26">
        <f>IF($Y161="WB","MHRWB",IF($Y161="JG","MHRJG",IF($Y161="AV","MHRAV",IF($Y161="KP","MHRKP",IF($Y161="TH","MHRTH")))))</f>
        <v/>
      </c>
      <c r="BM165" s="8" t="n"/>
      <c r="BN165" s="8" t="n"/>
      <c r="BO165" s="71" t="n"/>
    </row>
    <row r="166">
      <c r="AD166" s="27" t="n"/>
      <c r="BC166" s="3">
        <f>$C162</f>
        <v/>
      </c>
      <c r="BD166" s="223">
        <f>IF($T162="LA","MLAC1",IF($T162="SS","MSSC1",IF($T162="SCI","MSCIC1",IF($T162="IM7","MM7C1",IF($T162="SP","MSPAC1",IF($T162="SPM","RM1B",IF($T162="SLA","RLA1B",IF($T162="ASC","ASC1BT1"))))))))</f>
        <v/>
      </c>
      <c r="BE166" s="217">
        <f>IF($U162="LA","MLAC2",IF($U162="SS","MSSC2",IF($U162="SCI","MSCIC2",IF($U162="im7","MM7C2",IF($U162="SP","MSPAC2",IF($U162="SPM","RM2B",IF($U162="SPLA","RLA2B",IF($U162="ASC","ASC2BT1",IF($U162="ELL","ELL2B")))))))))</f>
        <v/>
      </c>
      <c r="BF166" s="26">
        <f>IF($V162="LA","MLAC3",IF($V162="SS","MSSC3",IF($V162="SCI","MSCIC3",IF($V162="im8","MM8C3",IF($V162="SP","MSPC3",IF($V162="SPM","RM1G",IF($V162="SLA","RLA1G",IF($V162="ASC","ASC1GT1"))))))))</f>
        <v/>
      </c>
      <c r="BG166" s="26">
        <f>IF($W162="LA","MLAC4",IF($W162="SS","MSSC4",IF($W162="SCI","MSCIC4",IF($W162="im8","MM8C4",IF($W162="SP","MSPC4",IF($W162="SPM","RM2G",IF($W162="SPLA","RLA2G",IF($W162="ASC","ASC2GT1",IF($W162="MOT","OTM72G")))))))))</f>
        <v/>
      </c>
      <c r="BH166" s="26">
        <f>IF($X162="LA","MLAC5",IF($X162="SS","MSSC5",IF($X162="SCI","MSCIC5",IF($X162="im7","MM7C5",IF($X162="SP","MSPC5",IF($X162="ELL","ELL5G",IF($X162="SPLA","RLA5G",IF($X162="ASC","ASC5B"))))))))</f>
        <v/>
      </c>
      <c r="BI166" s="26">
        <f>IF($Y162="WB","MHRWB",IF($Y162="JG","MHRJG",IF($Y162="AV","MHRAV",IF($Y162="KP","MHRKP",IF($Y162="TH","MHRTH")))))</f>
        <v/>
      </c>
      <c r="BM166" s="8" t="n"/>
      <c r="BN166" s="8" t="n"/>
      <c r="BO166" s="71" t="n"/>
    </row>
    <row r="167">
      <c r="AD167" s="27" t="n"/>
      <c r="BC167" s="3">
        <f>$C163</f>
        <v/>
      </c>
      <c r="BD167" s="223">
        <f>IF($T163="LA","MLAC1",IF($T163="SS","MSSC1",IF($T163="SCI","MSCIC1",IF($T163="IM7","MM7C1",IF($T163="SP","MSPAC1",IF($T163="SPM","RM1B",IF($T163="SLA","RLA1B",IF($T163="ASC","ASC1BT1"))))))))</f>
        <v/>
      </c>
      <c r="BE167" s="217">
        <f>IF($U163="LA","MLAC2",IF($U163="SS","MSSC2",IF($U163="SCI","MSCIC2",IF($U163="im7","MM7C2",IF($U163="SP","MSPAC2",IF($U163="SPM","RM2B",IF($U163="SPLA","RLA2B",IF($U163="ASC","ASC2BT1",IF($U163="ELL","ELL2B")))))))))</f>
        <v/>
      </c>
      <c r="BF167" s="26">
        <f>IF($V163="LA","MLAC3",IF($V163="SS","MSSC3",IF($V163="SCI","MSCIC3",IF($V163="im8","MM8C3",IF($V163="SP","MSPC3",IF($V163="SPM","RM1G",IF($V163="SLA","RLA1G",IF($V163="ASC","ASC1GT1"))))))))</f>
        <v/>
      </c>
      <c r="BG167" s="26">
        <f>IF($W163="LA","MLAC4",IF($W163="SS","MSSC4",IF($W163="SCI","MSCIC4",IF($W163="im8","MM8C4",IF($W163="SP","MSPC4",IF($W163="SPM","RM2G",IF($W163="SPLA","RLA2G",IF($W163="ASC","ASC2GT1",IF($W163="MOT","OTM72G")))))))))</f>
        <v/>
      </c>
      <c r="BH167" s="26">
        <f>IF($X163="LA","MLAC5",IF($X163="SS","MSSC5",IF($X163="SCI","MSCIC5",IF($X163="im7","MM7C5",IF($X163="SP","MSPC5",IF($X163="ELL","ELL5G",IF($X163="SPLA","RLA5G",IF($X163="ASC","ASC5B"))))))))</f>
        <v/>
      </c>
      <c r="BI167" s="26">
        <f>IF($Y163="WB","MHRWB",IF($Y163="JG","MHRJG",IF($Y163="AV","MHRAV",IF($Y163="KP","MHRKP",IF($Y163="TH","MHRTH")))))</f>
        <v/>
      </c>
      <c r="BM167" s="8" t="n"/>
      <c r="BN167" s="8" t="n"/>
      <c r="BO167" s="71" t="n"/>
    </row>
    <row r="168">
      <c r="AD168" s="27" t="n"/>
      <c r="BC168" s="3">
        <f>$C164</f>
        <v/>
      </c>
      <c r="BD168" s="223">
        <f>IF($T164="LA","MLAC1",IF($T164="SS","MSSC1",IF($T164="SCI","MSCIC1",IF($T164="IM7","MM7C1",IF($T164="SP","MSPAC1",IF($T164="SPM","RM1B",IF($T164="SLA","RLA1B",IF($T164="ASC","ASC1BT1"))))))))</f>
        <v/>
      </c>
      <c r="BE168" s="217">
        <f>IF($U164="LA","MLAC2",IF($U164="SS","MSSC2",IF($U164="SCI","MSCIC2",IF($U164="im7","MM7C2",IF($U164="SP","MSPAC2",IF($U164="SPM","RM2B",IF($U164="SPLA","RLA2B",IF($U164="ASC","ASC2BT1",IF($U164="ELL","ELL2B")))))))))</f>
        <v/>
      </c>
      <c r="BF168" s="26">
        <f>IF($V164="LA","MLAC3",IF($V164="SS","MSSC3",IF($V164="SCI","MSCIC3",IF($V164="im8","MM8C3",IF($V164="SP","MSPC3",IF($V164="SPM","RM1G",IF($V164="SLA","RLA1G",IF($V164="ASC","ASC1GT1"))))))))</f>
        <v/>
      </c>
      <c r="BG168" s="26">
        <f>IF($W164="LA","MLAC4",IF($W164="SS","MSSC4",IF($W164="SCI","MSCIC4",IF($W164="im8","MM8C4",IF($W164="SP","MSPC4",IF($W164="SPM","RM2G",IF($W164="SPLA","RLA2G",IF($W164="ASC","ASC2GT1",IF($W164="MOT","OTM72G")))))))))</f>
        <v/>
      </c>
      <c r="BH168" s="26">
        <f>IF($X164="LA","MLAC5",IF($X164="SS","MSSC5",IF($X164="SCI","MSCIC5",IF($X164="im7","MM7C5",IF($X164="SP","MSPC5",IF($X164="ELL","ELL5G",IF($X164="SPLA","RLA5G",IF($X164="ASC","ASC5B"))))))))</f>
        <v/>
      </c>
      <c r="BI168" s="26">
        <f>IF($Y164="WB","MHRWB",IF($Y164="JG","MHRJG",IF($Y164="AV","MHRAV",IF($Y164="KP","MHRKP",IF($Y164="TH","MHRTH")))))</f>
        <v/>
      </c>
      <c r="BM168" s="8" t="n"/>
      <c r="BN168" s="8" t="n"/>
      <c r="BO168" s="71" t="n"/>
    </row>
    <row r="169">
      <c r="AD169" s="27" t="n"/>
      <c r="BC169" s="3">
        <f>$C165</f>
        <v/>
      </c>
      <c r="BD169" s="223">
        <f>IF($T165="LA","MLAC1",IF($T165="SS","MSSC1",IF($T165="SCI","MSCIC1",IF($T165="IM7","MM7C1",IF($T165="SP","MSPAC1",IF($T165="SPM","RM1B",IF($T165="SLA","RLA1B",IF($T165="ASC","ASC1BT1"))))))))</f>
        <v/>
      </c>
      <c r="BE169" s="217">
        <f>IF($U165="LA","MLAC2",IF($U165="SS","MSSC2",IF($U165="SCI","MSCIC2",IF($U165="im7","MM7C2",IF($U165="SP","MSPAC2",IF($U165="SPM","RM2B",IF($U165="SPLA","RLA2B",IF($U165="ASC","ASC2BT1",IF($U165="ELL","ELL2B")))))))))</f>
        <v/>
      </c>
      <c r="BF169" s="26">
        <f>IF($V165="LA","MLAC3",IF($V165="SS","MSSC3",IF($V165="SCI","MSCIC3",IF($V165="im8","MM8C3",IF($V165="SP","MSPC3",IF($V165="SPM","RM1G",IF($V165="SLA","RLA1G",IF($V165="ASC","ASC1GT1"))))))))</f>
        <v/>
      </c>
      <c r="BG169" s="26">
        <f>IF($W165="LA","MLAC4",IF($W165="SS","MSSC4",IF($W165="SCI","MSCIC4",IF($W165="im8","MM8C4",IF($W165="SP","MSPC4",IF($W165="SPM","RM2G",IF($W165="SPLA","RLA2G",IF($W165="ASC","ASC2GT1",IF($W165="MOT","OTM72G")))))))))</f>
        <v/>
      </c>
      <c r="BH169" s="26">
        <f>IF($X165="LA","MLAC5",IF($X165="SS","MSSC5",IF($X165="SCI","MSCIC5",IF($X165="im7","MM7C5",IF($X165="SP","MSPC5",IF($X165="ELL","ELL5G",IF($X165="SPLA","RLA5G",IF($X165="ASC","ASC5B"))))))))</f>
        <v/>
      </c>
      <c r="BI169" s="26">
        <f>IF($Y165="WB","MHRWB",IF($Y165="JG","MHRJG",IF($Y165="AV","MHRAV",IF($Y165="KP","MHRKP",IF($Y165="TH","MHRTH")))))</f>
        <v/>
      </c>
      <c r="BM169" s="8" t="n"/>
      <c r="BN169" s="8" t="n"/>
      <c r="BO169" s="71" t="n"/>
    </row>
    <row r="170">
      <c r="AD170" s="27" t="n"/>
      <c r="BC170" s="3">
        <f>$C166</f>
        <v/>
      </c>
      <c r="BD170" s="223">
        <f>IF($T166="LA","MLAC1",IF($T166="SS","MSSC1",IF($T166="SCI","MSCIC1",IF($T166="IM7","MM7C1",IF($T166="SP","MSPAC1",IF($T166="SPM","RM1B",IF($T166="SLA","RLA1B",IF($T166="ASC","ASC1BT1"))))))))</f>
        <v/>
      </c>
      <c r="BE170" s="217">
        <f>IF($U166="LA","MLAC2",IF($U166="SS","MSSC2",IF($U166="SCI","MSCIC2",IF($U166="im7","MM7C2",IF($U166="SP","MSPAC2",IF($U166="SPM","RM2B",IF($U166="SPLA","RLA2B",IF($U166="ASC","ASC2BT1",IF($U166="ELL","ELL2B")))))))))</f>
        <v/>
      </c>
      <c r="BF170" s="26">
        <f>IF($V166="LA","MLAC3",IF($V166="SS","MSSC3",IF($V166="SCI","MSCIC3",IF($V166="im8","MM8C3",IF($V166="SP","MSPC3",IF($V166="SPM","RM1G",IF($V166="SLA","RLA1G",IF($V166="ASC","ASC1GT1"))))))))</f>
        <v/>
      </c>
      <c r="BG170" s="26">
        <f>IF($W166="LA","MLAC4",IF($W166="SS","MSSC4",IF($W166="SCI","MSCIC4",IF($W166="im8","MM8C4",IF($W166="SP","MSPC4",IF($W166="SPM","RM2G",IF($W166="SPLA","RLA2G",IF($W166="ASC","ASC2GT1",IF($W166="MOT","OTM72G")))))))))</f>
        <v/>
      </c>
      <c r="BH170" s="26">
        <f>IF($X166="LA","MLAC5",IF($X166="SS","MSSC5",IF($X166="SCI","MSCIC5",IF($X166="im7","MM7C5",IF($X166="SP","MSPC5",IF($X166="ELL","ELL5G",IF($X166="SPLA","RLA5G",IF($X166="ASC","ASC5B"))))))))</f>
        <v/>
      </c>
      <c r="BI170" s="26">
        <f>IF($Y166="WB","MHRWB",IF($Y166="JG","MHRJG",IF($Y166="AV","MHRAV",IF($Y166="KP","MHRKP",IF($Y166="TH","MHRTH")))))</f>
        <v/>
      </c>
      <c r="BM170" s="8" t="n"/>
      <c r="BN170" s="8" t="n"/>
      <c r="BO170" s="71" t="n"/>
    </row>
    <row r="171">
      <c r="AD171" s="27" t="n"/>
      <c r="BC171" s="3">
        <f>$C167</f>
        <v/>
      </c>
      <c r="BD171" s="223">
        <f>IF($T167="LA","MLAC1",IF($T167="SS","MSSC1",IF($T167="SCI","MSCIC1",IF($T167="IM7","MM7C1",IF($T167="SP","MSPAC1",IF($T167="SPM","RM1B",IF($T167="SLA","RLA1B",IF($T167="ASC","ASC1BT1"))))))))</f>
        <v/>
      </c>
      <c r="BE171" s="217">
        <f>IF($U167="LA","MLAC2",IF($U167="SS","MSSC2",IF($U167="SCI","MSCIC2",IF($U167="im7","MM7C2",IF($U167="SP","MSPAC2",IF($U167="SPM","RM2B",IF($U167="SPLA","RLA2B",IF($U167="ASC","ASC2BT1",IF($U167="ELL","ELL2B")))))))))</f>
        <v/>
      </c>
      <c r="BF171" s="26">
        <f>IF($V167="LA","MLAC3",IF($V167="SS","MSSC3",IF($V167="SCI","MSCIC3",IF($V167="im8","MM8C3",IF($V167="SP","MSPC3",IF($V167="SPM","RM1G",IF($V167="SLA","RLA1G",IF($V167="ASC","ASC1GT1"))))))))</f>
        <v/>
      </c>
      <c r="BG171" s="26">
        <f>IF($W167="LA","MLAC4",IF($W167="SS","MSSC4",IF($W167="SCI","MSCIC4",IF($W167="im8","MM8C4",IF($W167="SP","MSPC4",IF($W167="SPM","RM2G",IF($W167="SPLA","RLA2G",IF($W167="ASC","ASC2GT1",IF($W167="MOT","OTM72G")))))))))</f>
        <v/>
      </c>
      <c r="BH171" s="26">
        <f>IF($X167="LA","MLAC5",IF($X167="SS","MSSC5",IF($X167="SCI","MSCIC5",IF($X167="im7","MM7C5",IF($X167="SP","MSPC5",IF($X167="ELL","ELL5G",IF($X167="SPLA","RLA5G",IF($X167="ASC","ASC5B"))))))))</f>
        <v/>
      </c>
      <c r="BI171" s="26">
        <f>IF($Y167="WB","MHRWB",IF($Y167="JG","MHRJG",IF($Y167="AV","MHRAV",IF($Y167="KP","MHRKP",IF($Y167="TH","MHRTH")))))</f>
        <v/>
      </c>
      <c r="BM171" s="8" t="n"/>
      <c r="BN171" s="8" t="n"/>
      <c r="BO171" s="71" t="n"/>
    </row>
    <row r="172">
      <c r="AD172" s="27" t="n"/>
      <c r="BC172" s="3">
        <f>$C168</f>
        <v/>
      </c>
      <c r="BD172" s="223">
        <f>IF($T168="LA","MLAC1",IF($T168="SS","MSSC1",IF($T168="SCI","MSCIC1",IF($T168="IM7","MM7C1",IF($T168="SP","MSPAC1",IF($T168="SPM","RM1B",IF($T168="SLA","RLA1B",IF($T168="ASC","ASC1BT1"))))))))</f>
        <v/>
      </c>
      <c r="BE172" s="217">
        <f>IF($U168="LA","MLAC2",IF($U168="SS","MSSC2",IF($U168="SCI","MSCIC2",IF($U168="im7","MM7C2",IF($U168="SP","MSPAC2",IF($U168="SPM","RM2B",IF($U168="SPLA","RLA2B",IF($U168="ASC","ASC2BT1",IF($U168="ELL","ELL2B")))))))))</f>
        <v/>
      </c>
      <c r="BF172" s="26">
        <f>IF($V168="LA","MLAC3",IF($V168="SS","MSSC3",IF($V168="SCI","MSCIC3",IF($V168="im8","MM8C3",IF($V168="SP","MSPC3",IF($V168="SPM","RM1G",IF($V168="SLA","RLA1G",IF($V168="ASC","ASC1GT1"))))))))</f>
        <v/>
      </c>
      <c r="BG172" s="26">
        <f>IF($W168="LA","MLAC4",IF($W168="SS","MSSC4",IF($W168="SCI","MSCIC4",IF($W168="im8","MM8C4",IF($W168="SP","MSPC4",IF($W168="SPM","RM2G",IF($W168="SPLA","RLA2G",IF($W168="ASC","ASC2GT1",IF($W168="MOT","OTM72G")))))))))</f>
        <v/>
      </c>
      <c r="BH172" s="26">
        <f>IF($X168="LA","MLAC5",IF($X168="SS","MSSC5",IF($X168="SCI","MSCIC5",IF($X168="im7","MM7C5",IF($X168="SP","MSPC5",IF($X168="ELL","ELL5G",IF($X168="SPLA","RLA5G",IF($X168="ASC","ASC5B"))))))))</f>
        <v/>
      </c>
      <c r="BI172" s="26">
        <f>IF($Y168="WB","MHRWB",IF($Y168="JG","MHRJG",IF($Y168="AV","MHRAV",IF($Y168="KP","MHRKP",IF($Y168="TH","MHRTH")))))</f>
        <v/>
      </c>
      <c r="BM172" s="8" t="n"/>
      <c r="BN172" s="8" t="n"/>
      <c r="BO172" s="71" t="n"/>
    </row>
    <row r="173">
      <c r="AD173" s="27" t="n"/>
      <c r="BC173" s="3">
        <f>$C169</f>
        <v/>
      </c>
      <c r="BD173" s="223">
        <f>IF($T169="LA","MLAC1",IF($T169="SS","MSSC1",IF($T169="SCI","MSCIC1",IF($T169="IM7","MM7C1",IF($T169="SP","MSPAC1",IF($T169="SPM","RM1B",IF($T169="SLA","RLA1B",IF($T169="ASC","ASC1BT1"))))))))</f>
        <v/>
      </c>
      <c r="BE173" s="217">
        <f>IF($U169="LA","MLAC2",IF($U169="SS","MSSC2",IF($U169="SCI","MSCIC2",IF($U169="im7","MM7C2",IF($U169="SP","MSPAC2",IF($U169="SPM","RM2B",IF($U169="SPLA","RLA2B",IF($U169="ASC","ASC2BT1",IF($U169="ELL","ELL2B")))))))))</f>
        <v/>
      </c>
      <c r="BF173" s="26">
        <f>IF($V169="LA","MLAC3",IF($V169="SS","MSSC3",IF($V169="SCI","MSCIC3",IF($V169="im8","MM8C3",IF($V169="SP","MSPC3",IF($V169="SPM","RM1G",IF($V169="SLA","RLA1G",IF($V169="ASC","ASC1GT1"))))))))</f>
        <v/>
      </c>
      <c r="BG173" s="26">
        <f>IF($W169="LA","MLAC4",IF($W169="SS","MSSC4",IF($W169="SCI","MSCIC4",IF($W169="im8","MM8C4",IF($W169="SP","MSPC4",IF($W169="SPM","RM2G",IF($W169="SPLA","RLA2G",IF($W169="ASC","ASC2GT1",IF($W169="MOT","OTM72G")))))))))</f>
        <v/>
      </c>
      <c r="BH173" s="26">
        <f>IF($X169="LA","MLAC5",IF($X169="SS","MSSC5",IF($X169="SCI","MSCIC5",IF($X169="im7","MM7C5",IF($X169="SP","MSPC5",IF($X169="ELL","ELL5G",IF($X169="SPLA","RLA5G",IF($X169="ASC","ASC5B"))))))))</f>
        <v/>
      </c>
      <c r="BI173" s="26">
        <f>IF($Y169="WB","MHRWB",IF($Y169="JG","MHRJG",IF($Y169="AV","MHRAV",IF($Y169="KP","MHRKP",IF($Y169="TH","MHRTH")))))</f>
        <v/>
      </c>
      <c r="BM173" s="8" t="n"/>
      <c r="BN173" s="8" t="n"/>
      <c r="BO173" s="71" t="n"/>
    </row>
    <row r="174">
      <c r="AD174" s="27" t="n"/>
      <c r="BC174" s="3">
        <f>$C170</f>
        <v/>
      </c>
      <c r="BD174" s="223">
        <f>IF($T170="LA","MLAC1",IF($T170="SS","MSSC1",IF($T170="SCI","MSCIC1",IF($T170="IM7","MM7C1",IF($T170="SP","MSPAC1",IF($T170="SPM","RM1B",IF($T170="SLA","RLA1B",IF($T170="ASC","ASC1BT1"))))))))</f>
        <v/>
      </c>
      <c r="BE174" s="217">
        <f>IF($U170="LA","MLAC2",IF($U170="SS","MSSC2",IF($U170="SCI","MSCIC2",IF($U170="im7","MM7C2",IF($U170="SP","MSPAC2",IF($U170="SPM","RM2B",IF($U170="SPLA","RLA2B",IF($U170="ASC","ASC2BT1",IF($U170="ELL","ELL2B")))))))))</f>
        <v/>
      </c>
      <c r="BF174" s="26">
        <f>IF($V170="LA","MLAC3",IF($V170="SS","MSSC3",IF($V170="SCI","MSCIC3",IF($V170="im8","MM8C3",IF($V170="SP","MSPC3",IF($V170="SPM","RM1G",IF($V170="SLA","RLA1G",IF($V170="ASC","ASC1GT1"))))))))</f>
        <v/>
      </c>
      <c r="BG174" s="26">
        <f>IF($W170="LA","MLAC4",IF($W170="SS","MSSC4",IF($W170="SCI","MSCIC4",IF($W170="im8","MM8C4",IF($W170="SP","MSPC4",IF($W170="SPM","RM2G",IF($W170="SPLA","RLA2G",IF($W170="ASC","ASC2GT1",IF($W170="MOT","OTM72G")))))))))</f>
        <v/>
      </c>
      <c r="BH174" s="26">
        <f>IF($X170="LA","MLAC5",IF($X170="SS","MSSC5",IF($X170="SCI","MSCIC5",IF($X170="im7","MM7C5",IF($X170="SP","MSPC5",IF($X170="ELL","ELL5G",IF($X170="SPLA","RLA5G",IF($X170="ASC","ASC5B"))))))))</f>
        <v/>
      </c>
      <c r="BI174" s="26">
        <f>IF($Y170="WB","MHRWB",IF($Y170="JG","MHRJG",IF($Y170="AV","MHRAV",IF($Y170="KP","MHRKP",IF($Y170="TH","MHRTH")))))</f>
        <v/>
      </c>
      <c r="BM174" s="8" t="n"/>
      <c r="BN174" s="8" t="n"/>
      <c r="BO174" s="71" t="n"/>
    </row>
    <row r="175">
      <c r="AD175" s="27" t="n"/>
      <c r="BC175" s="3">
        <f>$C171</f>
        <v/>
      </c>
      <c r="BD175" s="223">
        <f>IF($T171="LA","MLAC1",IF($T171="SS","MSSC1",IF($T171="SCI","MSCIC1",IF($T171="IM7","MM7C1",IF($T171="SP","MSPAC1",IF($T171="SPM","RM1B",IF($T171="SLA","RLA1B",IF($T171="ASC","ASC1BT1"))))))))</f>
        <v/>
      </c>
      <c r="BE175" s="217">
        <f>IF($U171="LA","MLAC2",IF($U171="SS","MSSC2",IF($U171="SCI","MSCIC2",IF($U171="im7","MM7C2",IF($U171="SP","MSPAC2",IF($U171="SPM","RM2B",IF($U171="SPLA","RLA2B",IF($U171="ASC","ASC2BT1",IF($U171="ELL","ELL2B")))))))))</f>
        <v/>
      </c>
      <c r="BF175" s="26">
        <f>IF($V171="LA","MLAC3",IF($V171="SS","MSSC3",IF($V171="SCI","MSCIC3",IF($V171="im8","MM8C3",IF($V171="SP","MSPC3",IF($V171="SPM","RM1G",IF($V171="SLA","RLA1G",IF($V171="ASC","ASC1GT1"))))))))</f>
        <v/>
      </c>
      <c r="BG175" s="26">
        <f>IF($W171="LA","MLAC4",IF($W171="SS","MSSC4",IF($W171="SCI","MSCIC4",IF($W171="im8","MM8C4",IF($W171="SP","MSPC4",IF($W171="SPM","RM2G",IF($W171="SPLA","RLA2G",IF($W171="ASC","ASC2GT1",IF($W171="MOT","OTM72G")))))))))</f>
        <v/>
      </c>
      <c r="BH175" s="26">
        <f>IF($X171="LA","MLAC5",IF($X171="SS","MSSC5",IF($X171="SCI","MSCIC5",IF($X171="im7","MM7C5",IF($X171="SP","MSPC5",IF($X171="ELL","ELL5G",IF($X171="SPLA","RLA5G",IF($X171="ASC","ASC5B"))))))))</f>
        <v/>
      </c>
      <c r="BI175" s="26">
        <f>IF($Y171="WB","MHRWB",IF($Y171="JG","MHRJG",IF($Y171="AV","MHRAV",IF($Y171="KP","MHRKP",IF($Y171="TH","MHRTH")))))</f>
        <v/>
      </c>
      <c r="BM175" s="8" t="n"/>
      <c r="BN175" s="8" t="n"/>
      <c r="BO175" s="71" t="n"/>
    </row>
    <row r="176">
      <c r="AD176" s="27" t="n"/>
      <c r="BC176" s="3">
        <f>$C172</f>
        <v/>
      </c>
      <c r="BD176" s="223">
        <f>IF($T172="LA","MLAC1",IF($T172="SS","MSSC1",IF($T172="SCI","MSCIC1",IF($T172="IM7","MM7C1",IF($T172="SP","MSPAC1",IF($T172="SPM","RM1B",IF($T172="SLA","RLA1B",IF($T172="ASC","ASC1BT1"))))))))</f>
        <v/>
      </c>
      <c r="BE176" s="217">
        <f>IF($U172="LA","MLAC2",IF($U172="SS","MSSC2",IF($U172="SCI","MSCIC2",IF($U172="im7","MM7C2",IF($U172="SP","MSPAC2",IF($U172="SPM","RM2B",IF($U172="SPLA","RLA2B",IF($U172="ASC","ASC2BT1",IF($U172="ELL","ELL2B")))))))))</f>
        <v/>
      </c>
      <c r="BF176" s="26">
        <f>IF($V172="LA","MLAC3",IF($V172="SS","MSSC3",IF($V172="SCI","MSCIC3",IF($V172="im8","MM8C3",IF($V172="SP","MSPC3",IF($V172="SPM","RM1G",IF($V172="SLA","RLA1G",IF($V172="ASC","ASC1GT1"))))))))</f>
        <v/>
      </c>
      <c r="BG176" s="26">
        <f>IF($W172="LA","MLAC4",IF($W172="SS","MSSC4",IF($W172="SCI","MSCIC4",IF($W172="im8","MM8C4",IF($W172="SP","MSPC4",IF($W172="SPM","RM2G",IF($W172="SPLA","RLA2G",IF($W172="ASC","ASC2GT1",IF($W172="MOT","OTM72G")))))))))</f>
        <v/>
      </c>
      <c r="BH176" s="26">
        <f>IF($X172="LA","MLAC5",IF($X172="SS","MSSC5",IF($X172="SCI","MSCIC5",IF($X172="im7","MM7C5",IF($X172="SP","MSPC5",IF($X172="ELL","ELL5G",IF($X172="SPLA","RLA5G",IF($X172="ASC","ASC5B"))))))))</f>
        <v/>
      </c>
      <c r="BI176" s="26">
        <f>IF($Y172="WB","MHRWB",IF($Y172="JG","MHRJG",IF($Y172="AV","MHRAV",IF($Y172="KP","MHRKP",IF($Y172="TH","MHRTH")))))</f>
        <v/>
      </c>
      <c r="BM176" s="8" t="n"/>
      <c r="BN176" s="8" t="n"/>
      <c r="BO176" s="71" t="n"/>
    </row>
    <row r="177">
      <c r="AD177" s="27" t="n"/>
      <c r="BC177" s="3">
        <f>$C173</f>
        <v/>
      </c>
      <c r="BD177" s="223">
        <f>IF($T173="LA","MLAC1",IF($T173="SS","MSSC1",IF($T173="SCI","MSCIC1",IF($T173="IM7","MM7C1",IF($T173="SP","MSPAC1",IF($T173="SPM","RM1B",IF($T173="SLA","RLA1B",IF($T173="ASC","ASC1BT1"))))))))</f>
        <v/>
      </c>
      <c r="BE177" s="217">
        <f>IF($U173="LA","MLAC2",IF($U173="SS","MSSC2",IF($U173="SCI","MSCIC2",IF($U173="im7","MM7C2",IF($U173="SP","MSPAC2",IF($U173="SPM","RM2B",IF($U173="SPLA","RLA2B",IF($U173="ASC","ASC2BT1",IF($U173="ELL","ELL2B")))))))))</f>
        <v/>
      </c>
      <c r="BF177" s="26">
        <f>IF($V173="LA","MLAC3",IF($V173="SS","MSSC3",IF($V173="SCI","MSCIC3",IF($V173="im8","MM8C3",IF($V173="SP","MSPC3",IF($V173="SPM","RM1G",IF($V173="SLA","RLA1G",IF($V173="ASC","ASC1GT1"))))))))</f>
        <v/>
      </c>
      <c r="BG177" s="26">
        <f>IF($W173="LA","MLAC4",IF($W173="SS","MSSC4",IF($W173="SCI","MSCIC4",IF($W173="im8","MM8C4",IF($W173="SP","MSPC4",IF($W173="SPM","RM2G",IF($W173="SPLA","RLA2G",IF($W173="ASC","ASC2GT1",IF($W173="MOT","OTM72G")))))))))</f>
        <v/>
      </c>
      <c r="BH177" s="26">
        <f>IF($X173="LA","MLAC5",IF($X173="SS","MSSC5",IF($X173="SCI","MSCIC5",IF($X173="im7","MM7C5",IF($X173="SP","MSPC5",IF($X173="ELL","ELL5G",IF($X173="SPLA","RLA5G",IF($X173="ASC","ASC5B"))))))))</f>
        <v/>
      </c>
      <c r="BI177" s="26">
        <f>IF($Y173="WB","MHRWB",IF($Y173="JG","MHRJG",IF($Y173="AV","MHRAV",IF($Y173="KP","MHRKP",IF($Y173="TH","MHRTH")))))</f>
        <v/>
      </c>
      <c r="BM177" s="8" t="n"/>
      <c r="BN177" s="8" t="n"/>
      <c r="BO177" s="71" t="n"/>
    </row>
    <row r="178">
      <c r="AD178" s="27" t="n"/>
      <c r="BC178" s="3">
        <f>$C174</f>
        <v/>
      </c>
      <c r="BD178" s="223">
        <f>IF($T174="LA","MLAC1",IF($T174="SS","MSSC1",IF($T174="SCI","MSCIC1",IF($T174="IM7","MM7C1",IF($T174="SP","MSPAC1",IF($T174="SPM","RM1B",IF($T174="SLA","RLA1B",IF($T174="ASC","ASC1BT1"))))))))</f>
        <v/>
      </c>
      <c r="BE178" s="217">
        <f>IF($U174="LA","MLAC2",IF($U174="SS","MSSC2",IF($U174="SCI","MSCIC2",IF($U174="im7","MM7C2",IF($U174="SP","MSPAC2",IF($U174="SPM","RM2B",IF($U174="SPLA","RLA2B",IF($U174="ASC","ASC2BT1",IF($U174="ELL","ELL2B")))))))))</f>
        <v/>
      </c>
      <c r="BF178" s="26">
        <f>IF($V174="LA","MLAC3",IF($V174="SS","MSSC3",IF($V174="SCI","MSCIC3",IF($V174="im8","MM8C3",IF($V174="SP","MSPC3",IF($V174="SPM","RM1G",IF($V174="SLA","RLA1G",IF($V174="ASC","ASC1GT1"))))))))</f>
        <v/>
      </c>
      <c r="BG178" s="26">
        <f>IF($W174="LA","MLAC4",IF($W174="SS","MSSC4",IF($W174="SCI","MSCIC4",IF($W174="im8","MM8C4",IF($W174="SP","MSPC4",IF($W174="SPM","RM2G",IF($W174="SPLA","RLA2G",IF($W174="ASC","ASC2GT1",IF($W174="MOT","OTM72G")))))))))</f>
        <v/>
      </c>
      <c r="BH178" s="26">
        <f>IF($X174="LA","MLAC5",IF($X174="SS","MSSC5",IF($X174="SCI","MSCIC5",IF($X174="im7","MM7C5",IF($X174="SP","MSPC5",IF($X174="ELL","ELL5G",IF($X174="SPLA","RLA5G",IF($X174="ASC","ASC5B"))))))))</f>
        <v/>
      </c>
      <c r="BI178" s="26">
        <f>IF($Y174="WB","MHRWB",IF($Y174="JG","MHRJG",IF($Y174="AV","MHRAV",IF($Y174="KP","MHRKP",IF($Y174="TH","MHRTH")))))</f>
        <v/>
      </c>
      <c r="BM178" s="8" t="n"/>
      <c r="BN178" s="8" t="n"/>
      <c r="BO178" s="71" t="n"/>
    </row>
    <row r="179">
      <c r="AD179" s="27" t="n"/>
      <c r="BC179" s="3">
        <f>$C175</f>
        <v/>
      </c>
      <c r="BD179" s="223">
        <f>IF($T175="LA","MLAC1",IF($T175="SS","MSSC1",IF($T175="SCI","MSCIC1",IF($T175="IM7","MM7C1",IF($T175="SP","MSPAC1",IF($T175="SPM","RM1B",IF($T175="SLA","RLA1B",IF($T175="ASC","ASC1BT1"))))))))</f>
        <v/>
      </c>
      <c r="BE179" s="217">
        <f>IF($U175="LA","MLAC2",IF($U175="SS","MSSC2",IF($U175="SCI","MSCIC2",IF($U175="im7","MM7C2",IF($U175="SP","MSPAC2",IF($U175="SPM","RM2B",IF($U175="SPLA","RLA2B",IF($U175="ASC","ASC2BT1",IF($U175="ELL","ELL2B")))))))))</f>
        <v/>
      </c>
      <c r="BF179" s="26">
        <f>IF($V175="LA","MLAC3",IF($V175="SS","MSSC3",IF($V175="SCI","MSCIC3",IF($V175="im8","MM8C3",IF($V175="SP","MSPC3",IF($V175="SPM","RM1G",IF($V175="SLA","RLA1G",IF($V175="ASC","ASC1GT1"))))))))</f>
        <v/>
      </c>
      <c r="BG179" s="26">
        <f>IF($W175="LA","MLAC4",IF($W175="SS","MSSC4",IF($W175="SCI","MSCIC4",IF($W175="im8","MM8C4",IF($W175="SP","MSPC4",IF($W175="SPM","RM2G",IF($W175="SPLA","RLA2G",IF($W175="ASC","ASC2GT1",IF($W175="MOT","OTM72G")))))))))</f>
        <v/>
      </c>
      <c r="BH179" s="26">
        <f>IF($X175="LA","MLAC5",IF($X175="SS","MSSC5",IF($X175="SCI","MSCIC5",IF($X175="im7","MM7C5",IF($X175="SP","MSPC5",IF($X175="ELL","ELL5G",IF($X175="SPLA","RLA5G",IF($X175="ASC","ASC5B"))))))))</f>
        <v/>
      </c>
      <c r="BI179" s="26">
        <f>IF($Y175="WB","MHRWB",IF($Y175="JG","MHRJG",IF($Y175="AV","MHRAV",IF($Y175="KP","MHRKP",IF($Y175="TH","MHRTH")))))</f>
        <v/>
      </c>
      <c r="BM179" s="8" t="n"/>
      <c r="BN179" s="8" t="n"/>
      <c r="BO179" s="71" t="n"/>
    </row>
    <row r="180">
      <c r="AD180" s="27" t="n"/>
      <c r="BC180" s="3">
        <f>$C176</f>
        <v/>
      </c>
      <c r="BD180" s="223">
        <f>IF($T176="LA","MLAC1",IF($T176="SS","MSSC1",IF($T176="SCI","MSCIC1",IF($T176="IM7","MM7C1",IF($T176="SP","MSPAC1",IF($T176="SPM","RM1B",IF($T176="SLA","RLA1B",IF($T176="ASC","ASC1BT1"))))))))</f>
        <v/>
      </c>
      <c r="BE180" s="217">
        <f>IF($U176="LA","MLAC2",IF($U176="SS","MSSC2",IF($U176="SCI","MSCIC2",IF($U176="im7","MM7C2",IF($U176="SP","MSPAC2",IF($U176="SPM","RM2B",IF($U176="SPLA","RLA2B",IF($U176="ASC","ASC2BT1",IF($U176="ELL","ELL2B")))))))))</f>
        <v/>
      </c>
      <c r="BF180" s="26">
        <f>IF($V176="LA","MLAC3",IF($V176="SS","MSSC3",IF($V176="SCI","MSCIC3",IF($V176="im8","MM8C3",IF($V176="SP","MSPC3",IF($V176="SPM","RM1G",IF($V176="SLA","RLA1G",IF($V176="ASC","ASC1GT1"))))))))</f>
        <v/>
      </c>
      <c r="BG180" s="26">
        <f>IF($W176="LA","MLAC4",IF($W176="SS","MSSC4",IF($W176="SCI","MSCIC4",IF($W176="im8","MM8C4",IF($W176="SP","MSPC4",IF($W176="SPM","RM2G",IF($W176="SPLA","RLA2G",IF($W176="ASC","ASC2GT1",IF($W176="MOT","OTM72G")))))))))</f>
        <v/>
      </c>
      <c r="BH180" s="26">
        <f>IF($X176="LA","MLAC5",IF($X176="SS","MSSC5",IF($X176="SCI","MSCIC5",IF($X176="im7","MM7C5",IF($X176="SP","MSPC5",IF($X176="ELL","ELL5G",IF($X176="SPLA","RLA5G",IF($X176="ASC","ASC5B"))))))))</f>
        <v/>
      </c>
      <c r="BI180" s="26">
        <f>IF($Y176="WB","MHRWB",IF($Y176="JG","MHRJG",IF($Y176="AV","MHRAV",IF($Y176="KP","MHRKP",IF($Y176="TH","MHRTH")))))</f>
        <v/>
      </c>
      <c r="BM180" s="8" t="n"/>
      <c r="BN180" s="8" t="n"/>
      <c r="BO180" s="71" t="n"/>
    </row>
    <row r="181">
      <c r="AD181" s="27" t="n"/>
      <c r="BC181" s="3">
        <f>$C177</f>
        <v/>
      </c>
      <c r="BD181" s="223">
        <f>IF($T177="LA","MLAC1",IF($T177="SS","MSSC1",IF($T177="SCI","MSCIC1",IF($T177="IM7","MM7C1",IF($T177="SP","MSPAC1",IF($T177="SPM","RM1B",IF($T177="SLA","RLA1B",IF($T177="ASC","ASC1BT1"))))))))</f>
        <v/>
      </c>
      <c r="BE181" s="217">
        <f>IF($U177="LA","MLAC2",IF($U177="SS","MSSC2",IF($U177="SCI","MSCIC2",IF($U177="im7","MM7C2",IF($U177="SP","MSPAC2",IF($U177="SPM","RM2B",IF($U177="SPLA","RLA2B",IF($U177="ASC","ASC2BT1",IF($U177="ELL","ELL2B")))))))))</f>
        <v/>
      </c>
      <c r="BF181" s="26">
        <f>IF($V177="LA","MLAC3",IF($V177="SS","MSSC3",IF($V177="SCI","MSCIC3",IF($V177="im8","MM8C3",IF($V177="SP","MSPC3",IF($V177="SPM","RM1G",IF($V177="SLA","RLA1G",IF($V177="ASC","ASC1GT1"))))))))</f>
        <v/>
      </c>
      <c r="BG181" s="26">
        <f>IF($W177="LA","MLAC4",IF($W177="SS","MSSC4",IF($W177="SCI","MSCIC4",IF($W177="im8","MM8C4",IF($W177="SP","MSPC4",IF($W177="SPM","RM2G",IF($W177="SPLA","RLA2G",IF($W177="ASC","ASC2GT1",IF($W177="MOT","OTM72G")))))))))</f>
        <v/>
      </c>
      <c r="BH181" s="26">
        <f>IF($X177="LA","MLAC5",IF($X177="SS","MSSC5",IF($X177="SCI","MSCIC5",IF($X177="im7","MM7C5",IF($X177="SP","MSPC5",IF($X177="ELL","ELL5G",IF($X177="SPLA","RLA5G",IF($X177="ASC","ASC5B"))))))))</f>
        <v/>
      </c>
      <c r="BI181" s="26">
        <f>IF($Y177="WB","MHRWB",IF($Y177="JG","MHRJG",IF($Y177="AV","MHRAV",IF($Y177="KP","MHRKP",IF($Y177="TH","MHRTH")))))</f>
        <v/>
      </c>
      <c r="BM181" s="8" t="n"/>
      <c r="BN181" s="8" t="n"/>
      <c r="BO181" s="71" t="n"/>
    </row>
    <row r="182">
      <c r="AD182" s="27" t="n"/>
      <c r="BC182" s="3">
        <f>$C178</f>
        <v/>
      </c>
      <c r="BD182" s="223">
        <f>IF($T178="LA","MLAC1",IF($T178="SS","MSSC1",IF($T178="SCI","MSCIC1",IF($T178="IM7","MM7C1",IF($T178="SP","MSPAC1",IF($T178="SPM","RM1B",IF($T178="SLA","RLA1B",IF($T178="ASC","ASC1BT1"))))))))</f>
        <v/>
      </c>
      <c r="BE182" s="217">
        <f>IF($U178="LA","MLAC2",IF($U178="SS","MSSC2",IF($U178="SCI","MSCIC2",IF($U178="im7","MM7C2",IF($U178="SP","MSPAC2",IF($U178="SPM","RM2B",IF($U178="SPLA","RLA2B",IF($U178="ASC","ASC2BT1",IF($U178="ELL","ELL2B")))))))))</f>
        <v/>
      </c>
      <c r="BF182" s="26">
        <f>IF($V178="LA","MLAC3",IF($V178="SS","MSSC3",IF($V178="SCI","MSCIC3",IF($V178="im8","MM8C3",IF($V178="SP","MSPC3",IF($V178="SPM","RM1G",IF($V178="SLA","RLA1G",IF($V178="ASC","ASC1GT1"))))))))</f>
        <v/>
      </c>
      <c r="BG182" s="26">
        <f>IF($W178="LA","MLAC4",IF($W178="SS","MSSC4",IF($W178="SCI","MSCIC4",IF($W178="im8","MM8C4",IF($W178="SP","MSPC4",IF($W178="SPM","RM2G",IF($W178="SPLA","RLA2G",IF($W178="ASC","ASC2GT1",IF($W178="MOT","OTM72G")))))))))</f>
        <v/>
      </c>
      <c r="BH182" s="26">
        <f>IF($X178="LA","MLAC5",IF($X178="SS","MSSC5",IF($X178="SCI","MSCIC5",IF($X178="im7","MM7C5",IF($X178="SP","MSPC5",IF($X178="ELL","ELL5G",IF($X178="SPLA","RLA5G",IF($X178="ASC","ASC5B"))))))))</f>
        <v/>
      </c>
      <c r="BI182" s="26">
        <f>IF($Y178="WB","MHRWB",IF($Y178="JG","MHRJG",IF($Y178="AV","MHRAV",IF($Y178="KP","MHRKP",IF($Y178="TH","MHRTH")))))</f>
        <v/>
      </c>
      <c r="BM182" s="8" t="n"/>
      <c r="BN182" s="8" t="n"/>
      <c r="BO182" s="71" t="n"/>
    </row>
    <row r="183">
      <c r="AD183" s="27" t="n"/>
      <c r="BC183" s="3">
        <f>$C179</f>
        <v/>
      </c>
      <c r="BD183" s="223">
        <f>IF($T179="LA","MLAC1",IF($T179="SS","MSSC1",IF($T179="SCI","MSCIC1",IF($T179="IM7","MM7C1",IF($T179="SP","MSPAC1",IF($T179="SPM","RM1B",IF($T179="SLA","RLA1B",IF($T179="ASC","ASC1BT1"))))))))</f>
        <v/>
      </c>
      <c r="BE183" s="217">
        <f>IF($U179="LA","MLAC2",IF($U179="SS","MSSC2",IF($U179="SCI","MSCIC2",IF($U179="im7","MM7C2",IF($U179="SP","MSPAC2",IF($U179="SPM","RM2B",IF($U179="SPLA","RLA2B",IF($U179="ASC","ASC2BT1",IF($U179="ELL","ELL2B")))))))))</f>
        <v/>
      </c>
      <c r="BF183" s="26">
        <f>IF($V179="LA","MLAC3",IF($V179="SS","MSSC3",IF($V179="SCI","MSCIC3",IF($V179="im8","MM8C3",IF($V179="SP","MSPC3",IF($V179="SPM","RM1G",IF($V179="SLA","RLA1G",IF($V179="ASC","ASC1GT1"))))))))</f>
        <v/>
      </c>
      <c r="BG183" s="26">
        <f>IF($W179="LA","MLAC4",IF($W179="SS","MSSC4",IF($W179="SCI","MSCIC4",IF($W179="im8","MM8C4",IF($W179="SP","MSPC4",IF($W179="SPM","RM2G",IF($W179="SPLA","RLA2G",IF($W179="ASC","ASC2GT1",IF($W179="MOT","OTM72G")))))))))</f>
        <v/>
      </c>
      <c r="BH183" s="26">
        <f>IF($X179="LA","MLAC5",IF($X179="SS","MSSC5",IF($X179="SCI","MSCIC5",IF($X179="im7","MM7C5",IF($X179="SP","MSPC5",IF($X179="ELL","ELL5G",IF($X179="SPLA","RLA5G",IF($X179="ASC","ASC5B"))))))))</f>
        <v/>
      </c>
      <c r="BI183" s="26">
        <f>IF($Y179="WB","MHRWB",IF($Y179="JG","MHRJG",IF($Y179="AV","MHRAV",IF($Y179="KP","MHRKP",IF($Y179="TH","MHRTH")))))</f>
        <v/>
      </c>
      <c r="BM183" s="8" t="n"/>
      <c r="BN183" s="8" t="n"/>
      <c r="BO183" s="71" t="n"/>
    </row>
    <row r="184">
      <c r="AD184" s="27" t="n"/>
      <c r="BC184" s="3">
        <f>$C180</f>
        <v/>
      </c>
      <c r="BD184" s="223">
        <f>IF($T180="LA","MLAC1",IF($T180="SS","MSSC1",IF($T180="SCI","MSCIC1",IF($T180="IM7","MM7C1",IF($T180="SP","MSPAC1",IF($T180="SPM","RM1B",IF($T180="SLA","RLA1B",IF($T180="ASC","ASC1BT1"))))))))</f>
        <v/>
      </c>
      <c r="BE184" s="217">
        <f>IF($U180="LA","MLAC2",IF($U180="SS","MSSC2",IF($U180="SCI","MSCIC2",IF($U180="im7","MM7C2",IF($U180="SP","MSPAC2",IF($U180="SPM","RM2B",IF($U180="SPLA","RLA2B",IF($U180="ASC","ASC2BT1",IF($U180="ELL","ELL2B")))))))))</f>
        <v/>
      </c>
      <c r="BF184" s="26">
        <f>IF($V180="LA","MLAC3",IF($V180="SS","MSSC3",IF($V180="SCI","MSCIC3",IF($V180="im8","MM8C3",IF($V180="SP","MSPC3",IF($V180="SPM","RM1G",IF($V180="SLA","RLA1G",IF($V180="ASC","ASC1GT1"))))))))</f>
        <v/>
      </c>
      <c r="BG184" s="26">
        <f>IF($W180="LA","MLAC4",IF($W180="SS","MSSC4",IF($W180="SCI","MSCIC4",IF($W180="im8","MM8C4",IF($W180="SP","MSPC4",IF($W180="SPM","RM2G",IF($W180="SPLA","RLA2G",IF($W180="ASC","ASC2GT1",IF($W180="MOT","OTM72G")))))))))</f>
        <v/>
      </c>
      <c r="BH184" s="26">
        <f>IF($X180="LA","MLAC5",IF($X180="SS","MSSC5",IF($X180="SCI","MSCIC5",IF($X180="im7","MM7C5",IF($X180="SP","MSPC5",IF($X180="ELL","ELL5G",IF($X180="SPLA","RLA5G",IF($X180="ASC","ASC5B"))))))))</f>
        <v/>
      </c>
      <c r="BI184" s="26">
        <f>IF($Y180="WB","MHRWB",IF($Y180="JG","MHRJG",IF($Y180="AV","MHRAV",IF($Y180="KP","MHRKP",IF($Y180="TH","MHRTH")))))</f>
        <v/>
      </c>
      <c r="BM184" s="8" t="n"/>
      <c r="BN184" s="8" t="n"/>
      <c r="BO184" s="71" t="n"/>
    </row>
    <row r="185">
      <c r="AD185" s="27" t="n"/>
      <c r="BC185" s="3">
        <f>$C181</f>
        <v/>
      </c>
      <c r="BD185" s="223">
        <f>IF($T181="LA","MLAC1",IF($T181="SS","MSSC1",IF($T181="SCI","MSCIC1",IF($T181="IM7","MM7C1",IF($T181="SP","MSPAC1",IF($T181="SPM","RM1B",IF($T181="SLA","RLA1B",IF($T181="ASC","ASC1BT1"))))))))</f>
        <v/>
      </c>
      <c r="BE185" s="217">
        <f>IF($U181="LA","MLAC2",IF($U181="SS","MSSC2",IF($U181="SCI","MSCIC2",IF($U181="im7","MM7C2",IF($U181="SP","MSPAC2",IF($U181="SPM","RM2B",IF($U181="SPLA","RLA2B",IF($U181="ASC","ASC2BT1",IF($U181="ELL","ELL2B")))))))))</f>
        <v/>
      </c>
      <c r="BF185" s="26">
        <f>IF($V181="LA","MLAC3",IF($V181="SS","MSSC3",IF($V181="SCI","MSCIC3",IF($V181="im8","MM8C3",IF($V181="SP","MSPC3",IF($V181="SPM","RM1G",IF($V181="SLA","RLA1G",IF($V181="ASC","ASC1GT1"))))))))</f>
        <v/>
      </c>
      <c r="BG185" s="26">
        <f>IF($W181="LA","MLAC4",IF($W181="SS","MSSC4",IF($W181="SCI","MSCIC4",IF($W181="im8","MM8C4",IF($W181="SP","MSPC4",IF($W181="SPM","RM2G",IF($W181="SPLA","RLA2G",IF($W181="ASC","ASC2GT1",IF($W181="MOT","OTM72G")))))))))</f>
        <v/>
      </c>
      <c r="BH185" s="26">
        <f>IF($X181="LA","MLAC5",IF($X181="SS","MSSC5",IF($X181="SCI","MSCIC5",IF($X181="im7","MM7C5",IF($X181="SP","MSPC5",IF($X181="ELL","ELL5G",IF($X181="SPLA","RLA5G",IF($X181="ASC","ASC5B"))))))))</f>
        <v/>
      </c>
      <c r="BI185" s="26">
        <f>IF($Y181="WB","MHRWB",IF($Y181="JG","MHRJG",IF($Y181="AV","MHRAV",IF($Y181="KP","MHRKP",IF($Y181="TH","MHRTH")))))</f>
        <v/>
      </c>
      <c r="BM185" s="8" t="n"/>
      <c r="BN185" s="8" t="n"/>
      <c r="BO185" s="71" t="n"/>
    </row>
    <row r="186">
      <c r="AD186" s="27" t="n"/>
      <c r="BC186" s="3">
        <f>$C182</f>
        <v/>
      </c>
      <c r="BD186" s="223">
        <f>IF($T182="LA","MLAC1",IF($T182="SS","MSSC1",IF($T182="SCI","MSCIC1",IF($T182="IM7","MM7C1",IF($T182="SP","MSPAC1",IF($T182="SPM","RM1B",IF($T182="SLA","RLA1B",IF($T182="ASC","ASC1BT1"))))))))</f>
        <v/>
      </c>
      <c r="BE186" s="217">
        <f>IF($U182="LA","MLAC2",IF($U182="SS","MSSC2",IF($U182="SCI","MSCIC2",IF($U182="im7","MM7C2",IF($U182="SP","MSPAC2",IF($U182="SPM","RM2B",IF($U182="SPLA","RLA2B",IF($U182="ASC","ASC2BT1",IF($U182="ELL","ELL2B")))))))))</f>
        <v/>
      </c>
      <c r="BF186" s="26">
        <f>IF($V182="LA","MLAC3",IF($V182="SS","MSSC3",IF($V182="SCI","MSCIC3",IF($V182="im8","MM8C3",IF($V182="SP","MSPC3",IF($V182="SPM","RM1G",IF($V182="SLA","RLA1G",IF($V182="ASC","ASC1GT1"))))))))</f>
        <v/>
      </c>
      <c r="BG186" s="26">
        <f>IF($W182="LA","MLAC4",IF($W182="SS","MSSC4",IF($W182="SCI","MSCIC4",IF($W182="im8","MM8C4",IF($W182="SP","MSPC4",IF($W182="SPM","RM2G",IF($W182="SPLA","RLA2G",IF($W182="ASC","ASC2GT1",IF($W182="MOT","OTM72G")))))))))</f>
        <v/>
      </c>
      <c r="BH186" s="26">
        <f>IF($X182="LA","MLAC5",IF($X182="SS","MSSC5",IF($X182="SCI","MSCIC5",IF($X182="im7","MM7C5",IF($X182="SP","MSPC5",IF($X182="ELL","ELL5G",IF($X182="SPLA","RLA5G",IF($X182="ASC","ASC5B"))))))))</f>
        <v/>
      </c>
      <c r="BI186" s="26">
        <f>IF($Y182="WB","MHRWB",IF($Y182="JG","MHRJG",IF($Y182="AV","MHRAV",IF($Y182="KP","MHRKP",IF($Y182="TH","MHRTH")))))</f>
        <v/>
      </c>
      <c r="BM186" s="8" t="n"/>
      <c r="BN186" s="8" t="n"/>
      <c r="BO186" s="71" t="n"/>
    </row>
    <row r="187">
      <c r="AD187" s="27" t="n"/>
      <c r="BC187" s="3">
        <f>$C183</f>
        <v/>
      </c>
      <c r="BD187" s="223">
        <f>IF($T183="LA","MLAC1",IF($T183="SS","MSSC1",IF($T183="SCI","MSCIC1",IF($T183="IM7","MM7C1",IF($T183="SP","MSPAC1",IF($T183="SPM","RM1B",IF($T183="SLA","RLA1B",IF($T183="ASC","ASC1BT1"))))))))</f>
        <v/>
      </c>
      <c r="BE187" s="217">
        <f>IF($U183="LA","MLAC2",IF($U183="SS","MSSC2",IF($U183="SCI","MSCIC2",IF($U183="im7","MM7C2",IF($U183="SP","MSPAC2",IF($U183="SPM","RM2B",IF($U183="SPLA","RLA2B",IF($U183="ASC","ASC2BT1",IF($U183="ELL","ELL2B")))))))))</f>
        <v/>
      </c>
      <c r="BF187" s="26">
        <f>IF($V183="LA","MLAC3",IF($V183="SS","MSSC3",IF($V183="SCI","MSCIC3",IF($V183="im8","MM8C3",IF($V183="SP","MSPC3",IF($V183="SPM","RM1G",IF($V183="SLA","RLA1G",IF($V183="ASC","ASC1GT1"))))))))</f>
        <v/>
      </c>
      <c r="BG187" s="26">
        <f>IF($W183="LA","MLAC4",IF($W183="SS","MSSC4",IF($W183="SCI","MSCIC4",IF($W183="im8","MM8C4",IF($W183="SP","MSPC4",IF($W183="SPM","RM2G",IF($W183="SPLA","RLA2G",IF($W183="ASC","ASC2GT1",IF($W183="MOT","OTM72G")))))))))</f>
        <v/>
      </c>
      <c r="BH187" s="26">
        <f>IF($X183="LA","MLAC5",IF($X183="SS","MSSC5",IF($X183="SCI","MSCIC5",IF($X183="im7","MM7C5",IF($X183="SP","MSPC5",IF($X183="ELL","ELL5G",IF($X183="SPLA","RLA5G",IF($X183="ASC","ASC5B"))))))))</f>
        <v/>
      </c>
      <c r="BI187" s="26">
        <f>IF($Y183="WB","MHRWB",IF($Y183="JG","MHRJG",IF($Y183="AV","MHRAV",IF($Y183="KP","MHRKP",IF($Y183="TH","MHRTH")))))</f>
        <v/>
      </c>
      <c r="BM187" s="8" t="n"/>
      <c r="BN187" s="8" t="n"/>
      <c r="BO187" s="71" t="n"/>
    </row>
    <row r="188">
      <c r="AD188" s="27" t="n"/>
      <c r="BC188" s="3">
        <f>$C184</f>
        <v/>
      </c>
      <c r="BD188" s="223">
        <f>IF($T184="LA","MLAC1",IF($T184="SS","MSSC1",IF($T184="SCI","MSCIC1",IF($T184="IM7","MM7C1",IF($T184="SP","MSPAC1",IF($T184="SPM","RM1B",IF($T184="SLA","RLA1B",IF($T184="ASC","ASC1BT1"))))))))</f>
        <v/>
      </c>
      <c r="BE188" s="217">
        <f>IF($U184="LA","MLAC2",IF($U184="SS","MSSC2",IF($U184="SCI","MSCIC2",IF($U184="im7","MM7C2",IF($U184="SP","MSPAC2",IF($U184="SPM","RM2B",IF($U184="SPLA","RLA2B",IF($U184="ASC","ASC2BT1",IF($U184="ELL","ELL2B")))))))))</f>
        <v/>
      </c>
      <c r="BF188" s="26">
        <f>IF($V184="LA","MLAC3",IF($V184="SS","MSSC3",IF($V184="SCI","MSCIC3",IF($V184="im8","MM8C3",IF($V184="SP","MSPC3",IF($V184="SPM","RM1G",IF($V184="SLA","RLA1G",IF($V184="ASC","ASC1GT1"))))))))</f>
        <v/>
      </c>
      <c r="BG188" s="26">
        <f>IF($W184="LA","MLAC4",IF($W184="SS","MSSC4",IF($W184="SCI","MSCIC4",IF($W184="im8","MM8C4",IF($W184="SP","MSPC4",IF($W184="SPM","RM2G",IF($W184="SPLA","RLA2G",IF($W184="ASC","ASC2GT1",IF($W184="MOT","OTM72G")))))))))</f>
        <v/>
      </c>
      <c r="BH188" s="26">
        <f>IF($X184="LA","MLAC5",IF($X184="SS","MSSC5",IF($X184="SCI","MSCIC5",IF($X184="im7","MM7C5",IF($X184="SP","MSPC5",IF($X184="ELL","ELL5G",IF($X184="SPLA","RLA5G",IF($X184="ASC","ASC5B"))))))))</f>
        <v/>
      </c>
      <c r="BI188" s="26">
        <f>IF($Y184="WB","MHRWB",IF($Y184="JG","MHRJG",IF($Y184="AV","MHRAV",IF($Y184="KP","MHRKP",IF($Y184="TH","MHRTH")))))</f>
        <v/>
      </c>
      <c r="BM188" s="8" t="n"/>
      <c r="BN188" s="8" t="n"/>
      <c r="BO188" s="71" t="n"/>
    </row>
    <row r="189">
      <c r="AD189" s="27" t="n"/>
      <c r="BC189" s="3">
        <f>$C185</f>
        <v/>
      </c>
      <c r="BD189" s="223">
        <f>IF($T185="LA","MLAC1",IF($T185="SS","MSSC1",IF($T185="SCI","MSCIC1",IF($T185="IM7","MM7C1",IF($T185="SP","MSPAC1",IF($T185="SPM","RM1B",IF($T185="SLA","RLA1B",IF($T185="ASC","ASC1BT1"))))))))</f>
        <v/>
      </c>
      <c r="BE189" s="217">
        <f>IF($U185="LA","MLAC2",IF($U185="SS","MSSC2",IF($U185="SCI","MSCIC2",IF($U185="im7","MM7C2",IF($U185="SP","MSPAC2",IF($U185="SPM","RM2B",IF($U185="SPLA","RLA2B",IF($U185="ASC","ASC2BT1",IF($U185="ELL","ELL2B")))))))))</f>
        <v/>
      </c>
      <c r="BF189" s="26">
        <f>IF($V185="LA","MLAC3",IF($V185="SS","MSSC3",IF($V185="SCI","MSCIC3",IF($V185="im8","MM8C3",IF($V185="SP","MSPC3",IF($V185="SPM","RM1G",IF($V185="SLA","RLA1G",IF($V185="ASC","ASC1GT1"))))))))</f>
        <v/>
      </c>
      <c r="BG189" s="26">
        <f>IF($W185="LA","MLAC4",IF($W185="SS","MSSC4",IF($W185="SCI","MSCIC4",IF($W185="im8","MM8C4",IF($W185="SP","MSPC4",IF($W185="SPM","RM2G",IF($W185="SPLA","RLA2G",IF($W185="ASC","ASC2GT1",IF($W185="MOT","OTM72G")))))))))</f>
        <v/>
      </c>
      <c r="BH189" s="26">
        <f>IF($X185="LA","MLAC5",IF($X185="SS","MSSC5",IF($X185="SCI","MSCIC5",IF($X185="im7","MM7C5",IF($X185="SP","MSPC5",IF($X185="ELL","ELL5G",IF($X185="SPLA","RLA5G",IF($X185="ASC","ASC5B"))))))))</f>
        <v/>
      </c>
      <c r="BI189" s="26">
        <f>IF($Y185="WB","MHRWB",IF($Y185="JG","MHRJG",IF($Y185="AV","MHRAV",IF($Y185="KP","MHRKP",IF($Y185="TH","MHRTH")))))</f>
        <v/>
      </c>
      <c r="BM189" s="8" t="n"/>
      <c r="BN189" s="8" t="n"/>
      <c r="BO189" s="71" t="n"/>
    </row>
    <row r="190">
      <c r="AD190" s="27" t="n"/>
      <c r="BC190" s="3">
        <f>$C186</f>
        <v/>
      </c>
      <c r="BD190" s="223">
        <f>IF($T186="LA","MLAC1",IF($T186="SS","MSSC1",IF($T186="SCI","MSCIC1",IF($T186="IM7","MM7C1",IF($T186="SP","MSPAC1",IF($T186="SPM","RM1B",IF($T186="SLA","RLA1B",IF($T186="ASC","ASC1BT1"))))))))</f>
        <v/>
      </c>
      <c r="BE190" s="217">
        <f>IF($U186="LA","MLAC2",IF($U186="SS","MSSC2",IF($U186="SCI","MSCIC2",IF($U186="im7","MM7C2",IF($U186="SP","MSPAC2",IF($U186="SPM","RM2B",IF($U186="SPLA","RLA2B",IF($U186="ASC","ASC2BT1",IF($U186="ELL","ELL2B")))))))))</f>
        <v/>
      </c>
      <c r="BF190" s="26">
        <f>IF($V186="LA","MLAC3",IF($V186="SS","MSSC3",IF($V186="SCI","MSCIC3",IF($V186="im8","MM8C3",IF($V186="SP","MSPC3",IF($V186="SPM","RM1G",IF($V186="SLA","RLA1G",IF($V186="ASC","ASC1GT1"))))))))</f>
        <v/>
      </c>
      <c r="BG190" s="26">
        <f>IF($W186="LA","MLAC4",IF($W186="SS","MSSC4",IF($W186="SCI","MSCIC4",IF($W186="im8","MM8C4",IF($W186="SP","MSPC4",IF($W186="SPM","RM2G",IF($W186="SPLA","RLA2G",IF($W186="ASC","ASC2GT1",IF($W186="MOT","OTM72G")))))))))</f>
        <v/>
      </c>
      <c r="BH190" s="26">
        <f>IF($X186="LA","MLAC5",IF($X186="SS","MSSC5",IF($X186="SCI","MSCIC5",IF($X186="im7","MM7C5",IF($X186="SP","MSPC5",IF($X186="ELL","ELL5G",IF($X186="SPLA","RLA5G",IF($X186="ASC","ASC5B"))))))))</f>
        <v/>
      </c>
      <c r="BI190" s="26">
        <f>IF($Y186="WB","MHRWB",IF($Y186="JG","MHRJG",IF($Y186="AV","MHRAV",IF($Y186="KP","MHRKP",IF($Y186="TH","MHRTH")))))</f>
        <v/>
      </c>
      <c r="BM190" s="8" t="n"/>
      <c r="BN190" s="8" t="n"/>
      <c r="BO190" s="71" t="n"/>
    </row>
    <row r="191">
      <c r="AD191" s="27" t="n"/>
      <c r="BC191" s="3">
        <f>$C187</f>
        <v/>
      </c>
      <c r="BD191" s="223">
        <f>IF($T187="LA","MLAC1",IF($T187="SS","MSSC1",IF($T187="SCI","MSCIC1",IF($T187="IM7","MM7C1",IF($T187="SP","MSPAC1",IF($T187="SPM","RM1B",IF($T187="SLA","RLA1B",IF($T187="ASC","ASC1BT1"))))))))</f>
        <v/>
      </c>
      <c r="BE191" s="217">
        <f>IF($U187="LA","MLAC2",IF($U187="SS","MSSC2",IF($U187="SCI","MSCIC2",IF($U187="im7","MM7C2",IF($U187="SP","MSPAC2",IF($U187="SPM","RM2B",IF($U187="SPLA","RLA2B",IF($U187="ASC","ASC2BT1",IF($U187="ELL","ELL2B")))))))))</f>
        <v/>
      </c>
      <c r="BF191" s="26">
        <f>IF($V187="LA","MLAC3",IF($V187="SS","MSSC3",IF($V187="SCI","MSCIC3",IF($V187="im8","MM8C3",IF($V187="SP","MSPC3",IF($V187="SPM","RM1G",IF($V187="SLA","RLA1G",IF($V187="ASC","ASC1GT1"))))))))</f>
        <v/>
      </c>
      <c r="BG191" s="26">
        <f>IF($W187="LA","MLAC4",IF($W187="SS","MSSC4",IF($W187="SCI","MSCIC4",IF($W187="im8","MM8C4",IF($W187="SP","MSPC4",IF($W187="SPM","RM2G",IF($W187="SPLA","RLA2G",IF($W187="ASC","ASC2GT1",IF($W187="MOT","OTM72G")))))))))</f>
        <v/>
      </c>
      <c r="BH191" s="26">
        <f>IF($X187="LA","MLAC5",IF($X187="SS","MSSC5",IF($X187="SCI","MSCIC5",IF($X187="im7","MM7C5",IF($X187="SP","MSPC5",IF($X187="ELL","ELL5G",IF($X187="SPLA","RLA5G",IF($X187="ASC","ASC5B"))))))))</f>
        <v/>
      </c>
      <c r="BI191" s="26">
        <f>IF($Y187="WB","MHRWB",IF($Y187="JG","MHRJG",IF($Y187="AV","MHRAV",IF($Y187="KP","MHRKP",IF($Y187="TH","MHRTH")))))</f>
        <v/>
      </c>
      <c r="BM191" s="8" t="n"/>
      <c r="BN191" s="8" t="n"/>
      <c r="BO191" s="71" t="n"/>
    </row>
    <row r="192">
      <c r="AD192" s="27" t="n"/>
      <c r="BC192" s="3">
        <f>$C188</f>
        <v/>
      </c>
      <c r="BD192" s="223">
        <f>IF($T188="LA","MLAC1",IF($T188="SS","MSSC1",IF($T188="SCI","MSCIC1",IF($T188="IM7","MM7C1",IF($T188="SP","MSPAC1",IF($T188="SPM","RM1B",IF($T188="SLA","RLA1B",IF($T188="ASC","ASC1BT1"))))))))</f>
        <v/>
      </c>
      <c r="BE192" s="217">
        <f>IF($U188="LA","MLAC2",IF($U188="SS","MSSC2",IF($U188="SCI","MSCIC2",IF($U188="im7","MM7C2",IF($U188="SP","MSPAC2",IF($U188="SPM","RM2B",IF($U188="SPLA","RLA2B",IF($U188="ASC","ASC2BT1",IF($U188="ELL","ELL2B")))))))))</f>
        <v/>
      </c>
      <c r="BF192" s="26">
        <f>IF($V188="LA","MLAC3",IF($V188="SS","MSSC3",IF($V188="SCI","MSCIC3",IF($V188="im8","MM8C3",IF($V188="SP","MSPC3",IF($V188="SPM","RM1G",IF($V188="SLA","RLA1G",IF($V188="ASC","ASC1GT1"))))))))</f>
        <v/>
      </c>
      <c r="BG192" s="26">
        <f>IF($W188="LA","MLAC4",IF($W188="SS","MSSC4",IF($W188="SCI","MSCIC4",IF($W188="im8","MM8C4",IF($W188="SP","MSPC4",IF($W188="SPM","RM2G",IF($W188="SPLA","RLA2G",IF($W188="ASC","ASC2GT1",IF($W188="MOT","OTM72G")))))))))</f>
        <v/>
      </c>
      <c r="BH192" s="26">
        <f>IF($X188="LA","MLAC5",IF($X188="SS","MSSC5",IF($X188="SCI","MSCIC5",IF($X188="im7","MM7C5",IF($X188="SP","MSPC5",IF($X188="ELL","ELL5G",IF($X188="SPLA","RLA5G",IF($X188="ASC","ASC5B"))))))))</f>
        <v/>
      </c>
      <c r="BI192" s="26">
        <f>IF($Y188="WB","MHRWB",IF($Y188="JG","MHRJG",IF($Y188="AV","MHRAV",IF($Y188="KP","MHRKP",IF($Y188="TH","MHRTH")))))</f>
        <v/>
      </c>
      <c r="BM192" s="8" t="n"/>
      <c r="BN192" s="8" t="n"/>
      <c r="BO192" s="71" t="n"/>
    </row>
    <row r="193">
      <c r="AD193" s="27" t="n"/>
      <c r="BC193" s="3">
        <f>$C189</f>
        <v/>
      </c>
      <c r="BD193" s="223">
        <f>IF($T189="LA","MLAC1",IF($T189="SS","MSSC1",IF($T189="SCI","MSCIC1",IF($T189="IM7","MM7C1",IF($T189="SP","MSPAC1",IF($T189="SPM","RM1B",IF($T189="SLA","RLA1B",IF($T189="ASC","ASC1BT1"))))))))</f>
        <v/>
      </c>
      <c r="BE193" s="217">
        <f>IF($U189="LA","MLAC2",IF($U189="SS","MSSC2",IF($U189="SCI","MSCIC2",IF($U189="im7","MM7C2",IF($U189="SP","MSPAC2",IF($U189="SPM","RM2B",IF($U189="SPLA","RLA2B",IF($U189="ASC","ASC2BT1",IF($U189="ELL","ELL2B")))))))))</f>
        <v/>
      </c>
      <c r="BF193" s="26">
        <f>IF($V189="LA","MLAC3",IF($V189="SS","MSSC3",IF($V189="SCI","MSCIC3",IF($V189="im8","MM8C3",IF($V189="SP","MSPC3",IF($V189="SPM","RM1G",IF($V189="SLA","RLA1G",IF($V189="ASC","ASC1GT1"))))))))</f>
        <v/>
      </c>
      <c r="BG193" s="26">
        <f>IF($W189="LA","MLAC4",IF($W189="SS","MSSC4",IF($W189="SCI","MSCIC4",IF($W189="im8","MM8C4",IF($W189="SP","MSPC4",IF($W189="SPM","RM2G",IF($W189="SPLA","RLA2G",IF($W189="ASC","ASC2GT1",IF($W189="MOT","OTM72G")))))))))</f>
        <v/>
      </c>
      <c r="BH193" s="26">
        <f>IF($X189="LA","MLAC5",IF($X189="SS","MSSC5",IF($X189="SCI","MSCIC5",IF($X189="im7","MM7C5",IF($X189="SP","MSPC5",IF($X189="ELL","ELL5G",IF($X189="SPLA","RLA5G",IF($X189="ASC","ASC5B"))))))))</f>
        <v/>
      </c>
      <c r="BI193" s="26">
        <f>IF($Y189="WB","MHRWB",IF($Y189="JG","MHRJG",IF($Y189="AV","MHRAV",IF($Y189="KP","MHRKP",IF($Y189="TH","MHRTH")))))</f>
        <v/>
      </c>
      <c r="BM193" s="8" t="n"/>
      <c r="BN193" s="8" t="n"/>
      <c r="BO193" s="71" t="n"/>
    </row>
    <row r="194">
      <c r="AD194" s="27" t="n"/>
      <c r="BC194" s="3">
        <f>$C190</f>
        <v/>
      </c>
      <c r="BD194" s="223">
        <f>IF($T190="LA","MLAC1",IF($T190="SS","MSSC1",IF($T190="SCI","MSCIC1",IF($T190="IM7","MM7C1",IF($T190="SP","MSPAC1",IF($T190="SPM","RM1B",IF($T190="SLA","RLA1B",IF($T190="ASC","ASC1BT1"))))))))</f>
        <v/>
      </c>
      <c r="BE194" s="217">
        <f>IF($U190="LA","MLAC2",IF($U190="SS","MSSC2",IF($U190="SCI","MSCIC2",IF($U190="im7","MM7C2",IF($U190="SP","MSPAC2",IF($U190="SPM","RM2B",IF($U190="SPLA","RLA2B",IF($U190="ASC","ASC2BT1",IF($U190="ELL","ELL2B")))))))))</f>
        <v/>
      </c>
      <c r="BF194" s="26">
        <f>IF($V190="LA","MLAC3",IF($V190="SS","MSSC3",IF($V190="SCI","MSCIC3",IF($V190="im8","MM8C3",IF($V190="SP","MSPC3",IF($V190="SPM","RM1G",IF($V190="SLA","RLA1G",IF($V190="ASC","ASC1GT1"))))))))</f>
        <v/>
      </c>
      <c r="BG194" s="26">
        <f>IF($W190="LA","MLAC4",IF($W190="SS","MSSC4",IF($W190="SCI","MSCIC4",IF($W190="im8","MM8C4",IF($W190="SP","MSPC4",IF($W190="SPM","RM2G",IF($W190="SPLA","RLA2G",IF($W190="ASC","ASC2GT1",IF($W190="MOT","OTM72G")))))))))</f>
        <v/>
      </c>
      <c r="BH194" s="26">
        <f>IF($X190="LA","MLAC5",IF($X190="SS","MSSC5",IF($X190="SCI","MSCIC5",IF($X190="im7","MM7C5",IF($X190="SP","MSPC5",IF($X190="ELL","ELL5G",IF($X190="SPLA","RLA5G",IF($X190="ASC","ASC5B"))))))))</f>
        <v/>
      </c>
      <c r="BI194" s="26">
        <f>IF($Y190="WB","MHRWB",IF($Y190="JG","MHRJG",IF($Y190="AV","MHRAV",IF($Y190="KP","MHRKP",IF($Y190="TH","MHRTH")))))</f>
        <v/>
      </c>
      <c r="BM194" s="8" t="n"/>
      <c r="BN194" s="8" t="n"/>
      <c r="BO194" s="71" t="n"/>
    </row>
    <row r="195">
      <c r="AD195" s="27" t="n"/>
      <c r="BC195" s="3">
        <f>$C191</f>
        <v/>
      </c>
      <c r="BD195" s="223">
        <f>IF($T191="LA","MLAC1",IF($T191="SS","MSSC1",IF($T191="SCI","MSCIC1",IF($T191="IM7","MM7C1",IF($T191="SP","MSPAC1",IF($T191="SPM","RM1B",IF($T191="SLA","RLA1B",IF($T191="ASC","ASC1BT1"))))))))</f>
        <v/>
      </c>
      <c r="BE195" s="217">
        <f>IF($U191="LA","MLAC2",IF($U191="SS","MSSC2",IF($U191="SCI","MSCIC2",IF($U191="im7","MM7C2",IF($U191="SP","MSPAC2",IF($U191="SPM","RM2B",IF($U191="SPLA","RLA2B",IF($U191="ASC","ASC2BT1",IF($U191="ELL","ELL2B")))))))))</f>
        <v/>
      </c>
      <c r="BF195" s="26">
        <f>IF($V191="LA","MLAC3",IF($V191="SS","MSSC3",IF($V191="SCI","MSCIC3",IF($V191="im8","MM8C3",IF($V191="SP","MSPC3",IF($V191="SPM","RM1G",IF($V191="SLA","RLA1G",IF($V191="ASC","ASC1GT1"))))))))</f>
        <v/>
      </c>
      <c r="BG195" s="26">
        <f>IF($W191="LA","MLAC4",IF($W191="SS","MSSC4",IF($W191="SCI","MSCIC4",IF($W191="im8","MM8C4",IF($W191="SP","MSPC4",IF($W191="SPM","RM2G",IF($W191="SPLA","RLA2G",IF($W191="ASC","ASC2GT1",IF($W191="MOT","OTM72G")))))))))</f>
        <v/>
      </c>
      <c r="BH195" s="26">
        <f>IF($X191="LA","MLAC5",IF($X191="SS","MSSC5",IF($X191="SCI","MSCIC5",IF($X191="im7","MM7C5",IF($X191="SP","MSPC5",IF($X191="ELL","ELL5G",IF($X191="SPLA","RLA5G",IF($X191="ASC","ASC5B"))))))))</f>
        <v/>
      </c>
      <c r="BI195" s="26">
        <f>IF($Y191="WB","MHRWB",IF($Y191="JG","MHRJG",IF($Y191="AV","MHRAV",IF($Y191="KP","MHRKP",IF($Y191="TH","MHRTH")))))</f>
        <v/>
      </c>
      <c r="BN195" s="8" t="n"/>
      <c r="BO195" s="71" t="n"/>
    </row>
    <row r="196">
      <c r="AD196" s="27" t="n"/>
      <c r="BC196" s="3">
        <f>$C192</f>
        <v/>
      </c>
      <c r="BD196" s="223">
        <f>IF($T192="LA","MLAC1",IF($T192="SS","MSSC1",IF($T192="SCI","MSCIC1",IF($T192="IM7","MM7C1",IF($T192="SP","MSPAC1",IF($T192="SPM","RM1B",IF($T192="SLA","RLA1B",IF($T192="ASC","ASC1BT1"))))))))</f>
        <v/>
      </c>
      <c r="BE196" s="217">
        <f>IF($U192="LA","MLAC2",IF($U192="SS","MSSC2",IF($U192="SCI","MSCIC2",IF($U192="im7","MM7C2",IF($U192="SP","MSPAC2",IF($U192="SPM","RM2B",IF($U192="SPLA","RLA2B",IF($U192="ASC","ASC2BT1",IF($U192="ELL","ELL2B")))))))))</f>
        <v/>
      </c>
      <c r="BF196" s="26">
        <f>IF($V192="LA","MLAC3",IF($V192="SS","MSSC3",IF($V192="SCI","MSCIC3",IF($V192="im8","MM8C3",IF($V192="SP","MSPC3",IF($V192="SPM","RM1G",IF($V192="SLA","RLA1G",IF($V192="ASC","ASC1GT1"))))))))</f>
        <v/>
      </c>
      <c r="BG196" s="26">
        <f>IF($W192="LA","MLAC4",IF($W192="SS","MSSC4",IF($W192="SCI","MSCIC4",IF($W192="im8","MM8C4",IF($W192="SP","MSPC4",IF($W192="SPM","RM2G",IF($W192="SPLA","RLA2G",IF($W192="ASC","ASC2GT1",IF($W192="MOT","OTM72G")))))))))</f>
        <v/>
      </c>
      <c r="BH196" s="26">
        <f>IF($X192="LA","MLAC5",IF($X192="SS","MSSC5",IF($X192="SCI","MSCIC5",IF($X192="im7","MM7C5",IF($X192="SP","MSPC5",IF($X192="ELL","ELL5G",IF($X192="SPLA","RLA5G",IF($X192="ASC","ASC5B"))))))))</f>
        <v/>
      </c>
      <c r="BI196" s="26">
        <f>IF($Y192="WB","MHRWB",IF($Y192="JG","MHRJG",IF($Y192="AV","MHRAV",IF($Y192="KP","MHRKP",IF($Y192="TH","MHRTH")))))</f>
        <v/>
      </c>
    </row>
    <row r="197">
      <c r="AD197" s="27" t="n"/>
      <c r="BC197" s="3">
        <f>$C193</f>
        <v/>
      </c>
      <c r="BD197" s="223">
        <f>IF($T193="LA","MLAC1",IF($T193="SS","MSSC1",IF($T193="SCI","MSCIC1",IF($T193="IM7","MM7C1",IF($T193="SP","MSPAC1",IF($T193="SPM","RM1B",IF($T193="SLA","RLA1B",IF($T193="ASC","ASC1BT1"))))))))</f>
        <v/>
      </c>
      <c r="BE197" s="217">
        <f>IF($U193="LA","MLAC2",IF($U193="SS","MSSC2",IF($U193="SCI","MSCIC2",IF($U193="im7","MM7C2",IF($U193="SP","MSPAC2",IF($U193="SPM","RM2B",IF($U193="SPLA","RLA2B",IF($U193="ASC","ASC2BT1",IF($U193="ELL","ELL2B")))))))))</f>
        <v/>
      </c>
      <c r="BF197" s="26">
        <f>IF($V193="LA","MLAC3",IF($V193="SS","MSSC3",IF($V193="SCI","MSCIC3",IF($V193="im8","MM8C3",IF($V193="SP","MSPC3",IF($V193="SPM","RM1G",IF($V193="SLA","RLA1G",IF($V193="ASC","ASC1GT1"))))))))</f>
        <v/>
      </c>
      <c r="BG197" s="26">
        <f>IF($W193="LA","MLAC4",IF($W193="SS","MSSC4",IF($W193="SCI","MSCIC4",IF($W193="im8","MM8C4",IF($W193="SP","MSPC4",IF($W193="SPM","RM2G",IF($W193="SPLA","RLA2G",IF($W193="ASC","ASC2GT1",IF($W193="MOT","OTM72G")))))))))</f>
        <v/>
      </c>
      <c r="BH197" s="26">
        <f>IF($X193="LA","MLAC5",IF($X193="SS","MSSC5",IF($X193="SCI","MSCIC5",IF($X193="im7","MM7C5",IF($X193="SP","MSPC5",IF($X193="ELL","ELL5G",IF($X193="SPLA","RLA5G",IF($X193="ASC","ASC5B"))))))))</f>
        <v/>
      </c>
      <c r="BI197" s="26">
        <f>IF($Y193="WB","MHRWB",IF($Y193="JG","MHRJG",IF($Y193="AV","MHRAV",IF($Y193="KP","MHRKP",IF($Y193="TH","MHRTH")))))</f>
        <v/>
      </c>
    </row>
    <row r="198">
      <c r="AD198" s="27" t="n"/>
      <c r="BC198" s="3">
        <f>$C194</f>
        <v/>
      </c>
      <c r="BD198" s="223">
        <f>IF($T194="LA","MLAC1",IF($T194="SS","MSSC1",IF($T194="SCI","MSCIC1",IF($T194="IM7","MM7C1",IF($T194="SP","MSPAC1",IF($T194="SPM","RM1B",IF($T194="SLA","RLA1B",IF($T194="ASC","ASC1BT1"))))))))</f>
        <v/>
      </c>
      <c r="BE198" s="217">
        <f>IF($U194="LA","MLAC2",IF($U194="SS","MSSC2",IF($U194="SCI","MSCIC2",IF($U194="im7","MM7C2",IF($U194="SP","MSPAC2",IF($U194="SPM","RM2B",IF($U194="SPLA","RLA2B",IF($U194="ASC","ASC2BT1",IF($U194="ELL","ELL2B")))))))))</f>
        <v/>
      </c>
      <c r="BF198" s="26">
        <f>IF($V194="LA","MLAC3",IF($V194="SS","MSSC3",IF($V194="SCI","MSCIC3",IF($V194="im8","MM8C3",IF($V194="SP","MSPC3",IF($V194="SPM","RM1G",IF($V194="SLA","RLA1G",IF($V194="ASC","ASC1GT1"))))))))</f>
        <v/>
      </c>
      <c r="BG198" s="26">
        <f>IF($W194="LA","MLAC4",IF($W194="SS","MSSC4",IF($W194="SCI","MSCIC4",IF($W194="im8","MM8C4",IF($W194="SP","MSPC4",IF($W194="SPM","RM2G",IF($W194="SPLA","RLA2G",IF($W194="ASC","ASC2GT1",IF($W194="MOT","OTM72G")))))))))</f>
        <v/>
      </c>
      <c r="BH198" s="26">
        <f>IF($X194="LA","MLAC5",IF($X194="SS","MSSC5",IF($X194="SCI","MSCIC5",IF($X194="im7","MM7C5",IF($X194="SP","MSPC5",IF($X194="ELL","ELL5G",IF($X194="SPLA","RLA5G",IF($X194="ASC","ASC5B"))))))))</f>
        <v/>
      </c>
      <c r="BI198" s="26">
        <f>IF($Y194="WB","MHRWB",IF($Y194="JG","MHRJG",IF($Y194="AV","MHRAV",IF($Y194="KP","MHRKP",IF($Y194="TH","MHRTH")))))</f>
        <v/>
      </c>
    </row>
    <row r="199">
      <c r="AD199" s="27" t="n"/>
      <c r="BC199" s="3">
        <f>$C195</f>
        <v/>
      </c>
      <c r="BD199" s="223">
        <f>IF($T195="LA","MLAC1",IF($T195="SS","MSSC1",IF($T195="SCI","MSCIC1",IF($T195="IM7","MM7C1",IF($T195="SP","MSPAC1",IF($T195="SPM","RM1B",IF($T195="SLA","RLA1B",IF($T195="ASC","ASC1BT1"))))))))</f>
        <v/>
      </c>
      <c r="BE199" s="217">
        <f>IF($U195="LA","MLAC2",IF($U195="SS","MSSC2",IF($U195="SCI","MSCIC2",IF($U195="im7","MM7C2",IF($U195="SP","MSPAC2",IF($U195="SPM","RM2B",IF($U195="SPLA","RLA2B",IF($U195="ASC","ASC2BT1",IF($U195="ELL","ELL2B")))))))))</f>
        <v/>
      </c>
      <c r="BF199" s="26">
        <f>IF($V195="LA","MLAC3",IF($V195="SS","MSSC3",IF($V195="SCI","MSCIC3",IF($V195="im8","MM8C3",IF($V195="SP","MSPC3",IF($V195="SPM","RM1G",IF($V195="SLA","RLA1G",IF($V195="ASC","ASC1GT1"))))))))</f>
        <v/>
      </c>
      <c r="BG199" s="26">
        <f>IF($W195="LA","MLAC4",IF($W195="SS","MSSC4",IF($W195="SCI","MSCIC4",IF($W195="im8","MM8C4",IF($W195="SP","MSPC4",IF($W195="SPM","RM2G",IF($W195="SPLA","RLA2G",IF($W195="ASC","ASC2GT1",IF($W195="MOT","OTM72G")))))))))</f>
        <v/>
      </c>
      <c r="BH199" s="26">
        <f>IF($X195="LA","MLAC5",IF($X195="SS","MSSC5",IF($X195="SCI","MSCIC5",IF($X195="im7","MM7C5",IF($X195="SP","MSPC5",IF($X195="ELL","ELL5G",IF($X195="SPLA","RLA5G",IF($X195="ASC","ASC5B"))))))))</f>
        <v/>
      </c>
      <c r="BI199" s="26">
        <f>IF($Y195="WB","MHRWB",IF($Y195="JG","MHRJG",IF($Y195="AV","MHRAV",IF($Y195="KP","MHRKP",IF($Y195="TH","MHRTH")))))</f>
        <v/>
      </c>
    </row>
    <row r="200">
      <c r="AD200" s="27" t="n"/>
      <c r="BC200" s="3">
        <f>$C196</f>
        <v/>
      </c>
      <c r="BD200" s="223">
        <f>IF($T196="LA","MLAC1",IF($T196="SS","MSSC1",IF($T196="SCI","MSCIC1",IF($T196="IM7","MM7C1",IF($T196="SP","MSPAC1",IF($T196="SPM","RM1B",IF($T196="SLA","RLA1B",IF($T196="ASC","ASC1BT1"))))))))</f>
        <v/>
      </c>
      <c r="BE200" s="217">
        <f>IF($U196="LA","MLAC2",IF($U196="SS","MSSC2",IF($U196="SCI","MSCIC2",IF($U196="im7","MM7C2",IF($U196="SP","MSPAC2",IF($U196="SPM","RM2B",IF($U196="SPLA","RLA2B",IF($U196="ASC","ASC2BT1",IF($U196="ELL","ELL2B")))))))))</f>
        <v/>
      </c>
      <c r="BF200" s="26">
        <f>IF($V196="LA","MLAC3",IF($V196="SS","MSSC3",IF($V196="SCI","MSCIC3",IF($V196="im8","MM8C3",IF($V196="SP","MSPC3",IF($V196="SPM","RM1G",IF($V196="SLA","RLA1G",IF($V196="ASC","ASC1GT1"))))))))</f>
        <v/>
      </c>
      <c r="BG200" s="26">
        <f>IF($W196="LA","MLAC4",IF($W196="SS","MSSC4",IF($W196="SCI","MSCIC4",IF($W196="im8","MM8C4",IF($W196="SP","MSPC4",IF($W196="SPM","RM2G",IF($W196="SPLA","RLA2G",IF($W196="ASC","ASC2GT1",IF($W196="MOT","OTM72G")))))))))</f>
        <v/>
      </c>
      <c r="BH200" s="26">
        <f>IF($X196="LA","MLAC5",IF($X196="SS","MSSC5",IF($X196="SCI","MSCIC5",IF($X196="im7","MM7C5",IF($X196="SP","MSPC5",IF($X196="ELL","ELL5G",IF($X196="SPLA","RLA5G",IF($X196="ASC","ASC5B"))))))))</f>
        <v/>
      </c>
      <c r="BI200" s="26">
        <f>IF($Y196="WB","MHRWB",IF($Y196="JG","MHRJG",IF($Y196="AV","MHRAV",IF($Y196="KP","MHRKP",IF($Y196="TH","MHRTH")))))</f>
        <v/>
      </c>
    </row>
    <row r="201">
      <c r="AD201" s="27" t="n"/>
      <c r="BC201" s="3">
        <f>$C197</f>
        <v/>
      </c>
      <c r="BD201" s="223">
        <f>IF($T197="LA","MLAC1",IF($T197="SS","MSSC1",IF($T197="SCI","MSCIC1",IF($T197="IM7","MM7C1",IF($T197="SP","MSPAC1",IF($T197="SPM","RM1B",IF($T197="SLA","RLA1B",IF($T197="ASC","ASC1BT1"))))))))</f>
        <v/>
      </c>
      <c r="BE201" s="217">
        <f>IF($U197="LA","MLAC2",IF($U197="SS","MSSC2",IF($U197="SCI","MSCIC2",IF($U197="im7","MM7C2",IF($U197="SP","MSPAC2",IF($U197="SPM","RM2B",IF($U197="SPLA","RLA2B",IF($U197="ASC","ASC2BT1",IF($U197="ELL","ELL2B")))))))))</f>
        <v/>
      </c>
      <c r="BF201" s="26">
        <f>IF($V197="LA","MLAC3",IF($V197="SS","MSSC3",IF($V197="SCI","MSCIC3",IF($V197="im8","MM8C3",IF($V197="SP","MSPC3",IF($V197="SPM","RM1G",IF($V197="SLA","RLA1G",IF($V197="ASC","ASC1GT1"))))))))</f>
        <v/>
      </c>
      <c r="BG201" s="26">
        <f>IF($W197="LA","MLAC4",IF($W197="SS","MSSC4",IF($W197="SCI","MSCIC4",IF($W197="im8","MM8C4",IF($W197="SP","MSPC4",IF($W197="SPM","RM2G",IF($W197="SPLA","RLA2G",IF($W197="ASC","ASC2GT1",IF($W197="MOT","OTM72G")))))))))</f>
        <v/>
      </c>
      <c r="BH201" s="26">
        <f>IF($X197="LA","MLAC5",IF($X197="SS","MSSC5",IF($X197="SCI","MSCIC5",IF($X197="im7","MM7C5",IF($X197="SP","MSPC5",IF($X197="ELL","ELL5G",IF($X197="SPLA","RLA5G",IF($X197="ASC","ASC5B"))))))))</f>
        <v/>
      </c>
      <c r="BI201" s="26">
        <f>IF($Y197="WB","MHRWB",IF($Y197="JG","MHRJG",IF($Y197="AV","MHRAV",IF($Y197="KP","MHRKP",IF($Y197="TH","MHRTH")))))</f>
        <v/>
      </c>
    </row>
    <row r="202">
      <c r="AD202" s="27" t="n"/>
      <c r="BC202" s="3">
        <f>$C198</f>
        <v/>
      </c>
      <c r="BD202" s="223">
        <f>IF($T198="LA","MLAC1",IF($T198="SS","MSSC1",IF($T198="SCI","MSCIC1",IF($T198="IM7","MM7C1",IF($T198="SP","MSPAC1",IF($T198="SPM","RM1B",IF($T198="SLA","RLA1B",IF($T198="ASC","ASC1BT1"))))))))</f>
        <v/>
      </c>
      <c r="BE202" s="217">
        <f>IF($U198="LA","MLAC2",IF($U198="SS","MSSC2",IF($U198="SCI","MSCIC2",IF($U198="im7","MM7C2",IF($U198="SP","MSPAC2",IF($U198="SPM","RM2B",IF($U198="SPLA","RLA2B",IF($U198="ASC","ASC2BT1",IF($U198="ELL","ELL2B")))))))))</f>
        <v/>
      </c>
      <c r="BF202" s="26">
        <f>IF($V198="LA","MLAC3",IF($V198="SS","MSSC3",IF($V198="SCI","MSCIC3",IF($V198="im8","MM8C3",IF($V198="SP","MSPC3",IF($V198="SPM","RM1G",IF($V198="SLA","RLA1G",IF($V198="ASC","ASC1GT1"))))))))</f>
        <v/>
      </c>
      <c r="BG202" s="26">
        <f>IF($W198="LA","MLAC4",IF($W198="SS","MSSC4",IF($W198="SCI","MSCIC4",IF($W198="im8","MM8C4",IF($W198="SP","MSPC4",IF($W198="SPM","RM2G",IF($W198="SPLA","RLA2G",IF($W198="ASC","ASC2GT1",IF($W198="MOT","OTM72G")))))))))</f>
        <v/>
      </c>
      <c r="BH202" s="26">
        <f>IF($X198="LA","MLAC5",IF($X198="SS","MSSC5",IF($X198="SCI","MSCIC5",IF($X198="im7","MM7C5",IF($X198="SP","MSPC5",IF($X198="ELL","ELL5G",IF($X198="SPLA","RLA5G",IF($X198="ASC","ASC5B"))))))))</f>
        <v/>
      </c>
      <c r="BI202" s="26">
        <f>IF($Y198="WB","MHRWB",IF($Y198="JG","MHRJG",IF($Y198="AV","MHRAV",IF($Y198="KP","MHRKP",IF($Y198="TH","MHRTH")))))</f>
        <v/>
      </c>
    </row>
    <row r="203">
      <c r="AD203" s="27" t="n"/>
      <c r="BC203" s="3">
        <f>$C199</f>
        <v/>
      </c>
      <c r="BD203" s="223">
        <f>IF($T199="LA","MLAC1",IF($T199="SS","MSSC1",IF($T199="SCI","MSCIC1",IF($T199="IM7","MM7C1",IF($T199="SP","MSPAC1",IF($T199="SPM","RM1B",IF($T199="SLA","RLA1B",IF($T199="ASC","ASC1BT1"))))))))</f>
        <v/>
      </c>
      <c r="BE203" s="217">
        <f>IF($U199="LA","MLAC2",IF($U199="SS","MSSC2",IF($U199="SCI","MSCIC2",IF($U199="im7","MM7C2",IF($U199="SP","MSPAC2",IF($U199="SPM","RM2B",IF($U199="SPLA","RLA2B",IF($U199="ASC","ASC2BT1",IF($U199="ELL","ELL2B")))))))))</f>
        <v/>
      </c>
      <c r="BF203" s="26">
        <f>IF($V199="LA","MLAC3",IF($V199="SS","MSSC3",IF($V199="SCI","MSCIC3",IF($V199="im8","MM8C3",IF($V199="SP","MSPC3",IF($V199="SPM","RM1G",IF($V199="SLA","RLA1G",IF($V199="ASC","ASC1GT1"))))))))</f>
        <v/>
      </c>
      <c r="BG203" s="26">
        <f>IF($W199="LA","MLAC4",IF($W199="SS","MSSC4",IF($W199="SCI","MSCIC4",IF($W199="im8","MM8C4",IF($W199="SP","MSPC4",IF($W199="SPM","RM2G",IF($W199="SPLA","RLA2G",IF($W199="ASC","ASC2GT1",IF($W199="MOT","OTM72G")))))))))</f>
        <v/>
      </c>
      <c r="BH203" s="26">
        <f>IF($X199="LA","MLAC5",IF($X199="SS","MSSC5",IF($X199="SCI","MSCIC5",IF($X199="im7","MM7C5",IF($X199="SP","MSPC5",IF($X199="ELL","ELL5G",IF($X199="SPLA","RLA5G",IF($X199="ASC","ASC5B"))))))))</f>
        <v/>
      </c>
      <c r="BI203" s="26">
        <f>IF($Y199="WB","MHRWB",IF($Y199="JG","MHRJG",IF($Y199="AV","MHRAV",IF($Y199="KP","MHRKP",IF($Y199="TH","MHRTH")))))</f>
        <v/>
      </c>
    </row>
    <row r="204">
      <c r="AD204" s="27" t="n"/>
      <c r="BC204" s="3">
        <f>$C200</f>
        <v/>
      </c>
      <c r="BD204" s="223">
        <f>IF($T200="LA","MLAC1",IF($T200="SS","MSSC1",IF($T200="SCI","MSCIC1",IF($T200="IM7","MM7C1",IF($T200="SP","MSPAC1",IF($T200="SPM","RM1B",IF($T200="SLA","RLA1B",IF($T200="ASC","ASC1BT1"))))))))</f>
        <v/>
      </c>
      <c r="BE204" s="217">
        <f>IF($U200="LA","MLAC2",IF($U200="SS","MSSC2",IF($U200="SCI","MSCIC2",IF($U200="im7","MM7C2",IF($U200="SP","MSPAC2",IF($U200="SPM","RM2B",IF($U200="SPLA","RLA2B",IF($U200="ASC","ASC2BT1",IF($U200="ELL","ELL2B")))))))))</f>
        <v/>
      </c>
      <c r="BF204" s="26">
        <f>IF($V200="LA","MLAC3",IF($V200="SS","MSSC3",IF($V200="SCI","MSCIC3",IF($V200="im8","MM8C3",IF($V200="SP","MSPC3",IF($V200="SPM","RM1G",IF($V200="SLA","RLA1G",IF($V200="ASC","ASC1GT1"))))))))</f>
        <v/>
      </c>
      <c r="BG204" s="26">
        <f>IF($W200="LA","MLAC4",IF($W200="SS","MSSC4",IF($W200="SCI","MSCIC4",IF($W200="im8","MM8C4",IF($W200="SP","MSPC4",IF($W200="SPM","RM2G",IF($W200="SPLA","RLA2G",IF($W200="ASC","ASC2GT1",IF($W200="MOT","OTM72G")))))))))</f>
        <v/>
      </c>
      <c r="BH204" s="26">
        <f>IF($X200="LA","MLAC5",IF($X200="SS","MSSC5",IF($X200="SCI","MSCIC5",IF($X200="im7","MM7C5",IF($X200="SP","MSPC5",IF($X200="ELL","ELL5G",IF($X200="SPLA","RLA5G",IF($X200="ASC","ASC5B"))))))))</f>
        <v/>
      </c>
      <c r="BI204" s="26">
        <f>IF($Y200="WB","MHRWB",IF($Y200="JG","MHRJG",IF($Y200="AV","MHRAV",IF($Y200="KP","MHRKP",IF($Y200="TH","MHRTH")))))</f>
        <v/>
      </c>
    </row>
    <row r="205">
      <c r="AD205" s="27" t="n"/>
      <c r="BC205" s="3">
        <f>$C201</f>
        <v/>
      </c>
      <c r="BD205" s="223">
        <f>IF($T201="LA","MLAC1",IF($T201="SS","MSSC1",IF($T201="SCI","MSCIC1",IF($T201="IM7","MM7C1",IF($T201="SP","MSPAC1",IF($T201="SPM","RM1B",IF($T201="SLA","RLA1B",IF($T201="ASC","ASC1BT1"))))))))</f>
        <v/>
      </c>
      <c r="BE205" s="217">
        <f>IF($U201="LA","MLAC2",IF($U201="SS","MSSC2",IF($U201="SCI","MSCIC2",IF($U201="im7","MM7C2",IF($U201="SP","MSPAC2",IF($U201="SPM","RM2B",IF($U201="SPLA","RLA2B",IF($U201="ASC","ASC2BT1",IF($U201="ELL","ELL2B")))))))))</f>
        <v/>
      </c>
      <c r="BF205" s="26">
        <f>IF($V201="LA","MLAC3",IF($V201="SS","MSSC3",IF($V201="SCI","MSCIC3",IF($V201="im8","MM8C3",IF($V201="SP","MSPC3",IF($V201="SPM","RM1G",IF($V201="SLA","RLA1G",IF($V201="ASC","ASC1GT1"))))))))</f>
        <v/>
      </c>
      <c r="BG205" s="26">
        <f>IF($W201="LA","MLAC4",IF($W201="SS","MSSC4",IF($W201="SCI","MSCIC4",IF($W201="im8","MM8C4",IF($W201="SP","MSPC4",IF($W201="SPM","RM2G",IF($W201="SPLA","RLA2G",IF($W201="ASC","ASC2GT1",IF($W201="MOT","OTM72G")))))))))</f>
        <v/>
      </c>
      <c r="BH205" s="26">
        <f>IF($X201="LA","MLAC5",IF($X201="SS","MSSC5",IF($X201="SCI","MSCIC5",IF($X201="im7","MM7C5",IF($X201="SP","MSPC5",IF($X201="ELL","ELL5G",IF($X201="SPLA","RLA5G",IF($X201="ASC","ASC5B"))))))))</f>
        <v/>
      </c>
      <c r="BI205" s="26">
        <f>IF($Y201="WB","MHRWB",IF($Y201="JG","MHRJG",IF($Y201="AV","MHRAV",IF($Y201="KP","MHRKP",IF($Y201="TH","MHRTH")))))</f>
        <v/>
      </c>
    </row>
    <row r="206">
      <c r="AD206" s="27" t="n"/>
      <c r="BC206" s="3">
        <f>$C202</f>
        <v/>
      </c>
      <c r="BD206" s="223">
        <f>IF($T202="LA","MLAC1",IF($T202="SS","MSSC1",IF($T202="SCI","MSCIC1",IF($T202="IM7","MM7C1",IF($T202="SP","MSPAC1",IF($T202="SPM","RM1B",IF($T202="SLA","RLA1B",IF($T202="ASC","ASC1BT1"))))))))</f>
        <v/>
      </c>
      <c r="BE206" s="217">
        <f>IF($U202="LA","MLAC2",IF($U202="SS","MSSC2",IF($U202="SCI","MSCIC2",IF($U202="im7","MM7C2",IF($U202="SP","MSPAC2",IF($U202="SPM","RM2B",IF($U202="SPLA","RLA2B",IF($U202="ASC","ASC2BT1",IF($U202="ELL","ELL2B")))))))))</f>
        <v/>
      </c>
      <c r="BF206" s="26">
        <f>IF($V202="LA","MLAC3",IF($V202="SS","MSSC3",IF($V202="SCI","MSCIC3",IF($V202="im8","MM8C3",IF($V202="SP","MSPC3",IF($V202="SPM","RM1G",IF($V202="SLA","RLA1G",IF($V202="ASC","ASC1GT1"))))))))</f>
        <v/>
      </c>
      <c r="BG206" s="26">
        <f>IF($W202="LA","MLAC4",IF($W202="SS","MSSC4",IF($W202="SCI","MSCIC4",IF($W202="im8","MM8C4",IF($W202="SP","MSPC4",IF($W202="SPM","RM2G",IF($W202="SPLA","RLA2G",IF($W202="ASC","ASC2GT1",IF($W202="MOT","OTM72G")))))))))</f>
        <v/>
      </c>
      <c r="BH206" s="26">
        <f>IF($X202="LA","MLAC5",IF($X202="SS","MSSC5",IF($X202="SCI","MSCIC5",IF($X202="im7","MM7C5",IF($X202="SP","MSPC5",IF($X202="ELL","ELL5G",IF($X202="SPLA","RLA5G",IF($X202="ASC","ASC5B"))))))))</f>
        <v/>
      </c>
      <c r="BI206" s="26">
        <f>IF($Y202="WB","MHRWB",IF($Y202="JG","MHRJG",IF($Y202="AV","MHRAV",IF($Y202="KP","MHRKP",IF($Y202="TH","MHRTH")))))</f>
        <v/>
      </c>
    </row>
    <row r="207">
      <c r="AD207" s="27" t="n"/>
      <c r="BC207" s="3">
        <f>$C203</f>
        <v/>
      </c>
      <c r="BD207" s="223">
        <f>IF($T203="LA","MLAC1",IF($T203="SS","MSSC1",IF($T203="SCI","MSCIC1",IF($T203="IM7","MM7C1",IF($T203="SP","MSPAC1",IF($T203="SPM","RM1B",IF($T203="SLA","RLA1B",IF($T203="ASC","ASC1BT1"))))))))</f>
        <v/>
      </c>
      <c r="BE207" s="217">
        <f>IF($U203="LA","MLAC2",IF($U203="SS","MSSC2",IF($U203="SCI","MSCIC2",IF($U203="im7","MM7C2",IF($U203="SP","MSPAC2",IF($U203="SPM","RM2B",IF($U203="SPLA","RLA2B",IF($U203="ASC","ASC2BT1",IF($U203="ELL","ELL2B")))))))))</f>
        <v/>
      </c>
      <c r="BF207" s="26">
        <f>IF($V203="LA","MLAC3",IF($V203="SS","MSSC3",IF($V203="SCI","MSCIC3",IF($V203="im8","MM8C3",IF($V203="SP","MSPC3",IF($V203="SPM","RM1G",IF($V203="SLA","RLA1G",IF($V203="ASC","ASC1GT1"))))))))</f>
        <v/>
      </c>
      <c r="BG207" s="26">
        <f>IF($W203="LA","MLAC4",IF($W203="SS","MSSC4",IF($W203="SCI","MSCIC4",IF($W203="im8","MM8C4",IF($W203="SP","MSPC4",IF($W203="SPM","RM2G",IF($W203="SPLA","RLA2G",IF($W203="ASC","ASC2GT1",IF($W203="MOT","OTM72G")))))))))</f>
        <v/>
      </c>
      <c r="BH207" s="26">
        <f>IF($X203="LA","MLAC5",IF($X203="SS","MSSC5",IF($X203="SCI","MSCIC5",IF($X203="im7","MM7C5",IF($X203="SP","MSPC5",IF($X203="ELL","ELL5G",IF($X203="SPLA","RLA5G",IF($X203="ASC","ASC5B"))))))))</f>
        <v/>
      </c>
      <c r="BI207" s="26">
        <f>IF($Y203="WB","MHRWB",IF($Y203="JG","MHRJG",IF($Y203="AV","MHRAV",IF($Y203="KP","MHRKP",IF($Y203="TH","MHRTH")))))</f>
        <v/>
      </c>
    </row>
    <row r="208">
      <c r="AD208" s="27" t="n"/>
      <c r="BC208" s="3">
        <f>$C204</f>
        <v/>
      </c>
      <c r="BD208" s="223">
        <f>IF($T204="LA","MLAC1",IF($T204="SS","MSSC1",IF($T204="SCI","MSCIC1",IF($T204="IM7","MM7C1",IF($T204="SP","MSPAC1",IF($T204="SPM","RM1B",IF($T204="SLA","RLA1B",IF($T204="ASC","ASC1BT1"))))))))</f>
        <v/>
      </c>
      <c r="BE208" s="217">
        <f>IF($U204="LA","MLAC2",IF($U204="SS","MSSC2",IF($U204="SCI","MSCIC2",IF($U204="im7","MM7C2",IF($U204="SP","MSPAC2",IF($U204="SPM","RM2B",IF($U204="SPLA","RLA2B",IF($U204="ASC","ASC2BT1",IF($U204="ELL","ELL2B")))))))))</f>
        <v/>
      </c>
      <c r="BF208" s="26">
        <f>IF($V204="LA","MLAC3",IF($V204="SS","MSSC3",IF($V204="SCI","MSCIC3",IF($V204="im8","MM8C3",IF($V204="SP","MSPC3",IF($V204="SPM","RM1G",IF($V204="SLA","RLA1G",IF($V204="ASC","ASC1GT1"))))))))</f>
        <v/>
      </c>
      <c r="BG208" s="26">
        <f>IF($W204="LA","MLAC4",IF($W204="SS","MSSC4",IF($W204="SCI","MSCIC4",IF($W204="im8","MM8C4",IF($W204="SP","MSPC4",IF($W204="SPM","RM2G",IF($W204="SPLA","RLA2G",IF($W204="ASC","ASC2GT1",IF($W204="MOT","OTM72G")))))))))</f>
        <v/>
      </c>
      <c r="BH208" s="26">
        <f>IF($X204="LA","MLAC5",IF($X204="SS","MSSC5",IF($X204="SCI","MSCIC5",IF($X204="im7","MM7C5",IF($X204="SP","MSPC5",IF($X204="ELL","ELL5G",IF($X204="SPLA","RLA5G",IF($X204="ASC","ASC5B"))))))))</f>
        <v/>
      </c>
      <c r="BI208" s="26">
        <f>IF($Y204="WB","MHRWB",IF($Y204="JG","MHRJG",IF($Y204="AV","MHRAV",IF($Y204="KP","MHRKP",IF($Y204="TH","MHRTH")))))</f>
        <v/>
      </c>
    </row>
    <row r="209">
      <c r="AD209" s="27" t="n"/>
      <c r="BC209" s="3">
        <f>$C205</f>
        <v/>
      </c>
      <c r="BD209" s="223">
        <f>IF($T205="LA","MLAC1",IF($T205="SS","MSSC1",IF($T205="SCI","MSCIC1",IF($T205="IM7","MM7C1",IF($T205="SP","MSPAC1",IF($T205="SPM","RM1B",IF($T205="SLA","RLA1B",IF($T205="ASC","ASC1BT1"))))))))</f>
        <v/>
      </c>
      <c r="BE209" s="217">
        <f>IF($U205="LA","MLAC2",IF($U205="SS","MSSC2",IF($U205="SCI","MSCIC2",IF($U205="im7","MM7C2",IF($U205="SP","MSPAC2",IF($U205="SPM","RM2B",IF($U205="SPLA","RLA2B",IF($U205="ASC","ASC2BT1",IF($U205="ELL","ELL2B")))))))))</f>
        <v/>
      </c>
      <c r="BF209" s="26">
        <f>IF($V205="LA","MLAC3",IF($V205="SS","MSSC3",IF($V205="SCI","MSCIC3",IF($V205="im8","MM8C3",IF($V205="SP","MSPC3",IF($V205="SPM","RM1G",IF($V205="SLA","RLA1G",IF($V205="ASC","ASC1GT1"))))))))</f>
        <v/>
      </c>
      <c r="BG209" s="26">
        <f>IF($W205="LA","MLAC4",IF($W205="SS","MSSC4",IF($W205="SCI","MSCIC4",IF($W205="im8","MM8C4",IF($W205="SP","MSPC4",IF($W205="SPM","RM2G",IF($W205="SPLA","RLA2G",IF($W205="ASC","ASC2GT1",IF($W205="MOT","OTM72G")))))))))</f>
        <v/>
      </c>
      <c r="BH209" s="26">
        <f>IF($X205="LA","MLAC5",IF($X205="SS","MSSC5",IF($X205="SCI","MSCIC5",IF($X205="im7","MM7C5",IF($X205="SP","MSPC5",IF($X205="ELL","ELL5G",IF($X205="SPLA","RLA5G",IF($X205="ASC","ASC5B"))))))))</f>
        <v/>
      </c>
      <c r="BI209" s="26">
        <f>IF($Y205="WB","MHRWB",IF($Y205="JG","MHRJG",IF($Y205="AV","MHRAV",IF($Y205="KP","MHRKP",IF($Y205="TH","MHRTH")))))</f>
        <v/>
      </c>
    </row>
    <row r="210">
      <c r="AD210" s="27" t="n"/>
      <c r="BC210" s="3">
        <f>$C206</f>
        <v/>
      </c>
      <c r="BD210" s="223">
        <f>IF($T206="LA","MLAC1",IF($T206="SS","MSSC1",IF($T206="SCI","MSCIC1",IF($T206="IM7","MM7C1",IF($T206="SP","MSPAC1",IF($T206="SPM","RM1B",IF($T206="SLA","RLA1B",IF($T206="ASC","ASC1BT1"))))))))</f>
        <v/>
      </c>
      <c r="BE210" s="217">
        <f>IF($U206="LA","MLAC2",IF($U206="SS","MSSC2",IF($U206="SCI","MSCIC2",IF($U206="im7","MM7C2",IF($U206="SP","MSPAC2",IF($U206="SPM","RM2B",IF($U206="SPLA","RLA2B",IF($U206="ASC","ASC2BT1",IF($U206="ELL","ELL2B")))))))))</f>
        <v/>
      </c>
      <c r="BF210" s="26">
        <f>IF($V206="LA","MLAC3",IF($V206="SS","MSSC3",IF($V206="SCI","MSCIC3",IF($V206="im8","MM8C3",IF($V206="SP","MSPC3",IF($V206="SPM","RM1G",IF($V206="SLA","RLA1G",IF($V206="ASC","ASC1GT1"))))))))</f>
        <v/>
      </c>
      <c r="BG210" s="26">
        <f>IF($W206="LA","MLAC4",IF($W206="SS","MSSC4",IF($W206="SCI","MSCIC4",IF($W206="im8","MM8C4",IF($W206="SP","MSPC4",IF($W206="SPM","RM2G",IF($W206="SPLA","RLA2G",IF($W206="ASC","ASC2GT1",IF($W206="MOT","OTM72G")))))))))</f>
        <v/>
      </c>
      <c r="BH210" s="26">
        <f>IF($X206="LA","MLAC5",IF($X206="SS","MSSC5",IF($X206="SCI","MSCIC5",IF($X206="im7","MM7C5",IF($X206="SP","MSPC5",IF($X206="ELL","ELL5G",IF($X206="SPLA","RLA5G",IF($X206="ASC","ASC5B"))))))))</f>
        <v/>
      </c>
      <c r="BI210" s="26">
        <f>IF($Y206="WB","MHRWB",IF($Y206="JG","MHRJG",IF($Y206="AV","MHRAV",IF($Y206="KP","MHRKP",IF($Y206="TH","MHRTH")))))</f>
        <v/>
      </c>
    </row>
    <row r="211">
      <c r="AD211" s="27" t="n"/>
      <c r="BC211" s="3">
        <f>$C207</f>
        <v/>
      </c>
      <c r="BD211" s="223">
        <f>IF($T207="LA","MLAC1",IF($T207="SS","MSSC1",IF($T207="SCI","MSCIC1",IF($T207="IM7","MM7C1",IF($T207="SP","MSPAC1",IF($T207="SPM","RM1B",IF($T207="SLA","RLA1B",IF($T207="ASC","ASC1BT1"))))))))</f>
        <v/>
      </c>
      <c r="BE211" s="217">
        <f>IF($U207="LA","MLAC2",IF($U207="SS","MSSC2",IF($U207="SCI","MSCIC2",IF($U207="im7","MM7C2",IF($U207="SP","MSPAC2",IF($U207="SPM","RM2B",IF($U207="SPLA","RLA2B",IF($U207="ASC","ASC2BT1",IF($U207="ELL","ELL2B")))))))))</f>
        <v/>
      </c>
      <c r="BF211" s="26">
        <f>IF($V207="LA","MLAC3",IF($V207="SS","MSSC3",IF($V207="SCI","MSCIC3",IF($V207="im8","MM8C3",IF($V207="SP","MSPC3",IF($V207="SPM","RM1G",IF($V207="SLA","RLA1G",IF($V207="ASC","ASC1GT1"))))))))</f>
        <v/>
      </c>
      <c r="BG211" s="26">
        <f>IF($W207="LA","MLAC4",IF($W207="SS","MSSC4",IF($W207="SCI","MSCIC4",IF($W207="im8","MM8C4",IF($W207="SP","MSPC4",IF($W207="SPM","RM2G",IF($W207="SPLA","RLA2G",IF($W207="ASC","ASC2GT1",IF($W207="MOT","OTM72G")))))))))</f>
        <v/>
      </c>
      <c r="BH211" s="26">
        <f>IF($X207="LA","MLAC5",IF($X207="SS","MSSC5",IF($X207="SCI","MSCIC5",IF($X207="im7","MM7C5",IF($X207="SP","MSPC5",IF($X207="ELL","ELL5G",IF($X207="SPLA","RLA5G",IF($X207="ASC","ASC5B"))))))))</f>
        <v/>
      </c>
      <c r="BI211" s="26">
        <f>IF($Y207="WB","MHRWB",IF($Y207="JG","MHRJG",IF($Y207="AV","MHRAV",IF($Y207="KP","MHRKP",IF($Y207="TH","MHRTH")))))</f>
        <v/>
      </c>
    </row>
    <row r="212">
      <c r="AD212" s="27" t="n"/>
      <c r="BC212" s="3">
        <f>$C208</f>
        <v/>
      </c>
      <c r="BD212" s="223">
        <f>IF($T208="LA","MLAC1",IF($T208="SS","MSSC1",IF($T208="SCI","MSCIC1",IF($T208="IM7","MM7C1",IF($T208="SP","MSPAC1",IF($T208="SPM","RM1B",IF($T208="SLA","RLA1B",IF($T208="ASC","ASC1BT1"))))))))</f>
        <v/>
      </c>
      <c r="BE212" s="217">
        <f>IF($U208="LA","MLAC2",IF($U208="SS","MSSC2",IF($U208="SCI","MSCIC2",IF($U208="im7","MM7C2",IF($U208="SP","MSPAC2",IF($U208="SPM","RM2B",IF($U208="SPLA","RLA2B",IF($U208="ASC","ASC2BT1",IF($U208="ELL","ELL2B")))))))))</f>
        <v/>
      </c>
      <c r="BF212" s="26">
        <f>IF($V208="LA","MLAC3",IF($V208="SS","MSSC3",IF($V208="SCI","MSCIC3",IF($V208="im8","MM8C3",IF($V208="SP","MSPC3",IF($V208="SPM","RM1G",IF($V208="SLA","RLA1G",IF($V208="ASC","ASC1GT1"))))))))</f>
        <v/>
      </c>
      <c r="BG212" s="26">
        <f>IF($W208="LA","MLAC4",IF($W208="SS","MSSC4",IF($W208="SCI","MSCIC4",IF($W208="im8","MM8C4",IF($W208="SP","MSPC4",IF($W208="SPM","RM2G",IF($W208="SPLA","RLA2G",IF($W208="ASC","ASC2GT1",IF($W208="MOT","OTM72G")))))))))</f>
        <v/>
      </c>
      <c r="BH212" s="26">
        <f>IF($X208="LA","MLAC5",IF($X208="SS","MSSC5",IF($X208="SCI","MSCIC5",IF($X208="im7","MM7C5",IF($X208="SP","MSPC5",IF($X208="ELL","ELL5G",IF($X208="SPLA","RLA5G",IF($X208="ASC","ASC5B"))))))))</f>
        <v/>
      </c>
      <c r="BI212" s="26">
        <f>IF($Y208="WB","MHRWB",IF($Y208="JG","MHRJG",IF($Y208="AV","MHRAV",IF($Y208="KP","MHRKP",IF($Y208="TH","MHRTH")))))</f>
        <v/>
      </c>
    </row>
    <row r="213">
      <c r="AD213" s="27" t="n"/>
      <c r="BC213" s="3">
        <f>$C209</f>
        <v/>
      </c>
      <c r="BD213" s="223">
        <f>IF($T209="LA","MLAC1",IF($T209="SS","MSSC1",IF($T209="SCI","MSCIC1",IF($T209="IM7","MM7C1",IF($T209="SP","MSPAC1",IF($T209="SPM","RM1B",IF($T209="SLA","RLA1B",IF($T209="ASC","ASC1BT1"))))))))</f>
        <v/>
      </c>
      <c r="BE213" s="217">
        <f>IF($U209="LA","MLAC2",IF($U209="SS","MSSC2",IF($U209="SCI","MSCIC2",IF($U209="im7","MM7C2",IF($U209="SP","MSPAC2",IF($U209="SPM","RM2B",IF($U209="SPLA","RLA2B",IF($U209="ASC","ASC2BT1",IF($U209="ELL","ELL2B")))))))))</f>
        <v/>
      </c>
      <c r="BF213" s="26">
        <f>IF($V209="LA","MLAC3",IF($V209="SS","MSSC3",IF($V209="SCI","MSCIC3",IF($V209="im8","MM8C3",IF($V209="SP","MSPC3",IF($V209="SPM","RM1G",IF($V209="SLA","RLA1G",IF($V209="ASC","ASC1GT1"))))))))</f>
        <v/>
      </c>
      <c r="BG213" s="26">
        <f>IF($W209="LA","MLAC4",IF($W209="SS","MSSC4",IF($W209="SCI","MSCIC4",IF($W209="im8","MM8C4",IF($W209="SP","MSPC4",IF($W209="SPM","RM2G",IF($W209="SPLA","RLA2G",IF($W209="ASC","ASC2GT1",IF($W209="MOT","OTM72G")))))))))</f>
        <v/>
      </c>
      <c r="BH213" s="26">
        <f>IF($X209="LA","MLAC5",IF($X209="SS","MSSC5",IF($X209="SCI","MSCIC5",IF($X209="im7","MM7C5",IF($X209="SP","MSPC5",IF($X209="ELL","ELL5G",IF($X209="SPLA","RLA5G",IF($X209="ASC","ASC5B"))))))))</f>
        <v/>
      </c>
      <c r="BI213" s="26">
        <f>IF($Y209="WB","MHRWB",IF($Y209="JG","MHRJG",IF($Y209="AV","MHRAV",IF($Y209="KP","MHRKP",IF($Y209="TH","MHRTH")))))</f>
        <v/>
      </c>
    </row>
    <row r="214">
      <c r="AD214" s="27" t="n"/>
      <c r="BC214" s="3">
        <f>$C210</f>
        <v/>
      </c>
      <c r="BD214" s="223">
        <f>IF($T210="LA","MLAC1",IF($T210="SS","MSSC1",IF($T210="SCI","MSCIC1",IF($T210="IM7","MM7C1",IF($T210="SP","MSPAC1",IF($T210="SPM","RM1B",IF($T210="SLA","RLA1B",IF($T210="ASC","ASC1BT1"))))))))</f>
        <v/>
      </c>
      <c r="BE214" s="217">
        <f>IF($U210="LA","MLAC2",IF($U210="SS","MSSC2",IF($U210="SCI","MSCIC2",IF($U210="im7","MM7C2",IF($U210="SP","MSPAC2",IF($U210="SPM","RM2B",IF($U210="SPLA","RLA2B",IF($U210="ASC","ASC2BT1",IF($U210="ELL","ELL2B")))))))))</f>
        <v/>
      </c>
      <c r="BF214" s="26">
        <f>IF($V210="LA","MLAC3",IF($V210="SS","MSSC3",IF($V210="SCI","MSCIC3",IF($V210="im8","MM8C3",IF($V210="SP","MSPC3",IF($V210="SPM","RM1G",IF($V210="SLA","RLA1G",IF($V210="ASC","ASC1GT1"))))))))</f>
        <v/>
      </c>
      <c r="BG214" s="26">
        <f>IF($W210="LA","MLAC4",IF($W210="SS","MSSC4",IF($W210="SCI","MSCIC4",IF($W210="im8","MM8C4",IF($W210="SP","MSPC4",IF($W210="SPM","RM2G",IF($W210="SPLA","RLA2G",IF($W210="ASC","ASC2GT1",IF($W210="MOT","OTM72G")))))))))</f>
        <v/>
      </c>
      <c r="BH214" s="26">
        <f>IF($X210="LA","MLAC5",IF($X210="SS","MSSC5",IF($X210="SCI","MSCIC5",IF($X210="im7","MM7C5",IF($X210="SP","MSPC5",IF($X210="ELL","ELL5G",IF($X210="SPLA","RLA5G",IF($X210="ASC","ASC5B"))))))))</f>
        <v/>
      </c>
      <c r="BI214" s="26">
        <f>IF($Y210="WB","MHRWB",IF($Y210="JG","MHRJG",IF($Y210="AV","MHRAV",IF($Y210="KP","MHRKP",IF($Y210="TH","MHRTH")))))</f>
        <v/>
      </c>
    </row>
    <row r="215">
      <c r="AD215" s="27" t="n"/>
      <c r="BC215" s="3">
        <f>$C211</f>
        <v/>
      </c>
      <c r="BD215" s="223">
        <f>IF($T211="LA","MLAC1",IF($T211="SS","MSSC1",IF($T211="SCI","MSCIC1",IF($T211="IM7","MM7C1",IF($T211="SP","MSPAC1",IF($T211="SPM","RM1B",IF($T211="SLA","RLA1B",IF($T211="ASC","ASC1BT1"))))))))</f>
        <v/>
      </c>
      <c r="BE215" s="217">
        <f>IF($U211="LA","MLAC2",IF($U211="SS","MSSC2",IF($U211="SCI","MSCIC2",IF($U211="im7","MM7C2",IF($U211="SP","MSPAC2",IF($U211="SPM","RM2B",IF($U211="SPLA","RLA2B",IF($U211="ASC","ASC2BT1",IF($U211="ELL","ELL2B")))))))))</f>
        <v/>
      </c>
      <c r="BF215" s="26">
        <f>IF($V211="LA","MLAC3",IF($V211="SS","MSSC3",IF($V211="SCI","MSCIC3",IF($V211="im8","MM8C3",IF($V211="SP","MSPC3",IF($V211="SPM","RM1G",IF($V211="SLA","RLA1G",IF($V211="ASC","ASC1GT1"))))))))</f>
        <v/>
      </c>
      <c r="BG215" s="26">
        <f>IF($W211="LA","MLAC4",IF($W211="SS","MSSC4",IF($W211="SCI","MSCIC4",IF($W211="im8","MM8C4",IF($W211="SP","MSPC4",IF($W211="SPM","RM2G",IF($W211="SPLA","RLA2G",IF($W211="ASC","ASC2GT1",IF($W211="MOT","OTM72G")))))))))</f>
        <v/>
      </c>
      <c r="BH215" s="26">
        <f>IF($X211="LA","MLAC5",IF($X211="SS","MSSC5",IF($X211="SCI","MSCIC5",IF($X211="im7","MM7C5",IF($X211="SP","MSPC5",IF($X211="ELL","ELL5G",IF($X211="SPLA","RLA5G",IF($X211="ASC","ASC5B"))))))))</f>
        <v/>
      </c>
      <c r="BI215" s="26">
        <f>IF($Y211="WB","MHRWB",IF($Y211="JG","MHRJG",IF($Y211="AV","MHRAV",IF($Y211="KP","MHRKP",IF($Y211="TH","MHRTH")))))</f>
        <v/>
      </c>
    </row>
    <row r="216">
      <c r="AD216" s="27" t="n"/>
      <c r="BC216" s="3">
        <f>$C212</f>
        <v/>
      </c>
      <c r="BD216" s="223">
        <f>IF($T212="LA","MLAC1",IF($T212="SS","MSSC1",IF($T212="SCI","MSCIC1",IF($T212="IM7","MM7C1",IF($T212="SP","MSPAC1",IF($T212="SPM","RM1B",IF($T212="SLA","RLA1B",IF($T212="ASC","ASC1BT1"))))))))</f>
        <v/>
      </c>
      <c r="BE216" s="217">
        <f>IF($U212="LA","MLAC2",IF($U212="SS","MSSC2",IF($U212="SCI","MSCIC2",IF($U212="im7","MM7C2",IF($U212="SP","MSPAC2",IF($U212="SPM","RM2B",IF($U212="SPLA","RLA2B",IF($U212="ASC","ASC2BT1",IF($U212="ELL","ELL2B")))))))))</f>
        <v/>
      </c>
      <c r="BF216" s="26">
        <f>IF($V212="LA","MLAC3",IF($V212="SS","MSSC3",IF($V212="SCI","MSCIC3",IF($V212="im8","MM8C3",IF($V212="SP","MSPC3",IF($V212="SPM","RM1G",IF($V212="SLA","RLA1G",IF($V212="ASC","ASC1GT1"))))))))</f>
        <v/>
      </c>
      <c r="BG216" s="26">
        <f>IF($W212="LA","MLAC4",IF($W212="SS","MSSC4",IF($W212="SCI","MSCIC4",IF($W212="im8","MM8C4",IF($W212="SP","MSPC4",IF($W212="SPM","RM2G",IF($W212="SPLA","RLA2G",IF($W212="ASC","ASC2GT1",IF($W212="MOT","OTM72G")))))))))</f>
        <v/>
      </c>
      <c r="BH216" s="26">
        <f>IF($X212="LA","MLAC5",IF($X212="SS","MSSC5",IF($X212="SCI","MSCIC5",IF($X212="im7","MM7C5",IF($X212="SP","MSPC5",IF($X212="ELL","ELL5G",IF($X212="SPLA","RLA5G",IF($X212="ASC","ASC5B"))))))))</f>
        <v/>
      </c>
      <c r="BI216" s="26">
        <f>IF($Y212="WB","MHRWB",IF($Y212="JG","MHRJG",IF($Y212="AV","MHRAV",IF($Y212="KP","MHRKP",IF($Y212="TH","MHRTH")))))</f>
        <v/>
      </c>
    </row>
    <row r="217">
      <c r="AD217" s="27" t="n"/>
      <c r="BC217" s="3">
        <f>$C213</f>
        <v/>
      </c>
      <c r="BD217" s="223">
        <f>IF($T213="LA","MLAC1",IF($T213="SS","MSSC1",IF($T213="SCI","MSCIC1",IF($T213="IM7","MM7C1",IF($T213="SP","MSPAC1",IF($T213="SPM","RM1B",IF($T213="SLA","RLA1B",IF($T213="ASC","ASC1BT1"))))))))</f>
        <v/>
      </c>
      <c r="BE217" s="217">
        <f>IF($U213="LA","MLAC2",IF($U213="SS","MSSC2",IF($U213="SCI","MSCIC2",IF($U213="im7","MM7C2",IF($U213="SP","MSPAC2",IF($U213="SPM","RM2B",IF($U213="SPLA","RLA2B",IF($U213="ASC","ASC2BT1",IF($U213="ELL","ELL2B")))))))))</f>
        <v/>
      </c>
      <c r="BF217" s="26">
        <f>IF($V213="LA","MLAC3",IF($V213="SS","MSSC3",IF($V213="SCI","MSCIC3",IF($V213="im8","MM8C3",IF($V213="SP","MSPC3",IF($V213="SPM","RM1G",IF($V213="SLA","RLA1G",IF($V213="ASC","ASC1GT1"))))))))</f>
        <v/>
      </c>
      <c r="BG217" s="26">
        <f>IF($W213="LA","MLAC4",IF($W213="SS","MSSC4",IF($W213="SCI","MSCIC4",IF($W213="im8","MM8C4",IF($W213="SP","MSPC4",IF($W213="SPM","RM2G",IF($W213="SPLA","RLA2G",IF($W213="ASC","ASC2GT1",IF($W213="MOT","OTM72G")))))))))</f>
        <v/>
      </c>
      <c r="BH217" s="26">
        <f>IF($X213="LA","MLAC5",IF($X213="SS","MSSC5",IF($X213="SCI","MSCIC5",IF($X213="im7","MM7C5",IF($X213="SP","MSPC5",IF($X213="ELL","ELL5G",IF($X213="SPLA","RLA5G",IF($X213="ASC","ASC5B"))))))))</f>
        <v/>
      </c>
      <c r="BI217" s="26">
        <f>IF($Y213="WB","MHRWB",IF($Y213="JG","MHRJG",IF($Y213="AV","MHRAV",IF($Y213="KP","MHRKP",IF($Y213="TH","MHRTH")))))</f>
        <v/>
      </c>
    </row>
    <row r="218">
      <c r="AD218" s="27" t="n"/>
      <c r="BC218" s="3">
        <f>$C214</f>
        <v/>
      </c>
      <c r="BD218" s="223">
        <f>IF($T214="LA","MLAC1",IF($T214="SS","MSSC1",IF($T214="SCI","MSCIC1",IF($T214="IM7","MM7C1",IF($T214="SP","MSPAC1",IF($T214="SPM","RM1B",IF($T214="SLA","RLA1B",IF($T214="ASC","ASC1BT1"))))))))</f>
        <v/>
      </c>
      <c r="BE218" s="217">
        <f>IF($U214="LA","MLAC2",IF($U214="SS","MSSC2",IF($U214="SCI","MSCIC2",IF($U214="im7","MM7C2",IF($U214="SP","MSPAC2",IF($U214="SPM","RM2B",IF($U214="SPLA","RLA2B",IF($U214="ASC","ASC2BT1",IF($U214="ELL","ELL2B")))))))))</f>
        <v/>
      </c>
      <c r="BF218" s="26">
        <f>IF($V214="LA","MLAC3",IF($V214="SS","MSSC3",IF($V214="SCI","MSCIC3",IF($V214="im8","MM8C3",IF($V214="SP","MSPC3",IF($V214="SPM","RM1G",IF($V214="SLA","RLA1G",IF($V214="ASC","ASC1GT1"))))))))</f>
        <v/>
      </c>
      <c r="BG218" s="26">
        <f>IF($W214="LA","MLAC4",IF($W214="SS","MSSC4",IF($W214="SCI","MSCIC4",IF($W214="im8","MM8C4",IF($W214="SP","MSPC4",IF($W214="SPM","RM2G",IF($W214="SPLA","RLA2G",IF($W214="ASC","ASC2GT1",IF($W214="MOT","OTM72G")))))))))</f>
        <v/>
      </c>
      <c r="BH218" s="26">
        <f>IF($X214="LA","MLAC5",IF($X214="SS","MSSC5",IF($X214="SCI","MSCIC5",IF($X214="im7","MM7C5",IF($X214="SP","MSPC5",IF($X214="ELL","ELL5G",IF($X214="SPLA","RLA5G",IF($X214="ASC","ASC5B"))))))))</f>
        <v/>
      </c>
      <c r="BI218" s="26">
        <f>IF($Y214="WB","MHRWB",IF($Y214="JG","MHRJG",IF($Y214="AV","MHRAV",IF($Y214="KP","MHRKP",IF($Y214="TH","MHRTH")))))</f>
        <v/>
      </c>
    </row>
    <row r="219">
      <c r="AD219" s="27" t="n"/>
      <c r="BC219" s="3">
        <f>$C215</f>
        <v/>
      </c>
      <c r="BD219" s="223">
        <f>IF($T215="LA","MLAC1",IF($T215="SS","MSSC1",IF($T215="SCI","MSCIC1",IF($T215="IM7","MM7C1",IF($T215="SP","MSPAC1",IF($T215="SPM","RM1B",IF($T215="SLA","RLA1B",IF($T215="ASC","ASC1BT1"))))))))</f>
        <v/>
      </c>
      <c r="BE219" s="217">
        <f>IF($U215="LA","MLAC2",IF($U215="SS","MSSC2",IF($U215="SCI","MSCIC2",IF($U215="im7","MM7C2",IF($U215="SP","MSPAC2",IF($U215="SPM","RM2B",IF($U215="SPLA","RLA2B",IF($U215="ASC","ASC2BT1",IF($U215="ELL","ELL2B")))))))))</f>
        <v/>
      </c>
      <c r="BF219" s="26">
        <f>IF($V215="LA","MLAC3",IF($V215="SS","MSSC3",IF($V215="SCI","MSCIC3",IF($V215="im8","MM8C3",IF($V215="SP","MSPC3",IF($V215="SPM","RM1G",IF($V215="SLA","RLA1G",IF($V215="ASC","ASC1GT1"))))))))</f>
        <v/>
      </c>
      <c r="BG219" s="26">
        <f>IF($W215="LA","MLAC4",IF($W215="SS","MSSC4",IF($W215="SCI","MSCIC4",IF($W215="im8","MM8C4",IF($W215="SP","MSPC4",IF($W215="SPM","RM2G",IF($W215="SPLA","RLA2G",IF($W215="ASC","ASC2GT1",IF($W215="MOT","OTM72G")))))))))</f>
        <v/>
      </c>
      <c r="BH219" s="26">
        <f>IF($X215="LA","MLAC5",IF($X215="SS","MSSC5",IF($X215="SCI","MSCIC5",IF($X215="im7","MM7C5",IF($X215="SP","MSPC5",IF($X215="ELL","ELL5G",IF($X215="SPLA","RLA5G",IF($X215="ASC","ASC5B"))))))))</f>
        <v/>
      </c>
      <c r="BI219" s="26">
        <f>IF($Y215="WB","MHRWB",IF($Y215="JG","MHRJG",IF($Y215="AV","MHRAV",IF($Y215="KP","MHRKP",IF($Y215="TH","MHRTH")))))</f>
        <v/>
      </c>
    </row>
    <row r="220">
      <c r="AD220" s="27" t="n"/>
      <c r="BC220" s="3">
        <f>$C216</f>
        <v/>
      </c>
      <c r="BD220" s="223">
        <f>IF($T216="LA","MLAC1",IF($T216="SS","MSSC1",IF($T216="SCI","MSCIC1",IF($T216="IM7","MM7C1",IF($T216="SP","MSPAC1",IF($T216="SPM","RM1B",IF($T216="SLA","RLA1B",IF($T216="ASC","ASC1BT1"))))))))</f>
        <v/>
      </c>
      <c r="BE220" s="217">
        <f>IF($U216="LA","MLAC2",IF($U216="SS","MSSC2",IF($U216="SCI","MSCIC2",IF($U216="im7","MM7C2",IF($U216="SP","MSPAC2",IF($U216="SPM","RM2B",IF($U216="SPLA","RLA2B",IF($U216="ASC","ASC2BT1",IF($U216="ELL","ELL2B")))))))))</f>
        <v/>
      </c>
      <c r="BF220" s="26">
        <f>IF($V216="LA","MLAC3",IF($V216="SS","MSSC3",IF($V216="SCI","MSCIC3",IF($V216="im8","MM8C3",IF($V216="SP","MSPC3",IF($V216="SPM","RM1G",IF($V216="SLA","RLA1G",IF($V216="ASC","ASC1GT1"))))))))</f>
        <v/>
      </c>
      <c r="BG220" s="26">
        <f>IF($W216="LA","MLAC4",IF($W216="SS","MSSC4",IF($W216="SCI","MSCIC4",IF($W216="im8","MM8C4",IF($W216="SP","MSPC4",IF($W216="SPM","RM2G",IF($W216="SPLA","RLA2G",IF($W216="ASC","ASC2GT1",IF($W216="MOT","OTM72G")))))))))</f>
        <v/>
      </c>
      <c r="BH220" s="26">
        <f>IF($X216="LA","MLAC5",IF($X216="SS","MSSC5",IF($X216="SCI","MSCIC5",IF($X216="im7","MM7C5",IF($X216="SP","MSPC5",IF($X216="ELL","ELL5G",IF($X216="SPLA","RLA5G",IF($X216="ASC","ASC5B"))))))))</f>
        <v/>
      </c>
      <c r="BI220" s="26">
        <f>IF($Y216="WB","MHRWB",IF($Y216="JG","MHRJG",IF($Y216="AV","MHRAV",IF($Y216="KP","MHRKP",IF($Y216="TH","MHRTH")))))</f>
        <v/>
      </c>
    </row>
    <row r="221">
      <c r="AD221" s="27" t="n"/>
      <c r="BC221" s="3">
        <f>$C217</f>
        <v/>
      </c>
      <c r="BD221" s="223">
        <f>IF($T217="LA","MLAC1",IF($T217="SS","MSSC1",IF($T217="SCI","MSCIC1",IF($T217="IM7","MM7C1",IF($T217="SP","MSPAC1",IF($T217="SPM","RM1B",IF($T217="SLA","RLA1B",IF($T217="ASC","ASC1BT1"))))))))</f>
        <v/>
      </c>
      <c r="BE221" s="217">
        <f>IF($U217="LA","MLAC2",IF($U217="SS","MSSC2",IF($U217="SCI","MSCIC2",IF($U217="im7","MM7C2",IF($U217="SP","MSPAC2",IF($U217="SPM","RM2B",IF($U217="SPLA","RLA2B",IF($U217="ASC","ASC2BT1",IF($U217="ELL","ELL2B")))))))))</f>
        <v/>
      </c>
      <c r="BF221" s="26">
        <f>IF($V217="LA","MLAC3",IF($V217="SS","MSSC3",IF($V217="SCI","MSCIC3",IF($V217="im8","MM8C3",IF($V217="SP","MSPC3",IF($V217="SPM","RM1G",IF($V217="SLA","RLA1G",IF($V217="ASC","ASC1GT1"))))))))</f>
        <v/>
      </c>
      <c r="BG221" s="26">
        <f>IF($W217="LA","MLAC4",IF($W217="SS","MSSC4",IF($W217="SCI","MSCIC4",IF($W217="im8","MM8C4",IF($W217="SP","MSPC4",IF($W217="SPM","RM2G",IF($W217="SPLA","RLA2G",IF($W217="ASC","ASC2GT1",IF($W217="MOT","OTM72G")))))))))</f>
        <v/>
      </c>
      <c r="BH221" s="26">
        <f>IF($X217="LA","MLAC5",IF($X217="SS","MSSC5",IF($X217="SCI","MSCIC5",IF($X217="im7","MM7C5",IF($X217="SP","MSPC5",IF($X217="ELL","ELL5G",IF($X217="SPLA","RLA5G",IF($X217="ASC","ASC5B"))))))))</f>
        <v/>
      </c>
      <c r="BI221" s="26">
        <f>IF($Y217="WB","MHRWB",IF($Y217="JG","MHRJG",IF($Y217="AV","MHRAV",IF($Y217="KP","MHRKP",IF($Y217="TH","MHRTH")))))</f>
        <v/>
      </c>
    </row>
    <row r="222">
      <c r="AD222" s="27" t="n"/>
      <c r="BC222" s="3">
        <f>$C218</f>
        <v/>
      </c>
      <c r="BD222" s="223">
        <f>IF($T218="LA","MLAC1",IF($T218="SS","MSSC1",IF($T218="SCI","MSCIC1",IF($T218="IM7","MM7C1",IF($T218="SP","MSPAC1",IF($T218="SPM","RM1B",IF($T218="SLA","RLA1B",IF($T218="ASC","ASC1BT1"))))))))</f>
        <v/>
      </c>
      <c r="BE222" s="217">
        <f>IF($U218="LA","MLAC2",IF($U218="SS","MSSC2",IF($U218="SCI","MSCIC2",IF($U218="im7","MM7C2",IF($U218="SP","MSPAC2",IF($U218="SPM","RM2B",IF($U218="SPLA","RLA2B",IF($U218="ASC","ASC2BT1",IF($U218="ELL","ELL2B")))))))))</f>
        <v/>
      </c>
      <c r="BF222" s="26">
        <f>IF($V218="LA","MLAC3",IF($V218="SS","MSSC3",IF($V218="SCI","MSCIC3",IF($V218="im8","MM8C3",IF($V218="SP","MSPC3",IF($V218="SPM","RM1G",IF($V218="SLA","RLA1G",IF($V218="ASC","ASC1GT1"))))))))</f>
        <v/>
      </c>
      <c r="BG222" s="26">
        <f>IF($W218="LA","MLAC4",IF($W218="SS","MSSC4",IF($W218="SCI","MSCIC4",IF($W218="im8","MM8C4",IF($W218="SP","MSPC4",IF($W218="SPM","RM2G",IF($W218="SPLA","RLA2G",IF($W218="ASC","ASC2GT1",IF($W218="MOT","OTM72G")))))))))</f>
        <v/>
      </c>
      <c r="BH222" s="26">
        <f>IF($X218="LA","MLAC5",IF($X218="SS","MSSC5",IF($X218="SCI","MSCIC5",IF($X218="im7","MM7C5",IF($X218="SP","MSPC5",IF($X218="ELL","ELL5G",IF($X218="SPLA","RLA5G",IF($X218="ASC","ASC5B"))))))))</f>
        <v/>
      </c>
      <c r="BI222" s="26">
        <f>IF($Y218="WB","MHRWB",IF($Y218="JG","MHRJG",IF($Y218="AV","MHRAV",IF($Y218="KP","MHRKP",IF($Y218="TH","MHRTH")))))</f>
        <v/>
      </c>
    </row>
    <row r="223">
      <c r="AD223" s="27" t="n"/>
      <c r="BC223" s="3">
        <f>$C219</f>
        <v/>
      </c>
      <c r="BD223" s="223">
        <f>IF($T219="LA","MLAC1",IF($T219="SS","MSSC1",IF($T219="SCI","MSCIC1",IF($T219="IM7","MM7C1",IF($T219="SP","MSPAC1",IF($T219="SPM","RM1B",IF($T219="SLA","RLA1B",IF($T219="ASC","ASC1BT1"))))))))</f>
        <v/>
      </c>
      <c r="BE223" s="217">
        <f>IF($U219="LA","MLAC2",IF($U219="SS","MSSC2",IF($U219="SCI","MSCIC2",IF($U219="im7","MM7C2",IF($U219="SP","MSPAC2",IF($U219="SPM","RM2B",IF($U219="SPLA","RLA2B",IF($U219="ASC","ASC2BT1",IF($U219="ELL","ELL2B")))))))))</f>
        <v/>
      </c>
      <c r="BF223" s="26">
        <f>IF($V219="LA","MLAC3",IF($V219="SS","MSSC3",IF($V219="SCI","MSCIC3",IF($V219="im8","MM8C3",IF($V219="SP","MSPC3",IF($V219="SPM","RM1G",IF($V219="SLA","RLA1G",IF($V219="ASC","ASC1GT1"))))))))</f>
        <v/>
      </c>
      <c r="BG223" s="26">
        <f>IF($W219="LA","MLAC4",IF($W219="SS","MSSC4",IF($W219="SCI","MSCIC4",IF($W219="im8","MM8C4",IF($W219="SP","MSPC4",IF($W219="SPM","RM2G",IF($W219="SPLA","RLA2G",IF($W219="ASC","ASC2GT1",IF($W219="MOT","OTM72G")))))))))</f>
        <v/>
      </c>
      <c r="BH223" s="26">
        <f>IF($X219="LA","MLAC5",IF($X219="SS","MSSC5",IF($X219="SCI","MSCIC5",IF($X219="im7","MM7C5",IF($X219="SP","MSPC5",IF($X219="ELL","ELL5G",IF($X219="SPLA","RLA5G",IF($X219="ASC","ASC5B"))))))))</f>
        <v/>
      </c>
      <c r="BI223" s="26">
        <f>IF($Y219="WB","MHRWB",IF($Y219="JG","MHRJG",IF($Y219="AV","MHRAV",IF($Y219="KP","MHRKP",IF($Y219="TH","MHRTH")))))</f>
        <v/>
      </c>
    </row>
    <row r="224">
      <c r="AD224" s="27" t="n"/>
      <c r="BC224" s="3">
        <f>$C220</f>
        <v/>
      </c>
      <c r="BD224" s="223">
        <f>IF($T220="LA","MLAC1",IF($T220="SS","MSSC1",IF($T220="SCI","MSCIC1",IF($T220="IM7","MM7C1",IF($T220="SP","MSPAC1",IF($T220="SPM","RM1B",IF($T220="SLA","RLA1B",IF($T220="ASC","ASC1BT1"))))))))</f>
        <v/>
      </c>
      <c r="BE224" s="217">
        <f>IF($U220="LA","MLAC2",IF($U220="SS","MSSC2",IF($U220="SCI","MSCIC2",IF($U220="im7","MM7C2",IF($U220="SP","MSPAC2",IF($U220="SPM","RM2B",IF($U220="SPLA","RLA2B",IF($U220="ASC","ASC2BT1",IF($U220="ELL","ELL2B")))))))))</f>
        <v/>
      </c>
      <c r="BF224" s="26">
        <f>IF($V220="LA","MLAC3",IF($V220="SS","MSSC3",IF($V220="SCI","MSCIC3",IF($V220="im8","MM8C3",IF($V220="SP","MSPC3",IF($V220="SPM","RM1G",IF($V220="SLA","RLA1G",IF($V220="ASC","ASC1GT1"))))))))</f>
        <v/>
      </c>
      <c r="BG224" s="26">
        <f>IF($W220="LA","MLAC4",IF($W220="SS","MSSC4",IF($W220="SCI","MSCIC4",IF($W220="im8","MM8C4",IF($W220="SP","MSPC4",IF($W220="SPM","RM2G",IF($W220="SPLA","RLA2G",IF($W220="ASC","ASC2GT1",IF($W220="MOT","OTM72G")))))))))</f>
        <v/>
      </c>
      <c r="BH224" s="26">
        <f>IF($X220="LA","MLAC5",IF($X220="SS","MSSC5",IF($X220="SCI","MSCIC5",IF($X220="im7","MM7C5",IF($X220="SP","MSPC5",IF($X220="ELL","ELL5G",IF($X220="SPLA","RLA5G",IF($X220="ASC","ASC5B"))))))))</f>
        <v/>
      </c>
      <c r="BI224" s="26">
        <f>IF($Y220="WB","MHRWB",IF($Y220="JG","MHRJG",IF($Y220="AV","MHRAV",IF($Y220="KP","MHRKP",IF($Y220="TH","MHRTH")))))</f>
        <v/>
      </c>
    </row>
    <row r="225">
      <c r="AD225" s="27" t="n"/>
      <c r="BC225" s="3">
        <f>$C221</f>
        <v/>
      </c>
      <c r="BD225" s="223">
        <f>IF($T221="LA","MLAC1",IF($T221="SS","MSSC1",IF($T221="SCI","MSCIC1",IF($T221="IM7","MM7C1",IF($T221="SP","MSPAC1",IF($T221="SPM","RM1B",IF($T221="SLA","RLA1B",IF($T221="ASC","ASC1BT1"))))))))</f>
        <v/>
      </c>
      <c r="BE225" s="217">
        <f>IF($U221="LA","MLAC2",IF($U221="SS","MSSC2",IF($U221="SCI","MSCIC2",IF($U221="im7","MM7C2",IF($U221="SP","MSPAC2",IF($U221="SPM","RM2B",IF($U221="SPLA","RLA2B",IF($U221="ASC","ASC2BT1",IF($U221="ELL","ELL2B")))))))))</f>
        <v/>
      </c>
      <c r="BF225" s="26">
        <f>IF($V221="LA","MLAC3",IF($V221="SS","MSSC3",IF($V221="SCI","MSCIC3",IF($V221="im8","MM8C3",IF($V221="SP","MSPC3",IF($V221="SPM","RM1G",IF($V221="SLA","RLA1G",IF($V221="ASC","ASC1GT1"))))))))</f>
        <v/>
      </c>
      <c r="BG225" s="26">
        <f>IF($W221="LA","MLAC4",IF($W221="SS","MSSC4",IF($W221="SCI","MSCIC4",IF($W221="im8","MM8C4",IF($W221="SP","MSPC4",IF($W221="SPM","RM2G",IF($W221="SPLA","RLA2G",IF($W221="ASC","ASC2GT1",IF($W221="MOT","OTM72G")))))))))</f>
        <v/>
      </c>
      <c r="BH225" s="26">
        <f>IF($X221="LA","MLAC5",IF($X221="SS","MSSC5",IF($X221="SCI","MSCIC5",IF($X221="im7","MM7C5",IF($X221="SP","MSPC5",IF($X221="ELL","ELL5G",IF($X221="SPLA","RLA5G",IF($X221="ASC","ASC5B"))))))))</f>
        <v/>
      </c>
      <c r="BI225" s="26">
        <f>IF($Y221="WB","MHRWB",IF($Y221="JG","MHRJG",IF($Y221="AV","MHRAV",IF($Y221="KP","MHRKP",IF($Y221="TH","MHRTH")))))</f>
        <v/>
      </c>
    </row>
    <row r="226">
      <c r="AD226" s="27" t="n"/>
      <c r="BC226" s="3">
        <f>$C222</f>
        <v/>
      </c>
      <c r="BD226" s="223">
        <f>IF($T222="LA","MLAC1",IF($T222="SS","MSSC1",IF($T222="SCI","MSCIC1",IF($T222="IM7","MM7C1",IF($T222="SP","MSPAC1",IF($T222="SPM","RM1B",IF($T222="SLA","RLA1B",IF($T222="ASC","ASC1BT1"))))))))</f>
        <v/>
      </c>
      <c r="BE226" s="217">
        <f>IF($U222="LA","MLAC2",IF($U222="SS","MSSC2",IF($U222="SCI","MSCIC2",IF($U222="im7","MM7C2",IF($U222="SP","MSPAC2",IF($U222="SPM","RM2B",IF($U222="SPLA","RLA2B",IF($U222="ASC","ASC2BT1",IF($U222="ELL","ELL2B")))))))))</f>
        <v/>
      </c>
      <c r="BF226" s="26">
        <f>IF($V222="LA","MLAC3",IF($V222="SS","MSSC3",IF($V222="SCI","MSCIC3",IF($V222="im8","MM8C3",IF($V222="SP","MSPC3",IF($V222="SPM","RM1G",IF($V222="SLA","RLA1G",IF($V222="ASC","ASC1GT1"))))))))</f>
        <v/>
      </c>
      <c r="BG226" s="26">
        <f>IF($W222="LA","MLAC4",IF($W222="SS","MSSC4",IF($W222="SCI","MSCIC4",IF($W222="im8","MM8C4",IF($W222="SP","MSPC4",IF($W222="SPM","RM2G",IF($W222="SPLA","RLA2G",IF($W222="ASC","ASC2GT1",IF($W222="MOT","OTM72G")))))))))</f>
        <v/>
      </c>
      <c r="BH226" s="26">
        <f>IF($X222="LA","MLAC5",IF($X222="SS","MSSC5",IF($X222="SCI","MSCIC5",IF($X222="im7","MM7C5",IF($X222="SP","MSPC5",IF($X222="ELL","ELL5G",IF($X222="SPLA","RLA5G",IF($X222="ASC","ASC5B"))))))))</f>
        <v/>
      </c>
      <c r="BI226" s="26">
        <f>IF($Y222="WB","MHRWB",IF($Y222="JG","MHRJG",IF($Y222="AV","MHRAV",IF($Y222="KP","MHRKP",IF($Y222="TH","MHRTH")))))</f>
        <v/>
      </c>
    </row>
    <row r="227">
      <c r="AD227" s="27" t="n"/>
      <c r="BC227" s="3">
        <f>$C223</f>
        <v/>
      </c>
      <c r="BD227" s="223">
        <f>IF($T223="LA","MLAC1",IF($T223="SS","MSSC1",IF($T223="SCI","MSCIC1",IF($T223="IM7","MM7C1",IF($T223="SP","MSPAC1",IF($T223="SPM","RM1B",IF($T223="SLA","RLA1B",IF($T223="ASC","ASC1BT1"))))))))</f>
        <v/>
      </c>
      <c r="BE227" s="217">
        <f>IF($U223="LA","MLAC2",IF($U223="SS","MSSC2",IF($U223="SCI","MSCIC2",IF($U223="im7","MM7C2",IF($U223="SP","MSPAC2",IF($U223="SPM","RM2B",IF($U223="SPLA","RLA2B",IF($U223="ASC","ASC2BT1",IF($U223="ELL","ELL2B")))))))))</f>
        <v/>
      </c>
      <c r="BF227" s="26">
        <f>IF($V223="LA","MLAC3",IF($V223="SS","MSSC3",IF($V223="SCI","MSCIC3",IF($V223="im8","MM8C3",IF($V223="SP","MSPC3",IF($V223="SPM","RM1G",IF($V223="SLA","RLA1G",IF($V223="ASC","ASC1GT1"))))))))</f>
        <v/>
      </c>
      <c r="BG227" s="26">
        <f>IF($W223="LA","MLAC4",IF($W223="SS","MSSC4",IF($W223="SCI","MSCIC4",IF($W223="im8","MM8C4",IF($W223="SP","MSPC4",IF($W223="SPM","RM2G",IF($W223="SPLA","RLA2G",IF($W223="ASC","ASC2GT1",IF($W223="MOT","OTM72G")))))))))</f>
        <v/>
      </c>
      <c r="BH227" s="26">
        <f>IF($X223="LA","MLAC5",IF($X223="SS","MSSC5",IF($X223="SCI","MSCIC5",IF($X223="im7","MM7C5",IF($X223="SP","MSPC5",IF($X223="ELL","ELL5G",IF($X223="SPLA","RLA5G",IF($X223="ASC","ASC5B"))))))))</f>
        <v/>
      </c>
      <c r="BI227" s="26">
        <f>IF($Y223="WB","MHRWB",IF($Y223="JG","MHRJG",IF($Y223="AV","MHRAV",IF($Y223="KP","MHRKP",IF($Y223="TH","MHRTH")))))</f>
        <v/>
      </c>
    </row>
    <row r="228">
      <c r="AD228" s="27" t="n"/>
      <c r="BC228" s="3">
        <f>$C224</f>
        <v/>
      </c>
      <c r="BD228" s="223">
        <f>IF($T224="LA","MLAC1",IF($T224="SS","MSSC1",IF($T224="SCI","MSCIC1",IF($T224="IM7","MM7C1",IF($T224="SP","MSPAC1",IF($T224="SPM","RM1B",IF($T224="SLA","RLA1B",IF($T224="ASC","ASC1BT1"))))))))</f>
        <v/>
      </c>
      <c r="BE228" s="217">
        <f>IF($U224="LA","MLAC2",IF($U224="SS","MSSC2",IF($U224="SCI","MSCIC2",IF($U224="im7","MM7C2",IF($U224="SP","MSPAC2",IF($U224="SPM","RM2B",IF($U224="SPLA","RLA2B",IF($U224="ASC","ASC2BT1",IF($U224="ELL","ELL2B")))))))))</f>
        <v/>
      </c>
      <c r="BF228" s="26">
        <f>IF($V224="LA","MLAC3",IF($V224="SS","MSSC3",IF($V224="SCI","MSCIC3",IF($V224="im8","MM8C3",IF($V224="SP","MSPC3",IF($V224="SPM","RM1G",IF($V224="SLA","RLA1G",IF($V224="ASC","ASC1GT1"))))))))</f>
        <v/>
      </c>
      <c r="BG228" s="26">
        <f>IF($W224="LA","MLAC4",IF($W224="SS","MSSC4",IF($W224="SCI","MSCIC4",IF($W224="im8","MM8C4",IF($W224="SP","MSPC4",IF($W224="SPM","RM2G",IF($W224="SPLA","RLA2G",IF($W224="ASC","ASC2GT1",IF($W224="MOT","OTM72G")))))))))</f>
        <v/>
      </c>
      <c r="BH228" s="26">
        <f>IF($X224="LA","MLAC5",IF($X224="SS","MSSC5",IF($X224="SCI","MSCIC5",IF($X224="im7","MM7C5",IF($X224="SP","MSPC5",IF($X224="ELL","ELL5G",IF($X224="SPLA","RLA5G",IF($X224="ASC","ASC5B"))))))))</f>
        <v/>
      </c>
      <c r="BI228" s="26">
        <f>IF($Y224="WB","MHRWB",IF($Y224="JG","MHRJG",IF($Y224="AV","MHRAV",IF($Y224="KP","MHRKP",IF($Y224="TH","MHRTH")))))</f>
        <v/>
      </c>
    </row>
    <row r="229">
      <c r="AD229" s="27" t="n"/>
      <c r="BC229" s="3">
        <f>$C225</f>
        <v/>
      </c>
      <c r="BD229" s="223">
        <f>IF($T225="LA","MLAC1",IF($T225="SS","MSSC1",IF($T225="SCI","MSCIC1",IF($T225="IM7","MM7C1",IF($T225="SP","MSPAC1",IF($T225="SPM","RM1B",IF($T225="SLA","RLA1B",IF($T225="ASC","ASC1BT1"))))))))</f>
        <v/>
      </c>
      <c r="BE229" s="217">
        <f>IF($U225="LA","MLAC2",IF($U225="SS","MSSC2",IF($U225="SCI","MSCIC2",IF($U225="im7","MM7C2",IF($U225="SP","MSPAC2",IF($U225="SPM","RM2B",IF($U225="SPLA","RLA2B",IF($U225="ASC","ASC2BT1",IF($U225="ELL","ELL2B")))))))))</f>
        <v/>
      </c>
      <c r="BF229" s="26">
        <f>IF($V225="LA","MLAC3",IF($V225="SS","MSSC3",IF($V225="SCI","MSCIC3",IF($V225="im8","MM8C3",IF($V225="SP","MSPC3",IF($V225="SPM","RM1G",IF($V225="SLA","RLA1G",IF($V225="ASC","ASC1GT1"))))))))</f>
        <v/>
      </c>
      <c r="BG229" s="26">
        <f>IF($W225="LA","MLAC4",IF($W225="SS","MSSC4",IF($W225="SCI","MSCIC4",IF($W225="im8","MM8C4",IF($W225="SP","MSPC4",IF($W225="SPM","RM2G",IF($W225="SPLA","RLA2G",IF($W225="ASC","ASC2GT1",IF($W225="MOT","OTM72G")))))))))</f>
        <v/>
      </c>
      <c r="BH229" s="26">
        <f>IF($X225="LA","MLAC5",IF($X225="SS","MSSC5",IF($X225="SCI","MSCIC5",IF($X225="im7","MM7C5",IF($X225="SP","MSPC5",IF($X225="ELL","ELL5G",IF($X225="SPLA","RLA5G",IF($X225="ASC","ASC5B"))))))))</f>
        <v/>
      </c>
      <c r="BI229" s="26">
        <f>IF($Y225="WB","MHRWB",IF($Y225="JG","MHRJG",IF($Y225="AV","MHRAV",IF($Y225="KP","MHRKP",IF($Y225="TH","MHRTH")))))</f>
        <v/>
      </c>
    </row>
    <row r="230">
      <c r="AD230" s="27" t="n"/>
      <c r="BC230" s="3">
        <f>$C226</f>
        <v/>
      </c>
      <c r="BD230" s="223">
        <f>IF($T226="LA","MLAC1",IF($T226="SS","MSSC1",IF($T226="SCI","MSCIC1",IF($T226="IM7","MM7C1",IF($T226="SP","MSPAC1",IF($T226="SPM","RM1B",IF($T226="SLA","RLA1B",IF($T226="ASC","ASC1BT1"))))))))</f>
        <v/>
      </c>
      <c r="BE230" s="217">
        <f>IF($U226="LA","MLAC2",IF($U226="SS","MSSC2",IF($U226="SCI","MSCIC2",IF($U226="im7","MM7C2",IF($U226="SP","MSPAC2",IF($U226="SPM","RM2B",IF($U226="SPLA","RLA2B",IF($U226="ASC","ASC2BT1",IF($U226="ELL","ELL2B")))))))))</f>
        <v/>
      </c>
      <c r="BF230" s="26">
        <f>IF($V226="LA","MLAC3",IF($V226="SS","MSSC3",IF($V226="SCI","MSCIC3",IF($V226="im8","MM8C3",IF($V226="SP","MSPC3",IF($V226="SPM","RM1G",IF($V226="SLA","RLA1G",IF($V226="ASC","ASC1GT1"))))))))</f>
        <v/>
      </c>
      <c r="BG230" s="26">
        <f>IF($W226="LA","MLAC4",IF($W226="SS","MSSC4",IF($W226="SCI","MSCIC4",IF($W226="im8","MM8C4",IF($W226="SP","MSPC4",IF($W226="SPM","RM2G",IF($W226="SPLA","RLA2G",IF($W226="ASC","ASC2GT1",IF($W226="MOT","OTM72G")))))))))</f>
        <v/>
      </c>
      <c r="BH230" s="26">
        <f>IF($X226="LA","MLAC5",IF($X226="SS","MSSC5",IF($X226="SCI","MSCIC5",IF($X226="im7","MM7C5",IF($X226="SP","MSPC5",IF($X226="ELL","ELL5G",IF($X226="SPLA","RLA5G",IF($X226="ASC","ASC5B"))))))))</f>
        <v/>
      </c>
      <c r="BI230" s="26">
        <f>IF($Y226="WB","MHRWB",IF($Y226="JG","MHRJG",IF($Y226="AV","MHRAV",IF($Y226="KP","MHRKP",IF($Y226="TH","MHRTH")))))</f>
        <v/>
      </c>
    </row>
    <row r="231">
      <c r="BC231" s="3">
        <f>$C227</f>
        <v/>
      </c>
      <c r="BD231" s="223">
        <f>IF($T227="LA","MLAC1",IF($T227="SS","MSSC1",IF($T227="SCI","MSCIC1",IF($T227="IM7","MM7C1",IF($T227="SP","MSPAC1",IF($T227="SPM","RM1B",IF($T227="SLA","RLA1B",IF($T227="ASC","ASC1BT1"))))))))</f>
        <v/>
      </c>
      <c r="BE231" s="217">
        <f>IF($U227="LA","MLAC2",IF($U227="SS","MSSC2",IF($U227="SCI","MSCIC2",IF($U227="im7","MM7C2",IF($U227="SP","MSPAC2",IF($U227="SPM","RM2B",IF($U227="SPLA","RLA2B",IF($U227="ASC","ASC2BT1",IF($U227="ELL","ELL2B")))))))))</f>
        <v/>
      </c>
      <c r="BF231" s="26">
        <f>IF($V227="LA","MLAC3",IF($V227="SS","MSSC3",IF($V227="SCI","MSCIC3",IF($V227="im8","MM8C3",IF($V227="SP","MSPC3",IF($V227="SPM","RM1G",IF($V227="SLA","RLA1G",IF($V227="ASC","ASC1GT1"))))))))</f>
        <v/>
      </c>
      <c r="BG231" s="26">
        <f>IF($W227="LA","MLAC4",IF($W227="SS","MSSC4",IF($W227="SCI","MSCIC4",IF($W227="im8","MM8C4",IF($W227="SP","MSPC4",IF($W227="SPM","RM2G",IF($W227="SPLA","RLA2G",IF($W227="ASC","ASC2GT1",IF($W227="MOT","OTM72G")))))))))</f>
        <v/>
      </c>
      <c r="BH231" s="26">
        <f>IF($X227="LA","MLAC5",IF($X227="SS","MSSC5",IF($X227="SCI","MSCIC5",IF($X227="im7","MM7C5",IF($X227="SP","MSPC5",IF($X227="ELL","ELL5G",IF($X227="SPLA","RLA5G",IF($X227="ASC","ASC5B"))))))))</f>
        <v/>
      </c>
      <c r="BI231" s="26">
        <f>IF($Y227="WB","MHRWB",IF($Y227="JG","MHRJG",IF($Y227="AV","MHRAV",IF($Y227="KP","MHRKP",IF($Y227="TH","MHRTH")))))</f>
        <v/>
      </c>
    </row>
    <row r="232">
      <c r="BC232" s="3">
        <f>$C228</f>
        <v/>
      </c>
      <c r="BD232" s="223">
        <f>IF($T228="LA","MLAC1",IF($T228="SS","MSSC1",IF($T228="SCI","MSCIC1",IF($T228="IM7","MM7C1",IF($T228="SP","MSPAC1",IF($T228="SPM","RM1B",IF($T228="SLA","RLA1B",IF($T228="ASC","ASC1BT1"))))))))</f>
        <v/>
      </c>
      <c r="BE232" s="217">
        <f>IF($U228="LA","MLAC2",IF($U228="SS","MSSC2",IF($U228="SCI","MSCIC2",IF($U228="im7","MM7C2",IF($U228="SP","MSPAC2",IF($U228="SPM","RM2B",IF($U228="SPLA","RLA2B",IF($U228="ASC","ASC2BT1",IF($U228="ELL","ELL2B")))))))))</f>
        <v/>
      </c>
      <c r="BF232" s="26">
        <f>IF($V228="LA","MLAC3",IF($V228="SS","MSSC3",IF($V228="SCI","MSCIC3",IF($V228="im8","MM8C3",IF($V228="SP","MSPC3",IF($V228="SPM","RM1G",IF($V228="SLA","RLA1G",IF($V228="ASC","ASC1GT1"))))))))</f>
        <v/>
      </c>
      <c r="BG232" s="26">
        <f>IF($W228="LA","MLAC4",IF($W228="SS","MSSC4",IF($W228="SCI","MSCIC4",IF($W228="im8","MM8C4",IF($W228="SP","MSPC4",IF($W228="SPM","RM2G",IF($W228="SPLA","RLA2G",IF($W228="ASC","ASC2GT1",IF($W228="MOT","OTM72G")))))))))</f>
        <v/>
      </c>
      <c r="BH232" s="26">
        <f>IF($X228="LA","MLAC5",IF($X228="SS","MSSC5",IF($X228="SCI","MSCIC5",IF($X228="im7","MM7C5",IF($X228="SP","MSPC5",IF($X228="ELL","ELL5G",IF($X228="SPLA","RLA5G",IF($X228="ASC","ASC5B"))))))))</f>
        <v/>
      </c>
      <c r="BI232" s="26">
        <f>IF($Y228="WB","MHRWB",IF($Y228="JG","MHRJG",IF($Y228="AV","MHRAV",IF($Y228="KP","MHRKP",IF($Y228="TH","MHRTH")))))</f>
        <v/>
      </c>
    </row>
    <row r="233">
      <c r="BC233" s="3">
        <f>$C229</f>
        <v/>
      </c>
      <c r="BD233" s="223">
        <f>IF($T229="LA","MLAC1",IF($T229="SS","MSSC1",IF($T229="SCI","MSCIC1",IF($T229="IM7","MM7C1",IF($T229="SP","MSPAC1",IF($T229="SPM","RM1B",IF($T229="SLA","RLA1B",IF($T229="ASC","ASC1BT1"))))))))</f>
        <v/>
      </c>
      <c r="BE233" s="217">
        <f>IF($U229="LA","MLAC2",IF($U229="SS","MSSC2",IF($U229="SCI","MSCIC2",IF($U229="im7","MM7C2",IF($U229="SP","MSPAC2",IF($U229="SPM","RM2B",IF($U229="SPLA","RLA2B",IF($U229="ASC","ASC2BT1",IF($U229="ELL","ELL2B")))))))))</f>
        <v/>
      </c>
      <c r="BF233" s="26">
        <f>IF($V229="LA","MLAC3",IF($V229="SS","MSSC3",IF($V229="SCI","MSCIC3",IF($V229="im8","MM8C3",IF($V229="SP","MSPC3",IF($V229="SPM","RM1G",IF($V229="SLA","RLA1G",IF($V229="ASC","ASC1GT1"))))))))</f>
        <v/>
      </c>
      <c r="BG233" s="26">
        <f>IF($W229="LA","MLAC4",IF($W229="SS","MSSC4",IF($W229="SCI","MSCIC4",IF($W229="im8","MM8C4",IF($W229="SP","MSPC4",IF($W229="SPM","RM2G",IF($W229="SPLA","RLA2G",IF($W229="ASC","ASC2GT1",IF($W229="MOT","OTM72G")))))))))</f>
        <v/>
      </c>
      <c r="BH233" s="26">
        <f>IF($X229="LA","MLAC5",IF($X229="SS","MSSC5",IF($X229="SCI","MSCIC5",IF($X229="im7","MM7C5",IF($X229="SP","MSPC5",IF($X229="ELL","ELL5G",IF($X229="SPLA","RLA5G",IF($X229="ASC","ASC5B"))))))))</f>
        <v/>
      </c>
      <c r="BI233" s="26">
        <f>IF($Y229="WB","MHRWB",IF($Y229="JG","MHRJG",IF($Y229="AV","MHRAV",IF($Y229="KP","MHRKP",IF($Y229="TH","MHRTH")))))</f>
        <v/>
      </c>
    </row>
    <row r="234">
      <c r="BC234" s="3">
        <f>$C230</f>
        <v/>
      </c>
      <c r="BD234" s="223">
        <f>IF($T230="LA","MLAC1",IF($T230="SS","MSSC1",IF($T230="SCI","MSCIC1",IF($T230="IM7","MM7C1",IF($T230="SP","MSPAC1",IF($T230="SPM","RM1B",IF($T230="SLA","RLA1B",IF($T230="ASC","ASC1BT1"))))))))</f>
        <v/>
      </c>
      <c r="BE234" s="217">
        <f>IF($U230="LA","MLAC2",IF($U230="SS","MSSC2",IF($U230="SCI","MSCIC2",IF($U230="im7","MM7C2",IF($U230="SP","MSPAC2",IF($U230="SPM","RM2B",IF($U230="SPLA","RLA2B",IF($U230="ASC","ASC2BT1",IF($U230="ELL","ELL2B")))))))))</f>
        <v/>
      </c>
      <c r="BF234" s="26">
        <f>IF($V230="LA","MLAC3",IF($V230="SS","MSSC3",IF($V230="SCI","MSCIC3",IF($V230="im8","MM8C3",IF($V230="SP","MSPC3",IF($V230="SPM","RM1G",IF($V230="SLA","RLA1G",IF($V230="ASC","ASC1GT1"))))))))</f>
        <v/>
      </c>
      <c r="BG234" s="26">
        <f>IF($W230="LA","MLAC4",IF($W230="SS","MSSC4",IF($W230="SCI","MSCIC4",IF($W230="im8","MM8C4",IF($W230="SP","MSPC4",IF($W230="SPM","RM2G",IF($W230="SPLA","RLA2G",IF($W230="ASC","ASC2GT1",IF($W230="MOT","OTM72G")))))))))</f>
        <v/>
      </c>
      <c r="BH234" s="26">
        <f>IF($X230="LA","MLAC5",IF($X230="SS","MSSC5",IF($X230="SCI","MSCIC5",IF($X230="im7","MM7C5",IF($X230="SP","MSPC5",IF($X230="ELL","ELL5G",IF($X230="SPLA","RLA5G",IF($X230="ASC","ASC5B"))))))))</f>
        <v/>
      </c>
      <c r="BI234" s="26">
        <f>IF($Y230="WB","MHRWB",IF($Y230="JG","MHRJG",IF($Y230="AV","MHRAV",IF($Y230="KP","MHRKP",IF($Y230="TH","MHRTH")))))</f>
        <v/>
      </c>
    </row>
    <row r="235">
      <c r="BC235" s="3">
        <f>$C231</f>
        <v/>
      </c>
      <c r="BD235" s="223">
        <f>IF($T231="LA","MLAC1",IF($T231="SS","MSSC1",IF($T231="SCI","MSCIC1",IF($T231="IM7","MM7C1",IF($T231="SP","MSPAC1",IF($T231="SPM","RM1B",IF($T231="SLA","RLA1B",IF($T231="ASC","ASC1BT1"))))))))</f>
        <v/>
      </c>
      <c r="BE235" s="217">
        <f>IF($U231="LA","MLAC2",IF($U231="SS","MSSC2",IF($U231="SCI","MSCIC2",IF($U231="im7","MM7C2",IF($U231="SP","MSPAC2",IF($U231="SPM","RM2B",IF($U231="SPLA","RLA2B",IF($U231="ASC","ASC2BT1",IF($U231="ELL","ELL2B")))))))))</f>
        <v/>
      </c>
      <c r="BF235" s="26">
        <f>IF($V231="LA","MLAC3",IF($V231="SS","MSSC3",IF($V231="SCI","MSCIC3",IF($V231="im8","MM8C3",IF($V231="SP","MSPC3",IF($V231="SPM","RM1G",IF($V231="SLA","RLA1G",IF($V231="ASC","ASC1GT1"))))))))</f>
        <v/>
      </c>
      <c r="BG235" s="26">
        <f>IF($W231="LA","MLAC4",IF($W231="SS","MSSC4",IF($W231="SCI","MSCIC4",IF($W231="im8","MM8C4",IF($W231="SP","MSPC4",IF($W231="SPM","RM2G",IF($W231="SPLA","RLA2G",IF($W231="ASC","ASC2GT1",IF($W231="MOT","OTM72G")))))))))</f>
        <v/>
      </c>
      <c r="BH235" s="26">
        <f>IF($X231="LA","MLAC5",IF($X231="SS","MSSC5",IF($X231="SCI","MSCIC5",IF($X231="im7","MM7C5",IF($X231="SP","MSPC5",IF($X231="ELL","ELL5G",IF($X231="SPLA","RLA5G",IF($X231="ASC","ASC5B"))))))))</f>
        <v/>
      </c>
      <c r="BI235" s="26">
        <f>IF($Y231="WB","MHRWB",IF($Y231="JG","MHRJG",IF($Y231="AV","MHRAV",IF($Y231="KP","MHRKP",IF($Y231="TH","MHRTH")))))</f>
        <v/>
      </c>
    </row>
    <row r="236">
      <c r="BC236" s="3">
        <f>$C232</f>
        <v/>
      </c>
      <c r="BD236" s="223">
        <f>IF($T232="LA","MLAC1",IF($T232="SS","MSSC1",IF($T232="SCI","MSCIC1",IF($T232="IM7","MM7C1",IF($T232="SP","MSPAC1",IF($T232="SPM","RM1B",IF($T232="SLA","RLA1B",IF($T232="ASC","ASC1BT1"))))))))</f>
        <v/>
      </c>
      <c r="BE236" s="217">
        <f>IF($U232="LA","MLAC2",IF($U232="SS","MSSC2",IF($U232="SCI","MSCIC2",IF($U232="im7","MM7C2",IF($U232="SP","MSPAC2",IF($U232="SPM","RM2B",IF($U232="SPLA","RLA2B",IF($U232="ASC","ASC2BT1",IF($U232="ELL","ELL2B")))))))))</f>
        <v/>
      </c>
      <c r="BF236" s="26">
        <f>IF($V232="LA","MLAC3",IF($V232="SS","MSSC3",IF($V232="SCI","MSCIC3",IF($V232="im8","MM8C3",IF($V232="SP","MSPC3",IF($V232="SPM","RM1G",IF($V232="SLA","RLA1G",IF($V232="ASC","ASC1GT1"))))))))</f>
        <v/>
      </c>
      <c r="BG236" s="26">
        <f>IF($W232="LA","MLAC4",IF($W232="SS","MSSC4",IF($W232="SCI","MSCIC4",IF($W232="im8","MM8C4",IF($W232="SP","MSPC4",IF($W232="SPM","RM2G",IF($W232="SPLA","RLA2G",IF($W232="ASC","ASC2GT1",IF($W232="MOT","OTM72G")))))))))</f>
        <v/>
      </c>
      <c r="BH236" s="26">
        <f>IF($X232="LA","MLAC5",IF($X232="SS","MSSC5",IF($X232="SCI","MSCIC5",IF($X232="im7","MM7C5",IF($X232="SP","MSPC5",IF($X232="ELL","ELL5G",IF($X232="SPLA","RLA5G",IF($X232="ASC","ASC5B"))))))))</f>
        <v/>
      </c>
      <c r="BI236" s="26">
        <f>IF($Y232="WB","MHRWB",IF($Y232="JG","MHRJG",IF($Y232="AV","MHRAV",IF($Y232="KP","MHRKP",IF($Y232="TH","MHRTH")))))</f>
        <v/>
      </c>
    </row>
    <row r="237">
      <c r="BC237" s="3">
        <f>$C233</f>
        <v/>
      </c>
      <c r="BD237" s="223">
        <f>IF($T233="LA","MLAC1",IF($T233="SS","MSSC1",IF($T233="SCI","MSCIC1",IF($T233="IM7","MM7C1",IF($T233="SP","MSPAC1",IF($T233="SPM","RM1B",IF($T233="SLA","RLA1B",IF($T233="ASC","ASC1BT1"))))))))</f>
        <v/>
      </c>
      <c r="BE237" s="217">
        <f>IF($U233="LA","MLAC2",IF($U233="SS","MSSC2",IF($U233="SCI","MSCIC2",IF($U233="im7","MM7C2",IF($U233="SP","MSPAC2",IF($U233="SPM","RM2B",IF($U233="SPLA","RLA2B",IF($U233="ASC","ASC2BT1",IF($U233="ELL","ELL2B")))))))))</f>
        <v/>
      </c>
      <c r="BF237" s="26">
        <f>IF($V233="LA","MLAC3",IF($V233="SS","MSSC3",IF($V233="SCI","MSCIC3",IF($V233="im8","MM8C3",IF($V233="SP","MSPC3",IF($V233="SPM","RM1G",IF($V233="SLA","RLA1G",IF($V233="ASC","ASC1GT1"))))))))</f>
        <v/>
      </c>
      <c r="BG237" s="26">
        <f>IF($W233="LA","MLAC4",IF($W233="SS","MSSC4",IF($W233="SCI","MSCIC4",IF($W233="im8","MM8C4",IF($W233="SP","MSPC4",IF($W233="SPM","RM2G",IF($W233="SPLA","RLA2G",IF($W233="ASC","ASC2GT1",IF($W233="MOT","OTM72G")))))))))</f>
        <v/>
      </c>
      <c r="BH237" s="26">
        <f>IF($X233="LA","MLAC5",IF($X233="SS","MSSC5",IF($X233="SCI","MSCIC5",IF($X233="im7","MM7C5",IF($X233="SP","MSPC5",IF($X233="ELL","ELL5G",IF($X233="SPLA","RLA5G",IF($X233="ASC","ASC5B"))))))))</f>
        <v/>
      </c>
      <c r="BI237" s="26">
        <f>IF($Y233="WB","MHRWB",IF($Y233="JG","MHRJG",IF($Y233="AV","MHRAV",IF($Y233="KP","MHRKP",IF($Y233="TH","MHRTH")))))</f>
        <v/>
      </c>
    </row>
    <row r="238">
      <c r="BC238" s="3">
        <f>$C234</f>
        <v/>
      </c>
      <c r="BD238" s="223">
        <f>IF($T234="LA","MLAC1",IF($T234="SS","MSSC1",IF($T234="SCI","MSCIC1",IF($T234="IM7","MM7C1",IF($T234="SP","MSPAC1",IF($T234="SPM","RM1B",IF($T234="SLA","RLA1B",IF($T234="ASC","ASC1BT1"))))))))</f>
        <v/>
      </c>
      <c r="BE238" s="217">
        <f>IF($U234="LA","MLAC2",IF($U234="SS","MSSC2",IF($U234="SCI","MSCIC2",IF($U234="im7","MM7C2",IF($U234="SP","MSPAC2",IF($U234="SPM","RM2B",IF($U234="SPLA","RLA2B",IF($U234="ASC","ASC2BT1",IF($U234="ELL","ELL2B")))))))))</f>
        <v/>
      </c>
      <c r="BF238" s="26">
        <f>IF($V234="LA","MLAC3",IF($V234="SS","MSSC3",IF($V234="SCI","MSCIC3",IF($V234="im8","MM8C3",IF($V234="SP","MSPC3",IF($V234="SPM","RM1G",IF($V234="SLA","RLA1G",IF($V234="ASC","ASC1GT1"))))))))</f>
        <v/>
      </c>
      <c r="BG238" s="26">
        <f>IF($W234="LA","MLAC4",IF($W234="SS","MSSC4",IF($W234="SCI","MSCIC4",IF($W234="im8","MM8C4",IF($W234="SP","MSPC4",IF($W234="SPM","RM2G",IF($W234="SPLA","RLA2G",IF($W234="ASC","ASC2GT1",IF($W234="MOT","OTM72G")))))))))</f>
        <v/>
      </c>
      <c r="BH238" s="26">
        <f>IF($X234="LA","MLAC5",IF($X234="SS","MSSC5",IF($X234="SCI","MSCIC5",IF($X234="im7","MM7C5",IF($X234="SP","MSPC5",IF($X234="ELL","ELL5G",IF($X234="SPLA","RLA5G",IF($X234="ASC","ASC5B"))))))))</f>
        <v/>
      </c>
      <c r="BI238" s="26">
        <f>IF($Y234="WB","MHRWB",IF($Y234="JG","MHRJG",IF($Y234="AV","MHRAV",IF($Y234="KP","MHRKP",IF($Y234="TH","MHRTH")))))</f>
        <v/>
      </c>
    </row>
    <row r="239">
      <c r="BC239" s="3">
        <f>$C235</f>
        <v/>
      </c>
      <c r="BD239" s="223">
        <f>IF($T235="LA","MLAC1",IF($T235="SS","MSSC1",IF($T235="SCI","MSCIC1",IF($T235="IM7","MM7C1",IF($T235="SP","MSPAC1",IF($T235="SPM","RM1B",IF($T235="SLA","RLA1B",IF($T235="ASC","ASC1BT1"))))))))</f>
        <v/>
      </c>
      <c r="BE239" s="217">
        <f>IF($U235="LA","MLAC2",IF($U235="SS","MSSC2",IF($U235="SCI","MSCIC2",IF($U235="im7","MM7C2",IF($U235="SP","MSPAC2",IF($U235="SPM","RM2B",IF($U235="SPLA","RLA2B",IF($U235="ASC","ASC2BT1",IF($U235="ELL","ELL2B")))))))))</f>
        <v/>
      </c>
      <c r="BF239" s="26">
        <f>IF($V235="LA","MLAC3",IF($V235="SS","MSSC3",IF($V235="SCI","MSCIC3",IF($V235="im8","MM8C3",IF($V235="SP","MSPC3",IF($V235="SPM","RM1G",IF($V235="SLA","RLA1G",IF($V235="ASC","ASC1GT1"))))))))</f>
        <v/>
      </c>
      <c r="BG239" s="26">
        <f>IF($W235="LA","MLAC4",IF($W235="SS","MSSC4",IF($W235="SCI","MSCIC4",IF($W235="im8","MM8C4",IF($W235="SP","MSPC4",IF($W235="SPM","RM2G",IF($W235="SPLA","RLA2G",IF($W235="ASC","ASC2GT1",IF($W235="MOT","OTM72G")))))))))</f>
        <v/>
      </c>
      <c r="BH239" s="26">
        <f>IF($X235="LA","MLAC5",IF($X235="SS","MSSC5",IF($X235="SCI","MSCIC5",IF($X235="im7","MM7C5",IF($X235="SP","MSPC5",IF($X235="ELL","ELL5G",IF($X235="SPLA","RLA5G",IF($X235="ASC","ASC5B"))))))))</f>
        <v/>
      </c>
      <c r="BI239" s="26">
        <f>IF($Y235="WB","MHRWB",IF($Y235="JG","MHRJG",IF($Y235="AV","MHRAV",IF($Y235="KP","MHRKP",IF($Y235="TH","MHRTH")))))</f>
        <v/>
      </c>
    </row>
    <row r="240">
      <c r="BC240" s="3">
        <f>$C236</f>
        <v/>
      </c>
      <c r="BD240" s="223">
        <f>IF($T236="LA","MLAC1",IF($T236="SS","MSSC1",IF($T236="SCI","MSCIC1",IF($T236="IM7","MM7C1",IF($T236="SP","MSPAC1",IF($T236="SPM","RM1B",IF($T236="SLA","RLA1B",IF($T236="ASC","ASC1BT1"))))))))</f>
        <v/>
      </c>
      <c r="BE240" s="217">
        <f>IF($U236="LA","MLAC2",IF($U236="SS","MSSC2",IF($U236="SCI","MSCIC2",IF($U236="im7","MM7C2",IF($U236="SP","MSPAC2",IF($U236="SPM","RM2B",IF($U236="SPLA","RLA2B",IF($U236="ASC","ASC2BT1",IF($U236="ELL","ELL2B")))))))))</f>
        <v/>
      </c>
      <c r="BF240" s="26">
        <f>IF($V236="LA","MLAC3",IF($V236="SS","MSSC3",IF($V236="SCI","MSCIC3",IF($V236="im8","MM8C3",IF($V236="SP","MSPC3",IF($V236="SPM","RM1G",IF($V236="SLA","RLA1G",IF($V236="ASC","ASC1GT1"))))))))</f>
        <v/>
      </c>
      <c r="BG240" s="26">
        <f>IF($W236="LA","MLAC4",IF($W236="SS","MSSC4",IF($W236="SCI","MSCIC4",IF($W236="im8","MM8C4",IF($W236="SP","MSPC4",IF($W236="SPM","RM2G",IF($W236="SPLA","RLA2G",IF($W236="ASC","ASC2GT1",IF($W236="MOT","OTM72G")))))))))</f>
        <v/>
      </c>
      <c r="BH240" s="26">
        <f>IF($X236="LA","MLAC5",IF($X236="SS","MSSC5",IF($X236="SCI","MSCIC5",IF($X236="im7","MM7C5",IF($X236="SP","MSPC5",IF($X236="ELL","ELL5G",IF($X236="SPLA","RLA5G",IF($X236="ASC","ASC5B"))))))))</f>
        <v/>
      </c>
      <c r="BI240" s="26">
        <f>IF($Y236="WB","MHRWB",IF($Y236="JG","MHRJG",IF($Y236="AV","MHRAV",IF($Y236="KP","MHRKP",IF($Y236="TH","MHRTH")))))</f>
        <v/>
      </c>
    </row>
    <row r="241">
      <c r="BC241" s="3">
        <f>$C237</f>
        <v/>
      </c>
      <c r="BD241" s="223">
        <f>IF($T237="LA","MLAC1",IF($T237="SS","MSSC1",IF($T237="SCI","MSCIC1",IF($T237="IM7","MM7C1",IF($T237="SP","MSPAC1",IF($T237="SPM","RM1B",IF($T237="SLA","RLA1B",IF($T237="ASC","ASC1BT1"))))))))</f>
        <v/>
      </c>
      <c r="BE241" s="217">
        <f>IF($U237="LA","MLAC2",IF($U237="SS","MSSC2",IF($U237="SCI","MSCIC2",IF($U237="im7","MM7C2",IF($U237="SP","MSPAC2",IF($U237="SPM","RM2B",IF($U237="SPLA","RLA2B",IF($U237="ASC","ASC2BT1",IF($U237="ELL","ELL2B")))))))))</f>
        <v/>
      </c>
      <c r="BF241" s="26">
        <f>IF($V237="LA","MLAC3",IF($V237="SS","MSSC3",IF($V237="SCI","MSCIC3",IF($V237="im8","MM8C3",IF($V237="SP","MSPC3",IF($V237="SPM","RM1G",IF($V237="SLA","RLA1G",IF($V237="ASC","ASC1GT1"))))))))</f>
        <v/>
      </c>
      <c r="BG241" s="26">
        <f>IF($W237="LA","MLAC4",IF($W237="SS","MSSC4",IF($W237="SCI","MSCIC4",IF($W237="im8","MM8C4",IF($W237="SP","MSPC4",IF($W237="SPM","RM2G",IF($W237="SPLA","RLA2G",IF($W237="ASC","ASC2GT1",IF($W237="MOT","OTM72G")))))))))</f>
        <v/>
      </c>
      <c r="BH241" s="26">
        <f>IF($X237="LA","MLAC5",IF($X237="SS","MSSC5",IF($X237="SCI","MSCIC5",IF($X237="im7","MM7C5",IF($X237="SP","MSPC5",IF($X237="ELL","ELL5G",IF($X237="SPLA","RLA5G",IF($X237="ASC","ASC5B"))))))))</f>
        <v/>
      </c>
      <c r="BI241" s="26">
        <f>IF($Y237="WB","MHRWB",IF($Y237="JG","MHRJG",IF($Y237="AV","MHRAV",IF($Y237="KP","MHRKP",IF($Y237="TH","MHRTH")))))</f>
        <v/>
      </c>
    </row>
    <row r="242">
      <c r="BC242" s="3">
        <f>$C238</f>
        <v/>
      </c>
      <c r="BD242" s="223">
        <f>IF($T238="LA","MLAC1",IF($T238="SS","MSSC1",IF($T238="SCI","MSCIC1",IF($T238="IM7","MM7C1",IF($T238="SP","MSPAC1",IF($T238="SPM","RM1B",IF($T238="SLA","RLA1B",IF($T238="ASC","ASC1BT1"))))))))</f>
        <v/>
      </c>
      <c r="BE242" s="217">
        <f>IF($U238="LA","MLAC2",IF($U238="SS","MSSC2",IF($U238="SCI","MSCIC2",IF($U238="im7","MM7C2",IF($U238="SP","MSPAC2",IF($U238="SPM","RM2B",IF($U238="SPLA","RLA2B",IF($U238="ASC","ASC2BT1",IF($U238="ELL","ELL2B")))))))))</f>
        <v/>
      </c>
      <c r="BF242" s="26">
        <f>IF($V238="LA","MLAC3",IF($V238="SS","MSSC3",IF($V238="SCI","MSCIC3",IF($V238="im8","MM8C3",IF($V238="SP","MSPC3",IF($V238="SPM","RM1G",IF($V238="SLA","RLA1G",IF($V238="ASC","ASC1GT1"))))))))</f>
        <v/>
      </c>
      <c r="BG242" s="26">
        <f>IF($W238="LA","MLAC4",IF($W238="SS","MSSC4",IF($W238="SCI","MSCIC4",IF($W238="im8","MM8C4",IF($W238="SP","MSPC4",IF($W238="SPM","RM2G",IF($W238="SPLA","RLA2G",IF($W238="ASC","ASC2GT1",IF($W238="MOT","OTM72G")))))))))</f>
        <v/>
      </c>
      <c r="BH242" s="26">
        <f>IF($X238="LA","MLAC5",IF($X238="SS","MSSC5",IF($X238="SCI","MSCIC5",IF($X238="im7","MM7C5",IF($X238="SP","MSPC5",IF($X238="ELL","ELL5G",IF($X238="SPLA","RLA5G",IF($X238="ASC","ASC5B"))))))))</f>
        <v/>
      </c>
      <c r="BI242" s="26">
        <f>IF($Y238="WB","MHRWB",IF($Y238="JG","MHRJG",IF($Y238="AV","MHRAV",IF($Y238="KP","MHRKP",IF($Y238="TH","MHRTH")))))</f>
        <v/>
      </c>
    </row>
    <row r="243">
      <c r="BC243" s="3">
        <f>$C239</f>
        <v/>
      </c>
      <c r="BD243" s="223">
        <f>IF($T239="LA","MLAC1",IF($T239="SS","MSSC1",IF($T239="SCI","MSCIC1",IF($T239="IM7","MM7C1",IF($T239="SP","MSPAC1",IF($T239="SPM","RM1B",IF($T239="SLA","RLA1B",IF($T239="ASC","ASC1BT1"))))))))</f>
        <v/>
      </c>
      <c r="BE243" s="217">
        <f>IF($U239="LA","MLAC2",IF($U239="SS","MSSC2",IF($U239="SCI","MSCIC2",IF($U239="im7","MM7C2",IF($U239="SP","MSPAC2",IF($U239="SPM","RM2B",IF($U239="SPLA","RLA2B",IF($U239="ASC","ASC2BT1",IF($U239="ELL","ELL2B")))))))))</f>
        <v/>
      </c>
      <c r="BF243" s="26">
        <f>IF($V239="LA","MLAC3",IF($V239="SS","MSSC3",IF($V239="SCI","MSCIC3",IF($V239="im8","MM8C3",IF($V239="SP","MSPC3",IF($V239="SPM","RM1G",IF($V239="SLA","RLA1G",IF($V239="ASC","ASC1GT1"))))))))</f>
        <v/>
      </c>
      <c r="BG243" s="26">
        <f>IF($W239="LA","MLAC4",IF($W239="SS","MSSC4",IF($W239="SCI","MSCIC4",IF($W239="im8","MM8C4",IF($W239="SP","MSPC4",IF($W239="SPM","RM2G",IF($W239="SPLA","RLA2G",IF($W239="ASC","ASC2GT1",IF($W239="MOT","OTM72G")))))))))</f>
        <v/>
      </c>
      <c r="BH243" s="26">
        <f>IF($X239="LA","MLAC5",IF($X239="SS","MSSC5",IF($X239="SCI","MSCIC5",IF($X239="im7","MM7C5",IF($X239="SP","MSPC5",IF($X239="ELL","ELL5G",IF($X239="SPLA","RLA5G",IF($X239="ASC","ASC5B"))))))))</f>
        <v/>
      </c>
      <c r="BI243" s="26">
        <f>IF($Y239="WB","MHRWB",IF($Y239="JG","MHRJG",IF($Y239="AV","MHRAV",IF($Y239="KP","MHRKP",IF($Y239="TH","MHRTH")))))</f>
        <v/>
      </c>
    </row>
    <row r="244">
      <c r="BC244" s="3">
        <f>$C240</f>
        <v/>
      </c>
      <c r="BD244" s="223">
        <f>IF($T240="LA","MLAC1",IF($T240="SS","MSSC1",IF($T240="SCI","MSCIC1",IF($T240="IM7","MM7C1",IF($T240="SP","MSPAC1",IF($T240="SPM","RM1B",IF($T240="SLA","RLA1B",IF($T240="ASC","ASC1BT1"))))))))</f>
        <v/>
      </c>
      <c r="BE244" s="217">
        <f>IF($U240="LA","MLAC2",IF($U240="SS","MSSC2",IF($U240="SCI","MSCIC2",IF($U240="im7","MM7C2",IF($U240="SP","MSPAC2",IF($U240="SPM","RM2B",IF($U240="SPLA","RLA2B",IF($U240="ASC","ASC2BT1",IF($U240="ELL","ELL2B")))))))))</f>
        <v/>
      </c>
      <c r="BF244" s="26">
        <f>IF($V240="LA","MLAC3",IF($V240="SS","MSSC3",IF($V240="SCI","MSCIC3",IF($V240="im8","MM8C3",IF($V240="SP","MSPC3",IF($V240="SPM","RM1G",IF($V240="SLA","RLA1G",IF($V240="ASC","ASC1GT1"))))))))</f>
        <v/>
      </c>
      <c r="BG244" s="26">
        <f>IF($W240="LA","MLAC4",IF($W240="SS","MSSC4",IF($W240="SCI","MSCIC4",IF($W240="im8","MM8C4",IF($W240="SP","MSPC4",IF($W240="SPM","RM2G",IF($W240="SPLA","RLA2G",IF($W240="ASC","ASC2GT1",IF($W240="MOT","OTM72G")))))))))</f>
        <v/>
      </c>
      <c r="BH244" s="26">
        <f>IF($X240="LA","MLAC5",IF($X240="SS","MSSC5",IF($X240="SCI","MSCIC5",IF($X240="im7","MM7C5",IF($X240="SP","MSPC5",IF($X240="ELL","ELL5G",IF($X240="SPLA","RLA5G",IF($X240="ASC","ASC5B"))))))))</f>
        <v/>
      </c>
      <c r="BI244" s="26">
        <f>IF($Y240="WB","MHRWB",IF($Y240="JG","MHRJG",IF($Y240="AV","MHRAV",IF($Y240="KP","MHRKP",IF($Y240="TH","MHRTH")))))</f>
        <v/>
      </c>
    </row>
    <row r="245">
      <c r="BC245" s="3">
        <f>$C241</f>
        <v/>
      </c>
      <c r="BD245" s="223">
        <f>IF($T241="LA","MLAC1",IF($T241="SS","MSSC1",IF($T241="SCI","MSCIC1",IF($T241="IM7","MM7C1",IF($T241="SP","MSPAC1",IF($T241="SPM","RM1B",IF($T241="SLA","RLA1B",IF($T241="ASC","ASC1BT1"))))))))</f>
        <v/>
      </c>
      <c r="BE245" s="217">
        <f>IF($U241="LA","MLAC2",IF($U241="SS","MSSC2",IF($U241="SCI","MSCIC2",IF($U241="im7","MM7C2",IF($U241="SP","MSPAC2",IF($U241="SPM","RM2B",IF($U241="SPLA","RLA2B",IF($U241="ASC","ASC2BT1",IF($U241="ELL","ELL2B")))))))))</f>
        <v/>
      </c>
      <c r="BF245" s="26">
        <f>IF($V241="LA","MLAC3",IF($V241="SS","MSSC3",IF($V241="SCI","MSCIC3",IF($V241="im8","MM8C3",IF($V241="SP","MSPC3",IF($V241="SPM","RM1G",IF($V241="SLA","RLA1G",IF($V241="ASC","ASC1GT1"))))))))</f>
        <v/>
      </c>
      <c r="BG245" s="26">
        <f>IF($W241="LA","MLAC4",IF($W241="SS","MSSC4",IF($W241="SCI","MSCIC4",IF($W241="im8","MM8C4",IF($W241="SP","MSPC4",IF($W241="SPM","RM2G",IF($W241="SPLA","RLA2G",IF($W241="ASC","ASC2GT1",IF($W241="MOT","OTM72G")))))))))</f>
        <v/>
      </c>
      <c r="BH245" s="26">
        <f>IF($X241="LA","MLAC5",IF($X241="SS","MSSC5",IF($X241="SCI","MSCIC5",IF($X241="im7","MM7C5",IF($X241="SP","MSPC5",IF($X241="ELL","ELL5G",IF($X241="SPLA","RLA5G",IF($X241="ASC","ASC5B"))))))))</f>
        <v/>
      </c>
      <c r="BI245" s="26">
        <f>IF($Y241="WB","MHRWB",IF($Y241="JG","MHRJG",IF($Y241="AV","MHRAV",IF($Y241="KP","MHRKP",IF($Y241="TH","MHRTH")))))</f>
        <v/>
      </c>
    </row>
    <row r="246">
      <c r="BC246" s="3">
        <f>$C242</f>
        <v/>
      </c>
      <c r="BD246" s="223">
        <f>IF($T242="LA","MLAC1",IF($T242="SS","MSSC1",IF($T242="SCI","MSCIC1",IF($T242="IM7","MM7C1",IF($T242="SP","MSPAC1",IF($T242="SPM","RM1B",IF($T242="SLA","RLA1B",IF($T242="ASC","ASC1BT1"))))))))</f>
        <v/>
      </c>
      <c r="BE246" s="217">
        <f>IF($U242="LA","MLAC2",IF($U242="SS","MSSC2",IF($U242="SCI","MSCIC2",IF($U242="im7","MM7C2",IF($U242="SP","MSPAC2",IF($U242="SPM","RM2B",IF($U242="SPLA","RLA2B",IF($U242="ASC","ASC2BT1",IF($U242="ELL","ELL2B")))))))))</f>
        <v/>
      </c>
      <c r="BF246" s="26">
        <f>IF($V242="LA","MLAC3",IF($V242="SS","MSSC3",IF($V242="SCI","MSCIC3",IF($V242="im8","MM8C3",IF($V242="SP","MSPC3",IF($V242="SPM","RM1G",IF($V242="SLA","RLA1G",IF($V242="ASC","ASC1GT1"))))))))</f>
        <v/>
      </c>
      <c r="BG246" s="26">
        <f>IF($W242="LA","MLAC4",IF($W242="SS","MSSC4",IF($W242="SCI","MSCIC4",IF($W242="im8","MM8C4",IF($W242="SP","MSPC4",IF($W242="SPM","RM2G",IF($W242="SPLA","RLA2G",IF($W242="ASC","ASC2GT1",IF($W242="MOT","OTM72G")))))))))</f>
        <v/>
      </c>
      <c r="BH246" s="26">
        <f>IF($X242="LA","MLAC5",IF($X242="SS","MSSC5",IF($X242="SCI","MSCIC5",IF($X242="im7","MM7C5",IF($X242="SP","MSPC5",IF($X242="ELL","ELL5G",IF($X242="SPLA","RLA5G",IF($X242="ASC","ASC5B"))))))))</f>
        <v/>
      </c>
      <c r="BI246" s="26">
        <f>IF($Y242="WB","MHRWB",IF($Y242="JG","MHRJG",IF($Y242="AV","MHRAV",IF($Y242="KP","MHRKP",IF($Y242="TH","MHRTH")))))</f>
        <v/>
      </c>
    </row>
    <row r="247">
      <c r="BC247" s="3">
        <f>$C243</f>
        <v/>
      </c>
      <c r="BD247" s="223">
        <f>IF($T243="LA","MLAC1",IF($T243="SS","MSSC1",IF($T243="SCI","MSCIC1",IF($T243="IM7","MM7C1",IF($T243="SP","MSPAC1",IF($T243="SPM","RM1B",IF($T243="SLA","RLA1B",IF($T243="ASC","ASC1BT1"))))))))</f>
        <v/>
      </c>
      <c r="BE247" s="217">
        <f>IF($U243="LA","MLAC2",IF($U243="SS","MSSC2",IF($U243="SCI","MSCIC2",IF($U243="im7","MM7C2",IF($U243="SP","MSPAC2",IF($U243="SPM","RM2B",IF($U243="SPLA","RLA2B",IF($U243="ASC","ASC2BT1",IF($U243="ELL","ELL2B")))))))))</f>
        <v/>
      </c>
      <c r="BF247" s="26">
        <f>IF($V243="LA","MLAC3",IF($V243="SS","MSSC3",IF($V243="SCI","MSCIC3",IF($V243="im8","MM8C3",IF($V243="SP","MSPC3",IF($V243="SPM","RM1G",IF($V243="SLA","RLA1G",IF($V243="ASC","ASC1GT1"))))))))</f>
        <v/>
      </c>
      <c r="BG247" s="26">
        <f>IF($W243="LA","MLAC4",IF($W243="SS","MSSC4",IF($W243="SCI","MSCIC4",IF($W243="im8","MM8C4",IF($W243="SP","MSPC4",IF($W243="SPM","RM2G",IF($W243="SPLA","RLA2G",IF($W243="ASC","ASC2GT1",IF($W243="MOT","OTM72G")))))))))</f>
        <v/>
      </c>
      <c r="BH247" s="26">
        <f>IF($X243="LA","MLAC5",IF($X243="SS","MSSC5",IF($X243="SCI","MSCIC5",IF($X243="im7","MM7C5",IF($X243="SP","MSPC5",IF($X243="ELL","ELL5G",IF($X243="SPLA","RLA5G",IF($X243="ASC","ASC5B"))))))))</f>
        <v/>
      </c>
      <c r="BI247" s="26">
        <f>IF($Y243="WB","MHRWB",IF($Y243="JG","MHRJG",IF($Y243="AV","MHRAV",IF($Y243="KP","MHRKP",IF($Y243="TH","MHRTH")))))</f>
        <v/>
      </c>
    </row>
    <row r="248">
      <c r="BC248" s="3">
        <f>$C244</f>
        <v/>
      </c>
      <c r="BD248" s="223">
        <f>IF($T244="LA","MLAC1",IF($T244="SS","MSSC1",IF($T244="SCI","MSCIC1",IF($T244="IM7","MM7C1",IF($T244="SP","MSPAC1",IF($T244="SPM","RM1B",IF($T244="SLA","RLA1B",IF($T244="ASC","ASC1BT1"))))))))</f>
        <v/>
      </c>
      <c r="BE248" s="217">
        <f>IF($U244="LA","MLAC2",IF($U244="SS","MSSC2",IF($U244="SCI","MSCIC2",IF($U244="im7","MM7C2",IF($U244="SP","MSPAC2",IF($U244="SPM","RM2B",IF($U244="SPLA","RLA2B",IF($U244="ASC","ASC2BT1",IF($U244="ELL","ELL2B")))))))))</f>
        <v/>
      </c>
      <c r="BF248" s="26">
        <f>IF($V244="LA","MLAC3",IF($V244="SS","MSSC3",IF($V244="SCI","MSCIC3",IF($V244="im8","MM8C3",IF($V244="SP","MSPC3",IF($V244="SPM","RM1G",IF($V244="SLA","RLA1G",IF($V244="ASC","ASC1GT1"))))))))</f>
        <v/>
      </c>
      <c r="BG248" s="26">
        <f>IF($W244="LA","MLAC4",IF($W244="SS","MSSC4",IF($W244="SCI","MSCIC4",IF($W244="im8","MM8C4",IF($W244="SP","MSPC4",IF($W244="SPM","RM2G",IF($W244="SPLA","RLA2G",IF($W244="ASC","ASC2GT1",IF($W244="MOT","OTM72G")))))))))</f>
        <v/>
      </c>
      <c r="BH248" s="26">
        <f>IF($X244="LA","MLAC5",IF($X244="SS","MSSC5",IF($X244="SCI","MSCIC5",IF($X244="im7","MM7C5",IF($X244="SP","MSPC5",IF($X244="ELL","ELL5G",IF($X244="SPLA","RLA5G",IF($X244="ASC","ASC5B"))))))))</f>
        <v/>
      </c>
      <c r="BI248" s="26">
        <f>IF($Y244="WB","MHRWB",IF($Y244="JG","MHRJG",IF($Y244="AV","MHRAV",IF($Y244="KP","MHRKP",IF($Y244="TH","MHRTH")))))</f>
        <v/>
      </c>
    </row>
    <row r="249">
      <c r="BC249" s="3">
        <f>$C245</f>
        <v/>
      </c>
      <c r="BD249" s="223">
        <f>IF($T245="LA","MLAC1",IF($T245="SS","MSSC1",IF($T245="SCI","MSCIC1",IF($T245="IM7","MM7C1",IF($T245="SP","MSPAC1",IF($T245="SPM","RM1B",IF($T245="SLA","RLA1B",IF($T245="ASC","ASC1BT1"))))))))</f>
        <v/>
      </c>
      <c r="BE249" s="217">
        <f>IF($U245="LA","MLAC2",IF($U245="SS","MSSC2",IF($U245="SCI","MSCIC2",IF($U245="im7","MM7C2",IF($U245="SP","MSPAC2",IF($U245="SPM","RM2B",IF($U245="SPLA","RLA2B",IF($U245="ASC","ASC2BT1",IF($U245="ELL","ELL2B")))))))))</f>
        <v/>
      </c>
      <c r="BF249" s="26">
        <f>IF($V245="LA","MLAC3",IF($V245="SS","MSSC3",IF($V245="SCI","MSCIC3",IF($V245="im8","MM8C3",IF($V245="SP","MSPC3",IF($V245="SPM","RM1G",IF($V245="SLA","RLA1G",IF($V245="ASC","ASC1GT1"))))))))</f>
        <v/>
      </c>
      <c r="BG249" s="26">
        <f>IF($W245="LA","MLAC4",IF($W245="SS","MSSC4",IF($W245="SCI","MSCIC4",IF($W245="im8","MM8C4",IF($W245="SP","MSPC4",IF($W245="SPM","RM2G",IF($W245="SPLA","RLA2G",IF($W245="ASC","ASC2GT1",IF($W245="MOT","OTM72G")))))))))</f>
        <v/>
      </c>
      <c r="BH249" s="26">
        <f>IF($X245="LA","MLAC5",IF($X245="SS","MSSC5",IF($X245="SCI","MSCIC5",IF($X245="im7","MM7C5",IF($X245="SP","MSPC5",IF($X245="ELL","ELL5G",IF($X245="SPLA","RLA5G",IF($X245="ASC","ASC5B"))))))))</f>
        <v/>
      </c>
      <c r="BI249" s="26">
        <f>IF($Y245="WB","MHRWB",IF($Y245="JG","MHRJG",IF($Y245="AV","MHRAV",IF($Y245="KP","MHRKP",IF($Y245="TH","MHRTH")))))</f>
        <v/>
      </c>
    </row>
    <row r="250">
      <c r="BC250" s="3">
        <f>$C246</f>
        <v/>
      </c>
      <c r="BD250" s="223">
        <f>IF($T246="LA","MLAC1",IF($T246="SS","MSSC1",IF($T246="SCI","MSCIC1",IF($T246="IM7","MM7C1",IF($T246="SP","MSPAC1",IF($T246="SPM","RM1B",IF($T246="SLA","RLA1B",IF($T246="ASC","ASC1BT1"))))))))</f>
        <v/>
      </c>
      <c r="BE250" s="217">
        <f>IF($U246="LA","MLAC2",IF($U246="SS","MSSC2",IF($U246="SCI","MSCIC2",IF($U246="im7","MM7C2",IF($U246="SP","MSPAC2",IF($U246="SPM","RM2B",IF($U246="SPLA","RLA2B",IF($U246="ASC","ASC2BT1",IF($U246="ELL","ELL2B")))))))))</f>
        <v/>
      </c>
      <c r="BF250" s="26">
        <f>IF($V246="LA","MLAC3",IF($V246="SS","MSSC3",IF($V246="SCI","MSCIC3",IF($V246="im8","MM8C3",IF($V246="SP","MSPC3",IF($V246="SPM","RM1G",IF($V246="SLA","RLA1G",IF($V246="ASC","ASC1GT1"))))))))</f>
        <v/>
      </c>
      <c r="BG250" s="26">
        <f>IF($W246="LA","MLAC4",IF($W246="SS","MSSC4",IF($W246="SCI","MSCIC4",IF($W246="im8","MM8C4",IF($W246="SP","MSPC4",IF($W246="SPM","RM2G",IF($W246="SPLA","RLA2G",IF($W246="ASC","ASC2GT1",IF($W246="MOT","OTM72G")))))))))</f>
        <v/>
      </c>
      <c r="BH250" s="26">
        <f>IF($X246="LA","MLAC5",IF($X246="SS","MSSC5",IF($X246="SCI","MSCIC5",IF($X246="im7","MM7C5",IF($X246="SP","MSPC5",IF($X246="ELL","ELL5G",IF($X246="SPLA","RLA5G",IF($X246="ASC","ASC5B"))))))))</f>
        <v/>
      </c>
      <c r="BI250" s="26">
        <f>IF($Y246="WB","MHRWB",IF($Y246="JG","MHRJG",IF($Y246="AV","MHRAV",IF($Y246="KP","MHRKP",IF($Y246="TH","MHRTH")))))</f>
        <v/>
      </c>
    </row>
    <row r="251">
      <c r="BC251" s="3">
        <f>$C247</f>
        <v/>
      </c>
      <c r="BD251" s="223">
        <f>IF($T247="LA","MLAC1",IF($T247="SS","MSSC1",IF($T247="SCI","MSCIC1",IF($T247="IM7","MM7C1",IF($T247="SP","MSPAC1",IF($T247="SPM","RM1B",IF($T247="SLA","RLA1B",IF($T247="ASC","ASC1BT1"))))))))</f>
        <v/>
      </c>
      <c r="BE251" s="217">
        <f>IF($U247="LA","MLAC2",IF($U247="SS","MSSC2",IF($U247="SCI","MSCIC2",IF($U247="im7","MM7C2",IF($U247="SP","MSPAC2",IF($U247="SPM","RM2B",IF($U247="SPLA","RLA2B",IF($U247="ASC","ASC2BT1",IF($U247="ELL","ELL2B")))))))))</f>
        <v/>
      </c>
      <c r="BF251" s="26">
        <f>IF($V247="LA","MLAC3",IF($V247="SS","MSSC3",IF($V247="SCI","MSCIC3",IF($V247="im8","MM8C3",IF($V247="SP","MSPC3",IF($V247="SPM","RM1G",IF($V247="SLA","RLA1G",IF($V247="ASC","ASC1GT1"))))))))</f>
        <v/>
      </c>
      <c r="BG251" s="26">
        <f>IF($W247="LA","MLAC4",IF($W247="SS","MSSC4",IF($W247="SCI","MSCIC4",IF($W247="im8","MM8C4",IF($W247="SP","MSPC4",IF($W247="SPM","RM2G",IF($W247="SPLA","RLA2G",IF($W247="ASC","ASC2GT1",IF($W247="MOT","OTM72G")))))))))</f>
        <v/>
      </c>
      <c r="BH251" s="26">
        <f>IF($X247="LA","MLAC5",IF($X247="SS","MSSC5",IF($X247="SCI","MSCIC5",IF($X247="im7","MM7C5",IF($X247="SP","MSPC5",IF($X247="ELL","ELL5G",IF($X247="SPLA","RLA5G",IF($X247="ASC","ASC5B"))))))))</f>
        <v/>
      </c>
      <c r="BI251" s="26">
        <f>IF($Y247="WB","MHRWB",IF($Y247="JG","MHRJG",IF($Y247="AV","MHRAV",IF($Y247="KP","MHRKP",IF($Y247="TH","MHRTH")))))</f>
        <v/>
      </c>
    </row>
    <row r="252">
      <c r="BC252" s="3">
        <f>$C248</f>
        <v/>
      </c>
      <c r="BD252" s="223">
        <f>IF($T248="LA","MLAC1",IF($T248="SS","MSSC1",IF($T248="SCI","MSCIC1",IF($T248="IM7","MM7C1",IF($T248="SP","MSPAC1",IF($T248="SPM","RM1B",IF($T248="SLA","RLA1B",IF($T248="ASC","ASC1BT1"))))))))</f>
        <v/>
      </c>
      <c r="BE252" s="217">
        <f>IF($U248="LA","MLAC2",IF($U248="SS","MSSC2",IF($U248="SCI","MSCIC2",IF($U248="im7","MM7C2",IF($U248="SP","MSPAC2",IF($U248="SPM","RM2B",IF($U248="SPLA","RLA2B",IF($U248="ASC","ASC2BT1",IF($U248="ELL","ELL2B")))))))))</f>
        <v/>
      </c>
      <c r="BF252" s="26">
        <f>IF($V248="LA","MLAC3",IF($V248="SS","MSSC3",IF($V248="SCI","MSCIC3",IF($V248="im8","MM8C3",IF($V248="SP","MSPC3",IF($V248="SPM","RM1G",IF($V248="SLA","RLA1G",IF($V248="ASC","ASC1GT1"))))))))</f>
        <v/>
      </c>
      <c r="BG252" s="26">
        <f>IF($W248="LA","MLAC4",IF($W248="SS","MSSC4",IF($W248="SCI","MSCIC4",IF($W248="im8","MM8C4",IF($W248="SP","MSPC4",IF($W248="SPM","RM2G",IF($W248="SPLA","RLA2G",IF($W248="ASC","ASC2GT1",IF($W248="MOT","OTM72G")))))))))</f>
        <v/>
      </c>
      <c r="BH252" s="26">
        <f>IF($X248="LA","MLAC5",IF($X248="SS","MSSC5",IF($X248="SCI","MSCIC5",IF($X248="im7","MM7C5",IF($X248="SP","MSPC5",IF($X248="ELL","ELL5G",IF($X248="SPLA","RLA5G",IF($X248="ASC","ASC5B"))))))))</f>
        <v/>
      </c>
      <c r="BI252" s="26">
        <f>IF($Y248="WB","MHRWB",IF($Y248="JG","MHRJG",IF($Y248="AV","MHRAV",IF($Y248="KP","MHRKP",IF($Y248="TH","MHRTH")))))</f>
        <v/>
      </c>
    </row>
    <row r="253">
      <c r="BC253" s="3">
        <f>$C249</f>
        <v/>
      </c>
      <c r="BD253" s="223">
        <f>IF($T249="LA","MLAC1",IF($T249="SS","MSSC1",IF($T249="SCI","MSCIC1",IF($T249="IM7","MM7C1",IF($T249="SP","MSPAC1",IF($T249="SPM","RM1B",IF($T249="SLA","RLA1B",IF($T249="ASC","ASC1BT1"))))))))</f>
        <v/>
      </c>
      <c r="BE253" s="217">
        <f>IF($U249="LA","MLAC2",IF($U249="SS","MSSC2",IF($U249="SCI","MSCIC2",IF($U249="im7","MM7C2",IF($U249="SP","MSPAC2",IF($U249="SPM","RM2B",IF($U249="SPLA","RLA2B",IF($U249="ASC","ASC2BT1",IF($U249="ELL","ELL2B")))))))))</f>
        <v/>
      </c>
      <c r="BF253" s="26">
        <f>IF($V249="LA","MLAC3",IF($V249="SS","MSSC3",IF($V249="SCI","MSCIC3",IF($V249="im8","MM8C3",IF($V249="SP","MSPC3",IF($V249="SPM","RM1G",IF($V249="SLA","RLA1G",IF($V249="ASC","ASC1GT1"))))))))</f>
        <v/>
      </c>
      <c r="BG253" s="26">
        <f>IF($W249="LA","MLAC4",IF($W249="SS","MSSC4",IF($W249="SCI","MSCIC4",IF($W249="im8","MM8C4",IF($W249="SP","MSPC4",IF($W249="SPM","RM2G",IF($W249="SPLA","RLA2G",IF($W249="ASC","ASC2GT1",IF($W249="MOT","OTM72G")))))))))</f>
        <v/>
      </c>
      <c r="BH253" s="26">
        <f>IF($X249="LA","MLAC5",IF($X249="SS","MSSC5",IF($X249="SCI","MSCIC5",IF($X249="im7","MM7C5",IF($X249="SP","MSPC5",IF($X249="ELL","ELL5G",IF($X249="SPLA","RLA5G",IF($X249="ASC","ASC5B"))))))))</f>
        <v/>
      </c>
      <c r="BI253" s="26">
        <f>IF($Y249="WB","MHRWB",IF($Y249="JG","MHRJG",IF($Y249="AV","MHRAV",IF($Y249="KP","MHRKP",IF($Y249="TH","MHRTH")))))</f>
        <v/>
      </c>
    </row>
    <row r="254">
      <c r="BC254" s="3">
        <f>$C250</f>
        <v/>
      </c>
      <c r="BD254" s="223">
        <f>IF($T250="LA","MLAC1",IF($T250="SS","MSSC1",IF($T250="SCI","MSCIC1",IF($T250="IM7","MM7C1",IF($T250="SP","MSPAC1",IF($T250="SPM","RM1B",IF($T250="SLA","RLA1B",IF($T250="ASC","ASC1BT1"))))))))</f>
        <v/>
      </c>
      <c r="BE254" s="217">
        <f>IF($U250="LA","MLAC2",IF($U250="SS","MSSC2",IF($U250="SCI","MSCIC2",IF($U250="im7","MM7C2",IF($U250="SP","MSPAC2",IF($U250="SPM","RM2B",IF($U250="SPLA","RLA2B",IF($U250="ASC","ASC2BT1",IF($U250="ELL","ELL2B")))))))))</f>
        <v/>
      </c>
      <c r="BF254" s="26">
        <f>IF($V250="LA","MLAC3",IF($V250="SS","MSSC3",IF($V250="SCI","MSCIC3",IF($V250="im8","MM8C3",IF($V250="SP","MSPC3",IF($V250="SPM","RM1G",IF($V250="SLA","RLA1G",IF($V250="ASC","ASC1GT1"))))))))</f>
        <v/>
      </c>
      <c r="BG254" s="26">
        <f>IF($W250="LA","MLAC4",IF($W250="SS","MSSC4",IF($W250="SCI","MSCIC4",IF($W250="im8","MM8C4",IF($W250="SP","MSPC4",IF($W250="SPM","RM2G",IF($W250="SPLA","RLA2G",IF($W250="ASC","ASC2GT1",IF($W250="MOT","OTM72G")))))))))</f>
        <v/>
      </c>
      <c r="BH254" s="26">
        <f>IF($X250="LA","MLAC5",IF($X250="SS","MSSC5",IF($X250="SCI","MSCIC5",IF($X250="im7","MM7C5",IF($X250="SP","MSPC5",IF($X250="ELL","ELL5G",IF($X250="SPLA","RLA5G",IF($X250="ASC","ASC5B"))))))))</f>
        <v/>
      </c>
      <c r="BI254" s="26">
        <f>IF($Y250="WB","MHRWB",IF($Y250="JG","MHRJG",IF($Y250="AV","MHRAV",IF($Y250="KP","MHRKP",IF($Y250="TH","MHRTH")))))</f>
        <v/>
      </c>
    </row>
    <row r="255">
      <c r="BC255" s="3">
        <f>$C251</f>
        <v/>
      </c>
      <c r="BD255" s="223">
        <f>IF($T251="LA","MLAC1",IF($T251="SS","MSSC1",IF($T251="SCI","MSCIC1",IF($T251="IM7","MM7C1",IF($T251="SP","MSPAC1",IF($T251="SPM","RM1B",IF($T251="SLA","RLA1B",IF($T251="ASC","ASC1BT1"))))))))</f>
        <v/>
      </c>
      <c r="BE255" s="217">
        <f>IF($U251="LA","MLAC2",IF($U251="SS","MSSC2",IF($U251="SCI","MSCIC2",IF($U251="im7","MM7C2",IF($U251="SP","MSPAC2",IF($U251="SPM","RM2B",IF($U251="SPLA","RLA2B",IF($U251="ASC","ASC2BT1",IF($U251="ELL","ELL2B")))))))))</f>
        <v/>
      </c>
      <c r="BF255" s="26">
        <f>IF($V251="LA","MLAC3",IF($V251="SS","MSSC3",IF($V251="SCI","MSCIC3",IF($V251="im8","MM8C3",IF($V251="SP","MSPC3",IF($V251="SPM","RM1G",IF($V251="SLA","RLA1G",IF($V251="ASC","ASC1GT1"))))))))</f>
        <v/>
      </c>
      <c r="BG255" s="26">
        <f>IF($W251="LA","MLAC4",IF($W251="SS","MSSC4",IF($W251="SCI","MSCIC4",IF($W251="im8","MM8C4",IF($W251="SP","MSPC4",IF($W251="SPM","RM2G",IF($W251="SPLA","RLA2G",IF($W251="ASC","ASC2GT1",IF($W251="MOT","OTM72G")))))))))</f>
        <v/>
      </c>
      <c r="BH255" s="26">
        <f>IF($X251="LA","MLAC5",IF($X251="SS","MSSC5",IF($X251="SCI","MSCIC5",IF($X251="im7","MM7C5",IF($X251="SP","MSPC5",IF($X251="ELL","ELL5G",IF($X251="SPLA","RLA5G",IF($X251="ASC","ASC5B"))))))))</f>
        <v/>
      </c>
      <c r="BI255" s="26">
        <f>IF($Y251="WB","MHRWB",IF($Y251="JG","MHRJG",IF($Y251="AV","MHRAV",IF($Y251="KP","MHRKP",IF($Y251="TH","MHRTH")))))</f>
        <v/>
      </c>
    </row>
    <row r="256">
      <c r="BC256" s="3">
        <f>$C252</f>
        <v/>
      </c>
      <c r="BD256" s="223">
        <f>IF($T252="LA","MLAC1",IF($T252="SS","MSSC1",IF($T252="SCI","MSCIC1",IF($T252="IM7","MM7C1",IF($T252="SP","MSPAC1",IF($T252="SPM","RM1B",IF($T252="SLA","RLA1B",IF($T252="ASC","ASC1BT1"))))))))</f>
        <v/>
      </c>
      <c r="BE256" s="217">
        <f>IF($U252="LA","MLAC2",IF($U252="SS","MSSC2",IF($U252="SCI","MSCIC2",IF($U252="im7","MM7C2",IF($U252="SP","MSPAC2",IF($U252="SPM","RM2B",IF($U252="SPLA","RLA2B",IF($U252="ASC","ASC2BT1",IF($U252="ELL","ELL2B")))))))))</f>
        <v/>
      </c>
      <c r="BF256" s="26">
        <f>IF($V252="LA","MLAC3",IF($V252="SS","MSSC3",IF($V252="SCI","MSCIC3",IF($V252="im8","MM8C3",IF($V252="SP","MSPC3",IF($V252="SPM","RM1G",IF($V252="SLA","RLA1G",IF($V252="ASC","ASC1GT1"))))))))</f>
        <v/>
      </c>
      <c r="BG256" s="26">
        <f>IF($W252="LA","MLAC4",IF($W252="SS","MSSC4",IF($W252="SCI","MSCIC4",IF($W252="im8","MM8C4",IF($W252="SP","MSPC4",IF($W252="SPM","RM2G",IF($W252="SPLA","RLA2G",IF($W252="ASC","ASC2GT1",IF($W252="MOT","OTM72G")))))))))</f>
        <v/>
      </c>
      <c r="BH256" s="26">
        <f>IF($X252="LA","MLAC5",IF($X252="SS","MSSC5",IF($X252="SCI","MSCIC5",IF($X252="im7","MM7C5",IF($X252="SP","MSPC5",IF($X252="ELL","ELL5G",IF($X252="SPLA","RLA5G",IF($X252="ASC","ASC5B"))))))))</f>
        <v/>
      </c>
      <c r="BI256" s="26">
        <f>IF($Y252="WB","MHRWB",IF($Y252="JG","MHRJG",IF($Y252="AV","MHRAV",IF($Y252="KP","MHRKP",IF($Y252="TH","MHRTH")))))</f>
        <v/>
      </c>
    </row>
    <row r="257">
      <c r="BC257" s="3">
        <f>$C253</f>
        <v/>
      </c>
      <c r="BD257" s="223">
        <f>IF($T253="LA","MLAC1",IF($T253="SS","MSSC1",IF($T253="SCI","MSCIC1",IF($T253="IM7","MM7C1",IF($T253="SP","MSPAC1",IF($T253="SPM","RM1B",IF($T253="SLA","RLA1B",IF($T253="ASC","ASC1BT1"))))))))</f>
        <v/>
      </c>
      <c r="BE257" s="217">
        <f>IF($U253="LA","MLAC2",IF($U253="SS","MSSC2",IF($U253="SCI","MSCIC2",IF($U253="im7","MM7C2",IF($U253="SP","MSPAC2",IF($U253="SPM","RM2B",IF($U253="SPLA","RLA2B",IF($U253="ASC","ASC2BT1",IF($U253="ELL","ELL2B")))))))))</f>
        <v/>
      </c>
      <c r="BF257" s="26">
        <f>IF($V253="LA","MLAC3",IF($V253="SS","MSSC3",IF($V253="SCI","MSCIC3",IF($V253="im8","MM8C3",IF($V253="SP","MSPC3",IF($V253="SPM","RM1G",IF($V253="SLA","RLA1G",IF($V253="ASC","ASC1GT1"))))))))</f>
        <v/>
      </c>
      <c r="BG257" s="26">
        <f>IF($W253="LA","MLAC4",IF($W253="SS","MSSC4",IF($W253="SCI","MSCIC4",IF($W253="im8","MM8C4",IF($W253="SP","MSPC4",IF($W253="SPM","RM2G",IF($W253="SPLA","RLA2G",IF($W253="ASC","ASC2GT1",IF($W253="MOT","OTM72G")))))))))</f>
        <v/>
      </c>
      <c r="BH257" s="26">
        <f>IF($X253="LA","MLAC5",IF($X253="SS","MSSC5",IF($X253="SCI","MSCIC5",IF($X253="im7","MM7C5",IF($X253="SP","MSPC5",IF($X253="ELL","ELL5G",IF($X253="SPLA","RLA5G",IF($X253="ASC","ASC5B"))))))))</f>
        <v/>
      </c>
      <c r="BI257" s="26">
        <f>IF($Y253="WB","MHRWB",IF($Y253="JG","MHRJG",IF($Y253="AV","MHRAV",IF($Y253="KP","MHRKP",IF($Y253="TH","MHRTH")))))</f>
        <v/>
      </c>
    </row>
    <row r="258">
      <c r="BC258" s="3">
        <f>$C254</f>
        <v/>
      </c>
      <c r="BD258" s="223">
        <f>IF($T254="LA","MLAC1",IF($T254="SS","MSSC1",IF($T254="SCI","MSCIC1",IF($T254="IM7","MM7C1",IF($T254="SP","MSPAC1",IF($T254="SPM","RM1B",IF($T254="SLA","RLA1B",IF($T254="ASC","ASC1BT1"))))))))</f>
        <v/>
      </c>
      <c r="BE258" s="217">
        <f>IF($U254="LA","MLAC2",IF($U254="SS","MSSC2",IF($U254="SCI","MSCIC2",IF($U254="im7","MM7C2",IF($U254="SP","MSPAC2",IF($U254="SPM","RM2B",IF($U254="SPLA","RLA2B",IF($U254="ASC","ASC2BT1",IF($U254="ELL","ELL2B")))))))))</f>
        <v/>
      </c>
      <c r="BF258" s="26">
        <f>IF($V254="LA","MLAC3",IF($V254="SS","MSSC3",IF($V254="SCI","MSCIC3",IF($V254="im8","MM8C3",IF($V254="SP","MSPC3",IF($V254="SPM","RM1G",IF($V254="SLA","RLA1G",IF($V254="ASC","ASC1GT1"))))))))</f>
        <v/>
      </c>
      <c r="BG258" s="26">
        <f>IF($W254="LA","MLAC4",IF($W254="SS","MSSC4",IF($W254="SCI","MSCIC4",IF($W254="im8","MM8C4",IF($W254="SP","MSPC4",IF($W254="SPM","RM2G",IF($W254="SPLA","RLA2G",IF($W254="ASC","ASC2GT1",IF($W254="MOT","OTM72G")))))))))</f>
        <v/>
      </c>
      <c r="BH258" s="26">
        <f>IF($X254="LA","MLAC5",IF($X254="SS","MSSC5",IF($X254="SCI","MSCIC5",IF($X254="im7","MM7C5",IF($X254="SP","MSPC5",IF($X254="ELL","ELL5G",IF($X254="SPLA","RLA5G",IF($X254="ASC","ASC5B"))))))))</f>
        <v/>
      </c>
      <c r="BI258" s="26">
        <f>IF($Y254="WB","MHRWB",IF($Y254="JG","MHRJG",IF($Y254="AV","MHRAV",IF($Y254="KP","MHRKP",IF($Y254="TH","MHRTH")))))</f>
        <v/>
      </c>
    </row>
    <row r="259">
      <c r="BC259" s="3">
        <f>$C255</f>
        <v/>
      </c>
      <c r="BD259" s="223">
        <f>IF($T255="LA","MLAC1",IF($T255="SS","MSSC1",IF($T255="SCI","MSCIC1",IF($T255="IM7","MM7C1",IF($T255="SP","MSPAC1",IF($T255="SPM","RM1B",IF($T255="SLA","RLA1B",IF($T255="ASC","ASC1BT1"))))))))</f>
        <v/>
      </c>
      <c r="BE259" s="217">
        <f>IF($U255="LA","MLAC2",IF($U255="SS","MSSC2",IF($U255="SCI","MSCIC2",IF($U255="im7","MM7C2",IF($U255="SP","MSPAC2",IF($U255="SPM","RM2B",IF($U255="SPLA","RLA2B",IF($U255="ASC","ASC2BT1",IF($U255="ELL","ELL2B")))))))))</f>
        <v/>
      </c>
      <c r="BF259" s="26">
        <f>IF($V255="LA","MLAC3",IF($V255="SS","MSSC3",IF($V255="SCI","MSCIC3",IF($V255="im8","MM8C3",IF($V255="SP","MSPC3",IF($V255="SPM","RM1G",IF($V255="SLA","RLA1G",IF($V255="ASC","ASC1GT1"))))))))</f>
        <v/>
      </c>
      <c r="BG259" s="26">
        <f>IF($W255="LA","MLAC4",IF($W255="SS","MSSC4",IF($W255="SCI","MSCIC4",IF($W255="im8","MM8C4",IF($W255="SP","MSPC4",IF($W255="SPM","RM2G",IF($W255="SPLA","RLA2G",IF($W255="ASC","ASC2GT1",IF($W255="MOT","OTM72G")))))))))</f>
        <v/>
      </c>
      <c r="BH259" s="26">
        <f>IF($X255="LA","MLAC5",IF($X255="SS","MSSC5",IF($X255="SCI","MSCIC5",IF($X255="im7","MM7C5",IF($X255="SP","MSPC5",IF($X255="ELL","ELL5G",IF($X255="SPLA","RLA5G",IF($X255="ASC","ASC5B"))))))))</f>
        <v/>
      </c>
      <c r="BI259" s="26">
        <f>IF($Y255="WB","MHRWB",IF($Y255="JG","MHRJG",IF($Y255="AV","MHRAV",IF($Y255="KP","MHRKP",IF($Y255="TH","MHRTH")))))</f>
        <v/>
      </c>
    </row>
    <row r="260">
      <c r="BC260" s="3">
        <f>$C256</f>
        <v/>
      </c>
      <c r="BD260" s="223">
        <f>IF($T256="LA","MLAC1",IF($T256="SS","MSSC1",IF($T256="SCI","MSCIC1",IF($T256="IM7","MM7C1",IF($T256="SP","MSPAC1",IF($T256="SPM","RM1B",IF($T256="SLA","RLA1B",IF($T256="ASC","ASC1BT1"))))))))</f>
        <v/>
      </c>
      <c r="BE260" s="217">
        <f>IF($U256="LA","MLAC2",IF($U256="SS","MSSC2",IF($U256="SCI","MSCIC2",IF($U256="im7","MM7C2",IF($U256="SP","MSPAC2",IF($U256="SPM","RM2B",IF($U256="SPLA","RLA2B",IF($U256="ASC","ASC2BT1",IF($U256="ELL","ELL2B")))))))))</f>
        <v/>
      </c>
      <c r="BF260" s="26">
        <f>IF($V256="LA","MLAC3",IF($V256="SS","MSSC3",IF($V256="SCI","MSCIC3",IF($V256="im8","MM8C3",IF($V256="SP","MSPC3",IF($V256="SPM","RM1G",IF($V256="SLA","RLA1G",IF($V256="ASC","ASC1GT1"))))))))</f>
        <v/>
      </c>
      <c r="BG260" s="26">
        <f>IF($W256="LA","MLAC4",IF($W256="SS","MSSC4",IF($W256="SCI","MSCIC4",IF($W256="im8","MM8C4",IF($W256="SP","MSPC4",IF($W256="SPM","RM2G",IF($W256="SPLA","RLA2G",IF($W256="ASC","ASC2GT1",IF($W256="MOT","OTM72G")))))))))</f>
        <v/>
      </c>
      <c r="BH260" s="26">
        <f>IF($X256="LA","MLAC5",IF($X256="SS","MSSC5",IF($X256="SCI","MSCIC5",IF($X256="im7","MM7C5",IF($X256="SP","MSPC5",IF($X256="ELL","ELL5G",IF($X256="SPLA","RLA5G",IF($X256="ASC","ASC5B"))))))))</f>
        <v/>
      </c>
      <c r="BI260" s="26">
        <f>IF($Y256="WB","MHRWB",IF($Y256="JG","MHRJG",IF($Y256="AV","MHRAV",IF($Y256="KP","MHRKP",IF($Y256="TH","MHRTH")))))</f>
        <v/>
      </c>
    </row>
    <row r="261">
      <c r="BC261" s="3">
        <f>$C257</f>
        <v/>
      </c>
      <c r="BD261" s="223">
        <f>IF($T257="LA","MLAC1",IF($T257="SS","MSSC1",IF($T257="SCI","MSCIC1",IF($T257="IM7","MM7C1",IF($T257="SP","MSPAC1",IF($T257="SPM","RM1B",IF($T257="SLA","RLA1B",IF($T257="ASC","ASC1BT1"))))))))</f>
        <v/>
      </c>
      <c r="BE261" s="217">
        <f>IF($U257="LA","MLAC2",IF($U257="SS","MSSC2",IF($U257="SCI","MSCIC2",IF($U257="im7","MM7C2",IF($U257="SP","MSPAC2",IF($U257="SPM","RM2B",IF($U257="SPLA","RLA2B",IF($U257="ASC","ASC2BT1",IF($U257="ELL","ELL2B")))))))))</f>
        <v/>
      </c>
      <c r="BF261" s="26">
        <f>IF($V257="LA","MLAC3",IF($V257="SS","MSSC3",IF($V257="SCI","MSCIC3",IF($V257="im8","MM8C3",IF($V257="SP","MSPC3",IF($V257="SPM","RM1G",IF($V257="SLA","RLA1G",IF($V257="ASC","ASC1GT1"))))))))</f>
        <v/>
      </c>
      <c r="BG261" s="26">
        <f>IF($W257="LA","MLAC4",IF($W257="SS","MSSC4",IF($W257="SCI","MSCIC4",IF($W257="im8","MM8C4",IF($W257="SP","MSPC4",IF($W257="SPM","RM2G",IF($W257="SPLA","RLA2G",IF($W257="ASC","ASC2GT1",IF($W257="MOT","OTM72G")))))))))</f>
        <v/>
      </c>
      <c r="BH261" s="26">
        <f>IF($X257="LA","MLAC5",IF($X257="SS","MSSC5",IF($X257="SCI","MSCIC5",IF($X257="im7","MM7C5",IF($X257="SP","MSPC5",IF($X257="ELL","ELL5G",IF($X257="SPLA","RLA5G",IF($X257="ASC","ASC5B"))))))))</f>
        <v/>
      </c>
      <c r="BI261" s="26">
        <f>IF($Y257="WB","MHRWB",IF($Y257="JG","MHRJG",IF($Y257="AV","MHRAV",IF($Y257="KP","MHRKP",IF($Y257="TH","MHRTH")))))</f>
        <v/>
      </c>
    </row>
    <row r="262">
      <c r="BC262" s="3">
        <f>$C258</f>
        <v/>
      </c>
      <c r="BD262" s="223">
        <f>IF($T258="LA","MLAC1",IF($T258="SS","MSSC1",IF($T258="SCI","MSCIC1",IF($T258="IM7","MM7C1",IF($T258="SP","MSPAC1",IF($T258="SPM","RM1B",IF($T258="SLA","RLA1B",IF($T258="ASC","ASC1BT1"))))))))</f>
        <v/>
      </c>
      <c r="BE262" s="217">
        <f>IF($U258="LA","MLAC2",IF($U258="SS","MSSC2",IF($U258="SCI","MSCIC2",IF($U258="im7","MM7C2",IF($U258="SP","MSPAC2",IF($U258="SPM","RM2B",IF($U258="SPLA","RLA2B",IF($U258="ASC","ASC2BT1",IF($U258="ELL","ELL2B")))))))))</f>
        <v/>
      </c>
      <c r="BF262" s="26">
        <f>IF($V258="LA","MLAC3",IF($V258="SS","MSSC3",IF($V258="SCI","MSCIC3",IF($V258="im8","MM8C3",IF($V258="SP","MSPC3",IF($V258="SPM","RM1G",IF($V258="SLA","RLA1G",IF($V258="ASC","ASC1GT1"))))))))</f>
        <v/>
      </c>
      <c r="BG262" s="26">
        <f>IF($W258="LA","MLAC4",IF($W258="SS","MSSC4",IF($W258="SCI","MSCIC4",IF($W258="im8","MM8C4",IF($W258="SP","MSPC4",IF($W258="SPM","RM2G",IF($W258="SPLA","RLA2G",IF($W258="ASC","ASC2GT1",IF($W258="MOT","OTM72G")))))))))</f>
        <v/>
      </c>
      <c r="BH262" s="26">
        <f>IF($X258="LA","MLAC5",IF($X258="SS","MSSC5",IF($X258="SCI","MSCIC5",IF($X258="im7","MM7C5",IF($X258="SP","MSPC5",IF($X258="ELL","ELL5G",IF($X258="SPLA","RLA5G",IF($X258="ASC","ASC5B"))))))))</f>
        <v/>
      </c>
      <c r="BI262" s="26">
        <f>IF($Y258="WB","MHRWB",IF($Y258="JG","MHRJG",IF($Y258="AV","MHRAV",IF($Y258="KP","MHRKP",IF($Y258="TH","MHRTH")))))</f>
        <v/>
      </c>
    </row>
    <row r="263">
      <c r="BC263" s="3">
        <f>$C259</f>
        <v/>
      </c>
      <c r="BD263" s="223">
        <f>IF($T259="LA","MLAC1",IF($T259="SS","MSSC1",IF($T259="SCI","MSCIC1",IF($T259="IM7","MM7C1",IF($T259="SP","MSPAC1",IF($T259="SPM","RM1B",IF($T259="SLA","RLA1B",IF($T259="ASC","ASC1BT1"))))))))</f>
        <v/>
      </c>
      <c r="BE263" s="217">
        <f>IF($U259="LA","MLAC2",IF($U259="SS","MSSC2",IF($U259="SCI","MSCIC2",IF($U259="im7","MM7C2",IF($U259="SP","MSPAC2",IF($U259="SPM","RM2B",IF($U259="SPLA","RLA2B",IF($U259="ASC","ASC2BT1",IF($U259="ELL","ELL2B")))))))))</f>
        <v/>
      </c>
      <c r="BF263" s="26">
        <f>IF($V259="LA","MLAC3",IF($V259="SS","MSSC3",IF($V259="SCI","MSCIC3",IF($V259="im8","MM8C3",IF($V259="SP","MSPC3",IF($V259="SPM","RM1G",IF($V259="SLA","RLA1G",IF($V259="ASC","ASC1GT1"))))))))</f>
        <v/>
      </c>
      <c r="BG263" s="26">
        <f>IF($W259="LA","MLAC4",IF($W259="SS","MSSC4",IF($W259="SCI","MSCIC4",IF($W259="im8","MM8C4",IF($W259="SP","MSPC4",IF($W259="SPM","RM2G",IF($W259="SPLA","RLA2G",IF($W259="ASC","ASC2GT1",IF($W259="MOT","OTM72G")))))))))</f>
        <v/>
      </c>
      <c r="BH263" s="26">
        <f>IF($X259="LA","MLAC5",IF($X259="SS","MSSC5",IF($X259="SCI","MSCIC5",IF($X259="im7","MM7C5",IF($X259="SP","MSPC5",IF($X259="ELL","ELL5G",IF($X259="SPLA","RLA5G",IF($X259="ASC","ASC5B"))))))))</f>
        <v/>
      </c>
      <c r="BI263" s="26">
        <f>IF($Y259="WB","MHRWB",IF($Y259="JG","MHRJG",IF($Y259="AV","MHRAV",IF($Y259="KP","MHRKP",IF($Y259="TH","MHRTH")))))</f>
        <v/>
      </c>
    </row>
    <row r="264">
      <c r="BC264" s="3">
        <f>$C260</f>
        <v/>
      </c>
      <c r="BD264" s="223">
        <f>IF($T260="LA","MLAC1",IF($T260="SS","MSSC1",IF($T260="SCI","MSCIC1",IF($T260="IM7","MM7C1",IF($T260="SP","MSPAC1",IF($T260="SPM","RM1B",IF($T260="SLA","RLA1B",IF($T260="ASC","ASC1BT1"))))))))</f>
        <v/>
      </c>
      <c r="BE264" s="217">
        <f>IF($U260="LA","MLAC2",IF($U260="SS","MSSC2",IF($U260="SCI","MSCIC2",IF($U260="im7","MM7C2",IF($U260="SP","MSPAC2",IF($U260="SPM","RM2B",IF($U260="SPLA","RLA2B",IF($U260="ASC","ASC2BT1",IF($U260="ELL","ELL2B")))))))))</f>
        <v/>
      </c>
      <c r="BF264" s="26">
        <f>IF($V260="LA","MLAC3",IF($V260="SS","MSSC3",IF($V260="SCI","MSCIC3",IF($V260="im8","MM8C3",IF($V260="SP","MSPC3",IF($V260="SPM","RM1G",IF($V260="SLA","RLA1G",IF($V260="ASC","ASC1GT1"))))))))</f>
        <v/>
      </c>
      <c r="BG264" s="26">
        <f>IF($W260="LA","MLAC4",IF($W260="SS","MSSC4",IF($W260="SCI","MSCIC4",IF($W260="im8","MM8C4",IF($W260="SP","MSPC4",IF($W260="SPM","RM2G",IF($W260="SPLA","RLA2G",IF($W260="ASC","ASC2GT1",IF($W260="MOT","OTM72G")))))))))</f>
        <v/>
      </c>
      <c r="BH264" s="26">
        <f>IF($X260="LA","MLAC5",IF($X260="SS","MSSC5",IF($X260="SCI","MSCIC5",IF($X260="im7","MM7C5",IF($X260="SP","MSPC5",IF($X260="ELL","ELL5G",IF($X260="SPLA","RLA5G",IF($X260="ASC","ASC5B"))))))))</f>
        <v/>
      </c>
      <c r="BI264" s="26">
        <f>IF($Y260="WB","MHRWB",IF($Y260="JG","MHRJG",IF($Y260="AV","MHRAV",IF($Y260="KP","MHRKP",IF($Y260="TH","MHRTH")))))</f>
        <v/>
      </c>
    </row>
    <row r="265">
      <c r="BC265" s="3">
        <f>$C261</f>
        <v/>
      </c>
      <c r="BD265" s="223">
        <f>IF($T261="LA","MLAC1",IF($T261="SS","MSSC1",IF($T261="SCI","MSCIC1",IF($T261="IM7","MM7C1",IF($T261="SP","MSPAC1",IF($T261="SPM","RM1B",IF($T261="SLA","RLA1B",IF($T261="ASC","ASC1BT1"))))))))</f>
        <v/>
      </c>
      <c r="BE265" s="217">
        <f>IF($U261="LA","MLAC2",IF($U261="SS","MSSC2",IF($U261="SCI","MSCIC2",IF($U261="im7","MM7C2",IF($U261="SP","MSPAC2",IF($U261="SPM","RM2B",IF($U261="SPLA","RLA2B",IF($U261="ASC","ASC2BT1",IF($U261="ELL","ELL2B")))))))))</f>
        <v/>
      </c>
      <c r="BF265" s="26">
        <f>IF($V261="LA","MLAC3",IF($V261="SS","MSSC3",IF($V261="SCI","MSCIC3",IF($V261="im8","MM8C3",IF($V261="SP","MSPC3",IF($V261="SPM","RM1G",IF($V261="SLA","RLA1G",IF($V261="ASC","ASC1GT1"))))))))</f>
        <v/>
      </c>
      <c r="BG265" s="26">
        <f>IF($W261="LA","MLAC4",IF($W261="SS","MSSC4",IF($W261="SCI","MSCIC4",IF($W261="im8","MM8C4",IF($W261="SP","MSPC4",IF($W261="SPM","RM2G",IF($W261="SPLA","RLA2G",IF($W261="ASC","ASC2GT1",IF($W261="MOT","OTM72G")))))))))</f>
        <v/>
      </c>
      <c r="BH265" s="26">
        <f>IF($X261="LA","MLAC5",IF($X261="SS","MSSC5",IF($X261="SCI","MSCIC5",IF($X261="im7","MM7C5",IF($X261="SP","MSPC5",IF($X261="ELL","ELL5G",IF($X261="SPLA","RLA5G",IF($X261="ASC","ASC5B"))))))))</f>
        <v/>
      </c>
      <c r="BI265" s="26">
        <f>IF($Y261="WB","MHRWB",IF($Y261="JG","MHRJG",IF($Y261="AV","MHRAV",IF($Y261="KP","MHRKP",IF($Y261="TH","MHRTH")))))</f>
        <v/>
      </c>
    </row>
    <row r="266">
      <c r="BC266" s="3">
        <f>$C262</f>
        <v/>
      </c>
      <c r="BD266" s="223">
        <f>IF($T262="LA","MLAC1",IF($T262="SS","MSSC1",IF($T262="SCI","MSCIC1",IF($T262="IM7","MM7C1",IF($T262="SP","MSPAC1",IF($T262="SPM","RM1B",IF($T262="SLA","RLA1B",IF($T262="ASC","ASC1BT1"))))))))</f>
        <v/>
      </c>
      <c r="BE266" s="217">
        <f>IF($U262="LA","MLAC2",IF($U262="SS","MSSC2",IF($U262="SCI","MSCIC2",IF($U262="im7","MM7C2",IF($U262="SP","MSPAC2",IF($U262="SPM","RM2B",IF($U262="SPLA","RLA2B",IF($U262="ASC","ASC2BT1",IF($U262="ELL","ELL2B")))))))))</f>
        <v/>
      </c>
      <c r="BF266" s="26">
        <f>IF($V262="LA","MLAC3",IF($V262="SS","MSSC3",IF($V262="SCI","MSCIC3",IF($V262="im8","MM8C3",IF($V262="SP","MSPC3",IF($V262="SPM","RM1G",IF($V262="SLA","RLA1G",IF($V262="ASC","ASC1GT1"))))))))</f>
        <v/>
      </c>
      <c r="BG266" s="26">
        <f>IF($W262="LA","MLAC4",IF($W262="SS","MSSC4",IF($W262="SCI","MSCIC4",IF($W262="im8","MM8C4",IF($W262="SP","MSPC4",IF($W262="SPM","RM2G",IF($W262="SPLA","RLA2G",IF($W262="ASC","ASC2GT1",IF($W262="MOT","OTM72G")))))))))</f>
        <v/>
      </c>
      <c r="BH266" s="26">
        <f>IF($X262="LA","MLAC5",IF($X262="SS","MSSC5",IF($X262="SCI","MSCIC5",IF($X262="im7","MM7C5",IF($X262="SP","MSPC5",IF($X262="ELL","ELL5G",IF($X262="SPLA","RLA5G",IF($X262="ASC","ASC5B"))))))))</f>
        <v/>
      </c>
      <c r="BI266" s="26">
        <f>IF($Y262="WB","MHRWB",IF($Y262="JG","MHRJG",IF($Y262="AV","MHRAV",IF($Y262="KP","MHRKP",IF($Y262="TH","MHRTH")))))</f>
        <v/>
      </c>
    </row>
    <row r="267">
      <c r="BC267" s="3">
        <f>$C263</f>
        <v/>
      </c>
      <c r="BD267" s="223">
        <f>IF($T263="LA","MLAC1",IF($T263="SS","MSSC1",IF($T263="SCI","MSCIC1",IF($T263="IM7","MM7C1",IF($T263="SP","MSPAC1",IF($T263="SPM","RM1B",IF($T263="SLA","RLA1B",IF($T263="ASC","ASC1BT1"))))))))</f>
        <v/>
      </c>
      <c r="BE267" s="217">
        <f>IF($U263="LA","MLAC2",IF($U263="SS","MSSC2",IF($U263="SCI","MSCIC2",IF($U263="im7","MM7C2",IF($U263="SP","MSPAC2",IF($U263="SPM","RM2B",IF($U263="SPLA","RLA2B",IF($U263="ASC","ASC2BT1",IF($U263="ELL","ELL2B")))))))))</f>
        <v/>
      </c>
      <c r="BF267" s="26">
        <f>IF($V263="LA","MLAC3",IF($V263="SS","MSSC3",IF($V263="SCI","MSCIC3",IF($V263="im8","MM8C3",IF($V263="SP","MSPC3",IF($V263="SPM","RM1G",IF($V263="SLA","RLA1G",IF($V263="ASC","ASC1GT1"))))))))</f>
        <v/>
      </c>
      <c r="BG267" s="26">
        <f>IF($W263="LA","MLAC4",IF($W263="SS","MSSC4",IF($W263="SCI","MSCIC4",IF($W263="im8","MM8C4",IF($W263="SP","MSPC4",IF($W263="SPM","RM2G",IF($W263="SPLA","RLA2G",IF($W263="ASC","ASC2GT1",IF($W263="MOT","OTM72G")))))))))</f>
        <v/>
      </c>
      <c r="BH267" s="26">
        <f>IF($X263="LA","MLAC5",IF($X263="SS","MSSC5",IF($X263="SCI","MSCIC5",IF($X263="im7","MM7C5",IF($X263="SP","MSPC5",IF($X263="ELL","ELL5G",IF($X263="SPLA","RLA5G",IF($X263="ASC","ASC5B"))))))))</f>
        <v/>
      </c>
      <c r="BI267" s="26">
        <f>IF($Y263="WB","MHRWB",IF($Y263="JG","MHRJG",IF($Y263="AV","MHRAV",IF($Y263="KP","MHRKP",IF($Y263="TH","MHRTH")))))</f>
        <v/>
      </c>
    </row>
    <row r="268">
      <c r="BC268" s="3">
        <f>$C264</f>
        <v/>
      </c>
      <c r="BD268" s="223">
        <f>IF($T264="LA","MLAC1",IF($T264="SS","MSSC1",IF($T264="SCI","MSCIC1",IF($T264="IM7","MM7C1",IF($T264="SP","MSPAC1",IF($T264="SPM","RM1B",IF($T264="SLA","RLA1B",IF($T264="ASC","ASC1BT1"))))))))</f>
        <v/>
      </c>
      <c r="BE268" s="217">
        <f>IF($U264="LA","MLAC2",IF($U264="SS","MSSC2",IF($U264="SCI","MSCIC2",IF($U264="im7","MM7C2",IF($U264="SP","MSPAC2",IF($U264="SPM","RM2B",IF($U264="SPLA","RLA2B",IF($U264="ASC","ASC2BT1",IF($U264="ELL","ELL2B")))))))))</f>
        <v/>
      </c>
      <c r="BF268" s="26">
        <f>IF($V264="LA","MLAC3",IF($V264="SS","MSSC3",IF($V264="SCI","MSCIC3",IF($V264="im8","MM8C3",IF($V264="SP","MSPC3",IF($V264="SPM","RM1G",IF($V264="SLA","RLA1G",IF($V264="ASC","ASC1GT1"))))))))</f>
        <v/>
      </c>
      <c r="BG268" s="26">
        <f>IF($W264="LA","MLAC4",IF($W264="SS","MSSC4",IF($W264="SCI","MSCIC4",IF($W264="im8","MM8C4",IF($W264="SP","MSPC4",IF($W264="SPM","RM2G",IF($W264="SPLA","RLA2G",IF($W264="ASC","ASC2GT1",IF($W264="MOT","OTM72G")))))))))</f>
        <v/>
      </c>
      <c r="BH268" s="26">
        <f>IF($X264="LA","MLAC5",IF($X264="SS","MSSC5",IF($X264="SCI","MSCIC5",IF($X264="im7","MM7C5",IF($X264="SP","MSPC5",IF($X264="ELL","ELL5G",IF($X264="SPLA","RLA5G",IF($X264="ASC","ASC5B"))))))))</f>
        <v/>
      </c>
      <c r="BI268" s="26">
        <f>IF($Y264="WB","MHRWB",IF($Y264="JG","MHRJG",IF($Y264="AV","MHRAV",IF($Y264="KP","MHRKP",IF($Y264="TH","MHRTH")))))</f>
        <v/>
      </c>
    </row>
    <row r="269">
      <c r="BC269" s="3">
        <f>$C265</f>
        <v/>
      </c>
      <c r="BD269" s="223">
        <f>IF($T265="LA","MLAC1",IF($T265="SS","MSSC1",IF($T265="SCI","MSCIC1",IF($T265="IM7","MM7C1",IF($T265="SP","MSPAC1",IF($T265="SPM","RM1B",IF($T265="SLA","RLA1B",IF($T265="ASC","ASC1BT1"))))))))</f>
        <v/>
      </c>
      <c r="BE269" s="217">
        <f>IF($U265="LA","MLAC2",IF($U265="SS","MSSC2",IF($U265="SCI","MSCIC2",IF($U265="im7","MM7C2",IF($U265="SP","MSPAC2",IF($U265="SPM","RM2B",IF($U265="SPLA","RLA2B",IF($U265="ASC","ASC2BT1",IF($U265="ELL","ELL2B")))))))))</f>
        <v/>
      </c>
      <c r="BF269" s="26">
        <f>IF($V265="LA","MLAC3",IF($V265="SS","MSSC3",IF($V265="SCI","MSCIC3",IF($V265="im8","MM8C3",IF($V265="SP","MSPC3",IF($V265="SPM","RM1G",IF($V265="SLA","RLA1G",IF($V265="ASC","ASC1GT1"))))))))</f>
        <v/>
      </c>
      <c r="BG269" s="26">
        <f>IF($W265="LA","MLAC4",IF($W265="SS","MSSC4",IF($W265="SCI","MSCIC4",IF($W265="im8","MM8C4",IF($W265="SP","MSPC4",IF($W265="SPM","RM2G",IF($W265="SPLA","RLA2G",IF($W265="ASC","ASC2GT1",IF($W265="MOT","OTM72G")))))))))</f>
        <v/>
      </c>
      <c r="BH269" s="26">
        <f>IF($X265="LA","MLAC5",IF($X265="SS","MSSC5",IF($X265="SCI","MSCIC5",IF($X265="im7","MM7C5",IF($X265="SP","MSPC5",IF($X265="ELL","ELL5G",IF($X265="SPLA","RLA5G",IF($X265="ASC","ASC5B"))))))))</f>
        <v/>
      </c>
      <c r="BI269" s="26">
        <f>IF($Y265="WB","MHRWB",IF($Y265="JG","MHRJG",IF($Y265="AV","MHRAV",IF($Y265="KP","MHRKP",IF($Y265="TH","MHRTH")))))</f>
        <v/>
      </c>
    </row>
    <row r="270">
      <c r="BC270" s="3">
        <f>$C266</f>
        <v/>
      </c>
      <c r="BD270" s="223">
        <f>IF($T266="LA","MLAC1",IF($T266="SS","MSSC1",IF($T266="SCI","MSCIC1",IF($T266="IM7","MM7C1",IF($T266="SP","MSPAC1",IF($T266="SPM","RM1B",IF($T266="SLA","RLA1B",IF($T266="ASC","ASC1BT1"))))))))</f>
        <v/>
      </c>
      <c r="BE270" s="217">
        <f>IF($U266="LA","MLAC2",IF($U266="SS","MSSC2",IF($U266="SCI","MSCIC2",IF($U266="im7","MM7C2",IF($U266="SP","MSPAC2",IF($U266="SPM","RM2B",IF($U266="SPLA","RLA2B",IF($U266="ASC","ASC2BT1",IF($U266="ELL","ELL2B")))))))))</f>
        <v/>
      </c>
      <c r="BF270" s="26">
        <f>IF($V266="LA","MLAC3",IF($V266="SS","MSSC3",IF($V266="SCI","MSCIC3",IF($V266="im8","MM8C3",IF($V266="SP","MSPC3",IF($V266="SPM","RM1G",IF($V266="SLA","RLA1G",IF($V266="ASC","ASC1GT1"))))))))</f>
        <v/>
      </c>
      <c r="BG270" s="26">
        <f>IF($W266="LA","MLAC4",IF($W266="SS","MSSC4",IF($W266="SCI","MSCIC4",IF($W266="im8","MM8C4",IF($W266="SP","MSPC4",IF($W266="SPM","RM2G",IF($W266="SPLA","RLA2G",IF($W266="ASC","ASC2GT1",IF($W266="MOT","OTM72G")))))))))</f>
        <v/>
      </c>
      <c r="BH270" s="26">
        <f>IF($X266="LA","MLAC5",IF($X266="SS","MSSC5",IF($X266="SCI","MSCIC5",IF($X266="im7","MM7C5",IF($X266="SP","MSPC5",IF($X266="ELL","ELL5G",IF($X266="SPLA","RLA5G",IF($X266="ASC","ASC5B"))))))))</f>
        <v/>
      </c>
      <c r="BI270" s="26">
        <f>IF($Y266="WB","MHRWB",IF($Y266="JG","MHRJG",IF($Y266="AV","MHRAV",IF($Y266="KP","MHRKP",IF($Y266="TH","MHRTH")))))</f>
        <v/>
      </c>
    </row>
    <row r="271">
      <c r="BC271" s="3">
        <f>$C267</f>
        <v/>
      </c>
      <c r="BD271" s="223">
        <f>IF($T267="LA","MLAC1",IF($T267="SS","MSSC1",IF($T267="SCI","MSCIC1",IF($T267="IM7","MM7C1",IF($T267="SP","MSPAC1",IF($T267="SPM","RM1B",IF($T267="SLA","RLA1B",IF($T267="ASC","ASC1BT1"))))))))</f>
        <v/>
      </c>
      <c r="BE271" s="217">
        <f>IF($U267="LA","MLAC2",IF($U267="SS","MSSC2",IF($U267="SCI","MSCIC2",IF($U267="im7","MM7C2",IF($U267="SP","MSPAC2",IF($U267="SPM","RM2B",IF($U267="SPLA","RLA2B",IF($U267="ASC","ASC2BT1",IF($U267="ELL","ELL2B")))))))))</f>
        <v/>
      </c>
      <c r="BF271" s="26">
        <f>IF($V267="LA","MLAC3",IF($V267="SS","MSSC3",IF($V267="SCI","MSCIC3",IF($V267="im8","MM8C3",IF($V267="SP","MSPC3",IF($V267="SPM","RM1G",IF($V267="SLA","RLA1G",IF($V267="ASC","ASC1GT1"))))))))</f>
        <v/>
      </c>
      <c r="BG271" s="26">
        <f>IF($W267="LA","MLAC4",IF($W267="SS","MSSC4",IF($W267="SCI","MSCIC4",IF($W267="im8","MM8C4",IF($W267="SP","MSPC4",IF($W267="SPM","RM2G",IF($W267="SPLA","RLA2G",IF($W267="ASC","ASC2GT1",IF($W267="MOT","OTM72G")))))))))</f>
        <v/>
      </c>
      <c r="BH271" s="26">
        <f>IF($X267="LA","MLAC5",IF($X267="SS","MSSC5",IF($X267="SCI","MSCIC5",IF($X267="im7","MM7C5",IF($X267="SP","MSPC5",IF($X267="ELL","ELL5G",IF($X267="SPLA","RLA5G",IF($X267="ASC","ASC5B"))))))))</f>
        <v/>
      </c>
      <c r="BI271" s="26">
        <f>IF($Y267="WB","MHRWB",IF($Y267="JG","MHRJG",IF($Y267="AV","MHRAV",IF($Y267="KP","MHRKP",IF($Y267="TH","MHRTH")))))</f>
        <v/>
      </c>
    </row>
    <row r="272">
      <c r="BC272" s="3">
        <f>$C268</f>
        <v/>
      </c>
      <c r="BD272" s="223">
        <f>IF($T268="LA","MLAC1",IF($T268="SS","MSSC1",IF($T268="SCI","MSCIC1",IF($T268="IM7","MM7C1",IF($T268="SP","MSPAC1",IF($T268="SPM","RM1B",IF($T268="SLA","RLA1B",IF($T268="ASC","ASC1BT1"))))))))</f>
        <v/>
      </c>
      <c r="BE272" s="217">
        <f>IF($U268="LA","MLAC2",IF($U268="SS","MSSC2",IF($U268="SCI","MSCIC2",IF($U268="im7","MM7C2",IF($U268="SP","MSPAC2",IF($U268="SPM","RM2B",IF($U268="SPLA","RLA2B",IF($U268="ASC","ASC2BT1",IF($U268="ELL","ELL2B")))))))))</f>
        <v/>
      </c>
      <c r="BF272" s="26">
        <f>IF($V268="LA","MLAC3",IF($V268="SS","MSSC3",IF($V268="SCI","MSCIC3",IF($V268="im8","MM8C3",IF($V268="SP","MSPC3",IF($V268="SPM","RM1G",IF($V268="SLA","RLA1G",IF($V268="ASC","ASC1GT1"))))))))</f>
        <v/>
      </c>
      <c r="BG272" s="26">
        <f>IF($W268="LA","MLAC4",IF($W268="SS","MSSC4",IF($W268="SCI","MSCIC4",IF($W268="im8","MM8C4",IF($W268="SP","MSPC4",IF($W268="SPM","RM2G",IF($W268="SPLA","RLA2G",IF($W268="ASC","ASC2GT1",IF($W268="MOT","OTM72G")))))))))</f>
        <v/>
      </c>
      <c r="BH272" s="26">
        <f>IF($X268="LA","MLAC5",IF($X268="SS","MSSC5",IF($X268="SCI","MSCIC5",IF($X268="im7","MM7C5",IF($X268="SP","MSPC5",IF($X268="ELL","ELL5G",IF($X268="SPLA","RLA5G",IF($X268="ASC","ASC5B"))))))))</f>
        <v/>
      </c>
      <c r="BI272" s="26">
        <f>IF($Y268="WB","MHRWB",IF($Y268="JG","MHRJG",IF($Y268="AV","MHRAV",IF($Y268="KP","MHRKP",IF($Y268="TH","MHRTH")))))</f>
        <v/>
      </c>
    </row>
    <row r="273">
      <c r="BC273" s="3">
        <f>$C269</f>
        <v/>
      </c>
      <c r="BD273" s="223">
        <f>IF($T269="LA","MLAC1",IF($T269="SS","MSSC1",IF($T269="SCI","MSCIC1",IF($T269="IM7","MM7C1",IF($T269="SP","MSPAC1",IF($T269="SPM","RM1B",IF($T269="SLA","RLA1B",IF($T269="ASC","ASC1BT1"))))))))</f>
        <v/>
      </c>
      <c r="BE273" s="217">
        <f>IF($U269="LA","MLAC2",IF($U269="SS","MSSC2",IF($U269="SCI","MSCIC2",IF($U269="im7","MM7C2",IF($U269="SP","MSPAC2",IF($U269="SPM","RM2B",IF($U269="SPLA","RLA2B",IF($U269="ASC","ASC2BT1",IF($U269="ELL","ELL2B")))))))))</f>
        <v/>
      </c>
      <c r="BF273" s="26">
        <f>IF($V269="LA","MLAC3",IF($V269="SS","MSSC3",IF($V269="SCI","MSCIC3",IF($V269="im8","MM8C3",IF($V269="SP","MSPC3",IF($V269="SPM","RM1G",IF($V269="SLA","RLA1G",IF($V269="ASC","ASC1GT1"))))))))</f>
        <v/>
      </c>
      <c r="BG273" s="26">
        <f>IF($W269="LA","MLAC4",IF($W269="SS","MSSC4",IF($W269="SCI","MSCIC4",IF($W269="im8","MM8C4",IF($W269="SP","MSPC4",IF($W269="SPM","RM2G",IF($W269="SPLA","RLA2G",IF($W269="ASC","ASC2GT1",IF($W269="MOT","OTM72G")))))))))</f>
        <v/>
      </c>
      <c r="BH273" s="26">
        <f>IF($X269="LA","MLAC5",IF($X269="SS","MSSC5",IF($X269="SCI","MSCIC5",IF($X269="im7","MM7C5",IF($X269="SP","MSPC5",IF($X269="ELL","ELL5G",IF($X269="SPLA","RLA5G",IF($X269="ASC","ASC5B"))))))))</f>
        <v/>
      </c>
      <c r="BI273" s="26">
        <f>IF($Y269="WB","MHRWB",IF($Y269="JG","MHRJG",IF($Y269="AV","MHRAV",IF($Y269="KP","MHRKP",IF($Y269="TH","MHRTH")))))</f>
        <v/>
      </c>
    </row>
    <row r="274">
      <c r="BC274" s="3">
        <f>$C270</f>
        <v/>
      </c>
      <c r="BD274" s="223">
        <f>IF($T270="LA","MLAC1",IF($T270="SS","MSSC1",IF($T270="SCI","MSCIC1",IF($T270="IM7","MM7C1",IF($T270="SP","MSPAC1",IF($T270="SPM","RM1B",IF($T270="SLA","RLA1B",IF($T270="ASC","ASC1BT1"))))))))</f>
        <v/>
      </c>
      <c r="BE274" s="217">
        <f>IF($U270="LA","MLAC2",IF($U270="SS","MSSC2",IF($U270="SCI","MSCIC2",IF($U270="im7","MM7C2",IF($U270="SP","MSPAC2",IF($U270="SPM","RM2B",IF($U270="SPLA","RLA2B",IF($U270="ASC","ASC2BT1",IF($U270="ELL","ELL2B")))))))))</f>
        <v/>
      </c>
      <c r="BF274" s="26">
        <f>IF($V270="LA","MLAC3",IF($V270="SS","MSSC3",IF($V270="SCI","MSCIC3",IF($V270="im8","MM8C3",IF($V270="SP","MSPC3",IF($V270="SPM","RM1G",IF($V270="SLA","RLA1G",IF($V270="ASC","ASC1GT1"))))))))</f>
        <v/>
      </c>
      <c r="BG274" s="26">
        <f>IF($W270="LA","MLAC4",IF($W270="SS","MSSC4",IF($W270="SCI","MSCIC4",IF($W270="im8","MM8C4",IF($W270="SP","MSPC4",IF($W270="SPM","RM2G",IF($W270="SPLA","RLA2G",IF($W270="ASC","ASC2GT1",IF($W270="MOT","OTM72G")))))))))</f>
        <v/>
      </c>
      <c r="BH274" s="26">
        <f>IF($X270="LA","MLAC5",IF($X270="SS","MSSC5",IF($X270="SCI","MSCIC5",IF($X270="im7","MM7C5",IF($X270="SP","MSPC5",IF($X270="ELL","ELL5G",IF($X270="SPLA","RLA5G",IF($X270="ASC","ASC5B"))))))))</f>
        <v/>
      </c>
      <c r="BI274" s="26">
        <f>IF($Y270="WB","MHRWB",IF($Y270="JG","MHRJG",IF($Y270="AV","MHRAV",IF($Y270="KP","MHRKP",IF($Y270="TH","MHRTH")))))</f>
        <v/>
      </c>
    </row>
    <row r="275">
      <c r="BC275" s="3">
        <f>$C271</f>
        <v/>
      </c>
      <c r="BD275" s="223">
        <f>IF($T271="LA","MLAC1",IF($T271="SS","MSSC1",IF($T271="SCI","MSCIC1",IF($T271="IM7","MM7C1",IF($T271="SP","MSPAC1",IF($T271="SPM","RM1B",IF($T271="SLA","RLA1B",IF($T271="ASC","ASC1BT1"))))))))</f>
        <v/>
      </c>
      <c r="BE275" s="217">
        <f>IF($U271="LA","MLAC2",IF($U271="SS","MSSC2",IF($U271="SCI","MSCIC2",IF($U271="im7","MM7C2",IF($U271="SP","MSPAC2",IF($U271="SPM","RM2B",IF($U271="SPLA","RLA2B",IF($U271="ASC","ASC2BT1",IF($U271="ELL","ELL2B")))))))))</f>
        <v/>
      </c>
      <c r="BF275" s="26">
        <f>IF($V271="LA","MLAC3",IF($V271="SS","MSSC3",IF($V271="SCI","MSCIC3",IF($V271="im8","MM8C3",IF($V271="SP","MSPC3",IF($V271="SPM","RM1G",IF($V271="SLA","RLA1G",IF($V271="ASC","ASC1GT1"))))))))</f>
        <v/>
      </c>
      <c r="BG275" s="26">
        <f>IF($W271="LA","MLAC4",IF($W271="SS","MSSC4",IF($W271="SCI","MSCIC4",IF($W271="im8","MM8C4",IF($W271="SP","MSPC4",IF($W271="SPM","RM2G",IF($W271="SPLA","RLA2G",IF($W271="ASC","ASC2GT1",IF($W271="MOT","OTM72G")))))))))</f>
        <v/>
      </c>
      <c r="BH275" s="26">
        <f>IF($X271="LA","MLAC5",IF($X271="SS","MSSC5",IF($X271="SCI","MSCIC5",IF($X271="im7","MM7C5",IF($X271="SP","MSPC5",IF($X271="ELL","ELL5G",IF($X271="SPLA","RLA5G",IF($X271="ASC","ASC5B"))))))))</f>
        <v/>
      </c>
      <c r="BI275" s="26">
        <f>IF($Y271="WB","MHRWB",IF($Y271="JG","MHRJG",IF($Y271="AV","MHRAV",IF($Y271="KP","MHRKP",IF($Y271="TH","MHRTH")))))</f>
        <v/>
      </c>
    </row>
    <row r="276">
      <c r="BC276" s="3">
        <f>$C272</f>
        <v/>
      </c>
      <c r="BD276" s="223">
        <f>IF($T272="LA","MLAC1",IF($T272="SS","MSSC1",IF($T272="SCI","MSCIC1",IF($T272="IM7","MM7C1",IF($T272="SP","MSPAC1",IF($T272="SPM","RM1B",IF($T272="SLA","RLA1B",IF($T272="ASC","ASC1BT1"))))))))</f>
        <v/>
      </c>
      <c r="BE276" s="217">
        <f>IF($U272="LA","MLAC2",IF($U272="SS","MSSC2",IF($U272="SCI","MSCIC2",IF($U272="im7","MM7C2",IF($U272="SP","MSPAC2",IF($U272="SPM","RM2B",IF($U272="SPLA","RLA2B",IF($U272="ASC","ASC2BT1",IF($U272="ELL","ELL2B")))))))))</f>
        <v/>
      </c>
      <c r="BF276" s="26">
        <f>IF($V272="LA","MLAC3",IF($V272="SS","MSSC3",IF($V272="SCI","MSCIC3",IF($V272="im8","MM8C3",IF($V272="SP","MSPC3",IF($V272="SPM","RM1G",IF($V272="SLA","RLA1G",IF($V272="ASC","ASC1GT1"))))))))</f>
        <v/>
      </c>
      <c r="BG276" s="26">
        <f>IF($W272="LA","MLAC4",IF($W272="SS","MSSC4",IF($W272="SCI","MSCIC4",IF($W272="im8","MM8C4",IF($W272="SP","MSPC4",IF($W272="SPM","RM2G",IF($W272="SPLA","RLA2G",IF($W272="ASC","ASC2GT1",IF($W272="MOT","OTM72G")))))))))</f>
        <v/>
      </c>
      <c r="BH276" s="26">
        <f>IF($X272="LA","MLAC5",IF($X272="SS","MSSC5",IF($X272="SCI","MSCIC5",IF($X272="im7","MM7C5",IF($X272="SP","MSPC5",IF($X272="ELL","ELL5G",IF($X272="SPLA","RLA5G",IF($X272="ASC","ASC5B"))))))))</f>
        <v/>
      </c>
      <c r="BI276" s="26">
        <f>IF($Y272="WB","MHRWB",IF($Y272="JG","MHRJG",IF($Y272="AV","MHRAV",IF($Y272="KP","MHRKP",IF($Y272="TH","MHRTH")))))</f>
        <v/>
      </c>
    </row>
    <row r="277">
      <c r="BC277" s="3">
        <f>$C273</f>
        <v/>
      </c>
      <c r="BD277" s="223">
        <f>IF($T273="LA","MLAC1",IF($T273="SS","MSSC1",IF($T273="SCI","MSCIC1",IF($T273="IM7","MM7C1",IF($T273="SP","MSPAC1",IF($T273="SPM","RM1B",IF($T273="SLA","RLA1B",IF($T273="ASC","ASC1BT1"))))))))</f>
        <v/>
      </c>
      <c r="BE277" s="217">
        <f>IF($U273="LA","MLAC2",IF($U273="SS","MSSC2",IF($U273="SCI","MSCIC2",IF($U273="im7","MM7C2",IF($U273="SP","MSPAC2",IF($U273="SPM","RM2B",IF($U273="SPLA","RLA2B",IF($U273="ASC","ASC2BT1",IF($U273="ELL","ELL2B")))))))))</f>
        <v/>
      </c>
      <c r="BF277" s="26">
        <f>IF($V273="LA","MLAC3",IF($V273="SS","MSSC3",IF($V273="SCI","MSCIC3",IF($V273="im8","MM8C3",IF($V273="SP","MSPC3",IF($V273="SPM","RM1G",IF($V273="SLA","RLA1G",IF($V273="ASC","ASC1GT1"))))))))</f>
        <v/>
      </c>
      <c r="BG277" s="26">
        <f>IF($W273="LA","MLAC4",IF($W273="SS","MSSC4",IF($W273="SCI","MSCIC4",IF($W273="im8","MM8C4",IF($W273="SP","MSPC4",IF($W273="SPM","RM2G",IF($W273="SPLA","RLA2G",IF($W273="ASC","ASC2GT1",IF($W273="MOT","OTM72G")))))))))</f>
        <v/>
      </c>
      <c r="BH277" s="26">
        <f>IF($X273="LA","MLAC5",IF($X273="SS","MSSC5",IF($X273="SCI","MSCIC5",IF($X273="im7","MM7C5",IF($X273="SP","MSPC5",IF($X273="ELL","ELL5G",IF($X273="SPLA","RLA5G",IF($X273="ASC","ASC5B"))))))))</f>
        <v/>
      </c>
      <c r="BI277" s="26">
        <f>IF($Y273="WB","MHRWB",IF($Y273="JG","MHRJG",IF($Y273="AV","MHRAV",IF($Y273="KP","MHRKP",IF($Y273="TH","MHRTH")))))</f>
        <v/>
      </c>
    </row>
    <row r="278">
      <c r="BC278" s="3">
        <f>$C274</f>
        <v/>
      </c>
      <c r="BD278" s="223">
        <f>IF($T274="LA","MLAC1",IF($T274="SS","MSSC1",IF($T274="SCI","MSCIC1",IF($T274="IM7","MM7C1",IF($T274="SP","MSPAC1",IF($T274="SPM","RM1B",IF($T274="SLA","RLA1B",IF($T274="ASC","ASC1BT1"))))))))</f>
        <v/>
      </c>
      <c r="BE278" s="217">
        <f>IF($U274="LA","MLAC2",IF($U274="SS","MSSC2",IF($U274="SCI","MSCIC2",IF($U274="im7","MM7C2",IF($U274="SP","MSPAC2",IF($U274="SPM","RM2B",IF($U274="SPLA","RLA2B",IF($U274="ASC","ASC2BT1",IF($U274="ELL","ELL2B")))))))))</f>
        <v/>
      </c>
      <c r="BF278" s="26">
        <f>IF($V274="LA","MLAC3",IF($V274="SS","MSSC3",IF($V274="SCI","MSCIC3",IF($V274="im8","MM8C3",IF($V274="SP","MSPC3",IF($V274="SPM","RM1G",IF($V274="SLA","RLA1G",IF($V274="ASC","ASC1GT1"))))))))</f>
        <v/>
      </c>
      <c r="BG278" s="26">
        <f>IF($W274="LA","MLAC4",IF($W274="SS","MSSC4",IF($W274="SCI","MSCIC4",IF($W274="im8","MM8C4",IF($W274="SP","MSPC4",IF($W274="SPM","RM2G",IF($W274="SPLA","RLA2G",IF($W274="ASC","ASC2GT1",IF($W274="MOT","OTM72G")))))))))</f>
        <v/>
      </c>
      <c r="BH278" s="26">
        <f>IF($X274="LA","MLAC5",IF($X274="SS","MSSC5",IF($X274="SCI","MSCIC5",IF($X274="im7","MM7C5",IF($X274="SP","MSPC5",IF($X274="ELL","ELL5G",IF($X274="SPLA","RLA5G",IF($X274="ASC","ASC5B"))))))))</f>
        <v/>
      </c>
      <c r="BI278" s="26">
        <f>IF($Y274="WB","MHRWB",IF($Y274="JG","MHRJG",IF($Y274="AV","MHRAV",IF($Y274="KP","MHRKP",IF($Y274="TH","MHRTH")))))</f>
        <v/>
      </c>
    </row>
    <row r="279">
      <c r="BC279" s="3">
        <f>$C275</f>
        <v/>
      </c>
      <c r="BD279" s="223">
        <f>IF($T275="LA","MLAC1",IF($T275="SS","MSSC1",IF($T275="SCI","MSCIC1",IF($T275="IM7","MM7C1",IF($T275="SP","MSPAC1",IF($T275="SPM","RM1B",IF($T275="SLA","RLA1B",IF($T275="ASC","ASC1BT1"))))))))</f>
        <v/>
      </c>
      <c r="BE279" s="217">
        <f>IF($U275="LA","MLAC2",IF($U275="SS","MSSC2",IF($U275="SCI","MSCIC2",IF($U275="im7","MM7C2",IF($U275="SP","MSPAC2",IF($U275="SPM","RM2B",IF($U275="SPLA","RLA2B",IF($U275="ASC","ASC2BT1",IF($U275="ELL","ELL2B")))))))))</f>
        <v/>
      </c>
      <c r="BF279" s="26">
        <f>IF($V275="LA","MLAC3",IF($V275="SS","MSSC3",IF($V275="SCI","MSCIC3",IF($V275="im8","MM8C3",IF($V275="SP","MSPC3",IF($V275="SPM","RM1G",IF($V275="SLA","RLA1G",IF($V275="ASC","ASC1GT1"))))))))</f>
        <v/>
      </c>
      <c r="BG279" s="26">
        <f>IF($W275="LA","MLAC4",IF($W275="SS","MSSC4",IF($W275="SCI","MSCIC4",IF($W275="im8","MM8C4",IF($W275="SP","MSPC4",IF($W275="SPM","RM2G",IF($W275="SPLA","RLA2G",IF($W275="ASC","ASC2GT1",IF($W275="MOT","OTM72G")))))))))</f>
        <v/>
      </c>
      <c r="BH279" s="26">
        <f>IF($X275="LA","MLAC5",IF($X275="SS","MSSC5",IF($X275="SCI","MSCIC5",IF($X275="im7","MM7C5",IF($X275="SP","MSPC5",IF($X275="ELL","ELL5G",IF($X275="SPLA","RLA5G",IF($X275="ASC","ASC5B"))))))))</f>
        <v/>
      </c>
      <c r="BI279" s="26">
        <f>IF($Y275="WB","MHRWB",IF($Y275="JG","MHRJG",IF($Y275="AV","MHRAV",IF($Y275="KP","MHRKP",IF($Y275="TH","MHRTH")))))</f>
        <v/>
      </c>
    </row>
    <row r="280">
      <c r="BC280" s="3">
        <f>$C276</f>
        <v/>
      </c>
      <c r="BD280" s="223">
        <f>IF($T276="LA","MLAC1",IF($T276="SS","MSSC1",IF($T276="SCI","MSCIC1",IF($T276="IM7","MM7C1",IF($T276="SP","MSPAC1",IF($T276="SPM","RM1B",IF($T276="SLA","RLA1B",IF($T276="ASC","ASC1BT1"))))))))</f>
        <v/>
      </c>
      <c r="BE280" s="217">
        <f>IF($U276="LA","MLAC2",IF($U276="SS","MSSC2",IF($U276="SCI","MSCIC2",IF($U276="im7","MM7C2",IF($U276="SP","MSPAC2",IF($U276="SPM","RM2B",IF($U276="SPLA","RLA2B",IF($U276="ASC","ASC2BT1",IF($U276="ELL","ELL2B")))))))))</f>
        <v/>
      </c>
      <c r="BF280" s="26">
        <f>IF($V276="LA","MLAC3",IF($V276="SS","MSSC3",IF($V276="SCI","MSCIC3",IF($V276="im8","MM8C3",IF($V276="SP","MSPC3",IF($V276="SPM","RM1G",IF($V276="SLA","RLA1G",IF($V276="ASC","ASC1GT1"))))))))</f>
        <v/>
      </c>
      <c r="BG280" s="26">
        <f>IF($W276="LA","MLAC4",IF($W276="SS","MSSC4",IF($W276="SCI","MSCIC4",IF($W276="im8","MM8C4",IF($W276="SP","MSPC4",IF($W276="SPM","RM2G",IF($W276="SPLA","RLA2G",IF($W276="ASC","ASC2GT1",IF($W276="MOT","OTM72G")))))))))</f>
        <v/>
      </c>
      <c r="BH280" s="26">
        <f>IF($X276="LA","MLAC5",IF($X276="SS","MSSC5",IF($X276="SCI","MSCIC5",IF($X276="im7","MM7C5",IF($X276="SP","MSPC5",IF($X276="ELL","ELL5G",IF($X276="SPLA","RLA5G",IF($X276="ASC","ASC5B"))))))))</f>
        <v/>
      </c>
      <c r="BI280" s="26">
        <f>IF($Y276="WB","MHRWB",IF($Y276="JG","MHRJG",IF($Y276="AV","MHRAV",IF($Y276="KP","MHRKP",IF($Y276="TH","MHRTH")))))</f>
        <v/>
      </c>
    </row>
    <row r="281">
      <c r="BC281" s="3">
        <f>$C277</f>
        <v/>
      </c>
      <c r="BD281" s="223">
        <f>IF($T277="LA","MLAC1",IF($T277="SS","MSSC1",IF($T277="SCI","MSCIC1",IF($T277="IM7","MM7C1",IF($T277="SP","MSPAC1",IF($T277="SPM","RM1B",IF($T277="SLA","RLA1B",IF($T277="ASC","ASC1BT1"))))))))</f>
        <v/>
      </c>
      <c r="BE281" s="217">
        <f>IF($U277="LA","MLAC2",IF($U277="SS","MSSC2",IF($U277="SCI","MSCIC2",IF($U277="im7","MM7C2",IF($U277="SP","MSPAC2",IF($U277="SPM","RM2B",IF($U277="SPLA","RLA2B",IF($U277="ASC","ASC2BT1",IF($U277="ELL","ELL2B")))))))))</f>
        <v/>
      </c>
      <c r="BF281" s="26">
        <f>IF($V277="LA","MLAC3",IF($V277="SS","MSSC3",IF($V277="SCI","MSCIC3",IF($V277="im8","MM8C3",IF($V277="SP","MSPC3",IF($V277="SPM","RM1G",IF($V277="SLA","RLA1G",IF($V277="ASC","ASC1GT1"))))))))</f>
        <v/>
      </c>
      <c r="BG281" s="26">
        <f>IF($W277="LA","MLAC4",IF($W277="SS","MSSC4",IF($W277="SCI","MSCIC4",IF($W277="im8","MM8C4",IF($W277="SP","MSPC4",IF($W277="SPM","RM2G",IF($W277="SPLA","RLA2G",IF($W277="ASC","ASC2GT1",IF($W277="MOT","OTM72G")))))))))</f>
        <v/>
      </c>
      <c r="BH281" s="26">
        <f>IF($X277="LA","MLAC5",IF($X277="SS","MSSC5",IF($X277="SCI","MSCIC5",IF($X277="im7","MM7C5",IF($X277="SP","MSPC5",IF($X277="ELL","ELL5G",IF($X277="SPLA","RLA5G",IF($X277="ASC","ASC5B"))))))))</f>
        <v/>
      </c>
      <c r="BI281" s="26">
        <f>IF($Y277="WB","MHRWB",IF($Y277="JG","MHRJG",IF($Y277="AV","MHRAV",IF($Y277="KP","MHRKP",IF($Y277="TH","MHRTH")))))</f>
        <v/>
      </c>
    </row>
    <row r="282">
      <c r="BD282" s="223">
        <f>IF($T278="LA","MLAC1",IF($T278="SS","MSSC1",IF($T278="SCI","MSCIC1",IF($T278="IM7","MM7C1",IF($T278="SP","MSPAC1",IF($T278="SPM","RM1B",IF($T278="SLA","RLA1B",IF($T278="ASC","ASC1BT1"))))))))</f>
        <v/>
      </c>
      <c r="BE282" s="217">
        <f>IF($U278="LA","MLAC2",IF($U278="SS","MSSC2",IF($U278="SCI","MSCIC2",IF($U278="im7","MM7C2",IF($U278="SP","MSPAC2",IF($U278="SPM","RM2B",IF($U278="SPLA","RLA2B",IF($U278="ASC","ASC2BT1",IF($U278="ELL","ELL2B")))))))))</f>
        <v/>
      </c>
      <c r="BF282" s="26">
        <f>IF($V278="LA","MLAC3",IF($V278="SS","MSSC3",IF($V278="SCI","MSCIC3",IF($V278="im8","MM8C3",IF($V278="SP","MSPC3",IF($V278="SPM","RM1G",IF($V278="SLA","RLA1G",IF($V278="ASC","ASC1GT1"))))))))</f>
        <v/>
      </c>
      <c r="BG282" s="26">
        <f>IF($W278="LA","MLAC4",IF($W278="SS","MSSC4",IF($W278="SCI","MSCIC4",IF($W278="im8","MM8C4",IF($W278="SP","MSPC4",IF($W278="SPM","RM2G",IF($W278="SPLA","RLA2G",IF($W278="ASC","ASC2GT1",IF($W278="MOT","OTM72G")))))))))</f>
        <v/>
      </c>
      <c r="BH282" s="26">
        <f>IF($X278="LA","MLAC5",IF($X278="SS","MSSC5",IF($X278="SCI","MSCIC5",IF($X278="im7","MM7C5",IF($X278="SP","MSPC5",IF($X278="ELL","ELL5G",IF($X278="SPLA","RLA5G",IF($X278="ASC","ASC5B"))))))))</f>
        <v/>
      </c>
      <c r="BI282" s="26">
        <f>IF($Y275="WB","MHRWB",IF($Y275="JG","MHRJG",IF($Y275="AV","MHRAV",IF($Y275="KP","MHRKP",IF($Y275="TH","MHRTH")))))</f>
        <v/>
      </c>
    </row>
    <row r="283">
      <c r="BD283" s="223">
        <f>IF($T279="LA","MLAC1",IF($T279="SS","MSSC1",IF($T279="SCI","MSCIC1",IF($T279="IM7","MM7C1",IF($T279="SP","MSPAC1",IF($T279="SPM","RM1B",IF($T279="SLA","RLA1B",IF($T279="ASC","ASC1BT1"))))))))</f>
        <v/>
      </c>
      <c r="BE283" s="217">
        <f>IF($U279="LA","MLAC2",IF($U279="SS","MSSC2",IF($U279="SCI","MSCIC2",IF($U279="im7","MM7C2",IF($U279="SP","MSPAC2",IF($U279="SPM","RM2B",IF($U279="SPLA","RLA2B",IF($U279="ASC","ASC2BT1",IF($U279="ELL","ELL2B")))))))))</f>
        <v/>
      </c>
      <c r="BF283" s="26">
        <f>IF($V279="LA","MLAC3",IF($V279="SS","MSSC3",IF($V279="SCI","MSCIC3",IF($V279="im8","MM8C3",IF($V279="SP","MSPC3",IF($V279="SPM","RM1G",IF($V279="SLA","RLA1G",IF($V279="ASC","ASC1GT1"))))))))</f>
        <v/>
      </c>
      <c r="BG283" s="26">
        <f>IF($W279="LA","MLAC4",IF($W279="SS","MSSC4",IF($W279="SCI","MSCIC4",IF($W279="im8","MM8C4",IF($W279="SP","MSPC4",IF($W279="SPM","RM2G",IF($W279="SPLA","RLA2G",IF($W279="ASC","ASC2GT1",IF($W279="MOT","OTM72G")))))))))</f>
        <v/>
      </c>
      <c r="BH283" s="26">
        <f>IF($X279="LA","MLAC5",IF($X279="SS","MSSC5",IF($X279="SCI","MSCIC5",IF($X279="im7","MM7C5",IF($X279="SP","MSPC5",IF($X279="ELL","ELL5G",IF($X279="SPLA","RLA5G",IF($X279="ASC","ASC5B"))))))))</f>
        <v/>
      </c>
      <c r="BI283" s="26">
        <f>IF($Y276="WB","MHRWB",IF($Y276="JG","MHRJG",IF($Y276="AV","MHRAV",IF($Y276="KP","MHRKP",IF($Y276="TH","MHRTH")))))</f>
        <v/>
      </c>
    </row>
    <row r="284">
      <c r="BD284" s="223">
        <f>IF($T280="LA","MLAC1",IF($T280="SS","MSSC1",IF($T280="SCI","MSCIC1",IF($T280="IM7","MM7C1",IF($T280="SP","MSPAC1",IF($T280="SPM","RM1B",IF($T280="SLA","RLA1B",IF($T280="ASC","ASC1BT1"))))))))</f>
        <v/>
      </c>
      <c r="BE284" s="217">
        <f>IF($U280="LA","MLAC2",IF($U280="SS","MSSC2",IF($U280="SCI","MSCIC2",IF($U280="im7","MM7C2",IF($U280="SP","MSPAC2",IF($U280="SPM","RM2B",IF($U280="SPLA","RLA2B",IF($U280="ASC","ASC2BT1",IF($U280="ELL","ELL2B")))))))))</f>
        <v/>
      </c>
      <c r="BF284" s="26">
        <f>IF($V280="LA","MLAC3",IF($V280="SS","MSSC3",IF($V280="SCI","MSCIC3",IF($V280="im8","MM8C3",IF($V280="SP","MSPC3",IF($V280="SPM","RM1G",IF($V280="SLA","RLA1G",IF($V280="ASC","ASC1GT1"))))))))</f>
        <v/>
      </c>
      <c r="BG284" s="26">
        <f>IF($W280="LA","MLAC4",IF($W280="SS","MSSC4",IF($W280="SCI","MSCIC4",IF($W280="im8","MM8C4",IF($W280="SP","MSPC4",IF($W280="SPM","RM2G",IF($W280="SPLA","RLA2G",IF($W280="ASC","ASC2GT1",IF($W280="MOT","OTM72G")))))))))</f>
        <v/>
      </c>
      <c r="BH284" s="26">
        <f>IF($X280="LA","MLAC5",IF($X280="SS","MSSC5",IF($X280="SCI","MSCIC5",IF($X280="im7","MM7C5",IF($X280="SP","MSPC5",IF($X280="ELL","ELL5G",IF($X280="SPLA","RLA5G",IF($X280="ASC","ASC5B"))))))))</f>
        <v/>
      </c>
      <c r="BI284" s="26">
        <f>IF($Y277="WB","MHRWB",IF($Y277="JG","MHRJG",IF($Y277="AV","MHRAV",IF($Y277="KP","MHRKP",IF($Y277="TH","MHRTH")))))</f>
        <v/>
      </c>
    </row>
    <row r="285">
      <c r="BD285" s="223">
        <f>IF($T281="LA","MLAC1",IF($T281="SS","MSSC1",IF($T281="SCI","MSCIC1",IF($T281="IM7","MM7C1",IF($T281="SP","MSPAC1",IF($T281="SPM","RM1B",IF($T281="SLA","RLA1B",IF($T281="ASC","ASC1BT1"))))))))</f>
        <v/>
      </c>
      <c r="BE285" s="217">
        <f>IF($U281="LA","MLAC2",IF($U281="SS","MSSC2",IF($U281="SCI","MSCIC2",IF($U281="im7","MM7C2",IF($U281="SP","MSPAC2",IF($U281="SPM","RM2B",IF($U281="SPLA","RLA2B",IF($U281="ASC","ASC2BT1",IF($U281="ELL","ELL2B")))))))))</f>
        <v/>
      </c>
      <c r="BF285" s="26">
        <f>IF($V281="LA","MLAC3",IF($V281="SS","MSSC3",IF($V281="SCI","MSCIC3",IF($V281="im8","MM8C3",IF($V281="SP","MSPC3",IF($V281="SPM","RM1G",IF($V281="SLA","RLA1G",IF($V281="ASC","ASC1GT1"))))))))</f>
        <v/>
      </c>
      <c r="BG285" s="26">
        <f>IF($W281="LA","MLAC4",IF($W281="SS","MSSC4",IF($W281="SCI","MSCIC4",IF($W281="im8","MM8C4",IF($W281="SP","MSPC4",IF($W281="SPM","RM2G",IF($W281="SPLA","RLA2G",IF($W281="ASC","ASC2GT1",IF($W281="MOT","OTM72G")))))))))</f>
        <v/>
      </c>
      <c r="BH285" s="26">
        <f>IF($X281="LA","MLAC5",IF($X281="SS","MSSC5",IF($X281="SCI","MSCIC5",IF($X281="im7","MM7C5",IF($X281="SP","MSPC5",IF($X281="ELL","ELL5G",IF($X281="SPLA","RLA5G",IF($X281="ASC","ASC5B"))))))))</f>
        <v/>
      </c>
      <c r="BI285" s="26">
        <f>IF($Y278="WB","MHRWB",IF($Y278="JG","MHRJG",IF($Y278="AV","MHRAV",IF($Y278="KP","MHRKP",IF($Y278="TH","MHRTH")))))</f>
        <v/>
      </c>
    </row>
    <row r="286">
      <c r="BD286" s="223">
        <f>IF($T282="LA","MLAC1",IF($T282="SS","MSSC1",IF($T282="SCI","MSCIC1",IF($T282="IM7","MM7C1",IF($T282="SP","MSPAC1",IF($T282="SPM","RM1B",IF($T282="SLA","RLA1B",IF($T282="ASC","ASC1BT1"))))))))</f>
        <v/>
      </c>
      <c r="BE286" s="217">
        <f>IF($U282="LA","MLAC2",IF($U282="SS","MSSC2",IF($U282="SCI","MSCIC2",IF($U282="im7","MM7C2",IF($U282="SP","MSPAC2",IF($U282="SPM","RM2B",IF($U282="SPLA","RLA2B",IF($U282="ASC","ASC2BT1",IF($U282="ELL","ELL2B")))))))))</f>
        <v/>
      </c>
      <c r="BF286" s="26">
        <f>IF($V282="LA","MLAC3",IF($V282="SS","MSSC3",IF($V282="SCI","MSCIC3",IF($V282="im8","MM8C3",IF($V282="SP","MSPC3",IF($V282="SPM","RM1G",IF($V282="SLA","RLA1G",IF($V282="ASC","ASC1GT1"))))))))</f>
        <v/>
      </c>
      <c r="BG286" s="26">
        <f>IF($W282="LA","MLAC4",IF($W282="SS","MSSC4",IF($W282="SCI","MSCIC4",IF($W282="im8","MM8C4",IF($W282="SP","MSPC4",IF($W282="SPM","RM2G",IF($W282="SPLA","RLA2G",IF($W282="ASC","ASC2GT1",IF($W282="MOT","OTM72G")))))))))</f>
        <v/>
      </c>
      <c r="BH286" s="26">
        <f>IF($X282="LA","MLAC5",IF($X282="SS","MSSC5",IF($X282="SCI","MSCIC5",IF($X282="im7","MM7C5",IF($X282="SP","MSPC5",IF($X282="ELL","ELL5G",IF($X282="SPLA","RLA5G",IF($X282="ASC","ASC5B"))))))))</f>
        <v/>
      </c>
      <c r="BI286" s="26">
        <f>IF($Y279="WB","MHRWB",IF($Y279="JG","MHRJG",IF($Y279="AV","MHRAV",IF($Y279="KP","MHRKP",IF($Y279="TH","MHRTH")))))</f>
        <v/>
      </c>
    </row>
    <row r="287">
      <c r="BD287" s="223">
        <f>IF($T283="LA","MLAC1",IF($T283="SS","MSSC1",IF($T283="SCI","MSCIC1",IF($T283="IM7","MM7C1",IF($T283="SP","MSPAC1",IF($T283="SPM","RM1B",IF($T283="SLA","RLA1B",IF($T283="ASC","ASC1BT1"))))))))</f>
        <v/>
      </c>
      <c r="BE287" s="217">
        <f>IF($U283="LA","MLAC2",IF($U283="SS","MSSC2",IF($U283="SCI","MSCIC2",IF($U283="im7","MM7C2",IF($U283="SP","MSPAC2",IF($U283="SPM","RM2B",IF($U283="SPLA","RLA2B",IF($U283="ASC","ASC2BT1",IF($U283="ELL","ELL2B")))))))))</f>
        <v/>
      </c>
      <c r="BF287" s="26">
        <f>IF($V283="LA","MLAC3",IF($V283="SS","MSSC3",IF($V283="SCI","MSCIC3",IF($V283="im8","MM8C3",IF($V283="SP","MSPC3",IF($V283="SPM","RM1G",IF($V283="SLA","RLA1G",IF($V283="ASC","ASC1GT1"))))))))</f>
        <v/>
      </c>
      <c r="BG287" s="26">
        <f>IF($W283="LA","MLAC4",IF($W283="SS","MSSC4",IF($W283="SCI","MSCIC4",IF($W283="im8","MM8C4",IF($W283="SP","MSPC4",IF($W283="SPM","RM2G",IF($W283="SPLA","RLA2G",IF($W283="ASC","ASC2GT1",IF($W283="MOT","OTM72G")))))))))</f>
        <v/>
      </c>
      <c r="BH287" s="26">
        <f>IF($X283="LA","MLAC5",IF($X283="SS","MSSC5",IF($X283="SCI","MSCIC5",IF($X283="im7","MM7C5",IF($X283="SP","MSPC5",IF($X283="ELL","ELL5G",IF($X283="SPLA","RLA5G",IF($X283="ASC","ASC5B"))))))))</f>
        <v/>
      </c>
      <c r="BI287" s="26">
        <f>IF($Y280="WB","MHRWB",IF($Y280="JG","MHRJG",IF($Y280="AV","MHRAV",IF($Y280="KP","MHRKP",IF($Y280="TH","MHRTH")))))</f>
        <v/>
      </c>
    </row>
    <row r="288">
      <c r="BD288" s="223">
        <f>IF($T284="LA","MLAC1",IF($T284="SS","MSSC1",IF($T284="SCI","MSCIC1",IF($T284="IM7","MM7C1",IF($T284="SP","MSPAC1",IF($T284="SPM","RM1B",IF($T284="SLA","RLA1B",IF($T284="ASC","ASC1BT1"))))))))</f>
        <v/>
      </c>
      <c r="BE288" s="217">
        <f>IF($U284="LA","MLAC2",IF($U284="SS","MSSC2",IF($U284="SCI","MSCIC2",IF($U284="im7","MM7C2",IF($U284="SP","MSPAC2",IF($U284="SPM","RM2B",IF($U284="SPLA","RLA2B",IF($U284="ASC","ASC2BT1",IF($U284="ELL","ELL2B")))))))))</f>
        <v/>
      </c>
      <c r="BF288" s="26">
        <f>IF($V284="LA","MLAC3",IF($V284="SS","MSSC3",IF($V284="SCI","MSCIC3",IF($V284="im8","MM8C3",IF($V284="SP","MSPC3",IF($V284="SPM","RM1G",IF($V284="SLA","RLA1G",IF($V284="ASC","ASC1GT1"))))))))</f>
        <v/>
      </c>
      <c r="BG288" s="26">
        <f>IF($W284="LA","MLAC4",IF($W284="SS","MSSC4",IF($W284="SCI","MSCIC4",IF($W284="im8","MM8C4",IF($W284="SP","MSPC4",IF($W284="SPM","RM2G",IF($W284="SPLA","RLA2G",IF($W284="ASC","ASC2GT1",IF($W284="MOT","OTM72G")))))))))</f>
        <v/>
      </c>
      <c r="BH288" s="26">
        <f>IF($X284="LA","MLAC5",IF($X284="SS","MSSC5",IF($X284="SCI","MSCIC5",IF($X284="im7","MM7C5",IF($X284="SP","MSPC5",IF($X284="ELL","ELL5G",IF($X284="SPLA","RLA5G",IF($X284="ASC","ASC5B"))))))))</f>
        <v/>
      </c>
      <c r="BI288" s="26">
        <f>IF($Y281="WB","MHRWB",IF($Y281="JG","MHRJG",IF($Y281="AV","MHRAV",IF($Y281="KP","MHRKP",IF($Y281="TH","MHRTH")))))</f>
        <v/>
      </c>
    </row>
    <row r="289">
      <c r="BD289" s="223">
        <f>IF($T285="LA","MLAC1",IF($T285="SS","MSSC1",IF($T285="SCI","MSCIC1",IF($T285="IM7","MM7C1",IF($T285="SP","MSPAC1",IF($T285="SPM","RM1B",IF($T285="SLA","RLA1B",IF($T285="ASC","ASC1BT1"))))))))</f>
        <v/>
      </c>
      <c r="BE289" s="217">
        <f>IF($U285="LA","MLAC2",IF($U285="SS","MSSC2",IF($U285="SCI","MSCIC2",IF($U285="im7","MM7C2",IF($U285="SP","MSPAC2",IF($U285="SPM","RM2B",IF($U285="SPLA","RLA2B",IF($U285="ASC","ASC2BT1",IF($U285="ELL","ELL2B")))))))))</f>
        <v/>
      </c>
      <c r="BF289" s="26">
        <f>IF($V285="LA","MLAC3",IF($V285="SS","MSSC3",IF($V285="SCI","MSCIC3",IF($V285="im8","MM8C3",IF($V285="SP","MSPC3",IF($V285="SPM","RM1G",IF($V285="SLA","RLA1G",IF($V285="ASC","ASC1GT1"))))))))</f>
        <v/>
      </c>
      <c r="BG289" s="26">
        <f>IF($W285="LA","MLAC4",IF($W285="SS","MSSC4",IF($W285="SCI","MSCIC4",IF($W285="im8","MM8C4",IF($W285="SP","MSPC4",IF($W285="SPM","RM2G",IF($W285="SPLA","RLA2G",IF($W285="ASC","ASC2GT1",IF($W285="MOT","OTM72G")))))))))</f>
        <v/>
      </c>
      <c r="BH289" s="26">
        <f>IF($X285="LA","MLAC5",IF($X285="SS","MSSC5",IF($X285="SCI","MSCIC5",IF($X285="im7","MM7C5",IF($X285="SP","MSPC5",IF($X285="ELL","ELL5G",IF($X285="SPLA","RLA5G",IF($X285="ASC","ASC5B"))))))))</f>
        <v/>
      </c>
      <c r="BI289" s="26">
        <f>IF($Y282="WB","MHRWB",IF($Y282="JG","MHRJG",IF($Y282="AV","MHRAV",IF($Y282="KP","MHRKP",IF($Y282="TH","MHRTH")))))</f>
        <v/>
      </c>
    </row>
    <row r="290">
      <c r="BD290" s="223">
        <f>IF($T286="LA","MLAC1",IF($T286="SS","MSSC1",IF($T286="SCI","MSCIC1",IF($T286="IM7","MM7C1",IF($T286="SP","MSPAC1",IF($T286="SPM","RM1B",IF($T286="SLA","RLA1B",IF($T286="ASC","ASC1BT1"))))))))</f>
        <v/>
      </c>
      <c r="BE290" s="217">
        <f>IF($U286="LA","MLAC2",IF($U286="SS","MSSC2",IF($U286="SCI","MSCIC2",IF($U286="im7","MM7C2",IF($U286="SP","MSPAC2",IF($U286="SPM","RM2B",IF($U286="SPLA","RLA2B",IF($U286="ASC","ASC2BT1",IF($U286="ELL","ELL2B")))))))))</f>
        <v/>
      </c>
      <c r="BF290" s="26">
        <f>IF($V286="LA","MLAC3",IF($V286="SS","MSSC3",IF($V286="SCI","MSCIC3",IF($V286="im8","MM8C3",IF($V286="SP","MSPC3",IF($V286="SPM","RM1G",IF($V286="SLA","RLA1G",IF($V286="ASC","ASC1GT1"))))))))</f>
        <v/>
      </c>
      <c r="BG290" s="26">
        <f>IF($W286="LA","MLAC4",IF($W286="SS","MSSC4",IF($W286="SCI","MSCIC4",IF($W286="im8","MM8C4",IF($W286="SP","MSPC4",IF($W286="SPM","RM2G",IF($W286="SPLA","RLA2G",IF($W286="ASC","ASC2GT1",IF($W286="MOT","OTM72G")))))))))</f>
        <v/>
      </c>
      <c r="BH290" s="26">
        <f>IF($X286="LA","MLAC5",IF($X286="SS","MSSC5",IF($X286="SCI","MSCIC5",IF($X286="im7","MM7C5",IF($X286="SP","MSPC5",IF($X286="ELL","ELL5G",IF($X286="SPLA","RLA5G",IF($X286="ASC","ASC5B"))))))))</f>
        <v/>
      </c>
      <c r="BI290" s="26">
        <f>IF($Y283="WB","MHRWB",IF($Y283="JG","MHRJG",IF($Y283="AV","MHRAV",IF($Y283="KP","MHRKP",IF($Y283="TH","MHRTH")))))</f>
        <v/>
      </c>
    </row>
    <row r="291">
      <c r="BD291" s="223">
        <f>IF($T287="LA","MLAC1",IF($T287="SS","MSSC1",IF($T287="SCI","MSCIC1",IF($T287="IM7","MM7C1",IF($T287="SP","MSPAC1",IF($T287="SPM","RM1B",IF($T287="SLA","RLA1B",IF($T287="ASC","ASC1BT1"))))))))</f>
        <v/>
      </c>
      <c r="BE291" s="217">
        <f>IF($U287="LA","MLAC2",IF($U287="SS","MSSC2",IF($U287="SCI","MSCIC2",IF($U287="im7","MM7C2",IF($U287="SP","MSPAC2",IF($U287="SPM","RM2B",IF($U287="SPLA","RLA2B",IF($U287="ASC","ASC2BT1",IF($U287="ELL","ELL2B")))))))))</f>
        <v/>
      </c>
      <c r="BF291" s="26">
        <f>IF($V287="LA","MLAC3",IF($V287="SS","MSSC3",IF($V287="SCI","MSCIC3",IF($V287="im8","MM8C3",IF($V287="SP","MSPC3",IF($V287="SPM","RM1G",IF($V287="SLA","RLA1G",IF($V287="ASC","ASC1GT1"))))))))</f>
        <v/>
      </c>
      <c r="BG291" s="26">
        <f>IF($W287="LA","MLAC4",IF($W287="SS","MSSC4",IF($W287="SCI","MSCIC4",IF($W287="im8","MM8C4",IF($W287="SP","MSPC4",IF($W287="SPM","RM2G",IF($W287="SPLA","RLA2G",IF($W287="ASC","ASC2GT1",IF($W287="MOT","OTM72G")))))))))</f>
        <v/>
      </c>
      <c r="BH291" s="26">
        <f>IF($X287="LA","MLAC5",IF($X287="SS","MSSC5",IF($X287="SCI","MSCIC5",IF($X287="im7","MM7C5",IF($X287="SP","MSPC5",IF($X287="ELL","ELL5G",IF($X287="SPLA","RLA5G",IF($X287="ASC","ASC5B"))))))))</f>
        <v/>
      </c>
      <c r="BI291" s="26">
        <f>IF($Y284="WB","MHRWB",IF($Y284="JG","MHRJG",IF($Y284="AV","MHRAV",IF($Y284="KP","MHRKP",IF($Y284="TH","MHRTH")))))</f>
        <v/>
      </c>
    </row>
    <row r="292">
      <c r="BD292" s="223">
        <f>IF($T288="LA","MLAC1",IF($T288="SS","MSSC1",IF($T288="SCI","MSCIC1",IF($T288="IM7","MM7C1",IF($T288="SP","MSPAC1",IF($T288="SPM","RM1B",IF($T288="SLA","RLA1B",IF($T288="ASC","ASC1BT1"))))))))</f>
        <v/>
      </c>
      <c r="BE292" s="217">
        <f>IF($U288="LA","MLAC2",IF($U288="SS","MSSC2",IF($U288="SCI","MSCIC2",IF($U288="im7","MM7C2",IF($U288="SP","MSPAC2",IF($U288="SPM","RM2B",IF($U288="SPLA","RLA2B",IF($U288="ASC","ASC2BT1",IF($U288="ELL","ELL2B")))))))))</f>
        <v/>
      </c>
      <c r="BF292" s="26">
        <f>IF($V288="LA","MLAC3",IF($V288="SS","MSSC3",IF($V288="SCI","MSCIC3",IF($V288="im8","MM8C3",IF($V288="SP","MSPC3",IF($V288="SPM","RM1G",IF($V288="SLA","RLA1G",IF($V288="ASC","ASC1GT1"))))))))</f>
        <v/>
      </c>
      <c r="BG292" s="26">
        <f>IF($W288="LA","MLAC4",IF($W288="SS","MSSC4",IF($W288="SCI","MSCIC4",IF($W288="im8","MM8C4",IF($W288="SP","MSPC4",IF($W288="SPM","RM2G",IF($W288="SPLA","RLA2G",IF($W288="ASC","ASC2GT1",IF($W288="MOT","OTM72G")))))))))</f>
        <v/>
      </c>
      <c r="BH292" s="26">
        <f>IF($X288="LA","MLAC5",IF($X288="SS","MSSC5",IF($X288="SCI","MSCIC5",IF($X288="im7","MM7C5",IF($X288="SP","MSPC5",IF($X288="ELL","ELL5G",IF($X288="SPLA","RLA5G",IF($X288="ASC","ASC5B"))))))))</f>
        <v/>
      </c>
      <c r="BI292" s="26">
        <f>IF($Y285="WB","MHRWB",IF($Y285="JG","MHRJG",IF($Y285="AV","MHRAV",IF($Y285="KP","MHRKP",IF($Y285="TH","MHRTH")))))</f>
        <v/>
      </c>
    </row>
    <row r="293">
      <c r="BD293" s="223">
        <f>IF($T289="LA","MLAC1",IF($T289="SS","MSSC1",IF($T289="SCI","MSCIC1",IF($T289="IM7","MM7C1",IF($T289="SP","MSPAC1",IF($T289="SPM","RM1B",IF($T289="SLA","RLA1B",IF($T289="ASC","ASC1BT1"))))))))</f>
        <v/>
      </c>
      <c r="BE293" s="217">
        <f>IF($U289="LA","MLAC2",IF($U289="SS","MSSC2",IF($U289="SCI","MSCIC2",IF($U289="im7","MM7C2",IF($U289="SP","MSPAC2",IF($U289="SPM","RM2B",IF($U289="SPLA","RLA2B",IF($U289="ASC","ASC2BT1",IF($U289="ELL","ELL2B")))))))))</f>
        <v/>
      </c>
      <c r="BF293" s="26">
        <f>IF($V289="LA","MLAC3",IF($V289="SS","MSSC3",IF($V289="SCI","MSCIC3",IF($V289="im8","MM8C3",IF($V289="SP","MSPC3",IF($V289="SPM","RM1G",IF($V289="SLA","RLA1G",IF($V289="ASC","ASC1GT1"))))))))</f>
        <v/>
      </c>
      <c r="BG293" s="26">
        <f>IF($W289="LA","MLAC4",IF($W289="SS","MSSC4",IF($W289="SCI","MSCIC4",IF($W289="im8","MM8C4",IF($W289="SP","MSPC4",IF($W289="SPM","RM2G",IF($W289="SPLA","RLA2G",IF($W289="ASC","ASC2GT1",IF($W289="MOT","OTM72G")))))))))</f>
        <v/>
      </c>
      <c r="BH293" s="26">
        <f>IF($X289="LA","MLAC5",IF($X289="SS","MSSC5",IF($X289="SCI","MSCIC5",IF($X289="im7","MM7C5",IF($X289="SP","MSPC5",IF($X289="ELL","ELL5G",IF($X289="SPLA","RLA5G",IF($X289="ASC","ASC5B"))))))))</f>
        <v/>
      </c>
      <c r="BI293" s="26">
        <f>IF($Y286="WB","MHRWB",IF($Y286="JG","MHRJG",IF($Y286="AV","MHRAV",IF($Y286="KP","MHRKP",IF($Y286="TH","MHRTH")))))</f>
        <v/>
      </c>
    </row>
    <row r="294">
      <c r="BD294" s="223">
        <f>IF($T290="LA","MLAC1",IF($T290="SS","MSSC1",IF($T290="SCI","MSCIC1",IF($T290="IM7","MM7C1",IF($T290="SP","MSPAC1",IF($T290="SPM","RM1B",IF($T290="SLA","RLA1B",IF($T290="ASC","ASC1BT1"))))))))</f>
        <v/>
      </c>
      <c r="BE294" s="217">
        <f>IF($U290="LA","MLAC2",IF($U290="SS","MSSC2",IF($U290="SCI","MSCIC2",IF($U290="im7","MM7C2",IF($U290="SP","MSPAC2",IF($U290="SPM","RM2B",IF($U290="SPLA","RLA2B",IF($U290="ASC","ASC2BT1",IF($U290="ELL","ELL2B")))))))))</f>
        <v/>
      </c>
      <c r="BF294" s="26">
        <f>IF($V290="LA","MLAC3",IF($V290="SS","MSSC3",IF($V290="SCI","MSCIC3",IF($V290="im8","MM8C3",IF($V290="SP","MSPC3",IF($V290="SPM","RM1G",IF($V290="SLA","RLA1G",IF($V290="ASC","ASC1GT1"))))))))</f>
        <v/>
      </c>
      <c r="BG294" s="26">
        <f>IF($W290="LA","MLAC4",IF($W290="SS","MSSC4",IF($W290="SCI","MSCIC4",IF($W290="im8","MM8C4",IF($W290="SP","MSPC4",IF($W290="SPM","RM2G",IF($W290="SPLA","RLA2G",IF($W290="ASC","ASC2GT1",IF($W290="MOT","OTM72G")))))))))</f>
        <v/>
      </c>
      <c r="BH294" s="26">
        <f>IF($X290="LA","MLAC5",IF($X290="SS","MSSC5",IF($X290="SCI","MSCIC5",IF($X290="im7","MM7C5",IF($X290="SP","MSPC5",IF($X290="ELL","ELL5G",IF($X290="SPLA","RLA5G",IF($X290="ASC","ASC5B"))))))))</f>
        <v/>
      </c>
      <c r="BI294" s="26">
        <f>IF($Y287="WB","MHRWB",IF($Y287="JG","MHRJG",IF($Y287="AV","MHRAV",IF($Y287="KP","MHRKP",IF($Y287="TH","MHRTH")))))</f>
        <v/>
      </c>
    </row>
    <row r="295">
      <c r="BD295" s="223">
        <f>IF($T291="LA","MLAC1",IF($T291="SS","MSSC1",IF($T291="SCI","MSCIC1",IF($T291="IM7","MM7C1",IF($T291="SP","MSPAC1",IF($T291="SPM","RM1B",IF($T291="SLA","RLA1B",IF($T291="ASC","ASC1BT1"))))))))</f>
        <v/>
      </c>
      <c r="BE295" s="217">
        <f>IF($U291="LA","MLAC2",IF($U291="SS","MSSC2",IF($U291="SCI","MSCIC2",IF($U291="im7","MM7C2",IF($U291="SP","MSPAC2",IF($U291="SPM","RM2B",IF($U291="SPLA","RLA2B",IF($U291="ASC","ASC2BT1",IF($U291="ELL","ELL2B")))))))))</f>
        <v/>
      </c>
      <c r="BF295" s="26">
        <f>IF($V291="LA","MLAC3",IF($V291="SS","MSSC3",IF($V291="SCI","MSCIC3",IF($V291="im8","MM8C3",IF($V291="SP","MSPC3",IF($V291="SPM","RM1G",IF($V291="SLA","RLA1G",IF($V291="ASC","ASC1GT1"))))))))</f>
        <v/>
      </c>
      <c r="BG295" s="26">
        <f>IF($W291="LA","MLAC4",IF($W291="SS","MSSC4",IF($W291="SCI","MSCIC4",IF($W291="im8","MM8C4",IF($W291="SP","MSPC4",IF($W291="SPM","RM2G",IF($W291="SPLA","RLA2G",IF($W291="ASC","ASC2GT1",IF($W291="MOT","OTM72G")))))))))</f>
        <v/>
      </c>
      <c r="BH295" s="26">
        <f>IF($X291="LA","MLAC5",IF($X291="SS","MSSC5",IF($X291="SCI","MSCIC5",IF($X291="im7","MM7C5",IF($X291="SP","MSPC5",IF($X291="ELL","ELL5G",IF($X291="SPLA","RLA5G",IF($X291="ASC","ASC5B"))))))))</f>
        <v/>
      </c>
      <c r="BI295" s="26">
        <f>IF($Y288="WB","MHRWB",IF($Y288="JG","MHRJG",IF($Y288="AV","MHRAV",IF($Y288="KP","MHRKP",IF($Y288="TH","MHRTH")))))</f>
        <v/>
      </c>
    </row>
    <row r="296">
      <c r="BD296" s="223">
        <f>IF($T292="LA","MLAC1",IF($T292="SS","MSSC1",IF($T292="SCI","MSCIC1",IF($T292="IM7","MM7C1",IF($T292="SP","MSPAC1",IF($T292="SPM","RM1B",IF($T292="SLA","RLA1B",IF($T292="ASC","ASC1BT1"))))))))</f>
        <v/>
      </c>
      <c r="BE296" s="217">
        <f>IF($U292="LA","MLAC2",IF($U292="SS","MSSC2",IF($U292="SCI","MSCIC2",IF($U292="im7","MM7C2",IF($U292="SP","MSPAC2",IF($U292="SPM","RM2B",IF($U292="SPLA","RLA2B",IF($U292="ASC","ASC2BT1",IF($U292="ELL","ELL2B")))))))))</f>
        <v/>
      </c>
      <c r="BF296" s="26">
        <f>IF($V292="LA","MLAC3",IF($V292="SS","MSSC3",IF($V292="SCI","MSCIC3",IF($V292="im8","MM8C3",IF($V292="SP","MSPC3",IF($V292="SPM","RM1G",IF($V292="SLA","RLA1G",IF($V292="ASC","ASC1GT1"))))))))</f>
        <v/>
      </c>
      <c r="BG296" s="26">
        <f>IF($W292="LA","MLAC4",IF($W292="SS","MSSC4",IF($W292="SCI","MSCIC4",IF($W292="im8","MM8C4",IF($W292="SP","MSPC4",IF($W292="SPM","RM2G",IF($W292="SPLA","RLA2G",IF($W292="ASC","ASC2GT1",IF($W292="MOT","OTM72G")))))))))</f>
        <v/>
      </c>
      <c r="BH296" s="26">
        <f>IF($X292="LA","MLAC5",IF($X292="SS","MSSC5",IF($X292="SCI","MSCIC5",IF($X292="im7","MM7C5",IF($X292="SP","MSPC5",IF($X292="ELL","ELL5G",IF($X292="SPLA","RLA5G",IF($X292="ASC","ASC5B"))))))))</f>
        <v/>
      </c>
      <c r="BI296" s="26">
        <f>IF($Y289="WB","MHRWB",IF($Y289="JG","MHRJG",IF($Y289="AV","MHRAV",IF($Y289="KP","MHRKP",IF($Y289="TH","MHRTH")))))</f>
        <v/>
      </c>
    </row>
    <row r="297">
      <c r="BD297" s="223">
        <f>IF($T293="LA","MLAC1",IF($T293="SS","MSSC1",IF($T293="SCI","MSCIC1",IF($T293="IM7","MM7C1",IF($T293="SP","MSPAC1",IF($T293="SPM","RM1B",IF($T293="SLA","RLA1B",IF($T293="ASC","ASC1BT1"))))))))</f>
        <v/>
      </c>
      <c r="BE297" s="217">
        <f>IF($U293="LA","MLAC2",IF($U293="SS","MSSC2",IF($U293="SCI","MSCIC2",IF($U293="im7","MM7C2",IF($U293="SP","MSPAC2",IF($U293="SPM","RM2B",IF($U293="SPLA","RLA2B",IF($U293="ASC","ASC2BT1",IF($U293="ELL","ELL2B")))))))))</f>
        <v/>
      </c>
      <c r="BF297" s="26">
        <f>IF($V293="LA","MLAC3",IF($V293="SS","MSSC3",IF($V293="SCI","MSCIC3",IF($V293="im8","MM8C3",IF($V293="SP","MSPC3",IF($V293="SPM","RM1G",IF($V293="SLA","RLA1G",IF($V293="ASC","ASC1GT1"))))))))</f>
        <v/>
      </c>
      <c r="BG297" s="26">
        <f>IF($W293="LA","MLAC4",IF($W293="SS","MSSC4",IF($W293="SCI","MSCIC4",IF($W293="im8","MM8C4",IF($W293="SP","MSPC4",IF($W293="SPM","RM2G",IF($W293="SPLA","RLA2G",IF($W293="ASC","ASC2GT1",IF($W293="MOT","OTM72G")))))))))</f>
        <v/>
      </c>
      <c r="BH297" s="26">
        <f>IF($X293="LA","MLAC5",IF($X293="SS","MSSC5",IF($X293="SCI","MSCIC5",IF($X293="im7","MM7C5",IF($X293="SP","MSPC5",IF($X293="ELL","ELL5G",IF($X293="SPLA","RLA5G",IF($X293="ASC","ASC5B"))))))))</f>
        <v/>
      </c>
      <c r="BI297" s="26">
        <f>IF($Y290="WB","MHRWB",IF($Y290="JG","MHRJG",IF($Y290="AV","MHRAV",IF($Y290="KP","MHRKP",IF($Y290="TH","MHRTH")))))</f>
        <v/>
      </c>
    </row>
    <row r="298">
      <c r="BD298" s="223">
        <f>IF($T294="LA","MLAC1",IF($T294="SS","MSSC1",IF($T294="SCI","MSCIC1",IF($T294="IM7","MM7C1",IF($T294="SP","MSPAC1",IF($T294="SPM","RM1B",IF($T294="SLA","RLA1B",IF($T294="ASC","ASC1BT1"))))))))</f>
        <v/>
      </c>
      <c r="BE298" s="217">
        <f>IF($U294="LA","MLAC2",IF($U294="SS","MSSC2",IF($U294="SCI","MSCIC2",IF($U294="im7","MM7C2",IF($U294="SP","MSPAC2",IF($U294="SPM","RM2B",IF($U294="SPLA","RLA2B",IF($U294="ASC","ASC2BT1",IF($U294="ELL","ELL2B")))))))))</f>
        <v/>
      </c>
      <c r="BF298" s="26">
        <f>IF($V294="LA","MLAC3",IF($V294="SS","MSSC3",IF($V294="SCI","MSCIC3",IF($V294="im8","MM8C3",IF($V294="SP","MSPC3",IF($V294="SPM","RM1G",IF($V294="SLA","RLA1G",IF($V294="ASC","ASC1GT1"))))))))</f>
        <v/>
      </c>
      <c r="BG298" s="26">
        <f>IF($W294="LA","MLAC4",IF($W294="SS","MSSC4",IF($W294="SCI","MSCIC4",IF($W294="im8","MM8C4",IF($W294="SP","MSPC4",IF($W294="SPM","RM2G",IF($W294="SPLA","RLA2G",IF($W294="ASC","ASC2GT1",IF($W294="MOT","OTM72G")))))))))</f>
        <v/>
      </c>
      <c r="BH298" s="26">
        <f>IF($X294="LA","MLAC5",IF($X294="SS","MSSC5",IF($X294="SCI","MSCIC5",IF($X294="im7","MM7C5",IF($X294="SP","MSPC5",IF($X294="ELL","ELL5G",IF($X294="SPLA","RLA5G",IF($X294="ASC","ASC5B"))))))))</f>
        <v/>
      </c>
      <c r="BI298" s="26">
        <f>IF($Y291="WB","MHRWB",IF($Y291="JG","MHRJG",IF($Y291="AV","MHRAV",IF($Y291="KP","MHRKP",IF($Y291="TH","MHRTH")))))</f>
        <v/>
      </c>
    </row>
    <row r="299">
      <c r="BD299" s="223">
        <f>IF($T295="LA","MLAC1",IF($T295="SS","MSSC1",IF($T295="SCI","MSCIC1",IF($T295="IM7","MM7C1",IF($T295="SP","MSPAC1",IF($T295="SPM","RM1B",IF($T295="SLA","RLA1B",IF($T295="ASC","ASC1BT1"))))))))</f>
        <v/>
      </c>
      <c r="BE299" s="217">
        <f>IF($U295="LA","MLAC2",IF($U295="SS","MSSC2",IF($U295="SCI","MSCIC2",IF($U295="im7","MM7C2",IF($U295="SP","MSPAC2",IF($U295="SPM","RM2B",IF($U295="SPLA","RLA2B",IF($U295="ASC","ASC2BT1",IF($U295="ELL","ELL2B")))))))))</f>
        <v/>
      </c>
      <c r="BF299" s="26">
        <f>IF($V295="LA","MLAC3",IF($V295="SS","MSSC3",IF($V295="SCI","MSCIC3",IF($V295="im8","MM8C3",IF($V295="SP","MSPC3",IF($V295="SPM","RM1G",IF($V295="SLA","RLA1G",IF($V295="ASC","ASC1GT1"))))))))</f>
        <v/>
      </c>
      <c r="BG299" s="26">
        <f>IF($W295="LA","MLAC4",IF($W295="SS","MSSC4",IF($W295="SCI","MSCIC4",IF($W295="im8","MM8C4",IF($W295="SP","MSPC4",IF($W295="SPM","RM2G",IF($W295="SPLA","RLA2G",IF($W295="ASC","ASC2GT1",IF($W295="MOT","OTM72G")))))))))</f>
        <v/>
      </c>
      <c r="BH299" s="26">
        <f>IF($X295="LA","MLAC5",IF($X295="SS","MSSC5",IF($X295="SCI","MSCIC5",IF($X295="im7","MM7C5",IF($X295="SP","MSPC5",IF($X295="ELL","ELL5G",IF($X295="SPLA","RLA5G",IF($X295="ASC","ASC5B"))))))))</f>
        <v/>
      </c>
      <c r="BI299" s="26">
        <f>IF($Y292="WB","MHRWB",IF($Y292="JG","MHRJG",IF($Y292="AV","MHRAV",IF($Y292="KP","MHRKP",IF($Y292="TH","MHRTH")))))</f>
        <v/>
      </c>
    </row>
    <row r="300">
      <c r="BD300" s="223">
        <f>IF($T296="LA","MLAC1",IF($T296="SS","MSSC1",IF($T296="SCI","MSCIC1",IF($T296="IM7","MM7C1",IF($T296="SP","MSPAC1",IF($T296="SPM","RM1B",IF($T296="SLA","RLA1B",IF($T296="ASC","ASC1BT1"))))))))</f>
        <v/>
      </c>
      <c r="BE300" s="217">
        <f>IF($U296="LA","MLAC2",IF($U296="SS","MSSC2",IF($U296="SCI","MSCIC2",IF($U296="im7","MM7C2",IF($U296="SP","MSPAC2",IF($U296="SPM","RM2B",IF($U296="SPLA","RLA2B",IF($U296="ASC","ASC2BT1",IF($U296="ELL","ELL2B")))))))))</f>
        <v/>
      </c>
      <c r="BF300" s="26">
        <f>IF($V296="LA","MLAC3",IF($V296="SS","MSSC3",IF($V296="SCI","MSCIC3",IF($V296="im8","MM8C3",IF($V296="SP","MSPC3",IF($V296="SPM","RM1G",IF($V296="SLA","RLA1G",IF($V296="ASC","ASC1GT1"))))))))</f>
        <v/>
      </c>
      <c r="BG300" s="26">
        <f>IF($W296="LA","MLAC4",IF($W296="SS","MSSC4",IF($W296="SCI","MSCIC4",IF($W296="im8","MM8C4",IF($W296="SP","MSPC4",IF($W296="SPM","RM2G",IF($W296="SPLA","RLA2G",IF($W296="ASC","ASC2GT1",IF($W296="MOT","OTM72G")))))))))</f>
        <v/>
      </c>
      <c r="BH300" s="26">
        <f>IF($X296="LA","MLAC5",IF($X296="SS","MSSC5",IF($X296="SCI","MSCIC5",IF($X296="im7","MM7C5",IF($X296="SP","MSPC5",IF($X296="ELL","ELL5G",IF($X296="SPLA","RLA5G",IF($X296="ASC","ASC5B"))))))))</f>
        <v/>
      </c>
      <c r="BI300" s="26">
        <f>IF($Y293="WB","MHRWB",IF($Y293="JG","MHRJG",IF($Y293="AV","MHRAV",IF($Y293="KP","MHRKP",IF($Y293="TH","MHRTH")))))</f>
        <v/>
      </c>
    </row>
    <row r="301">
      <c r="BD301" s="223">
        <f>IF($T297="LA","MLAC1",IF($T297="SS","MSSC1",IF($T297="SCI","MSCIC1",IF($T297="IM7","MM7C1",IF($T297="SP","MSPAC1",IF($T297="SPM","RM1B",IF($T297="SLA","RLA1B",IF($T297="ASC","ASC1BT1"))))))))</f>
        <v/>
      </c>
      <c r="BE301" s="217">
        <f>IF($U297="LA","MLAC2",IF($U297="SS","MSSC2",IF($U297="SCI","MSCIC2",IF($U297="im7","MM7C2",IF($U297="SP","MSPAC2",IF($U297="SPM","RM2B",IF($U297="SPLA","RLA2B",IF($U297="ASC","ASC2BT1",IF($U297="ELL","ELL2B")))))))))</f>
        <v/>
      </c>
      <c r="BF301" s="26">
        <f>IF($V297="LA","MLAC3",IF($V297="SS","MSSC3",IF($V297="SCI","MSCIC3",IF($V297="im8","MM8C3",IF($V297="SP","MSPC3",IF($V297="SPM","RM1G",IF($V297="SLA","RLA1G",IF($V297="ASC","ASC1GT1"))))))))</f>
        <v/>
      </c>
      <c r="BG301" s="26">
        <f>IF($W297="LA","MLAC4",IF($W297="SS","MSSC4",IF($W297="SCI","MSCIC4",IF($W297="im8","MM8C4",IF($W297="SP","MSPC4",IF($W297="SPM","RM2G",IF($W297="SPLA","RLA2G",IF($W297="ASC","ASC2GT1",IF($W297="MOT","OTM72G")))))))))</f>
        <v/>
      </c>
      <c r="BH301" s="26">
        <f>IF($X297="LA","MLAC5",IF($X297="SS","MSSC5",IF($X297="SCI","MSCIC5",IF($X297="im7","MM7C5",IF($X297="SP","MSPC5",IF($X297="ELL","ELL5G",IF($X297="SPLA","RLA5G",IF($X297="ASC","ASC5B"))))))))</f>
        <v/>
      </c>
      <c r="BI301" s="26">
        <f>IF($Y294="WB","MHRWB",IF($Y294="JG","MHRJG",IF($Y294="AV","MHRAV",IF($Y294="KP","MHRKP",IF($Y294="TH","MHRTH")))))</f>
        <v/>
      </c>
    </row>
    <row r="302">
      <c r="BD302" s="223">
        <f>IF($T298="LA","MLAC1",IF($T298="SS","MSSC1",IF($T298="SCI","MSCIC1",IF($T298="IM7","MM7C1",IF($T298="SP","MSPAC1",IF($T298="SPM","RM1B",IF($T298="SLA","RLA1B",IF($T298="ASC","ASC1BT1"))))))))</f>
        <v/>
      </c>
      <c r="BE302" s="217">
        <f>IF($U298="LA","MLAC2",IF($U298="SS","MSSC2",IF($U298="SCI","MSCIC2",IF($U298="im7","MM7C2",IF($U298="SP","MSPAC2",IF($U298="SPM","RM2B",IF($U298="SPLA","RLA2B",IF($U298="ASC","ASC2BT1",IF($U298="ELL","ELL2B")))))))))</f>
        <v/>
      </c>
      <c r="BF302" s="26">
        <f>IF($V298="LA","MLAC3",IF($V298="SS","MSSC3",IF($V298="SCI","MSCIC3",IF($V298="im8","MM8C3",IF($V298="SP","MSPC3",IF($V298="SPM","RM1G",IF($V298="SLA","RLA1G",IF($V298="ASC","ASC1GT1"))))))))</f>
        <v/>
      </c>
      <c r="BG302" s="26">
        <f>IF($W298="LA","MLAC4",IF($W298="SS","MSSC4",IF($W298="SCI","MSCIC4",IF($W298="im8","MM8C4",IF($W298="SP","MSPC4",IF($W298="SPM","RM2G",IF($W298="SPLA","RLA2G",IF($W298="ASC","ASC2GT1",IF($W298="MOT","OTM72G")))))))))</f>
        <v/>
      </c>
      <c r="BH302" s="26">
        <f>IF($X298="LA","MLAC5",IF($X298="SS","MSSC5",IF($X298="SCI","MSCIC5",IF($X298="im7","MM7C5",IF($X298="SP","MSPC5",IF($X298="ELL","ELL5G",IF($X298="SPLA","RLA5G",IF($X298="ASC","ASC5B"))))))))</f>
        <v/>
      </c>
      <c r="BI302" s="26">
        <f>IF($Y295="WB","MHRWB",IF($Y295="JG","MHRJG",IF($Y295="AV","MHRAV",IF($Y295="KP","MHRKP",IF($Y295="TH","MHRTH")))))</f>
        <v/>
      </c>
    </row>
    <row r="303">
      <c r="BD303" s="223">
        <f>IF($T299="LA","MLAC1",IF($T299="SS","MSSC1",IF($T299="SCI","MSCIC1",IF($T299="IM7","MM7C1",IF($T299="SP","MSPAC1",IF($T299="SPM","RM1B",IF($T299="SLA","RLA1B",IF($T299="ASC","ASC1BT1"))))))))</f>
        <v/>
      </c>
      <c r="BE303" s="217">
        <f>IF($U299="LA","MLAC2",IF($U299="SS","MSSC2",IF($U299="SCI","MSCIC2",IF($U299="im7","MM7C2",IF($U299="SP","MSPAC2",IF($U299="SPM","RM2B",IF($U299="SPLA","RLA2B",IF($U299="ASC","ASC2BT1",IF($U299="ELL","ELL2B")))))))))</f>
        <v/>
      </c>
      <c r="BF303" s="26">
        <f>IF($V299="LA","MLAC3",IF($V299="SS","MSSC3",IF($V299="SCI","MSCIC3",IF($V299="im8","MM8C3",IF($V299="SP","MSPC3",IF($V299="SPM","RM1G",IF($V299="SLA","RLA1G",IF($V299="ASC","ASC1GT1"))))))))</f>
        <v/>
      </c>
      <c r="BG303" s="26">
        <f>IF($W299="LA","MLAC4",IF($W299="SS","MSSC4",IF($W299="SCI","MSCIC4",IF($W299="im8","MM8C4",IF($W299="SP","MSPC4",IF($W299="SPM","RM2G",IF($W299="SPLA","RLA2G",IF($W299="ASC","ASC2GT1",IF($W299="MOT","OTM72G")))))))))</f>
        <v/>
      </c>
      <c r="BH303" s="26">
        <f>IF($X299="LA","MLAC5",IF($X299="SS","MSSC5",IF($X299="SCI","MSCIC5",IF($X299="im7","MM7C5",IF($X299="SP","MSPC5",IF($X299="ELL","ELL5G",IF($X299="SPLA","RLA5G",IF($X299="ASC","ASC5B"))))))))</f>
        <v/>
      </c>
      <c r="BI303" s="26">
        <f>IF($Y296="WB","MHRWB",IF($Y296="JG","MHRJG",IF($Y296="AV","MHRAV",IF($Y296="KP","MHRKP",IF($Y296="TH","MHRTH")))))</f>
        <v/>
      </c>
    </row>
    <row r="304">
      <c r="BD304" s="223">
        <f>IF($T300="LA","MLAC1",IF($T300="SS","MSSC1",IF($T300="SCI","MSCIC1",IF($T300="IM7","MM7C1",IF($T300="SP","MSPAC1",IF($T300="SPM","RM1B",IF($T300="SLA","RLA1B",IF($T300="ASC","ASC1BT1"))))))))</f>
        <v/>
      </c>
      <c r="BE304" s="217">
        <f>IF($U300="LA","MLAC2",IF($U300="SS","MSSC2",IF($U300="SCI","MSCIC2",IF($U300="im7","MM7C2",IF($U300="SP","MSPAC2",IF($U300="SPM","RM2B",IF($U300="SPLA","RLA2B",IF($U300="ASC","ASC2BT1",IF($U300="ELL","ELL2B")))))))))</f>
        <v/>
      </c>
      <c r="BF304" s="26">
        <f>IF($V300="LA","MLAC3",IF($V300="SS","MSSC3",IF($V300="SCI","MSCIC3",IF($V300="im8","MM8C3",IF($V300="SP","MSPC3",IF($V300="SPM","RM1G",IF($V300="SLA","RLA1G",IF($V300="ASC","ASC1GT1"))))))))</f>
        <v/>
      </c>
      <c r="BG304" s="26">
        <f>IF($W300="LA","MLAC4",IF($W300="SS","MSSC4",IF($W300="SCI","MSCIC4",IF($W300="im8","MM8C4",IF($W300="SP","MSPC4",IF($W300="SPM","RM2G",IF($W300="SPLA","RLA2G",IF($W300="ASC","ASC2GT1",IF($W300="MOT","OTM72G")))))))))</f>
        <v/>
      </c>
      <c r="BH304" s="26">
        <f>IF($X300="LA","MLAC5",IF($X300="SS","MSSC5",IF($X300="SCI","MSCIC5",IF($X300="im7","MM7C5",IF($X300="SP","MSPC5",IF($X300="ELL","ELL5G",IF($X300="SPLA","RLA5G",IF($X300="ASC","ASC5B"))))))))</f>
        <v/>
      </c>
      <c r="BI304" s="26">
        <f>IF($Y297="WB","MHRWB",IF($Y297="JG","MHRJG",IF($Y297="AV","MHRAV",IF($Y297="KP","MHRKP",IF($Y297="TH","MHRTH")))))</f>
        <v/>
      </c>
    </row>
    <row r="305">
      <c r="BD305" s="223">
        <f>IF($T301="LA","MLAC1",IF($T301="SS","MSSC1",IF($T301="SCI","MSCIC1",IF($T301="IM7","MM7C1",IF($T301="SP","MSPAC1",IF($T301="SPM","RM1B",IF($T301="SLA","RLA1B",IF($T301="ASC","ASC1BT1"))))))))</f>
        <v/>
      </c>
      <c r="BE305" s="217">
        <f>IF($U301="LA","MLAC2",IF($U301="SS","MSSC2",IF($U301="SCI","MSCIC2",IF($U301="im7","MM7C2",IF($U301="SP","MSPAC2",IF($U301="SPM","RM2B",IF($U301="SPLA","RLA2B",IF($U301="ASC","ASC2BT1",IF($U301="ELL","ELL2B")))))))))</f>
        <v/>
      </c>
      <c r="BF305" s="26">
        <f>IF($V301="LA","MLAC3",IF($V301="SS","MSSC3",IF($V301="SCI","MSCIC3",IF($V301="im8","MM8C3",IF($V301="SP","MSPC3",IF($V301="SPM","RM1G",IF($V301="SLA","RLA1G",IF($V301="ASC","ASC1GT1"))))))))</f>
        <v/>
      </c>
      <c r="BG305" s="26">
        <f>IF($W301="LA","MLAC4",IF($W301="SS","MSSC4",IF($W301="SCI","MSCIC4",IF($W301="im8","MM8C4",IF($W301="SP","MSPC4",IF($W301="SPM","RM2G",IF($W301="SPLA","RLA2G",IF($W301="ASC","ASC2GT1",IF($W301="MOT","OTM72G")))))))))</f>
        <v/>
      </c>
      <c r="BH305" s="26">
        <f>IF($X301="LA","MLAC5",IF($X301="SS","MSSC5",IF($X301="SCI","MSCIC5",IF($X301="im7","MM7C5",IF($X301="SP","MSPC5",IF($X301="ELL","ELL5G",IF($X301="SPLA","RLA5G",IF($X301="ASC","ASC5B"))))))))</f>
        <v/>
      </c>
      <c r="BI305" s="26">
        <f>IF($Y298="WB","MHRWB",IF($Y298="JG","MHRJG",IF($Y298="AV","MHRAV",IF($Y298="KP","MHRKP",IF($Y298="TH","MHRTH")))))</f>
        <v/>
      </c>
    </row>
    <row r="306">
      <c r="BD306" s="223">
        <f>IF($T302="LA","MLAC1",IF($T302="SS","MSSC1",IF($T302="SCI","MSCIC1",IF($T302="IM7","MM7C1",IF($T302="SP","MSPAC1",IF($T302="SPM","RM1B",IF($T302="SLA","RLA1B",IF($T302="ASC","ASC1BT1"))))))))</f>
        <v/>
      </c>
      <c r="BE306" s="217">
        <f>IF($U302="LA","MLAC2",IF($U302="SS","MSSC2",IF($U302="SCI","MSCIC2",IF($U302="im7","MM7C2",IF($U302="SP","MSPAC2",IF($U302="SPM","RM2B",IF($U302="SPLA","RLA2B",IF($U302="ASC","ASC2BT1",IF($U302="ELL","ELL2B")))))))))</f>
        <v/>
      </c>
      <c r="BF306" s="26">
        <f>IF($V302="LA","MLAC3",IF($V302="SS","MSSC3",IF($V302="SCI","MSCIC3",IF($V302="im8","MM8C3",IF($V302="SP","MSPC3",IF($V302="SPM","RM1G",IF($V302="SLA","RLA1G",IF($V302="ASC","ASC1GT1"))))))))</f>
        <v/>
      </c>
      <c r="BG306" s="26">
        <f>IF($W302="LA","MLAC4",IF($W302="SS","MSSC4",IF($W302="SCI","MSCIC4",IF($W302="im8","MM8C4",IF($W302="SP","MSPC4",IF($W302="SPM","RM2G",IF($W302="SPLA","RLA2G",IF($W302="ASC","ASC2GT1",IF($W302="MOT","OTM72G")))))))))</f>
        <v/>
      </c>
      <c r="BH306" s="26">
        <f>IF($X302="LA","MLAC5",IF($X302="SS","MSSC5",IF($X302="SCI","MSCIC5",IF($X302="im7","MM7C5",IF($X302="SP","MSPC5",IF($X302="ELL","ELL5G",IF($X302="SPLA","RLA5G",IF($X302="ASC","ASC5B"))))))))</f>
        <v/>
      </c>
      <c r="BI306" s="26">
        <f>IF($Y299="WB","MHRWB",IF($Y299="JG","MHRJG",IF($Y299="AV","MHRAV",IF($Y299="KP","MHRKP",IF($Y299="TH","MHRTH")))))</f>
        <v/>
      </c>
    </row>
    <row r="307">
      <c r="BD307" s="223">
        <f>IF($T303="LA","MLAC1",IF($T303="SS","MSSC1",IF($T303="SCI","MSCIC1",IF($T303="IM7","MM7C1",IF($T303="SP","MSPAC1",IF($T303="SPM","RM1B",IF($T303="SLA","RLA1B",IF($T303="ASC","ASC1BT1"))))))))</f>
        <v/>
      </c>
      <c r="BE307" s="217">
        <f>IF($U303="LA","MLAC2",IF($U303="SS","MSSC2",IF($U303="SCI","MSCIC2",IF($U303="im7","MM7C2",IF($U303="SP","MSPAC2",IF($U303="SPM","RM2B",IF($U303="SPLA","RLA2B",IF($U303="ASC","ASC2BT1",IF($U303="ELL","ELL2B")))))))))</f>
        <v/>
      </c>
      <c r="BF307" s="26">
        <f>IF($V303="LA","MLAC3",IF($V303="SS","MSSC3",IF($V303="SCI","MSCIC3",IF($V303="im8","MM8C3",IF($V303="SP","MSPC3",IF($V303="SPM","RM1G",IF($V303="SLA","RLA1G",IF($V303="ASC","ASC1GT1"))))))))</f>
        <v/>
      </c>
      <c r="BG307" s="26">
        <f>IF($W303="LA","MLAC4",IF($W303="SS","MSSC4",IF($W303="SCI","MSCIC4",IF($W303="im8","MM8C4",IF($W303="SP","MSPC4",IF($W303="SPM","RM2G",IF($W303="SPLA","RLA2G",IF($W303="ASC","ASC2GT1",IF($W303="MOT","OTM72G")))))))))</f>
        <v/>
      </c>
      <c r="BH307" s="26">
        <f>IF($X303="LA","MLAC5",IF($X303="SS","MSSC5",IF($X303="SCI","MSCIC5",IF($X303="im7","MM7C5",IF($X303="SP","MSPC5",IF($X303="ELL","ELL5G",IF($X303="SPLA","RLA5G",IF($X303="ASC","ASC5B"))))))))</f>
        <v/>
      </c>
      <c r="BI307" s="26">
        <f>IF($Y300="WB","MHRWB",IF($Y300="JG","MHRJG",IF($Y300="AV","MHRAV",IF($Y300="KP","MHRKP",IF($Y300="TH","MHRTH")))))</f>
        <v/>
      </c>
    </row>
    <row r="308">
      <c r="BD308" s="223">
        <f>IF($T304="LA","MLAC1",IF($T304="SS","MSSC1",IF($T304="SCI","MSCIC1",IF($T304="IM7","MM7C1",IF($T304="SP","MSPAC1",IF($T304="SPM","RM1B",IF($T304="SLA","RLA1B",IF($T304="ASC","ASC1BT1"))))))))</f>
        <v/>
      </c>
      <c r="BE308" s="217">
        <f>IF($U304="LA","MLAC2",IF($U304="SS","MSSC2",IF($U304="SCI","MSCIC2",IF($U304="im7","MM7C2",IF($U304="SP","MSPAC2",IF($U304="SPM","RM2B",IF($U304="SPLA","RLA2B",IF($U304="ASC","ASC2BT1",IF($U304="ELL","ELL2B")))))))))</f>
        <v/>
      </c>
      <c r="BF308" s="26">
        <f>IF($V304="LA","MLAC3",IF($V304="SS","MSSC3",IF($V304="SCI","MSCIC3",IF($V304="im8","MM8C3",IF($V304="SP","MSPC3",IF($V304="SPM","RM1G",IF($V304="SLA","RLA1G",IF($V304="ASC","ASC1GT1"))))))))</f>
        <v/>
      </c>
      <c r="BG308" s="26">
        <f>IF($W304="LA","MLAC4",IF($W304="SS","MSSC4",IF($W304="SCI","MSCIC4",IF($W304="im8","MM8C4",IF($W304="SP","MSPC4",IF($W304="SPM","RM2G",IF($W304="SPLA","RLA2G",IF($W304="ASC","ASC2GT1",IF($W304="MOT","OTM72G")))))))))</f>
        <v/>
      </c>
      <c r="BH308" s="26">
        <f>IF($X304="LA","MLAC5",IF($X304="SS","MSSC5",IF($X304="SCI","MSCIC5",IF($X304="im7","MM7C5",IF($X304="SP","MSPC5",IF($X304="ELL","ELL5G",IF($X304="SPLA","RLA5G",IF($X304="ASC","ASC5B"))))))))</f>
        <v/>
      </c>
      <c r="BI308" s="26">
        <f>IF($Y301="WB","MHRWB",IF($Y301="JG","MHRJG",IF($Y301="AV","MHRAV",IF($Y301="KP","MHRKP",IF($Y301="TH","MHRTH")))))</f>
        <v/>
      </c>
    </row>
    <row r="309">
      <c r="BD309" s="223">
        <f>IF($T305="LA","MLAC1",IF($T305="SS","MSSC1",IF($T305="SCI","MSCIC1",IF($T305="IM7","MM7C1",IF($T305="SP","MSPAC1",IF($T305="SPM","RM1B",IF($T305="SLA","RLA1B",IF($T305="ASC","ASC1BT1"))))))))</f>
        <v/>
      </c>
      <c r="BE309" s="217">
        <f>IF($U305="LA","MLAC2",IF($U305="SS","MSSC2",IF($U305="SCI","MSCIC2",IF($U305="im7","MM7C2",IF($U305="SP","MSPAC2",IF($U305="SPM","RM2B",IF($U305="SPLA","RLA2B",IF($U305="ASC","ASC2BT1",IF($U305="ELL","ELL2B")))))))))</f>
        <v/>
      </c>
      <c r="BF309" s="26">
        <f>IF($V305="LA","MLAC3",IF($V305="SS","MSSC3",IF($V305="SCI","MSCIC3",IF($V305="im8","MM8C3",IF($V305="SP","MSPC3",IF($V305="SPM","RM1G",IF($V305="SLA","RLA1G",IF($V305="ASC","ASC1GT1"))))))))</f>
        <v/>
      </c>
      <c r="BG309" s="26">
        <f>IF($W305="LA","MLAC4",IF($W305="SS","MSSC4",IF($W305="SCI","MSCIC4",IF($W305="im8","MM8C4",IF($W305="SP","MSPC4",IF($W305="SPM","RM2G",IF($W305="SPLA","RLA2G",IF($W305="ASC","ASC2GT1",IF($W305="MOT","OTM72G")))))))))</f>
        <v/>
      </c>
      <c r="BH309" s="26">
        <f>IF($X305="LA","MLAC5",IF($X305="SS","MSSC5",IF($X305="SCI","MSCIC5",IF($X305="im7","MM7C5",IF($X305="SP","MSPC5",IF($X305="ELL","ELL5G",IF($X305="SPLA","RLA5G",IF($X305="ASC","ASC5B"))))))))</f>
        <v/>
      </c>
      <c r="BI309" s="26">
        <f>IF($Y302="WB","MHRWB",IF($Y302="JG","MHRJG",IF($Y302="AV","MHRAV",IF($Y302="KP","MHRKP",IF($Y302="TH","MHRTH")))))</f>
        <v/>
      </c>
    </row>
    <row r="310">
      <c r="BD310" s="223">
        <f>IF($T306="LA","MLAC1",IF($T306="SS","MSSC1",IF($T306="SCI","MSCIC1",IF($T306="IM7","MM7C1",IF($T306="SP","MSPAC1",IF($T306="SPM","RM1B",IF($T306="SLA","RLA1B",IF($T306="ASC","ASC1BT1"))))))))</f>
        <v/>
      </c>
      <c r="BE310" s="217">
        <f>IF($U306="LA","MLAC2",IF($U306="SS","MSSC2",IF($U306="SCI","MSCIC2",IF($U306="im7","MM7C2",IF($U306="SP","MSPAC2",IF($U306="SPM","RM2B",IF($U306="SPLA","RLA2B",IF($U306="ASC","ASC2BT1",IF($U306="ELL","ELL2B")))))))))</f>
        <v/>
      </c>
      <c r="BF310" s="26">
        <f>IF($V306="LA","MLAC3",IF($V306="SS","MSSC3",IF($V306="SCI","MSCIC3",IF($V306="im8","MM8C3",IF($V306="SP","MSPC3",IF($V306="SPM","RM1G",IF($V306="SLA","RLA1G",IF($V306="ASC","ASC1GT1"))))))))</f>
        <v/>
      </c>
      <c r="BG310" s="26">
        <f>IF($W306="LA","MLAC4",IF($W306="SS","MSSC4",IF($W306="SCI","MSCIC4",IF($W306="im8","MM8C4",IF($W306="SP","MSPC4",IF($W306="SPM","RM2G",IF($W306="SPLA","RLA2G",IF($W306="ASC","ASC2GT1",IF($W306="MOT","OTM72G")))))))))</f>
        <v/>
      </c>
      <c r="BH310" s="26">
        <f>IF($X306="LA","MLAC5",IF($X306="SS","MSSC5",IF($X306="SCI","MSCIC5",IF($X306="im7","MM7C5",IF($X306="SP","MSPC5",IF($X306="ELL","ELL5G",IF($X306="SPLA","RLA5G",IF($X306="ASC","ASC5B"))))))))</f>
        <v/>
      </c>
      <c r="BI310" s="26">
        <f>IF($Y303="WB","MHRWB",IF($Y303="JG","MHRJG",IF($Y303="AV","MHRAV",IF($Y303="KP","MHRKP",IF($Y303="TH","MHRTH")))))</f>
        <v/>
      </c>
    </row>
    <row r="311">
      <c r="BD311" s="223">
        <f>IF($T307="LA","MLAC1",IF($T307="SS","MSSC1",IF($T307="SCI","MSCIC1",IF($T307="IM7","MM7C1",IF($T307="SP","MSPAC1",IF($T307="SPM","RM1B",IF($T307="SLA","RLA1B",IF($T307="ASC","ASC1BT1"))))))))</f>
        <v/>
      </c>
      <c r="BE311" s="217">
        <f>IF($U307="LA","MLAC2",IF($U307="SS","MSSC2",IF($U307="SCI","MSCIC2",IF($U307="im7","MM7C2",IF($U307="SP","MSPAC2",IF($U307="SPM","RM2B",IF($U307="SPLA","RLA2B",IF($U307="ASC","ASC2BT1",IF($U307="ELL","ELL2B")))))))))</f>
        <v/>
      </c>
      <c r="BF311" s="26">
        <f>IF($V307="LA","MLAC3",IF($V307="SS","MSSC3",IF($V307="SCI","MSCIC3",IF($V307="im8","MM8C3",IF($V307="SP","MSPC3",IF($V307="SPM","RM1G",IF($V307="SLA","RLA1G",IF($V307="ASC","ASC1GT1"))))))))</f>
        <v/>
      </c>
      <c r="BG311" s="26">
        <f>IF($W307="LA","MLAC4",IF($W307="SS","MSSC4",IF($W307="SCI","MSCIC4",IF($W307="im8","MM8C4",IF($W307="SP","MSPC4",IF($W307="SPM","RM2G",IF($W307="SPLA","RLA2G",IF($W307="ASC","ASC2GT1",IF($W307="MOT","OTM72G")))))))))</f>
        <v/>
      </c>
      <c r="BH311" s="26">
        <f>IF($X307="LA","MLAC5",IF($X307="SS","MSSC5",IF($X307="SCI","MSCIC5",IF($X307="im7","MM7C5",IF($X307="SP","MSPC5",IF($X307="ELL","ELL5G",IF($X307="SPLA","RLA5G",IF($X307="ASC","ASC5B"))))))))</f>
        <v/>
      </c>
      <c r="BI311" s="26">
        <f>IF($Y304="WB","MHRWB",IF($Y304="JG","MHRJG",IF($Y304="AV","MHRAV",IF($Y304="KP","MHRKP",IF($Y304="TH","MHRTH")))))</f>
        <v/>
      </c>
    </row>
    <row r="312">
      <c r="BD312" s="223">
        <f>IF($T308="LA","MLAC1",IF($T308="SS","MSSC1",IF($T308="SCI","MSCIC1",IF($T308="IM7","MM7C1",IF($T308="SP","MSPAC1",IF($T308="SPM","RM1B",IF($T308="SLA","RLA1B",IF($T308="ASC","ASC1BT1"))))))))</f>
        <v/>
      </c>
      <c r="BE312" s="217">
        <f>IF($U308="LA","MLAC2",IF($U308="SS","MSSC2",IF($U308="SCI","MSCIC2",IF($U308="im7","MM7C2",IF($U308="SP","MSPAC2",IF($U308="SPM","RM2B",IF($U308="SPLA","RLA2B",IF($U308="ASC","ASC2BT1",IF($U308="ELL","ELL2B")))))))))</f>
        <v/>
      </c>
      <c r="BF312" s="26">
        <f>IF($V308="LA","MLAC3",IF($V308="SS","MSSC3",IF($V308="SCI","MSCIC3",IF($V308="im8","MM8C3",IF($V308="SP","MSPC3",IF($V308="SPM","RM1G",IF($V308="SLA","RLA1G",IF($V308="ASC","ASC1GT1"))))))))</f>
        <v/>
      </c>
      <c r="BG312" s="26">
        <f>IF($W308="LA","MLAC4",IF($W308="SS","MSSC4",IF($W308="SCI","MSCIC4",IF($W308="im8","MM8C4",IF($W308="SP","MSPC4",IF($W308="SPM","RM2G",IF($W308="SPLA","RLA2G",IF($W308="ASC","ASC2GT1",IF($W308="MOT","OTM72G")))))))))</f>
        <v/>
      </c>
      <c r="BH312" s="26">
        <f>IF($X308="LA","MLAC5",IF($X308="SS","MSSC5",IF($X308="SCI","MSCIC5",IF($X308="im7","MM7C5",IF($X308="SP","MSPC5",IF($X308="ELL","ELL5G",IF($X308="SPLA","RLA5G",IF($X308="ASC","ASC5B"))))))))</f>
        <v/>
      </c>
      <c r="BI312" s="26">
        <f>IF($Y305="WB","MHRWB",IF($Y305="JG","MHRJG",IF($Y305="AV","MHRAV",IF($Y305="KP","MHRKP",IF($Y305="TH","MHRTH")))))</f>
        <v/>
      </c>
    </row>
    <row r="313">
      <c r="BD313" s="223">
        <f>IF($T309="LA","MLAC1",IF($T309="SS","MSSC1",IF($T309="SCI","MSCIC1",IF($T309="IM7","MM7C1",IF($T309="SP","MSPAC1",IF($T309="SPM","RM1B",IF($T309="SLA","RLA1B",IF($T309="ASC","ASC1BT1"))))))))</f>
        <v/>
      </c>
      <c r="BE313" s="217">
        <f>IF($U309="LA","MLAC2",IF($U309="SS","MSSC2",IF($U309="SCI","MSCIC2",IF($U309="im7","MM7C2",IF($U309="SP","MSPAC2",IF($U309="SPM","RM2B",IF($U309="SPLA","RLA2B",IF($U309="ASC","ASC2BT1",IF($U309="ELL","ELL2B")))))))))</f>
        <v/>
      </c>
      <c r="BF313" s="26">
        <f>IF($V309="LA","MLAC3",IF($V309="SS","MSSC3",IF($V309="SCI","MSCIC3",IF($V309="im8","MM8C3",IF($V309="SP","MSPC3",IF($V309="SPM","RM1G",IF($V309="SLA","RLA1G",IF($V309="ASC","ASC1GT1"))))))))</f>
        <v/>
      </c>
      <c r="BG313" s="26">
        <f>IF($W309="LA","MLAC4",IF($W309="SS","MSSC4",IF($W309="SCI","MSCIC4",IF($W309="im8","MM8C4",IF($W309="SP","MSPC4",IF($W309="SPM","RM2G",IF($W309="SPLA","RLA2G",IF($W309="ASC","ASC2GT1",IF($W309="MOT","OTM72G")))))))))</f>
        <v/>
      </c>
      <c r="BH313" s="26">
        <f>IF($X309="LA","MLAC5",IF($X309="SS","MSSC5",IF($X309="SCI","MSCIC5",IF($X309="im7","MM7C5",IF($X309="SP","MSPC5",IF($X309="ELL","ELL5G",IF($X309="SPLA","RLA5G",IF($X309="ASC","ASC5B"))))))))</f>
        <v/>
      </c>
      <c r="BI313" s="26">
        <f>IF($Y306="WB","MHRWB",IF($Y306="JG","MHRJG",IF($Y306="AV","MHRAV",IF($Y306="KP","MHRKP",IF($Y306="TH","MHRTH")))))</f>
        <v/>
      </c>
    </row>
    <row r="314">
      <c r="BD314" s="223">
        <f>IF($T310="LA","MLAC1",IF($T310="SS","MSSC1",IF($T310="SCI","MSCIC1",IF($T310="IM7","MM7C1",IF($T310="SP","MSPAC1",IF($T310="SPM","RM1B",IF($T310="SLA","RLA1B",IF($T310="ASC","ASC1BT1"))))))))</f>
        <v/>
      </c>
      <c r="BE314" s="217">
        <f>IF($U310="LA","MLAC2",IF($U310="SS","MSSC2",IF($U310="SCI","MSCIC2",IF($U310="im7","MM7C2",IF($U310="SP","MSPAC2",IF($U310="SPM","RM2B",IF($U310="SPLA","RLA2B",IF($U310="ASC","ASC2BT1",IF($U310="ELL","ELL2B")))))))))</f>
        <v/>
      </c>
      <c r="BF314" s="26">
        <f>IF($V310="LA","MLAC3",IF($V310="SS","MSSC3",IF($V310="SCI","MSCIC3",IF($V310="im8","MM8C3",IF($V310="SP","MSPC3",IF($V310="SPM","RM1G",IF($V310="SLA","RLA1G",IF($V310="ASC","ASC1GT1"))))))))</f>
        <v/>
      </c>
      <c r="BG314" s="26">
        <f>IF($W310="LA","MLAC4",IF($W310="SS","MSSC4",IF($W310="SCI","MSCIC4",IF($W310="im8","MM8C4",IF($W310="SP","MSPC4",IF($W310="SPM","RM2G",IF($W310="SPLA","RLA2G",IF($W310="ASC","ASC2GT1",IF($W310="MOT","OTM72G")))))))))</f>
        <v/>
      </c>
      <c r="BH314" s="26">
        <f>IF($X310="LA","MLAC5",IF($X310="SS","MSSC5",IF($X310="SCI","MSCIC5",IF($X310="im7","MM7C5",IF($X310="SP","MSPC5",IF($X310="ELL","ELL5G",IF($X310="SPLA","RLA5G",IF($X310="ASC","ASC5B"))))))))</f>
        <v/>
      </c>
      <c r="BI314" s="26">
        <f>IF($Y307="WB","MHRWB",IF($Y307="JG","MHRJG",IF($Y307="AV","MHRAV",IF($Y307="KP","MHRKP",IF($Y307="TH","MHRTH")))))</f>
        <v/>
      </c>
    </row>
    <row r="315">
      <c r="BD315" s="223">
        <f>IF($T311="LA","MLAC1",IF($T311="SS","MSSC1",IF($T311="SCI","MSCIC1",IF($T311="IM7","MM7C1",IF($T311="SP","MSPAC1",IF($T311="SPM","RM1B",IF($T311="SLA","RLA1B",IF($T311="ASC","ASC1BT1"))))))))</f>
        <v/>
      </c>
      <c r="BE315" s="217">
        <f>IF($U311="LA","MLAC2",IF($U311="SS","MSSC2",IF($U311="SCI","MSCIC2",IF($U311="im7","MM7C2",IF($U311="SP","MSPAC2",IF($U311="SPM","RM2B",IF($U311="SPLA","RLA2B",IF($U311="ASC","ASC2BT1",IF($U311="ELL","ELL2B")))))))))</f>
        <v/>
      </c>
      <c r="BF315" s="26">
        <f>IF($V311="LA","MLAC3",IF($V311="SS","MSSC3",IF($V311="SCI","MSCIC3",IF($V311="im8","MM8C3",IF($V311="SP","MSPC3",IF($V311="SPM","RM1G",IF($V311="SLA","RLA1G",IF($V311="ASC","ASC1GT1"))))))))</f>
        <v/>
      </c>
      <c r="BG315" s="26">
        <f>IF($W311="LA","MLAC4",IF($W311="SS","MSSC4",IF($W311="SCI","MSCIC4",IF($W311="im8","MM8C4",IF($W311="SP","MSPC4",IF($W311="SPM","RM2G",IF($W311="SPLA","RLA2G",IF($W311="ASC","ASC2GT1",IF($W311="MOT","OTM72G")))))))))</f>
        <v/>
      </c>
      <c r="BH315" s="26">
        <f>IF($X311="LA","MLAC5",IF($X311="SS","MSSC5",IF($X311="SCI","MSCIC5",IF($X311="im7","MM7C5",IF($X311="SP","MSPC5",IF($X311="ELL","ELL5G",IF($X311="SPLA","RLA5G",IF($X311="ASC","ASC5B"))))))))</f>
        <v/>
      </c>
      <c r="BI315" s="26">
        <f>IF($Y308="WB","MHRWB",IF($Y308="JG","MHRJG",IF($Y308="AV","MHRAV",IF($Y308="KP","MHRKP",IF($Y308="TH","MHRTH")))))</f>
        <v/>
      </c>
    </row>
    <row r="316">
      <c r="BD316" s="223">
        <f>IF($T312="LA","MLAC1",IF($T312="SS","MSSC1",IF($T312="SCI","MSCIC1",IF($T312="IM7","MM7C1",IF($T312="SP","MSPAC1",IF($T312="SPM","RM1B",IF($T312="SLA","RLA1B",IF($T312="ASC","ASC1BT1"))))))))</f>
        <v/>
      </c>
      <c r="BE316" s="217">
        <f>IF($U312="LA","MLAC2",IF($U312="SS","MSSC2",IF($U312="SCI","MSCIC2",IF($U312="im7","MM7C2",IF($U312="SP","MSPAC2",IF($U312="SPM","RM2B",IF($U312="SPLA","RLA2B",IF($U312="ASC","ASC2BT1",IF($U312="ELL","ELL2B")))))))))</f>
        <v/>
      </c>
      <c r="BF316" s="26">
        <f>IF($V312="LA","MLAC3",IF($V312="SS","MSSC3",IF($V312="SCI","MSCIC3",IF($V312="im8","MM8C3",IF($V312="SP","MSPC3",IF($V312="SPM","RM1G",IF($V312="SLA","RLA1G",IF($V312="ASC","ASC1GT1"))))))))</f>
        <v/>
      </c>
      <c r="BG316" s="26">
        <f>IF($W312="LA","MLAC4",IF($W312="SS","MSSC4",IF($W312="SCI","MSCIC4",IF($W312="im8","MM8C4",IF($W312="SP","MSPC4",IF($W312="SPM","RM2G",IF($W312="SPLA","RLA2G",IF($W312="ASC","ASC2GT1",IF($W312="MOT","OTM72G")))))))))</f>
        <v/>
      </c>
      <c r="BH316" s="26">
        <f>IF($X312="LA","MLAC5",IF($X312="SS","MSSC5",IF($X312="SCI","MSCIC5",IF($X312="im7","MM7C5",IF($X312="SP","MSPC5",IF($X312="ELL","ELL5G",IF($X312="SPLA","RLA5G",IF($X312="ASC","ASC5B"))))))))</f>
        <v/>
      </c>
      <c r="BI316" s="26">
        <f>IF($Y309="WB","MHRWB",IF($Y309="JG","MHRJG",IF($Y309="AV","MHRAV",IF($Y309="KP","MHRKP",IF($Y309="TH","MHRTH")))))</f>
        <v/>
      </c>
    </row>
    <row r="317">
      <c r="BD317" s="223">
        <f>IF($T313="LA","MLAC1",IF($T313="SS","MSSC1",IF($T313="SCI","MSCIC1",IF($T313="IM7","MM7C1",IF($T313="SP","MSPAC1",IF($T313="SPM","RM1B",IF($T313="SLA","RLA1B",IF($T313="ASC","ASC1BT1"))))))))</f>
        <v/>
      </c>
      <c r="BE317" s="217">
        <f>IF($U313="LA","MLAC2",IF($U313="SS","MSSC2",IF($U313="SCI","MSCIC2",IF($U313="im7","MM7C2",IF($U313="SP","MSPAC2",IF($U313="SPM","RM2B",IF($U313="SPLA","RLA2B",IF($U313="ASC","ASC2BT1",IF($U313="ELL","ELL2B")))))))))</f>
        <v/>
      </c>
      <c r="BF317" s="26">
        <f>IF($V313="LA","MLAC3",IF($V313="SS","MSSC3",IF($V313="SCI","MSCIC3",IF($V313="im8","MM8C3",IF($V313="SP","MSPC3",IF($V313="SPM","RM1G",IF($V313="SLA","RLA1G",IF($V313="ASC","ASC1GT1"))))))))</f>
        <v/>
      </c>
      <c r="BG317" s="26">
        <f>IF($W313="LA","MLAC4",IF($W313="SS","MSSC4",IF($W313="SCI","MSCIC4",IF($W313="im8","MM8C4",IF($W313="SP","MSPC4",IF($W313="SPM","RM2G",IF($W313="SPLA","RLA2G",IF($W313="ASC","ASC2GT1",IF($W313="MOT","OTM72G")))))))))</f>
        <v/>
      </c>
      <c r="BH317" s="26">
        <f>IF($X313="LA","MLAC5",IF($X313="SS","MSSC5",IF($X313="SCI","MSCIC5",IF($X313="im7","MM7C5",IF($X313="SP","MSPC5",IF($X313="ELL","ELL5G",IF($X313="SPLA","RLA5G",IF($X313="ASC","ASC5B"))))))))</f>
        <v/>
      </c>
      <c r="BI317" s="26">
        <f>IF($Y310="WB","MHRWB",IF($Y310="JG","MHRJG",IF($Y310="AV","MHRAV",IF($Y310="KP","MHRKP",IF($Y310="TH","MHRTH")))))</f>
        <v/>
      </c>
    </row>
    <row r="318">
      <c r="BD318" s="223">
        <f>IF($T314="LA","MLAC1",IF($T314="SS","MSSC1",IF($T314="SCI","MSCIC1",IF($T314="IM7","MM7C1",IF($T314="SP","MSPAC1",IF($T314="SPM","RM1B",IF($T314="SLA","RLA1B",IF($T314="ASC","ASC1BT1"))))))))</f>
        <v/>
      </c>
      <c r="BE318" s="217">
        <f>IF($U314="LA","MLAC2",IF($U314="SS","MSSC2",IF($U314="SCI","MSCIC2",IF($U314="im7","MM7C2",IF($U314="SP","MSPAC2",IF($U314="SPM","RM2B",IF($U314="SPLA","RLA2B",IF($U314="ASC","ASC2BT1",IF($U314="ELL","ELL2B")))))))))</f>
        <v/>
      </c>
      <c r="BF318" s="26">
        <f>IF($V314="LA","MLAC3",IF($V314="SS","MSSC3",IF($V314="SCI","MSCIC3",IF($V314="im8","MM8C3",IF($V314="SP","MSPC3",IF($V314="SPM","RM1G",IF($V314="SLA","RLA1G",IF($V314="ASC","ASC1GT1"))))))))</f>
        <v/>
      </c>
      <c r="BG318" s="26">
        <f>IF($W314="LA","MLAC4",IF($W314="SS","MSSC4",IF($W314="SCI","MSCIC4",IF($W314="im8","MM8C4",IF($W314="SP","MSPC4",IF($W314="SPM","RM2G",IF($W314="SPLA","RLA2G",IF($W314="ASC","ASC2GT1",IF($W314="MOT","OTM72G")))))))))</f>
        <v/>
      </c>
      <c r="BH318" s="26">
        <f>IF($X314="LA","MLAC5",IF($X314="SS","MSSC5",IF($X314="SCI","MSCIC5",IF($X314="im7","MM7C5",IF($X314="SP","MSPC5",IF($X314="ELL","ELL5G",IF($X314="SPLA","RLA5G",IF($X314="ASC","ASC5B"))))))))</f>
        <v/>
      </c>
      <c r="BI318" s="26">
        <f>IF($Y311="WB","MHRWB",IF($Y311="JG","MHRJG",IF($Y311="AV","MHRAV",IF($Y311="KP","MHRKP",IF($Y311="TH","MHRTH")))))</f>
        <v/>
      </c>
    </row>
    <row r="319">
      <c r="BD319" s="223">
        <f>IF($T315="LA","MLAC1",IF($T315="SS","MSSC1",IF($T315="SCI","MSCIC1",IF($T315="IM7","MM7C1",IF($T315="SP","MSPAC1",IF($T315="SPM","RM1B",IF($T315="SLA","RLA1B",IF($T315="ASC","ASC1BT1"))))))))</f>
        <v/>
      </c>
      <c r="BE319" s="217">
        <f>IF($U315="LA","MLAC2",IF($U315="SS","MSSC2",IF($U315="SCI","MSCIC2",IF($U315="im7","MM7C2",IF($U315="SP","MSPAC2",IF($U315="SPM","RM2B",IF($U315="SPLA","RLA2B",IF($U315="ASC","ASC2BT1",IF($U315="ELL","ELL2B")))))))))</f>
        <v/>
      </c>
      <c r="BF319" s="26">
        <f>IF($V315="LA","MLAC3",IF($V315="SS","MSSC3",IF($V315="SCI","MSCIC3",IF($V315="im8","MM8C3",IF($V315="SP","MSPC3",IF($V315="SPM","RM1G",IF($V315="SLA","RLA1G",IF($V315="ASC","ASC1GT1"))))))))</f>
        <v/>
      </c>
      <c r="BG319" s="26">
        <f>IF($W315="LA","MLAC4",IF($W315="SS","MSSC4",IF($W315="SCI","MSCIC4",IF($W315="im8","MM8C4",IF($W315="SP","MSPC4",IF($W315="SPM","RM2G",IF($W315="SPLA","RLA2G",IF($W315="ASC","ASC2GT1",IF($W315="MOT","OTM72G")))))))))</f>
        <v/>
      </c>
      <c r="BH319" s="26">
        <f>IF($X315="LA","MLAC5",IF($X315="SS","MSSC5",IF($X315="SCI","MSCIC5",IF($X315="im7","MM7C5",IF($X315="SP","MSPC5",IF($X315="ELL","ELL5G",IF($X315="SPLA","RLA5G",IF($X315="ASC","ASC5B"))))))))</f>
        <v/>
      </c>
      <c r="BI319" s="26">
        <f>IF($Y312="WB","MHRWB",IF($Y312="JG","MHRJG",IF($Y312="AV","MHRAV",IF($Y312="KP","MHRKP",IF($Y312="TH","MHRTH")))))</f>
        <v/>
      </c>
    </row>
    <row r="320">
      <c r="BD320" s="223">
        <f>IF($T316="LA","MLAC1",IF($T316="SS","MSSC1",IF($T316="SCI","MSCIC1",IF($T316="IM7","MM7C1",IF($T316="SP","MSPAC1",IF($T316="SPM","RM1B",IF($T316="SLA","RLA1B",IF($T316="ASC","ASC1BT1"))))))))</f>
        <v/>
      </c>
      <c r="BE320" s="217">
        <f>IF($U316="LA","MLAC2",IF($U316="SS","MSSC2",IF($U316="SCI","MSCIC2",IF($U316="im7","MM7C2",IF($U316="SP","MSPAC2",IF($U316="SPM","RM2B",IF($U316="SPLA","RLA2B",IF($U316="ASC","ASC2BT1",IF($U316="ELL","ELL2B")))))))))</f>
        <v/>
      </c>
      <c r="BF320" s="26">
        <f>IF($V316="LA","MLAC3",IF($V316="SS","MSSC3",IF($V316="SCI","MSCIC3",IF($V316="im8","MM8C3",IF($V316="SP","MSPC3",IF($V316="SPM","RM1G",IF($V316="SLA","RLA1G",IF($V316="ASC","ASC1GT1"))))))))</f>
        <v/>
      </c>
      <c r="BG320" s="26">
        <f>IF($W316="LA","MLAC4",IF($W316="SS","MSSC4",IF($W316="SCI","MSCIC4",IF($W316="im8","MM8C4",IF($W316="SP","MSPC4",IF($W316="SPM","RM2G",IF($W316="SPLA","RLA2G",IF($W316="ASC","ASC2GT1",IF($W316="MOT","OTM72G")))))))))</f>
        <v/>
      </c>
      <c r="BH320" s="26">
        <f>IF($X316="LA","MLAC5",IF($X316="SS","MSSC5",IF($X316="SCI","MSCIC5",IF($X316="im7","MM7C5",IF($X316="SP","MSPC5",IF($X316="ELL","ELL5G",IF($X316="SPLA","RLA5G",IF($X316="ASC","ASC5B"))))))))</f>
        <v/>
      </c>
      <c r="BI320" s="26">
        <f>IF($Y313="WB","MHRWB",IF($Y313="JG","MHRJG",IF($Y313="AV","MHRAV",IF($Y313="KP","MHRKP",IF($Y313="TH","MHRTH")))))</f>
        <v/>
      </c>
    </row>
    <row r="321">
      <c r="BD321" s="223">
        <f>IF($T317="LA","MLAC1",IF($T317="SS","MSSC1",IF($T317="SCI","MSCIC1",IF($T317="IM7","MM7C1",IF($T317="SP","MSPAC1",IF($T317="SPM","RM1B",IF($T317="SLA","RLA1B",IF($T317="ASC","ASC1BT1"))))))))</f>
        <v/>
      </c>
      <c r="BE321" s="217">
        <f>IF($U317="LA","MLAC2",IF($U317="SS","MSSC2",IF($U317="SCI","MSCIC2",IF($U317="im7","MM7C2",IF($U317="SP","MSPAC2",IF($U317="SPM","RM2B",IF($U317="SPLA","RLA2B",IF($U317="ASC","ASC2BT1",IF($U317="ELL","ELL2B")))))))))</f>
        <v/>
      </c>
      <c r="BF321" s="26">
        <f>IF($V317="LA","MLAC3",IF($V317="SS","MSSC3",IF($V317="SCI","MSCIC3",IF($V317="im8","MM8C3",IF($V317="SP","MSPC3",IF($V317="SPM","RM1G",IF($V317="SLA","RLA1G",IF($V317="ASC","ASC1GT1"))))))))</f>
        <v/>
      </c>
      <c r="BG321" s="26">
        <f>IF($W317="LA","MLAC4",IF($W317="SS","MSSC4",IF($W317="SCI","MSCIC4",IF($W317="im8","MM8C4",IF($W317="SP","MSPC4",IF($W317="SPM","RM2G",IF($W317="SPLA","RLA2G",IF($W317="ASC","ASC2GT1",IF($W317="MOT","OTM72G")))))))))</f>
        <v/>
      </c>
      <c r="BH321" s="26">
        <f>IF($X317="LA","MLAC5",IF($X317="SS","MSSC5",IF($X317="SCI","MSCIC5",IF($X317="im7","MM7C5",IF($X317="SP","MSPC5",IF($X317="ELL","ELL5G",IF($X317="SPLA","RLA5G",IF($X317="ASC","ASC5B"))))))))</f>
        <v/>
      </c>
      <c r="BI321" s="26">
        <f>IF($Y314="WB","MHRWB",IF($Y314="JG","MHRJG",IF($Y314="AV","MHRAV",IF($Y314="KP","MHRKP",IF($Y314="TH","MHRTH")))))</f>
        <v/>
      </c>
    </row>
    <row r="322">
      <c r="BD322" s="223">
        <f>IF($T318="LA","MLAC1",IF($T318="SS","MSSC1",IF($T318="SCI","MSCIC1",IF($T318="IM7","MM7C1",IF($T318="SP","MSPAC1",IF($T318="SPM","RM1B",IF($T318="SLA","RLA1B",IF($T318="ASC","ASC1BT1"))))))))</f>
        <v/>
      </c>
      <c r="BE322" s="217">
        <f>IF($U318="LA","MLAC2",IF($U318="SS","MSSC2",IF($U318="SCI","MSCIC2",IF($U318="im7","MM7C2",IF($U318="SP","MSPAC2",IF($U318="SPM","RM2B",IF($U318="SPLA","RLA2B",IF($U318="ASC","ASC2BT1",IF($U318="ELL","ELL2B")))))))))</f>
        <v/>
      </c>
      <c r="BF322" s="26">
        <f>IF($V318="LA","MLAC3",IF($V318="SS","MSSC3",IF($V318="SCI","MSCIC3",IF($V318="im8","MM8C3",IF($V318="SP","MSPC3",IF($V318="SPM","RM1G",IF($V318="SLA","RLA1G",IF($V318="ASC","ASC1GT1"))))))))</f>
        <v/>
      </c>
      <c r="BG322" s="26">
        <f>IF($W318="LA","MLAC4",IF($W318="SS","MSSC4",IF($W318="SCI","MSCIC4",IF($W318="im8","MM8C4",IF($W318="SP","MSPC4",IF($W318="SPM","RM2G",IF($W318="SPLA","RLA2G",IF($W318="ASC","ASC2GT1",IF($W318="MOT","OTM72G")))))))))</f>
        <v/>
      </c>
      <c r="BH322" s="26">
        <f>IF($X318="LA","MLAC5",IF($X318="SS","MSSC5",IF($X318="SCI","MSCIC5",IF($X318="im7","MM7C5",IF($X318="SP","MSPC5",IF($X318="ELL","ELL5G",IF($X318="SPLA","RLA5G",IF($X318="ASC","ASC5B"))))))))</f>
        <v/>
      </c>
      <c r="BI322" s="26">
        <f>IF($Y315="WB","MHRWB",IF($Y315="JG","MHRJG",IF($Y315="AV","MHRAV",IF($Y315="KP","MHRKP",IF($Y315="TH","MHRTH")))))</f>
        <v/>
      </c>
    </row>
    <row r="323">
      <c r="BD323" s="223">
        <f>IF($T319="LA","MLAC1",IF($T319="SS","MSSC1",IF($T319="SCI","MSCIC1",IF($T319="IM7","MM7C1",IF($T319="SP","MSPAC1",IF($T319="SPM","RM1B",IF($T319="SLA","RLA1B",IF($T319="ASC","ASC1BT1"))))))))</f>
        <v/>
      </c>
      <c r="BE323" s="217">
        <f>IF($U319="LA","MLAC2",IF($U319="SS","MSSC2",IF($U319="SCI","MSCIC2",IF($U319="im7","MM7C2",IF($U319="SP","MSPAC2",IF($U319="SPM","RM2B",IF($U319="SPLA","RLA2B",IF($U319="ASC","ASC2BT1",IF($U319="ELL","ELL2B")))))))))</f>
        <v/>
      </c>
      <c r="BF323" s="26">
        <f>IF($V319="LA","MLAC3",IF($V319="SS","MSSC3",IF($V319="SCI","MSCIC3",IF($V319="im8","MM8C3",IF($V319="SP","MSPC3",IF($V319="SPM","RM1G",IF($V319="SLA","RLA1G",IF($V319="ASC","ASC1GT1"))))))))</f>
        <v/>
      </c>
      <c r="BG323" s="26">
        <f>IF($W319="LA","MLAC4",IF($W319="SS","MSSC4",IF($W319="SCI","MSCIC4",IF($W319="im8","MM8C4",IF($W319="SP","MSPC4",IF($W319="SPM","RM2G",IF($W319="SPLA","RLA2G",IF($W319="ASC","ASC2GT1",IF($W319="MOT","OTM72G")))))))))</f>
        <v/>
      </c>
      <c r="BH323" s="26">
        <f>IF($X319="LA","MLAC5",IF($X319="SS","MSSC5",IF($X319="SCI","MSCIC5",IF($X319="im7","MM7C5",IF($X319="SP","MSPC5",IF($X319="ELL","ELL5G",IF($X319="SPLA","RLA5G",IF($X319="ASC","ASC5B"))))))))</f>
        <v/>
      </c>
      <c r="BI323" s="26">
        <f>IF($Y316="WB","MHRWB",IF($Y316="JG","MHRJG",IF($Y316="AV","MHRAV",IF($Y316="KP","MHRKP",IF($Y316="TH","MHRTH")))))</f>
        <v/>
      </c>
    </row>
    <row r="324">
      <c r="BD324" s="223">
        <f>IF($T320="LA","MLAC1",IF($T320="SS","MSSC1",IF($T320="SCI","MSCIC1",IF($T320="IM7","MM7C1",IF($T320="SP","MSPAC1",IF($T320="SPM","RM1B",IF($T320="SLA","RLA1B",IF($T320="ASC","ASC1BT1"))))))))</f>
        <v/>
      </c>
      <c r="BE324" s="217">
        <f>IF($U320="LA","MLAC2",IF($U320="SS","MSSC2",IF($U320="SCI","MSCIC2",IF($U320="im7","MM7C2",IF($U320="SP","MSPAC2",IF($U320="SPM","RM2B",IF($U320="SPLA","RLA2B",IF($U320="ASC","ASC2BT1",IF($U320="ELL","ELL2B")))))))))</f>
        <v/>
      </c>
      <c r="BF324" s="26">
        <f>IF($V320="LA","MLAC3",IF($V320="SS","MSSC3",IF($V320="SCI","MSCIC3",IF($V320="im8","MM8C3",IF($V320="SP","MSPC3",IF($V320="SPM","RM1G",IF($V320="SLA","RLA1G",IF($V320="ASC","ASC1GT1"))))))))</f>
        <v/>
      </c>
      <c r="BG324" s="26">
        <f>IF($W320="LA","MLAC4",IF($W320="SS","MSSC4",IF($W320="SCI","MSCIC4",IF($W320="im8","MM8C4",IF($W320="SP","MSPC4",IF($W320="SPM","RM2G",IF($W320="SPLA","RLA2G",IF($W320="ASC","ASC2GT1",IF($W320="MOT","OTM72G")))))))))</f>
        <v/>
      </c>
      <c r="BH324" s="26">
        <f>IF($X320="LA","MLAC5",IF($X320="SS","MSSC5",IF($X320="SCI","MSCIC5",IF($X320="im7","MM7C5",IF($X320="SP","MSPC5",IF($X320="ELL","ELL5G",IF($X320="SPLA","RLA5G",IF($X320="ASC","ASC5B"))))))))</f>
        <v/>
      </c>
      <c r="BI324" s="26">
        <f>IF($Y317="WB","MHRWB",IF($Y317="JG","MHRJG",IF($Y317="AV","MHRAV",IF($Y317="KP","MHRKP",IF($Y317="TH","MHRTH")))))</f>
        <v/>
      </c>
    </row>
    <row r="325">
      <c r="BD325" s="223">
        <f>IF($T321="LA","MLAC1",IF($T321="SS","MSSC1",IF($T321="SCI","MSCIC1",IF($T321="IM7","MM7C1",IF($T321="SP","MSPAC1",IF($T321="SPM","RM1B",IF($T321="SLA","RLA1B",IF($T321="ASC","ASC1BT1"))))))))</f>
        <v/>
      </c>
      <c r="BE325" s="217">
        <f>IF($U321="LA","MLAC2",IF($U321="SS","MSSC2",IF($U321="SCI","MSCIC2",IF($U321="im7","MM7C2",IF($U321="SP","MSPAC2",IF($U321="SPM","RM2B",IF($U321="SPLA","RLA2B",IF($U321="ASC","ASC2BT1",IF($U321="ELL","ELL2B")))))))))</f>
        <v/>
      </c>
      <c r="BF325" s="26">
        <f>IF($V321="LA","MLAC3",IF($V321="SS","MSSC3",IF($V321="SCI","MSCIC3",IF($V321="im8","MM8C3",IF($V321="SP","MSPC3",IF($V321="SPM","RM1G",IF($V321="SLA","RLA1G",IF($V321="ASC","ASC1GT1"))))))))</f>
        <v/>
      </c>
      <c r="BG325" s="26">
        <f>IF($W321="LA","MLAC4",IF($W321="SS","MSSC4",IF($W321="SCI","MSCIC4",IF($W321="im8","MM8C4",IF($W321="SP","MSPC4",IF($W321="SPM","RM2G",IF($W321="SPLA","RLA2G",IF($W321="ASC","ASC2GT1",IF($W321="MOT","OTM72G")))))))))</f>
        <v/>
      </c>
      <c r="BH325" s="26">
        <f>IF($X321="LA","MLAC5",IF($X321="SS","MSSC5",IF($X321="SCI","MSCIC5",IF($X321="im7","MM7C5",IF($X321="SP","MSPC5",IF($X321="ELL","ELL5G",IF($X321="SPLA","RLA5G",IF($X321="ASC","ASC5B"))))))))</f>
        <v/>
      </c>
      <c r="BI325" s="26">
        <f>IF($Y318="WB","MHRWB",IF($Y318="JG","MHRJG",IF($Y318="AV","MHRAV",IF($Y318="KP","MHRKP",IF($Y318="TH","MHRTH")))))</f>
        <v/>
      </c>
    </row>
    <row r="326">
      <c r="BD326" s="223">
        <f>IF($T322="LA","MLAC1",IF($T322="SS","MSSC1",IF($T322="SCI","MSCIC1",IF($T322="IM7","MM7C1",IF($T322="SP","MSPAC1",IF($T322="SPM","RM1B",IF($T322="SLA","RLA1B",IF($T322="ASC","ASC1BT1"))))))))</f>
        <v/>
      </c>
      <c r="BE326" s="217">
        <f>IF($U322="LA","MLAC2",IF($U322="SS","MSSC2",IF($U322="SCI","MSCIC2",IF($U322="im7","MM7C2",IF($U322="SP","MSPAC2",IF($U322="SPM","RM2B",IF($U322="SPLA","RLA2B",IF($U322="ASC","ASC2BT1",IF($U322="ELL","ELL2B")))))))))</f>
        <v/>
      </c>
      <c r="BF326" s="26">
        <f>IF($V322="LA","MLAC3",IF($V322="SS","MSSC3",IF($V322="SCI","MSCIC3",IF($V322="im8","MM8C3",IF($V322="SP","MSPC3",IF($V322="SPM","RM1G",IF($V322="SLA","RLA1G",IF($V322="ASC","ASC1GT1"))))))))</f>
        <v/>
      </c>
      <c r="BG326" s="26">
        <f>IF($W322="LA","MLAC4",IF($W322="SS","MSSC4",IF($W322="SCI","MSCIC4",IF($W322="im8","MM8C4",IF($W322="SP","MSPC4",IF($W322="SPM","RM2G",IF($W322="SPLA","RLA2G",IF($W322="ASC","ASC2GT1",IF($W322="MOT","OTM72G")))))))))</f>
        <v/>
      </c>
      <c r="BH326" s="26">
        <f>IF($X322="LA","MLAC5",IF($X322="SS","MSSC5",IF($X322="SCI","MSCIC5",IF($X322="im7","MM7C5",IF($X322="SP","MSPC5",IF($X322="ELL","ELL5G",IF($X322="SPLA","RLA5G",IF($X322="ASC","ASC5B"))))))))</f>
        <v/>
      </c>
      <c r="BI326" s="26">
        <f>IF($Y319="WB","MHRWB",IF($Y319="JG","MHRJG",IF($Y319="AV","MHRAV",IF($Y319="KP","MHRKP",IF($Y319="TH","MHRTH")))))</f>
        <v/>
      </c>
    </row>
    <row r="327">
      <c r="BD327" s="223">
        <f>IF($T323="LA","MLAC1",IF($T323="SS","MSSC1",IF($T323="SCI","MSCIC1",IF($T323="IM7","MM7C1",IF($T323="SP","MSPAC1",IF($T323="SPM","RM1B",IF($T323="SLA","RLA1B",IF($T323="ASC","ASC1BT1"))))))))</f>
        <v/>
      </c>
      <c r="BE327" s="217">
        <f>IF($U323="LA","MLAC2",IF($U323="SS","MSSC2",IF($U323="SCI","MSCIC2",IF($U323="im7","MM7C2",IF($U323="SP","MSPAC2",IF($U323="SPM","RM2B",IF($U323="SPLA","RLA2B",IF($U323="ASC","ASC2BT1",IF($U323="ELL","ELL2B")))))))))</f>
        <v/>
      </c>
      <c r="BF327" s="26">
        <f>IF($V323="LA","MLAC3",IF($V323="SS","MSSC3",IF($V323="SCI","MSCIC3",IF($V323="im8","MM8C3",IF($V323="SP","MSPC3",IF($V323="SPM","RM1G",IF($V323="SLA","RLA1G",IF($V323="ASC","ASC1GT1"))))))))</f>
        <v/>
      </c>
      <c r="BG327" s="26">
        <f>IF($W323="LA","MLAC4",IF($W323="SS","MSSC4",IF($W323="SCI","MSCIC4",IF($W323="im8","MM8C4",IF($W323="SP","MSPC4",IF($W323="SPM","RM2G",IF($W323="SPLA","RLA2G",IF($W323="ASC","ASC2GT1",IF($W323="MOT","OTM72G")))))))))</f>
        <v/>
      </c>
      <c r="BH327" s="26">
        <f>IF($X323="LA","MLAC5",IF($X323="SS","MSSC5",IF($X323="SCI","MSCIC5",IF($X323="im7","MM7C5",IF($X323="SP","MSPC5",IF($X323="ELL","ELL5G",IF($X323="SPLA","RLA5G",IF($X323="ASC","ASC5B"))))))))</f>
        <v/>
      </c>
      <c r="BI327" s="26">
        <f>IF($Y320="WB","MHRWB",IF($Y320="JG","MHRJG",IF($Y320="AV","MHRAV",IF($Y320="KP","MHRKP",IF($Y320="TH","MHRTH")))))</f>
        <v/>
      </c>
    </row>
    <row r="328">
      <c r="BD328" s="223">
        <f>IF($T324="LA","MLAC1",IF($T324="SS","MSSC1",IF($T324="SCI","MSCIC1",IF($T324="IM7","MM7C1",IF($T324="SP","MSPAC1",IF($T324="SPM","RM1B",IF($T324="SLA","RLA1B",IF($T324="ASC","ASC1BT1"))))))))</f>
        <v/>
      </c>
      <c r="BE328" s="217">
        <f>IF($U324="LA","MLAC2",IF($U324="SS","MSSC2",IF($U324="SCI","MSCIC2",IF($U324="im7","MM7C2",IF($U324="SP","MSPAC2",IF($U324="SPM","RM2B",IF($U324="SPLA","RLA2B",IF($U324="ASC","ASC2BT1",IF($U324="ELL","ELL2B")))))))))</f>
        <v/>
      </c>
      <c r="BF328" s="26">
        <f>IF($V324="LA","MLAC3",IF($V324="SS","MSSC3",IF($V324="SCI","MSCIC3",IF($V324="im8","MM8C3",IF($V324="SP","MSPC3",IF($V324="SPM","RM1G",IF($V324="SLA","RLA1G",IF($V324="ASC","ASC1GT1"))))))))</f>
        <v/>
      </c>
      <c r="BG328" s="26">
        <f>IF($W324="LA","MLAC4",IF($W324="SS","MSSC4",IF($W324="SCI","MSCIC4",IF($W324="im8","MM8C4",IF($W324="SP","MSPC4",IF($W324="SPM","RM2G",IF($W324="SPLA","RLA2G",IF($W324="ASC","ASC2GT1",IF($W324="MOT","OTM72G")))))))))</f>
        <v/>
      </c>
      <c r="BH328" s="26">
        <f>IF($X324="LA","MLAC5",IF($X324="SS","MSSC5",IF($X324="SCI","MSCIC5",IF($X324="im7","MM7C5",IF($X324="SP","MSPC5",IF($X324="ELL","ELL5G",IF($X324="SPLA","RLA5G",IF($X324="ASC","ASC5B"))))))))</f>
        <v/>
      </c>
      <c r="BI328" s="26">
        <f>IF($Y321="WB","MHRWB",IF($Y321="JG","MHRJG",IF($Y321="AV","MHRAV",IF($Y321="KP","MHRKP",IF($Y321="TH","MHRTH")))))</f>
        <v/>
      </c>
    </row>
    <row r="329">
      <c r="BD329" s="223">
        <f>IF($T325="LA","MLAC1",IF($T325="SS","MSSC1",IF($T325="SCI","MSCIC1",IF($T325="IM7","MM7C1",IF($T325="SP","MSPAC1",IF($T325="SPM","RM1B",IF($T325="SLA","RLA1B",IF($T325="ASC","ASC1BT1"))))))))</f>
        <v/>
      </c>
      <c r="BE329" s="217">
        <f>IF($U325="LA","MLAC2",IF($U325="SS","MSSC2",IF($U325="SCI","MSCIC2",IF($U325="im7","MM7C2",IF($U325="SP","MSPAC2",IF($U325="SPM","RM2B",IF($U325="SPLA","RLA2B",IF($U325="ASC","ASC2BT1",IF($U325="ELL","ELL2B")))))))))</f>
        <v/>
      </c>
      <c r="BF329" s="26">
        <f>IF($V325="LA","MLAC3",IF($V325="SS","MSSC3",IF($V325="SCI","MSCIC3",IF($V325="im8","MM8C3",IF($V325="SP","MSPC3",IF($V325="SPM","RM1G",IF($V325="SLA","RLA1G",IF($V325="ASC","ASC1GT1"))))))))</f>
        <v/>
      </c>
      <c r="BG329" s="26">
        <f>IF($W325="LA","MLAC4",IF($W325="SS","MSSC4",IF($W325="SCI","MSCIC4",IF($W325="im8","MM8C4",IF($W325="SP","MSPC4",IF($W325="SPM","RM2G",IF($W325="SPLA","RLA2G",IF($W325="ASC","ASC2GT1",IF($W325="MOT","OTM72G")))))))))</f>
        <v/>
      </c>
      <c r="BH329" s="26">
        <f>IF($X325="LA","MLAC5",IF($X325="SS","MSSC5",IF($X325="SCI","MSCIC5",IF($X325="im7","MM7C5",IF($X325="SP","MSPC5",IF($X325="ELL","ELL5G",IF($X325="SPLA","RLA5G",IF($X325="ASC","ASC5B"))))))))</f>
        <v/>
      </c>
      <c r="BI329" s="26">
        <f>IF($Y322="WB","MHRWB",IF($Y322="JG","MHRJG",IF($Y322="AV","MHRAV",IF($Y322="KP","MHRKP",IF($Y322="TH","MHRTH")))))</f>
        <v/>
      </c>
    </row>
    <row r="330">
      <c r="BD330" s="223">
        <f>IF($T326="LA","MLAC1",IF($T326="SS","MSSC1",IF($T326="SCI","MSCIC1",IF($T326="IM7","MM7C1",IF($T326="SP","MSPAC1",IF($T326="SPM","RM1B",IF($T326="SLA","RLA1B",IF($T326="ASC","ASC1BT1"))))))))</f>
        <v/>
      </c>
      <c r="BE330" s="217">
        <f>IF($U326="LA","MLAC2",IF($U326="SS","MSSC2",IF($U326="SCI","MSCIC2",IF($U326="im7","MM7C2",IF($U326="SP","MSPAC2",IF($U326="SPM","RM2B",IF($U326="SPLA","RLA2B",IF($U326="ASC","ASC2BT1",IF($U326="ELL","ELL2B")))))))))</f>
        <v/>
      </c>
      <c r="BF330" s="26">
        <f>IF($V326="LA","MLAC3",IF($V326="SS","MSSC3",IF($V326="SCI","MSCIC3",IF($V326="im8","MM8C3",IF($V326="SP","MSPC3",IF($V326="SPM","RM1G",IF($V326="SLA","RLA1G",IF($V326="ASC","ASC1GT1"))))))))</f>
        <v/>
      </c>
      <c r="BG330" s="26">
        <f>IF($W326="LA","MLAC4",IF($W326="SS","MSSC4",IF($W326="SCI","MSCIC4",IF($W326="im8","MM8C4",IF($W326="SP","MSPC4",IF($W326="SPM","RM2G",IF($W326="SPLA","RLA2G",IF($W326="ASC","ASC2GT1",IF($W326="MOT","OTM72G")))))))))</f>
        <v/>
      </c>
      <c r="BH330" s="26">
        <f>IF($X326="LA","MLAC5",IF($X326="SS","MSSC5",IF($X326="SCI","MSCIC5",IF($X326="im7","MM7C5",IF($X326="SP","MSPC5",IF($X326="ELL","ELL5G",IF($X326="SPLA","RLA5G",IF($X326="ASC","ASC5B"))))))))</f>
        <v/>
      </c>
      <c r="BI330" s="26">
        <f>IF($Y323="WB","MHRWB",IF($Y323="JG","MHRJG",IF($Y323="AV","MHRAV",IF($Y323="KP","MHRKP",IF($Y323="TH","MHRTH")))))</f>
        <v/>
      </c>
    </row>
    <row r="331">
      <c r="BD331" s="223">
        <f>IF($T327="LA","MLAC1",IF($T327="SS","MSSC1",IF($T327="SCI","MSCIC1",IF($T327="IM7","MM7C1",IF($T327="SP","MSPAC1",IF($T327="SPM","RM1B",IF($T327="SLA","RLA1B",IF($T327="ASC","ASC1BT1"))))))))</f>
        <v/>
      </c>
      <c r="BE331" s="217">
        <f>IF($U327="LA","MLAC2",IF($U327="SS","MSSC2",IF($U327="SCI","MSCIC2",IF($U327="im7","MM7C2",IF($U327="SP","MSPAC2",IF($U327="SPM","RM2B",IF($U327="SPLA","RLA2B",IF($U327="ASC","ASC2BT1",IF($U327="ELL","ELL2B")))))))))</f>
        <v/>
      </c>
      <c r="BF331" s="26">
        <f>IF($V327="LA","MLAC3",IF($V327="SS","MSSC3",IF($V327="SCI","MSCIC3",IF($V327="im8","MM8C3",IF($V327="SP","MSPC3",IF($V327="SPM","RM1G",IF($V327="SLA","RLA1G",IF($V327="ASC","ASC1GT1"))))))))</f>
        <v/>
      </c>
      <c r="BG331" s="26">
        <f>IF($W327="LA","MLAC4",IF($W327="SS","MSSC4",IF($W327="SCI","MSCIC4",IF($W327="im8","MM8C4",IF($W327="SP","MSPC4",IF($W327="SPM","RM2G",IF($W327="SPLA","RLA2G",IF($W327="ASC","ASC2GT1",IF($W327="MOT","OTM72G")))))))))</f>
        <v/>
      </c>
      <c r="BH331" s="26">
        <f>IF($X327="LA","MLAC5",IF($X327="SS","MSSC5",IF($X327="SCI","MSCIC5",IF($X327="im7","MM7C5",IF($X327="SP","MSPC5",IF($X327="ELL","ELL5G",IF($X327="SPLA","RLA5G",IF($X327="ASC","ASC5B"))))))))</f>
        <v/>
      </c>
      <c r="BI331" s="26">
        <f>IF($Y324="WB","MHRWB",IF($Y324="JG","MHRJG",IF($Y324="AV","MHRAV",IF($Y324="KP","MHRKP",IF($Y324="TH","MHRTH")))))</f>
        <v/>
      </c>
    </row>
    <row r="332">
      <c r="BD332" s="223">
        <f>IF($T328="LA","MLAC1",IF($T328="SS","MSSC1",IF($T328="SCI","MSCIC1",IF($T328="IM7","MM7C1",IF($T328="SP","MSPAC1",IF($T328="SPM","RM1B",IF($T328="SLA","RLA1B",IF($T328="ASC","ASC1BT1"))))))))</f>
        <v/>
      </c>
      <c r="BE332" s="217">
        <f>IF($U328="LA","MLAC2",IF($U328="SS","MSSC2",IF($U328="SCI","MSCIC2",IF($U328="im7","MM7C2",IF($U328="SP","MSPAC2",IF($U328="SPM","RM2B",IF($U328="SPLA","RLA2B",IF($U328="ASC","ASC2BT1",IF($U328="ELL","ELL2B")))))))))</f>
        <v/>
      </c>
      <c r="BF332" s="26">
        <f>IF($V328="LA","MLAC3",IF($V328="SS","MSSC3",IF($V328="SCI","MSCIC3",IF($V328="im8","MM8C3",IF($V328="SP","MSPC3",IF($V328="SPM","RM1G",IF($V328="SLA","RLA1G",IF($V328="ASC","ASC1GT1"))))))))</f>
        <v/>
      </c>
      <c r="BG332" s="26">
        <f>IF($W328="LA","MLAC4",IF($W328="SS","MSSC4",IF($W328="SCI","MSCIC4",IF($W328="im8","MM8C4",IF($W328="SP","MSPC4",IF($W328="SPM","RM2G",IF($W328="SPLA","RLA2G",IF($W328="ASC","ASC2GT1",IF($W328="MOT","OTM72G")))))))))</f>
        <v/>
      </c>
      <c r="BH332" s="26">
        <f>IF($X328="LA","MLAC5",IF($X328="SS","MSSC5",IF($X328="SCI","MSCIC5",IF($X328="im7","MM7C5",IF($X328="SP","MSPC5",IF($X328="ELL","ELL5G",IF($X328="SPLA","RLA5G",IF($X328="ASC","ASC5B"))))))))</f>
        <v/>
      </c>
      <c r="BI332" s="26">
        <f>IF($Y325="WB","MHRWB",IF($Y325="JG","MHRJG",IF($Y325="AV","MHRAV",IF($Y325="KP","MHRKP",IF($Y325="TH","MHRTH")))))</f>
        <v/>
      </c>
    </row>
    <row r="333">
      <c r="BD333" s="223">
        <f>IF($T329="LA","MLAC1",IF($T329="SS","MSSC1",IF($T329="SCI","MSCIC1",IF($T329="IM7","MM7C1",IF($T329="SP","MSPAC1",IF($T329="SPM","RM1B",IF($T329="SLA","RLA1B",IF($T329="ASC","ASC1BT1"))))))))</f>
        <v/>
      </c>
      <c r="BE333" s="217">
        <f>IF($U329="LA","MLAC2",IF($U329="SS","MSSC2",IF($U329="SCI","MSCIC2",IF($U329="im7","MM7C2",IF($U329="SP","MSPAC2",IF($U329="SPM","RM2B",IF($U329="SPLA","RLA2B",IF($U329="ASC","ASC2BT1",IF($U329="ELL","ELL2B")))))))))</f>
        <v/>
      </c>
      <c r="BF333" s="26">
        <f>IF($V329="LA","MLAC3",IF($V329="SS","MSSC3",IF($V329="SCI","MSCIC3",IF($V329="im8","MM8C3",IF($V329="SP","MSPC3",IF($V329="SPM","RM1G",IF($V329="SLA","RLA1G",IF($V329="ASC","ASC1GT1"))))))))</f>
        <v/>
      </c>
      <c r="BG333" s="26">
        <f>IF($W329="LA","MLAC4",IF($W329="SS","MSSC4",IF($W329="SCI","MSCIC4",IF($W329="im8","MM8C4",IF($W329="SP","MSPC4",IF($W329="SPM","RM2G",IF($W329="SPLA","RLA2G",IF($W329="ASC","ASC2GT1",IF($W329="MOT","OTM72G")))))))))</f>
        <v/>
      </c>
      <c r="BH333" s="26">
        <f>IF($X329="LA","MLAC5",IF($X329="SS","MSSC5",IF($X329="SCI","MSCIC5",IF($X329="im7","MM7C5",IF($X329="SP","MSPC5",IF($X329="ELL","ELL5G",IF($X329="SPLA","RLA5G",IF($X329="ASC","ASC5B"))))))))</f>
        <v/>
      </c>
      <c r="BI333" s="26">
        <f>IF($Y326="WB","MHRWB",IF($Y326="JG","MHRJG",IF($Y326="AV","MHRAV",IF($Y326="KP","MHRKP",IF($Y326="TH","MHRTH")))))</f>
        <v/>
      </c>
    </row>
    <row r="334">
      <c r="BD334" s="223">
        <f>IF($T330="LA","MLAC1",IF($T330="SS","MSSC1",IF($T330="SCI","MSCIC1",IF($T330="IM7","MM7C1",IF($T330="SP","MSPAC1",IF($T330="SPM","RM1B",IF($T330="SLA","RLA1B",IF($T330="ASC","ASC1BT1"))))))))</f>
        <v/>
      </c>
      <c r="BE334" s="217">
        <f>IF($U330="LA","MLAC2",IF($U330="SS","MSSC2",IF($U330="SCI","MSCIC2",IF($U330="im7","MM7C2",IF($U330="SP","MSPAC2",IF($U330="SPM","RM2B",IF($U330="SPLA","RLA2B",IF($U330="ASC","ASC2BT1",IF($U330="ELL","ELL2B")))))))))</f>
        <v/>
      </c>
      <c r="BF334" s="26">
        <f>IF($V330="LA","MLAC3",IF($V330="SS","MSSC3",IF($V330="SCI","MSCIC3",IF($V330="im8","MM8C3",IF($V330="SP","MSPC3",IF($V330="SPM","RM1G",IF($V330="SLA","RLA1G",IF($V330="ASC","ASC1GT1"))))))))</f>
        <v/>
      </c>
      <c r="BG334" s="26">
        <f>IF($W330="LA","MLAC4",IF($W330="SS","MSSC4",IF($W330="SCI","MSCIC4",IF($W330="im8","MM8C4",IF($W330="SP","MSPC4",IF($W330="SPM","RM2G",IF($W330="SPLA","RLA2G",IF($W330="ASC","ASC2GT1",IF($W330="MOT","OTM72G")))))))))</f>
        <v/>
      </c>
      <c r="BH334" s="26">
        <f>IF($X330="LA","MLAC5",IF($X330="SS","MSSC5",IF($X330="SCI","MSCIC5",IF($X330="im7","MM7C5",IF($X330="SP","MSPC5",IF($X330="ELL","ELL5G",IF($X330="SPLA","RLA5G",IF($X330="ASC","ASC5B"))))))))</f>
        <v/>
      </c>
      <c r="BI334" s="26">
        <f>IF($Y327="WB","MHRWB",IF($Y327="JG","MHRJG",IF($Y327="AV","MHRAV",IF($Y327="KP","MHRKP",IF($Y327="TH","MHRTH")))))</f>
        <v/>
      </c>
    </row>
    <row r="335">
      <c r="BD335" s="223">
        <f>IF($T331="LA","MLAC1",IF($T331="SS","MSSC1",IF($T331="SCI","MSCIC1",IF($T331="IM7","MM7C1",IF($T331="SP","MSPAC1",IF($T331="SPM","RM1B",IF($T331="SLA","RLA1B",IF($T331="ASC","ASC1BT1"))))))))</f>
        <v/>
      </c>
      <c r="BE335" s="217">
        <f>IF($U331="LA","MLAC2",IF($U331="SS","MSSC2",IF($U331="SCI","MSCIC2",IF($U331="im7","MM7C2",IF($U331="SP","MSPAC2",IF($U331="SPM","RM2B",IF($U331="SPLA","RLA2B",IF($U331="ASC","ASC2BT1",IF($U331="ELL","ELL2B")))))))))</f>
        <v/>
      </c>
      <c r="BF335" s="26">
        <f>IF($V331="LA","MLAC3",IF($V331="SS","MSSC3",IF($V331="SCI","MSCIC3",IF($V331="im8","MM8C3",IF($V331="SP","MSPC3",IF($V331="SPM","RM1G",IF($V331="SLA","RLA1G",IF($V331="ASC","ASC1GT1"))))))))</f>
        <v/>
      </c>
      <c r="BG335" s="26">
        <f>IF($W331="LA","MLAC4",IF($W331="SS","MSSC4",IF($W331="SCI","MSCIC4",IF($W331="im8","MM8C4",IF($W331="SP","MSPC4",IF($W331="SPM","RM2G",IF($W331="SPLA","RLA2G",IF($W331="ASC","ASC2GT1",IF($W331="MOT","OTM72G")))))))))</f>
        <v/>
      </c>
      <c r="BH335" s="26">
        <f>IF($X331="LA","MLAC5",IF($X331="SS","MSSC5",IF($X331="SCI","MSCIC5",IF($X331="im7","MM7C5",IF($X331="SP","MSPC5",IF($X331="ELL","ELL5G",IF($X331="SPLA","RLA5G",IF($X331="ASC","ASC5B"))))))))</f>
        <v/>
      </c>
      <c r="BI335" s="26">
        <f>IF($Y328="WB","MHRWB",IF($Y328="JG","MHRJG",IF($Y328="AV","MHRAV",IF($Y328="KP","MHRKP",IF($Y328="TH","MHRTH")))))</f>
        <v/>
      </c>
    </row>
    <row r="336">
      <c r="BD336" s="223">
        <f>IF($T332="LA","MLAC1",IF($T332="SS","MSSC1",IF($T332="SCI","MSCIC1",IF($T332="IM7","MM7C1",IF($T332="SP","MSPAC1",IF($T332="SPM","RM1B",IF($T332="SLA","RLA1B",IF($T332="ASC","ASC1BT1"))))))))</f>
        <v/>
      </c>
      <c r="BE336" s="217">
        <f>IF($U332="LA","MLAC2",IF($U332="SS","MSSC2",IF($U332="SCI","MSCIC2",IF($U332="im7","MM7C2",IF($U332="SP","MSPAC2",IF($U332="SPM","RM2B",IF($U332="SPLA","RLA2B",IF($U332="ASC","ASC2BT1",IF($U332="ELL","ELL2B")))))))))</f>
        <v/>
      </c>
      <c r="BF336" s="26">
        <f>IF($V332="LA","MLAC3",IF($V332="SS","MSSC3",IF($V332="SCI","MSCIC3",IF($V332="im8","MM8C3",IF($V332="SP","MSPC3",IF($V332="SPM","RM1G",IF($V332="SLA","RLA1G",IF($V332="ASC","ASC1GT1"))))))))</f>
        <v/>
      </c>
      <c r="BG336" s="26">
        <f>IF($W332="LA","MLAC4",IF($W332="SS","MSSC4",IF($W332="SCI","MSCIC4",IF($W332="im8","MM8C4",IF($W332="SP","MSPC4",IF($W332="SPM","RM2G",IF($W332="SPLA","RLA2G",IF($W332="ASC","ASC2GT1",IF($W332="MOT","OTM72G")))))))))</f>
        <v/>
      </c>
      <c r="BH336" s="26">
        <f>IF($X332="LA","MLAC5",IF($X332="SS","MSSC5",IF($X332="SCI","MSCIC5",IF($X332="im7","MM7C5",IF($X332="SP","MSPC5",IF($X332="ELL","ELL5G",IF($X332="SPLA","RLA5G",IF($X332="ASC","ASC5B"))))))))</f>
        <v/>
      </c>
      <c r="BI336" s="26">
        <f>IF($Y329="WB","MHRWB",IF($Y329="JG","MHRJG",IF($Y329="AV","MHRAV",IF($Y329="KP","MHRKP",IF($Y329="TH","MHRTH")))))</f>
        <v/>
      </c>
    </row>
    <row r="337">
      <c r="BD337" s="223">
        <f>IF($T333="LA","MLAC1",IF($T333="SS","MSSC1",IF($T333="SCI","MSCIC1",IF($T333="IM7","MM7C1",IF($T333="SP","MSPAC1",IF($T333="SPM","RM1B",IF($T333="SLA","RLA1B",IF($T333="ASC","ASC1BT1"))))))))</f>
        <v/>
      </c>
      <c r="BE337" s="217">
        <f>IF($U333="LA","MLAC2",IF($U333="SS","MSSC2",IF($U333="SCI","MSCIC2",IF($U333="im7","MM7C2",IF($U333="SP","MSPAC2",IF($U333="SPM","RM2B",IF($U333="SPLA","RLA2B",IF($U333="ASC","ASC2BT1",IF($U333="ELL","ELL2B")))))))))</f>
        <v/>
      </c>
      <c r="BF337" s="26">
        <f>IF($V333="LA","MLAC3",IF($V333="SS","MSSC3",IF($V333="SCI","MSCIC3",IF($V333="im8","MM8C3",IF($V333="SP","MSPC3",IF($V333="SPM","RM1G",IF($V333="SLA","RLA1G",IF($V333="ASC","ASC1GT1"))))))))</f>
        <v/>
      </c>
      <c r="BG337" s="26">
        <f>IF($W333="LA","MLAC4",IF($W333="SS","MSSC4",IF($W333="SCI","MSCIC4",IF($W333="im8","MM8C4",IF($W333="SP","MSPC4",IF($W333="SPM","RM2G",IF($W333="SPLA","RLA2G",IF($W333="ASC","ASC2GT1",IF($W333="MOT","OTM72G")))))))))</f>
        <v/>
      </c>
      <c r="BH337" s="26">
        <f>IF($X333="LA","MLAC5",IF($X333="SS","MSSC5",IF($X333="SCI","MSCIC5",IF($X333="im7","MM7C5",IF($X333="SP","MSPC5",IF($X333="ELL","ELL5G",IF($X333="SPLA","RLA5G",IF($X333="ASC","ASC5B"))))))))</f>
        <v/>
      </c>
      <c r="BI337" s="26">
        <f>IF($Y330="WB","MHRWB",IF($Y330="JG","MHRJG",IF($Y330="AV","MHRAV",IF($Y330="KP","MHRKP",IF($Y330="TH","MHRTH")))))</f>
        <v/>
      </c>
    </row>
    <row r="338">
      <c r="BD338" s="223">
        <f>IF($T334="LA","MLAC1",IF($T334="SS","MSSC1",IF($T334="SCI","MSCIC1",IF($T334="IM7","MM7C1",IF($T334="SP","MSPAC1",IF($T334="SPM","RM1B",IF($T334="SLA","RLA1B",IF($T334="ASC","ASC1BT1"))))))))</f>
        <v/>
      </c>
      <c r="BE338" s="217">
        <f>IF($U334="LA","MLAC2",IF($U334="SS","MSSC2",IF($U334="SCI","MSCIC2",IF($U334="im7","MM7C2",IF($U334="SP","MSPAC2",IF($U334="SPM","RM2B",IF($U334="SPLA","RLA2B",IF($U334="ASC","ASC2BT1",IF($U334="ELL","ELL2B")))))))))</f>
        <v/>
      </c>
      <c r="BF338" s="26">
        <f>IF($V334="LA","MLAC3",IF($V334="SS","MSSC3",IF($V334="SCI","MSCIC3",IF($V334="im8","MM8C3",IF($V334="SP","MSPC3",IF($V334="SPM","RM1G",IF($V334="SLA","RLA1G",IF($V334="ASC","ASC1GT1"))))))))</f>
        <v/>
      </c>
      <c r="BG338" s="26">
        <f>IF($W334="LA","MLAC4",IF($W334="SS","MSSC4",IF($W334="SCI","MSCIC4",IF($W334="im8","MM8C4",IF($W334="SP","MSPC4",IF($W334="SPM","RM2G",IF($W334="SPLA","RLA2G",IF($W334="ASC","ASC2GT1",IF($W334="MOT","OTM72G")))))))))</f>
        <v/>
      </c>
      <c r="BH338" s="26">
        <f>IF($X334="LA","MLAC5",IF($X334="SS","MSSC5",IF($X334="SCI","MSCIC5",IF($X334="im7","MM7C5",IF($X334="SP","MSPC5",IF($X334="ELL","ELL5G",IF($X334="SPLA","RLA5G",IF($X334="ASC","ASC5B"))))))))</f>
        <v/>
      </c>
      <c r="BI338" s="26">
        <f>IF($Y331="WB","MHRWB",IF($Y331="JG","MHRJG",IF($Y331="AV","MHRAV",IF($Y331="KP","MHRKP",IF($Y331="TH","MHRTH")))))</f>
        <v/>
      </c>
    </row>
    <row r="339">
      <c r="BD339" s="223">
        <f>IF($T335="LA","MLAC1",IF($T335="SS","MSSC1",IF($T335="SCI","MSCIC1",IF($T335="IM7","MM7C1",IF($T335="SP","MSPAC1",IF($T335="SPM","RM1B",IF($T335="SLA","RLA1B",IF($T335="ASC","ASC1BT1"))))))))</f>
        <v/>
      </c>
      <c r="BE339" s="217">
        <f>IF($U335="LA","MLAC2",IF($U335="SS","MSSC2",IF($U335="SCI","MSCIC2",IF($U335="im7","MM7C2",IF($U335="SP","MSPAC2",IF($U335="SPM","RM2B",IF($U335="SPLA","RLA2B",IF($U335="ASC","ASC2BT1",IF($U335="ELL","ELL2B")))))))))</f>
        <v/>
      </c>
      <c r="BF339" s="26">
        <f>IF($V335="LA","MLAC3",IF($V335="SS","MSSC3",IF($V335="SCI","MSCIC3",IF($V335="im8","MM8C3",IF($V335="SP","MSPC3",IF($V335="SPM","RM1G",IF($V335="SLA","RLA1G",IF($V335="ASC","ASC1GT1"))))))))</f>
        <v/>
      </c>
      <c r="BG339" s="26">
        <f>IF($W335="LA","MLAC4",IF($W335="SS","MSSC4",IF($W335="SCI","MSCIC4",IF($W335="im8","MM8C4",IF($W335="SP","MSPC4",IF($W335="SPM","RM2G",IF($W335="SPLA","RLA2G",IF($W335="ASC","ASC2GT1",IF($W335="MOT","OTM72G")))))))))</f>
        <v/>
      </c>
      <c r="BH339" s="26">
        <f>IF($X335="LA","MLAC5",IF($X335="SS","MSSC5",IF($X335="SCI","MSCIC5",IF($X335="im7","MM7C5",IF($X335="SP","MSPC5",IF($X335="ELL","ELL5G",IF($X335="SPLA","RLA5G",IF($X335="ASC","ASC5B"))))))))</f>
        <v/>
      </c>
      <c r="BI339" s="26">
        <f>IF($Y332="WB","MHRWB",IF($Y332="JG","MHRJG",IF($Y332="AV","MHRAV",IF($Y332="KP","MHRKP",IF($Y332="TH","MHRTH")))))</f>
        <v/>
      </c>
    </row>
    <row r="340">
      <c r="BD340" s="223">
        <f>IF($T336="LA","MLAC1",IF($T336="SS","MSSC1",IF($T336="SCI","MSCIC1",IF($T336="IM7","MM7C1",IF($T336="SP","MSPAC1",IF($T336="SPM","RM1B",IF($T336="SLA","RLA1B",IF($T336="ASC","ASC1BT1"))))))))</f>
        <v/>
      </c>
      <c r="BE340" s="217">
        <f>IF($U336="LA","MLAC2",IF($U336="SS","MSSC2",IF($U336="SCI","MSCIC2",IF($U336="im7","MM7C2",IF($U336="SP","MSPAC2",IF($U336="SPM","RM2B",IF($U336="SPLA","RLA2B",IF($U336="ASC","ASC2BT1",IF($U336="ELL","ELL2B")))))))))</f>
        <v/>
      </c>
      <c r="BF340" s="26">
        <f>IF($V336="LA","MLAC3",IF($V336="SS","MSSC3",IF($V336="SCI","MSCIC3",IF($V336="im8","MM8C3",IF($V336="SP","MSPC3",IF($V336="SPM","RM1G",IF($V336="SLA","RLA1G",IF($V336="ASC","ASC1GT1"))))))))</f>
        <v/>
      </c>
      <c r="BG340" s="26">
        <f>IF($W336="LA","MLAC4",IF($W336="SS","MSSC4",IF($W336="SCI","MSCIC4",IF($W336="im8","MM8C4",IF($W336="SP","MSPC4",IF($W336="SPM","RM2G",IF($W336="SPLA","RLA2G",IF($W336="ASC","ASC2GT1",IF($W336="MOT","OTM72G")))))))))</f>
        <v/>
      </c>
      <c r="BH340" s="26">
        <f>IF($X336="LA","MLAC5",IF($X336="SS","MSSC5",IF($X336="SCI","MSCIC5",IF($X336="im7","MM7C5",IF($X336="SP","MSPC5",IF($X336="ELL","ELL5G",IF($X336="SPLA","RLA5G",IF($X336="ASC","ASC5B"))))))))</f>
        <v/>
      </c>
      <c r="BI340" s="26">
        <f>IF($Y333="WB","MHRWB",IF($Y333="JG","MHRJG",IF($Y333="AV","MHRAV",IF($Y333="KP","MHRKP",IF($Y333="TH","MHRTH")))))</f>
        <v/>
      </c>
    </row>
    <row r="341">
      <c r="BD341" s="223">
        <f>IF($T337="LA","MLAC1",IF($T337="SS","MSSC1",IF($T337="SCI","MSCIC1",IF($T337="IM7","MM7C1",IF($T337="SP","MSPAC1",IF($T337="SPM","RM1B",IF($T337="SLA","RLA1B",IF($T337="ASC","ASC1BT1"))))))))</f>
        <v/>
      </c>
      <c r="BE341" s="217">
        <f>IF($U337="LA","MLAC2",IF($U337="SS","MSSC2",IF($U337="SCI","MSCIC2",IF($U337="im7","MM7C2",IF($U337="SP","MSPAC2",IF($U337="SPM","RM2B",IF($U337="SPLA","RLA2B",IF($U337="ASC","ASC2BT1",IF($U337="ELL","ELL2B")))))))))</f>
        <v/>
      </c>
      <c r="BF341" s="26">
        <f>IF($V337="LA","MLAC3",IF($V337="SS","MSSC3",IF($V337="SCI","MSCIC3",IF($V337="im8","MM8C3",IF($V337="SP","MSPC3",IF($V337="SPM","RM1G",IF($V337="SLA","RLA1G",IF($V337="ASC","ASC1GT1"))))))))</f>
        <v/>
      </c>
      <c r="BG341" s="26">
        <f>IF($W337="LA","MLAC4",IF($W337="SS","MSSC4",IF($W337="SCI","MSCIC4",IF($W337="im8","MM8C4",IF($W337="SP","MSPC4",IF($W337="SPM","RM2G",IF($W337="SPLA","RLA2G",IF($W337="ASC","ASC2GT1",IF($W337="MOT","OTM72G")))))))))</f>
        <v/>
      </c>
      <c r="BH341" s="26">
        <f>IF($X337="LA","MLAC5",IF($X337="SS","MSSC5",IF($X337="SCI","MSCIC5",IF($X337="im7","MM7C5",IF($X337="SP","MSPC5",IF($X337="ELL","ELL5G",IF($X337="SPLA","RLA5G",IF($X337="ASC","ASC5B"))))))))</f>
        <v/>
      </c>
      <c r="BI341" s="26">
        <f>IF($Y334="WB","MHRWB",IF($Y334="JG","MHRJG",IF($Y334="AV","MHRAV",IF($Y334="KP","MHRKP",IF($Y334="TH","MHRTH")))))</f>
        <v/>
      </c>
    </row>
    <row r="342">
      <c r="BD342" s="223">
        <f>IF($T338="LA","MLAC1",IF($T338="SS","MSSC1",IF($T338="SCI","MSCIC1",IF($T338="IM7","MM7C1",IF($T338="SP","MSPAC1",IF($T338="SPM","RM1B",IF($T338="SLA","RLA1B",IF($T338="ASC","ASC1BT1"))))))))</f>
        <v/>
      </c>
      <c r="BE342" s="217">
        <f>IF($U338="LA","MLAC2",IF($U338="SS","MSSC2",IF($U338="SCI","MSCIC2",IF($U338="im7","MM7C2",IF($U338="SP","MSPAC2",IF($U338="SPM","RM2B",IF($U338="SPLA","RLA2B",IF($U338="ASC","ASC2BT1",IF($U338="ELL","ELL2B")))))))))</f>
        <v/>
      </c>
      <c r="BF342" s="26">
        <f>IF($V338="LA","MLAC3",IF($V338="SS","MSSC3",IF($V338="SCI","MSCIC3",IF($V338="im8","MM8C3",IF($V338="SP","MSPC3",IF($V338="SPM","RM1G",IF($V338="SLA","RLA1G",IF($V338="ASC","ASC1GT1"))))))))</f>
        <v/>
      </c>
      <c r="BG342" s="26">
        <f>IF($W338="LA","MLAC4",IF($W338="SS","MSSC4",IF($W338="SCI","MSCIC4",IF($W338="im8","MM8C4",IF($W338="SP","MSPC4",IF($W338="SPM","RM2G",IF($W338="SPLA","RLA2G",IF($W338="ASC","ASC2GT1",IF($W338="MOT","OTM72G")))))))))</f>
        <v/>
      </c>
      <c r="BH342" s="26">
        <f>IF($X338="LA","MLAC5",IF($X338="SS","MSSC5",IF($X338="SCI","MSCIC5",IF($X338="im7","MM7C5",IF($X338="SP","MSPC5",IF($X338="ELL","ELL5G",IF($X338="SPLA","RLA5G",IF($X338="ASC","ASC5B"))))))))</f>
        <v/>
      </c>
      <c r="BI342" s="26">
        <f>IF($Y335="WB","MHRWB",IF($Y335="JG","MHRJG",IF($Y335="AV","MHRAV",IF($Y335="KP","MHRKP",IF($Y335="TH","MHRTH")))))</f>
        <v/>
      </c>
    </row>
    <row r="343">
      <c r="BD343" s="223">
        <f>IF($T339="LA","MLAC1",IF($T339="SS","MSSC1",IF($T339="SCI","MSCIC1",IF($T339="IM7","MM7C1",IF($T339="SP","MSPAC1",IF($T339="SPM","RM1B",IF($T339="SLA","RLA1B",IF($T339="ASC","ASC1BT1"))))))))</f>
        <v/>
      </c>
      <c r="BE343" s="217">
        <f>IF($U339="LA","MLAC2",IF($U339="SS","MSSC2",IF($U339="SCI","MSCIC2",IF($U339="im7","MM7C2",IF($U339="SP","MSPAC2",IF($U339="SPM","RM2B",IF($U339="SPLA","RLA2B",IF($U339="ASC","ASC2BT1",IF($U339="ELL","ELL2B")))))))))</f>
        <v/>
      </c>
      <c r="BF343" s="26">
        <f>IF($V339="LA","MLAC3",IF($V339="SS","MSSC3",IF($V339="SCI","MSCIC3",IF($V339="im8","MM8C3",IF($V339="SP","MSPC3",IF($V339="SPM","RM1G",IF($V339="SLA","RLA1G",IF($V339="ASC","ASC1GT1"))))))))</f>
        <v/>
      </c>
      <c r="BG343" s="26">
        <f>IF($W339="LA","MLAC4",IF($W339="SS","MSSC4",IF($W339="SCI","MSCIC4",IF($W339="im8","MM8C4",IF($W339="SP","MSPC4",IF($W339="SPM","RM2G",IF($W339="SPLA","RLA2G",IF($W339="ASC","ASC2GT1",IF($W339="MOT","OTM72G")))))))))</f>
        <v/>
      </c>
      <c r="BH343" s="26">
        <f>IF($X339="LA","MLAC5",IF($X339="SS","MSSC5",IF($X339="SCI","MSCIC5",IF($X339="im7","MM7C5",IF($X339="SP","MSPC5",IF($X339="ELL","ELL5G",IF($X339="SPLA","RLA5G",IF($X339="ASC","ASC5B"))))))))</f>
        <v/>
      </c>
      <c r="BI343" s="26">
        <f>IF($Y336="WB","MHRWB",IF($Y336="JG","MHRJG",IF($Y336="AV","MHRAV",IF($Y336="KP","MHRKP",IF($Y336="TH","MHRTH")))))</f>
        <v/>
      </c>
    </row>
    <row r="344">
      <c r="BD344" s="223">
        <f>IF($T340="LA","MLAC1",IF($T340="SS","MSSC1",IF($T340="SCI","MSCIC1",IF($T340="IM7","MM7C1",IF($T340="SP","MSPAC1",IF($T340="SPM","RM1B",IF($T340="SLA","RLA1B",IF($T340="ASC","ASC1BT1"))))))))</f>
        <v/>
      </c>
      <c r="BE344" s="217">
        <f>IF($U340="LA","MLAC2",IF($U340="SS","MSSC2",IF($U340="SCI","MSCIC2",IF($U340="im7","MM7C2",IF($U340="SP","MSPAC2",IF($U340="SPM","RM2B",IF($U340="SPLA","RLA2B",IF($U340="ASC","ASC2BT1",IF($U340="ELL","ELL2B")))))))))</f>
        <v/>
      </c>
      <c r="BF344" s="26">
        <f>IF($V340="LA","MLAC3",IF($V340="SS","MSSC3",IF($V340="SCI","MSCIC3",IF($V340="im8","MM8C3",IF($V340="SP","MSPC3",IF($V340="SPM","RM1G",IF($V340="SLA","RLA1G",IF($V340="ASC","ASC1GT1"))))))))</f>
        <v/>
      </c>
      <c r="BG344" s="26">
        <f>IF($W340="LA","MLAC4",IF($W340="SS","MSSC4",IF($W340="SCI","MSCIC4",IF($W340="im8","MM8C4",IF($W340="SP","MSPC4",IF($W340="SPM","RM2G",IF($W340="SPLA","RLA2G",IF($W340="ASC","ASC2GT1",IF($W340="MOT","OTM72G")))))))))</f>
        <v/>
      </c>
      <c r="BH344" s="26">
        <f>IF($X340="LA","MLAC5",IF($X340="SS","MSSC5",IF($X340="SCI","MSCIC5",IF($X340="im7","MM7C5",IF($X340="SP","MSPC5",IF($X340="ELL","ELL5G",IF($X340="SPLA","RLA5G",IF($X340="ASC","ASC5B"))))))))</f>
        <v/>
      </c>
      <c r="BI344" s="26">
        <f>IF($Y337="WB","MHRWB",IF($Y337="JG","MHRJG",IF($Y337="AV","MHRAV",IF($Y337="KP","MHRKP",IF($Y337="TH","MHRTH")))))</f>
        <v/>
      </c>
    </row>
    <row r="345">
      <c r="BD345" s="223">
        <f>IF($T341="LA","MLAC1",IF($T341="SS","MSSC1",IF($T341="SCI","MSCIC1",IF($T341="IM7","MM7C1",IF($T341="SP","MSPAC1",IF($T341="SPM","RM1B",IF($T341="SLA","RLA1B",IF($T341="ASC","ASC1BT1"))))))))</f>
        <v/>
      </c>
      <c r="BE345" s="217">
        <f>IF($U341="LA","MLAC2",IF($U341="SS","MSSC2",IF($U341="SCI","MSCIC2",IF($U341="im7","MM7C2",IF($U341="SP","MSPAC2",IF($U341="SPM","RM2B",IF($U341="SPLA","RLA2B",IF($U341="ASC","ASC2BT1",IF($U341="ELL","ELL2B")))))))))</f>
        <v/>
      </c>
      <c r="BF345" s="26">
        <f>IF($V341="LA","MLAC3",IF($V341="SS","MSSC3",IF($V341="SCI","MSCIC3",IF($V341="im8","MM8C3",IF($V341="SP","MSPC3",IF($V341="SPM","RM1G",IF($V341="SLA","RLA1G",IF($V341="ASC","ASC1GT1"))))))))</f>
        <v/>
      </c>
      <c r="BG345" s="26">
        <f>IF($W341="LA","MLAC4",IF($W341="SS","MSSC4",IF($W341="SCI","MSCIC4",IF($W341="im8","MM8C4",IF($W341="SP","MSPC4",IF($W341="SPM","RM2G",IF($W341="SPLA","RLA2G",IF($W341="ASC","ASC2GT1",IF($W341="MOT","OTM72G")))))))))</f>
        <v/>
      </c>
      <c r="BH345" s="26">
        <f>IF($X341="LA","MLAC5",IF($X341="SS","MSSC5",IF($X341="SCI","MSCIC5",IF($X341="im7","MM7C5",IF($X341="SP","MSPC5",IF($X341="ELL","ELL5G",IF($X341="SPLA","RLA5G",IF($X341="ASC","ASC5B"))))))))</f>
        <v/>
      </c>
      <c r="BI345" s="26">
        <f>IF($Y338="WB","MHRWB",IF($Y338="JG","MHRJG",IF($Y338="AV","MHRAV",IF($Y338="KP","MHRKP",IF($Y338="TH","MHRTH")))))</f>
        <v/>
      </c>
    </row>
    <row r="346">
      <c r="BD346" s="223">
        <f>IF($T342="LA","MLAC1",IF($T342="SS","MSSC1",IF($T342="SCI","MSCIC1",IF($T342="IM7","MM7C1",IF($T342="SP","MSPAC1",IF($T342="SPM","RM1B",IF($T342="SLA","RLA1B",IF($T342="ASC","ASC1BT1"))))))))</f>
        <v/>
      </c>
      <c r="BE346" s="217">
        <f>IF($U342="LA","MLAC2",IF($U342="SS","MSSC2",IF($U342="SCI","MSCIC2",IF($U342="im7","MM7C2",IF($U342="SP","MSPAC2",IF($U342="SPM","RM2B",IF($U342="SPLA","RLA2B",IF($U342="ASC","ASC2BT1",IF($U342="ELL","ELL2B")))))))))</f>
        <v/>
      </c>
      <c r="BF346" s="26">
        <f>IF($V342="LA","MLAC3",IF($V342="SS","MSSC3",IF($V342="SCI","MSCIC3",IF($V342="im8","MM8C3",IF($V342="SP","MSPC3",IF($V342="SPM","RM1G",IF($V342="SLA","RLA1G",IF($V342="ASC","ASC1GT1"))))))))</f>
        <v/>
      </c>
      <c r="BG346" s="26">
        <f>IF($W342="LA","MLAC4",IF($W342="SS","MSSC4",IF($W342="SCI","MSCIC4",IF($W342="im8","MM8C4",IF($W342="SP","MSPC4",IF($W342="SPM","RM2G",IF($W342="SPLA","RLA2G",IF($W342="ASC","ASC2GT1",IF($W342="MOT","OTM72G")))))))))</f>
        <v/>
      </c>
      <c r="BH346" s="26">
        <f>IF($X342="LA","MLAC5",IF($X342="SS","MSSC5",IF($X342="SCI","MSCIC5",IF($X342="im7","MM7C5",IF($X342="SP","MSPC5",IF($X342="ELL","ELL5G",IF($X342="SPLA","RLA5G",IF($X342="ASC","ASC5B"))))))))</f>
        <v/>
      </c>
      <c r="BI346" s="26">
        <f>IF($Y339="WB","MHRWB",IF($Y339="JG","MHRJG",IF($Y339="AV","MHRAV",IF($Y339="KP","MHRKP",IF($Y339="TH","MHRTH")))))</f>
        <v/>
      </c>
    </row>
    <row r="347">
      <c r="BD347" s="223">
        <f>IF($T343="LA","MLAC1",IF($T343="SS","MSSC1",IF($T343="SCI","MSCIC1",IF($T343="IM7","MM7C1",IF($T343="SP","MSPAC1",IF($T343="SPM","RM1B",IF($T343="SLA","RLA1B",IF($T343="ASC","ASC1BT1"))))))))</f>
        <v/>
      </c>
      <c r="BE347" s="217">
        <f>IF($U343="LA","MLAC2",IF($U343="SS","MSSC2",IF($U343="SCI","MSCIC2",IF($U343="im7","MM7C2",IF($U343="SP","MSPAC2",IF($U343="SPM","RM2B",IF($U343="SPLA","RLA2B",IF($U343="ASC","ASC2BT1",IF($U343="ELL","ELL2B")))))))))</f>
        <v/>
      </c>
      <c r="BF347" s="26">
        <f>IF($V343="LA","MLAC3",IF($V343="SS","MSSC3",IF($V343="SCI","MSCIC3",IF($V343="im8","MM8C3",IF($V343="SP","MSPC3",IF($V343="SPM","RM1G",IF($V343="SLA","RLA1G",IF($V343="ASC","ASC1GT1"))))))))</f>
        <v/>
      </c>
      <c r="BG347" s="26">
        <f>IF($W343="LA","MLAC4",IF($W343="SS","MSSC4",IF($W343="SCI","MSCIC4",IF($W343="im8","MM8C4",IF($W343="SP","MSPC4",IF($W343="SPM","RM2G",IF($W343="SPLA","RLA2G",IF($W343="ASC","ASC2GT1",IF($W343="MOT","OTM72G")))))))))</f>
        <v/>
      </c>
      <c r="BH347" s="26">
        <f>IF($X343="LA","MLAC5",IF($X343="SS","MSSC5",IF($X343="SCI","MSCIC5",IF($X343="im7","MM7C5",IF($X343="SP","MSPC5",IF($X343="ELL","ELL5G",IF($X343="SPLA","RLA5G",IF($X343="ASC","ASC5B"))))))))</f>
        <v/>
      </c>
      <c r="BI347" s="26">
        <f>IF($Y340="WB","MHRWB",IF($Y340="JG","MHRJG",IF($Y340="AV","MHRAV",IF($Y340="KP","MHRKP",IF($Y340="TH","MHRTH")))))</f>
        <v/>
      </c>
    </row>
    <row r="348">
      <c r="BD348" s="223">
        <f>IF($T344="LA","MLAC1",IF($T344="SS","MSSC1",IF($T344="SCI","MSCIC1",IF($T344="IM7","MM7C1",IF($T344="SP","MSPAC1",IF($T344="SPM","RM1B",IF($T344="SLA","RLA1B",IF($T344="ASC","ASC1BT1"))))))))</f>
        <v/>
      </c>
      <c r="BE348" s="217">
        <f>IF($U344="LA","MLAC2",IF($U344="SS","MSSC2",IF($U344="SCI","MSCIC2",IF($U344="im7","MM7C2",IF($U344="SP","MSPAC2",IF($U344="SPM","RM2B",IF($U344="SPLA","RLA2B",IF($U344="ASC","ASC2BT1",IF($U344="ELL","ELL2B")))))))))</f>
        <v/>
      </c>
      <c r="BF348" s="26">
        <f>IF($V344="LA","MLAC3",IF($V344="SS","MSSC3",IF($V344="SCI","MSCIC3",IF($V344="im8","MM8C3",IF($V344="SP","MSPC3",IF($V344="SPM","RM1G",IF($V344="SLA","RLA1G",IF($V344="ASC","ASC1GT1"))))))))</f>
        <v/>
      </c>
      <c r="BG348" s="26">
        <f>IF($W344="LA","MLAC4",IF($W344="SS","MSSC4",IF($W344="SCI","MSCIC4",IF($W344="im8","MM8C4",IF($W344="SP","MSPC4",IF($W344="SPM","RM2G",IF($W344="SPLA","RLA2G",IF($W344="ASC","ASC2GT1",IF($W344="MOT","OTM72G")))))))))</f>
        <v/>
      </c>
      <c r="BH348" s="26">
        <f>IF($X344="LA","MLAC5",IF($X344="SS","MSSC5",IF($X344="SCI","MSCIC5",IF($X344="im7","MM7C5",IF($X344="SP","MSPC5",IF($X344="ELL","ELL5G",IF($X344="SPLA","RLA5G",IF($X344="ASC","ASC5B"))))))))</f>
        <v/>
      </c>
      <c r="BI348" s="26">
        <f>IF($Y341="WB","MHRWB",IF($Y341="JG","MHRJG",IF($Y341="AV","MHRAV",IF($Y341="KP","MHRKP",IF($Y341="TH","MHRTH")))))</f>
        <v/>
      </c>
    </row>
    <row r="349">
      <c r="BD349" s="223">
        <f>IF($T345="LA","MLAC1",IF($T345="SS","MSSC1",IF($T345="SCI","MSCIC1",IF($T345="IM7","MM7C1",IF($T345="SP","MSPAC1",IF($T345="SPM","RM1B",IF($T345="SLA","RLA1B",IF($T345="ASC","ASC1BT1"))))))))</f>
        <v/>
      </c>
      <c r="BE349" s="217">
        <f>IF($U345="LA","MLAC2",IF($U345="SS","MSSC2",IF($U345="SCI","MSCIC2",IF($U345="im7","MM7C2",IF($U345="SP","MSPAC2",IF($U345="SPM","RM2B",IF($U345="SPLA","RLA2B",IF($U345="ASC","ASC2BT1",IF($U345="ELL","ELL2B")))))))))</f>
        <v/>
      </c>
      <c r="BF349" s="26">
        <f>IF($V345="LA","MLAC3",IF($V345="SS","MSSC3",IF($V345="SCI","MSCIC3",IF($V345="im8","MM8C3",IF($V345="SP","MSPC3",IF($V345="SPM","RM1G",IF($V345="SLA","RLA1G",IF($V345="ASC","ASC1GT1"))))))))</f>
        <v/>
      </c>
      <c r="BG349" s="26">
        <f>IF($W345="LA","MLAC4",IF($W345="SS","MSSC4",IF($W345="SCI","MSCIC4",IF($W345="im8","MM8C4",IF($W345="SP","MSPC4",IF($W345="SPM","RM2G",IF($W345="SPLA","RLA2G",IF($W345="ASC","ASC2GT1",IF($W345="MOT","OTM72G")))))))))</f>
        <v/>
      </c>
      <c r="BH349" s="26">
        <f>IF($X345="LA","MLAC5",IF($X345="SS","MSSC5",IF($X345="SCI","MSCIC5",IF($X345="im7","MM7C5",IF($X345="SP","MSPC5",IF($X345="ELL","ELL5G",IF($X345="SPLA","RLA5G",IF($X345="ASC","ASC5B"))))))))</f>
        <v/>
      </c>
      <c r="BI349" s="26">
        <f>IF($Y342="WB","MHRWB",IF($Y342="JG","MHRJG",IF($Y342="AV","MHRAV",IF($Y342="KP","MHRKP",IF($Y342="TH","MHRTH")))))</f>
        <v/>
      </c>
    </row>
    <row r="350">
      <c r="BD350" s="223">
        <f>IF($T346="LA","MLAC1",IF($T346="SS","MSSC1",IF($T346="SCI","MSCIC1",IF($T346="IM7","MM7C1",IF($T346="SP","MSPAC1",IF($T346="SPM","RM1B",IF($T346="SLA","RLA1B",IF($T346="ASC","ASC1BT1"))))))))</f>
        <v/>
      </c>
      <c r="BE350" s="217">
        <f>IF($U346="LA","MLAC2",IF($U346="SS","MSSC2",IF($U346="SCI","MSCIC2",IF($U346="im7","MM7C2",IF($U346="SP","MSPAC2",IF($U346="SPM","RM2B",IF($U346="SPLA","RLA2B",IF($U346="ASC","ASC2BT1",IF($U346="ELL","ELL2B")))))))))</f>
        <v/>
      </c>
      <c r="BF350" s="26">
        <f>IF($V346="LA","MLAC3",IF($V346="SS","MSSC3",IF($V346="SCI","MSCIC3",IF($V346="im8","MM8C3",IF($V346="SP","MSPC3",IF($V346="SPM","RM1G",IF($V346="SLA","RLA1G",IF($V346="ASC","ASC1GT1"))))))))</f>
        <v/>
      </c>
      <c r="BG350" s="26">
        <f>IF($W346="LA","MLAC4",IF($W346="SS","MSSC4",IF($W346="SCI","MSCIC4",IF($W346="im8","MM8C4",IF($W346="SP","MSPC4",IF($W346="SPM","RM2G",IF($W346="SPLA","RLA2G",IF($W346="ASC","ASC2GT1",IF($W346="MOT","OTM72G")))))))))</f>
        <v/>
      </c>
      <c r="BH350" s="26">
        <f>IF($X346="LA","MLAC5",IF($X346="SS","MSSC5",IF($X346="SCI","MSCIC5",IF($X346="im7","MM7C5",IF($X346="SP","MSPC5",IF($X346="ELL","ELL5G",IF($X346="SPLA","RLA5G",IF($X346="ASC","ASC5B"))))))))</f>
        <v/>
      </c>
      <c r="BI350" s="26">
        <f>IF($Y343="WB","MHRWB",IF($Y343="JG","MHRJG",IF($Y343="AV","MHRAV",IF($Y343="KP","MHRKP",IF($Y343="TH","MHRTH")))))</f>
        <v/>
      </c>
    </row>
    <row r="351">
      <c r="BD351" s="223">
        <f>IF($T347="LA","MLAC1",IF($T347="SS","MSSC1",IF($T347="SCI","MSCIC1",IF($T347="IM7","MM7C1",IF($T347="SP","MSPAC1",IF($T347="SPM","RM1B",IF($T347="SLA","RLA1B",IF($T347="ASC","ASC1BT1"))))))))</f>
        <v/>
      </c>
      <c r="BE351" s="217">
        <f>IF($U347="LA","MLAC2",IF($U347="SS","MSSC2",IF($U347="SCI","MSCIC2",IF($U347="im7","MM7C2",IF($U347="SP","MSPAC2",IF($U347="SPM","RM2B",IF($U347="SPLA","RLA2B",IF($U347="ASC","ASC2BT1",IF($U347="ELL","ELL2B")))))))))</f>
        <v/>
      </c>
      <c r="BF351" s="26">
        <f>IF($V347="LA","MLAC3",IF($V347="SS","MSSC3",IF($V347="SCI","MSCIC3",IF($V347="im8","MM8C3",IF($V347="SP","MSPC3",IF($V347="SPM","RM1G",IF($V347="SLA","RLA1G",IF($V347="ASC","ASC1GT1"))))))))</f>
        <v/>
      </c>
      <c r="BG351" s="26">
        <f>IF($W347="LA","MLAC4",IF($W347="SS","MSSC4",IF($W347="SCI","MSCIC4",IF($W347="im8","MM8C4",IF($W347="SP","MSPC4",IF($W347="SPM","RM2G",IF($W347="SPLA","RLA2G",IF($W347="ASC","ASC2GT1",IF($W347="MOT","OTM72G")))))))))</f>
        <v/>
      </c>
      <c r="BH351" s="26">
        <f>IF($X347="LA","MLAC5",IF($X347="SS","MSSC5",IF($X347="SCI","MSCIC5",IF($X347="im7","MM7C5",IF($X347="SP","MSPC5",IF($X347="ELL","ELL5G",IF($X347="SPLA","RLA5G",IF($X347="ASC","ASC5B"))))))))</f>
        <v/>
      </c>
      <c r="BI351" s="26">
        <f>IF($Y344="WB","MHRWB",IF($Y344="JG","MHRJG",IF($Y344="AV","MHRAV",IF($Y344="KP","MHRKP",IF($Y344="TH","MHRTH")))))</f>
        <v/>
      </c>
    </row>
    <row r="352">
      <c r="BD352" s="223">
        <f>IF($T348="LA","MLAC1",IF($T348="SS","MSSC1",IF($T348="SCI","MSCIC1",IF($T348="IM7","MM7C1",IF($T348="SP","MSPAC1",IF($T348="SPM","RM1B",IF($T348="SLA","RLA1B",IF($T348="ASC","ASC1BT1"))))))))</f>
        <v/>
      </c>
      <c r="BE352" s="217">
        <f>IF($U348="LA","MLAC2",IF($U348="SS","MSSC2",IF($U348="SCI","MSCIC2",IF($U348="im7","MM7C2",IF($U348="SP","MSPAC2",IF($U348="SPM","RM2B",IF($U348="SPLA","RLA2B",IF($U348="ASC","ASC2BT1",IF($U348="ELL","ELL2B")))))))))</f>
        <v/>
      </c>
      <c r="BF352" s="26">
        <f>IF($V348="LA","MLAC3",IF($V348="SS","MSSC3",IF($V348="SCI","MSCIC3",IF($V348="im8","MM8C3",IF($V348="SP","MSPC3",IF($V348="SPM","RM1G",IF($V348="SLA","RLA1G",IF($V348="ASC","ASC1GT1"))))))))</f>
        <v/>
      </c>
      <c r="BG352" s="26">
        <f>IF($W348="LA","MLAC4",IF($W348="SS","MSSC4",IF($W348="SCI","MSCIC4",IF($W348="im8","MM8C4",IF($W348="SP","MSPC4",IF($W348="SPM","RM2G",IF($W348="SPLA","RLA2G",IF($W348="ASC","ASC2GT1",IF($W348="MOT","OTM72G")))))))))</f>
        <v/>
      </c>
      <c r="BH352" s="26">
        <f>IF($X348="LA","MLAC5",IF($X348="SS","MSSC5",IF($X348="SCI","MSCIC5",IF($X348="im7","MM7C5",IF($X348="SP","MSPC5",IF($X348="ELL","ELL5G",IF($X348="SPLA","RLA5G",IF($X348="ASC","ASC5B"))))))))</f>
        <v/>
      </c>
      <c r="BI352" s="26">
        <f>IF($Y345="WB","MHRWB",IF($Y345="JG","MHRJG",IF($Y345="AV","MHRAV",IF($Y345="KP","MHRKP",IF($Y345="TH","MHRTH")))))</f>
        <v/>
      </c>
    </row>
    <row r="353">
      <c r="BD353" s="223">
        <f>IF($T349="LA","MLAC1",IF($T349="SS","MSSC1",IF($T349="SCI","MSCIC1",IF($T349="IM7","MM7C1",IF($T349="SP","MSPAC1",IF($T349="SPM","RM1B",IF($T349="SLA","RLA1B",IF($T349="ASC","ASC1BT1"))))))))</f>
        <v/>
      </c>
      <c r="BE353" s="217">
        <f>IF($U349="LA","MLAC2",IF($U349="SS","MSSC2",IF($U349="SCI","MSCIC2",IF($U349="im7","MM7C2",IF($U349="SP","MSPAC2",IF($U349="SPM","RM2B",IF($U349="SPLA","RLA2B",IF($U349="ASC","ASC2BT1",IF($U349="ELL","ELL2B")))))))))</f>
        <v/>
      </c>
      <c r="BF353" s="26">
        <f>IF($V349="LA","MLAC3",IF($V349="SS","MSSC3",IF($V349="SCI","MSCIC3",IF($V349="im8","MM8C3",IF($V349="SP","MSPC3",IF($V349="SPM","RM1G",IF($V349="SLA","RLA1G",IF($V349="ASC","ASC1GT1"))))))))</f>
        <v/>
      </c>
      <c r="BG353" s="26">
        <f>IF($W349="LA","MLAC4",IF($W349="SS","MSSC4",IF($W349="SCI","MSCIC4",IF($W349="im8","MM8C4",IF($W349="SP","MSPC4",IF($W349="SPM","RM2G",IF($W349="SPLA","RLA2G",IF($W349="ASC","ASC2GT1",IF($W349="MOT","OTM72G")))))))))</f>
        <v/>
      </c>
      <c r="BH353" s="26">
        <f>IF($X349="LA","MLAC5",IF($X349="SS","MSSC5",IF($X349="SCI","MSCIC5",IF($X349="im7","MM7C5",IF($X349="SP","MSPC5",IF($X349="ELL","ELL5G",IF($X349="SPLA","RLA5G",IF($X349="ASC","ASC5B"))))))))</f>
        <v/>
      </c>
      <c r="BI353" s="26">
        <f>IF($Y346="WB","MHRWB",IF($Y346="JG","MHRJG",IF($Y346="AV","MHRAV",IF($Y346="KP","MHRKP",IF($Y346="TH","MHRTH")))))</f>
        <v/>
      </c>
    </row>
    <row r="354">
      <c r="BD354" s="223">
        <f>IF($T350="LA","MLAC1",IF($T350="SS","MSSC1",IF($T350="SCI","MSCIC1",IF($T350="IM7","MM7C1",IF($T350="SP","MSPAC1",IF($T350="SPM","RM1B",IF($T350="SLA","RLA1B",IF($T350="ASC","ASC1BT1"))))))))</f>
        <v/>
      </c>
      <c r="BE354" s="217">
        <f>IF($U350="LA","MLAC2",IF($U350="SS","MSSC2",IF($U350="SCI","MSCIC2",IF($U350="im7","MM7C2",IF($U350="SP","MSPAC2",IF($U350="SPM","RM2B",IF($U350="SPLA","RLA2B",IF($U350="ASC","ASC2BT1",IF($U350="ELL","ELL2B")))))))))</f>
        <v/>
      </c>
      <c r="BF354" s="26">
        <f>IF($V350="LA","MLAC3",IF($V350="SS","MSSC3",IF($V350="SCI","MSCIC3",IF($V350="im8","MM8C3",IF($V350="SP","MSPC3",IF($V350="SPM","RM1G",IF($V350="SLA","RLA1G",IF($V350="ASC","ASC1GT1"))))))))</f>
        <v/>
      </c>
      <c r="BG354" s="26">
        <f>IF($W350="LA","MLAC4",IF($W350="SS","MSSC4",IF($W350="SCI","MSCIC4",IF($W350="im8","MM8C4",IF($W350="SP","MSPC4",IF($W350="SPM","RM2G",IF($W350="SPLA","RLA2G",IF($W350="ASC","ASC2GT1",IF($W350="MOT","OTM72G")))))))))</f>
        <v/>
      </c>
      <c r="BH354" s="26">
        <f>IF($X350="LA","MLAC5",IF($X350="SS","MSSC5",IF($X350="SCI","MSCIC5",IF($X350="im7","MM7C5",IF($X350="SP","MSPC5",IF($X350="ELL","ELL5G",IF($X350="SPLA","RLA5G",IF($X350="ASC","ASC5B"))))))))</f>
        <v/>
      </c>
      <c r="BI354" s="26">
        <f>IF($Y347="WB","MHRWB",IF($Y347="JG","MHRJG",IF($Y347="AV","MHRAV",IF($Y347="KP","MHRKP",IF($Y347="TH","MHRTH")))))</f>
        <v/>
      </c>
    </row>
    <row r="355">
      <c r="BD355" s="223">
        <f>IF($T351="LA","MLAC1",IF($T351="SS","MSSC1",IF($T351="SCI","MSCIC1",IF($T351="IM7","MM7C1",IF($T351="SP","MSPAC1",IF($T351="SPM","RM1B",IF($T351="SLA","RLA1B",IF($T351="ASC","ASC1BT1"))))))))</f>
        <v/>
      </c>
      <c r="BE355" s="217">
        <f>IF($U351="LA","MLAC2",IF($U351="SS","MSSC2",IF($U351="SCI","MSCIC2",IF($U351="im7","MM7C2",IF($U351="SP","MSPAC2",IF($U351="SPM","RM2B",IF($U351="SPLA","RLA2B",IF($U351="ASC","ASC2BT1",IF($U351="ELL","ELL2B")))))))))</f>
        <v/>
      </c>
      <c r="BF355" s="26">
        <f>IF($V351="LA","MLAC3",IF($V351="SS","MSSC3",IF($V351="SCI","MSCIC3",IF($V351="im8","MM8C3",IF($V351="SP","MSPC3",IF($V351="SPM","RM1G",IF($V351="SLA","RLA1G",IF($V351="ASC","ASC1GT1"))))))))</f>
        <v/>
      </c>
      <c r="BG355" s="26">
        <f>IF($W351="LA","MLAC4",IF($W351="SS","MSSC4",IF($W351="SCI","MSCIC4",IF($W351="im8","MM8C4",IF($W351="SP","MSPC4",IF($W351="SPM","RM2G",IF($W351="SPLA","RLA2G",IF($W351="ASC","ASC2GT1",IF($W351="MOT","OTM72G")))))))))</f>
        <v/>
      </c>
      <c r="BH355" s="26">
        <f>IF($X351="LA","MLAC5",IF($X351="SS","MSSC5",IF($X351="SCI","MSCIC5",IF($X351="im7","MM7C5",IF($X351="SP","MSPC5",IF($X351="ELL","ELL5G",IF($X351="SPLA","RLA5G",IF($X351="ASC","ASC5B"))))))))</f>
        <v/>
      </c>
      <c r="BI355" s="26">
        <f>IF($Y348="WB","MHRWB",IF($Y348="JG","MHRJG",IF($Y348="AV","MHRAV",IF($Y348="KP","MHRKP",IF($Y348="TH","MHRTH")))))</f>
        <v/>
      </c>
    </row>
    <row r="356">
      <c r="BD356" s="223">
        <f>IF($T352="LA","MLAC1",IF($T352="SS","MSSC1",IF($T352="SCI","MSCIC1",IF($T352="IM7","MM7C1",IF($T352="SP","MSPAC1",IF($T352="SPM","RM1B",IF($T352="SLA","RLA1B",IF($T352="ASC","ASC1BT1"))))))))</f>
        <v/>
      </c>
      <c r="BE356" s="217">
        <f>IF($U352="LA","MLAC2",IF($U352="SS","MSSC2",IF($U352="SCI","MSCIC2",IF($U352="im7","MM7C2",IF($U352="SP","MSPAC2",IF($U352="SPM","RM2B",IF($U352="SPLA","RLA2B",IF($U352="ASC","ASC2BT1",IF($U352="ELL","ELL2B")))))))))</f>
        <v/>
      </c>
      <c r="BF356" s="26">
        <f>IF($V352="LA","MLAC3",IF($V352="SS","MSSC3",IF($V352="SCI","MSCIC3",IF($V352="im8","MM8C3",IF($V352="SP","MSPC3",IF($V352="SPM","RM1G",IF($V352="SLA","RLA1G",IF($V352="ASC","ASC1GT1"))))))))</f>
        <v/>
      </c>
      <c r="BG356" s="26">
        <f>IF($W352="LA","MLAC4",IF($W352="SS","MSSC4",IF($W352="SCI","MSCIC4",IF($W352="im8","MM8C4",IF($W352="SP","MSPC4",IF($W352="SPM","RM2G",IF($W352="SPLA","RLA2G",IF($W352="ASC","ASC2GT1",IF($W352="MOT","OTM72G")))))))))</f>
        <v/>
      </c>
      <c r="BH356" s="26">
        <f>IF($X352="LA","MLAC5",IF($X352="SS","MSSC5",IF($X352="SCI","MSCIC5",IF($X352="im7","MM7C5",IF($X352="SP","MSPC5",IF($X352="ELL","ELL5G",IF($X352="SPLA","RLA5G",IF($X352="ASC","ASC5B"))))))))</f>
        <v/>
      </c>
      <c r="BI356" s="26">
        <f>IF($Y349="WB","MHRWB",IF($Y349="JG","MHRJG",IF($Y349="AV","MHRAV",IF($Y349="KP","MHRKP",IF($Y349="TH","MHRTH")))))</f>
        <v/>
      </c>
    </row>
    <row r="357">
      <c r="BD357" s="223">
        <f>IF($T353="LA","MLAC1",IF($T353="SS","MSSC1",IF($T353="SCI","MSCIC1",IF($T353="IM7","MM7C1",IF($T353="SP","MSPAC1",IF($T353="SPM","RM1B",IF($T353="SLA","RLA1B",IF($T353="ASC","ASC1BT1"))))))))</f>
        <v/>
      </c>
      <c r="BE357" s="217">
        <f>IF($U353="LA","MLAC2",IF($U353="SS","MSSC2",IF($U353="SCI","MSCIC2",IF($U353="im7","MM7C2",IF($U353="SP","MSPAC2",IF($U353="SPM","RM2B",IF($U353="SPLA","RLA2B",IF($U353="ASC","ASC2BT1",IF($U353="ELL","ELL2B")))))))))</f>
        <v/>
      </c>
      <c r="BF357" s="26">
        <f>IF($V353="LA","MLAC3",IF($V353="SS","MSSC3",IF($V353="SCI","MSCIC3",IF($V353="im8","MM8C3",IF($V353="SP","MSPC3",IF($V353="SPM","RM1G",IF($V353="SLA","RLA1G",IF($V353="ASC","ASC1GT1"))))))))</f>
        <v/>
      </c>
      <c r="BG357" s="26">
        <f>IF($W353="LA","MLAC4",IF($W353="SS","MSSC4",IF($W353="SCI","MSCIC4",IF($W353="im8","MM8C4",IF($W353="SP","MSPC4",IF($W353="SPM","RM2G",IF($W353="SPLA","RLA2G",IF($W353="ASC","ASC2GT1",IF($W353="MOT","OTM72G")))))))))</f>
        <v/>
      </c>
      <c r="BH357" s="26">
        <f>IF($X353="LA","MLAC5",IF($X353="SS","MSSC5",IF($X353="SCI","MSCIC5",IF($X353="im7","MM7C5",IF($X353="SP","MSPC5",IF($X353="ELL","ELL5G",IF($X353="SPLA","RLA5G",IF($X353="ASC","ASC5B"))))))))</f>
        <v/>
      </c>
      <c r="BI357" s="26">
        <f>IF($Y350="WB","MHRWB",IF($Y350="JG","MHRJG",IF($Y350="AV","MHRAV",IF($Y350="KP","MHRKP",IF($Y350="TH","MHRTH")))))</f>
        <v/>
      </c>
    </row>
    <row r="358">
      <c r="BD358" s="223">
        <f>IF($T354="LA","MLAC1",IF($T354="SS","MSSC1",IF($T354="SCI","MSCIC1",IF($T354="IM7","MM7C1",IF($T354="SP","MSPAC1",IF($T354="SPM","RM1B",IF($T354="SLA","RLA1B",IF($T354="ASC","ASC1BT1"))))))))</f>
        <v/>
      </c>
      <c r="BE358" s="217">
        <f>IF($U354="LA","MLAC2",IF($U354="SS","MSSC2",IF($U354="SCI","MSCIC2",IF($U354="im7","MM7C2",IF($U354="SP","MSPAC2",IF($U354="SPM","RM2B",IF($U354="SPLA","RLA2B",IF($U354="ASC","ASC2BT1",IF($U354="ELL","ELL2B")))))))))</f>
        <v/>
      </c>
      <c r="BF358" s="26">
        <f>IF($V354="LA","MLAC3",IF($V354="SS","MSSC3",IF($V354="SCI","MSCIC3",IF($V354="im8","MM8C3",IF($V354="SP","MSPC3",IF($V354="SPM","RM1G",IF($V354="SLA","RLA1G",IF($V354="ASC","ASC1GT1"))))))))</f>
        <v/>
      </c>
      <c r="BG358" s="26">
        <f>IF($W354="LA","MLAC4",IF($W354="SS","MSSC4",IF($W354="SCI","MSCIC4",IF($W354="im8","MM8C4",IF($W354="SP","MSPC4",IF($W354="SPM","RM2G",IF($W354="SPLA","RLA2G",IF($W354="ASC","ASC2GT1",IF($W354="MOT","OTM72G")))))))))</f>
        <v/>
      </c>
      <c r="BH358" s="26">
        <f>IF($X354="LA","MLAC5",IF($X354="SS","MSSC5",IF($X354="SCI","MSCIC5",IF($X354="im7","MM7C5",IF($X354="SP","MSPC5",IF($X354="ELL","ELL5G",IF($X354="SPLA","RLA5G",IF($X354="ASC","ASC5B"))))))))</f>
        <v/>
      </c>
      <c r="BI358" s="26">
        <f>IF($Y351="WB","MHRWB",IF($Y351="JG","MHRJG",IF($Y351="AV","MHRAV",IF($Y351="KP","MHRKP",IF($Y351="TH","MHRTH")))))</f>
        <v/>
      </c>
    </row>
    <row r="359">
      <c r="BD359" s="223">
        <f>IF($T355="LA","MLAC1",IF($T355="SS","MSSC1",IF($T355="SCI","MSCIC1",IF($T355="IM7","MM7C1",IF($T355="SP","MSPAC1",IF($T355="SPM","RM1B",IF($T355="SLA","RLA1B",IF($T355="ASC","ASC1BT1"))))))))</f>
        <v/>
      </c>
      <c r="BE359" s="217">
        <f>IF($U355="LA","MLAC2",IF($U355="SS","MSSC2",IF($U355="SCI","MSCIC2",IF($U355="im7","MM7C2",IF($U355="SP","MSPAC2",IF($U355="SPM","RM2B",IF($U355="SPLA","RLA2B",IF($U355="ASC","ASC2BT1",IF($U355="ELL","ELL2B")))))))))</f>
        <v/>
      </c>
      <c r="BF359" s="26">
        <f>IF($V355="LA","MLAC3",IF($V355="SS","MSSC3",IF($V355="SCI","MSCIC3",IF($V355="im8","MM8C3",IF($V355="SP","MSPC3",IF($V355="SPM","RM1G",IF($V355="SLA","RLA1G",IF($V355="ASC","ASC1GT1"))))))))</f>
        <v/>
      </c>
      <c r="BG359" s="26">
        <f>IF($W355="LA","MLAC4",IF($W355="SS","MSSC4",IF($W355="SCI","MSCIC4",IF($W355="im8","MM8C4",IF($W355="SP","MSPC4",IF($W355="SPM","RM2G",IF($W355="SPLA","RLA2G",IF($W355="ASC","ASC2GT1",IF($W355="MOT","OTM72G")))))))))</f>
        <v/>
      </c>
      <c r="BH359" s="26">
        <f>IF($X355="LA","MLAC5",IF($X355="SS","MSSC5",IF($X355="SCI","MSCIC5",IF($X355="im7","MM7C5",IF($X355="SP","MSPC5",IF($X355="ELL","ELL5G",IF($X355="SPLA","RLA5G",IF($X355="ASC","ASC5B"))))))))</f>
        <v/>
      </c>
      <c r="BI359" s="26">
        <f>IF($Y352="WB","MHRWB",IF($Y352="JG","MHRJG",IF($Y352="AV","MHRAV",IF($Y352="KP","MHRKP",IF($Y352="TH","MHRTH")))))</f>
        <v/>
      </c>
    </row>
    <row r="360">
      <c r="BD360" s="223">
        <f>IF($T356="LA","MLAC1",IF($T356="SS","MSSC1",IF($T356="SCI","MSCIC1",IF($T356="IM7","MM7C1",IF($T356="SP","MSPAC1",IF($T356="SPM","RM1B",IF($T356="SLA","RLA1B",IF($T356="ASC","ASC1BT1"))))))))</f>
        <v/>
      </c>
      <c r="BE360" s="217">
        <f>IF($U356="LA","MLAC2",IF($U356="SS","MSSC2",IF($U356="SCI","MSCIC2",IF($U356="im7","MM7C2",IF($U356="SP","MSPAC2",IF($U356="SPM","RM2B",IF($U356="SPLA","RLA2B",IF($U356="ASC","ASC2BT1",IF($U356="ELL","ELL2B")))))))))</f>
        <v/>
      </c>
      <c r="BF360" s="26">
        <f>IF($V356="LA","MLAC3",IF($V356="SS","MSSC3",IF($V356="SCI","MSCIC3",IF($V356="im8","MM8C3",IF($V356="SP","MSPC3",IF($V356="SPM","RM1G",IF($V356="SLA","RLA1G",IF($V356="ASC","ASC1GT1"))))))))</f>
        <v/>
      </c>
      <c r="BG360" s="26">
        <f>IF($W356="LA","MLAC4",IF($W356="SS","MSSC4",IF($W356="SCI","MSCIC4",IF($W356="im8","MM8C4",IF($W356="SP","MSPC4",IF($W356="SPM","RM2G",IF($W356="SPLA","RLA2G",IF($W356="ASC","ASC2GT1",IF($W356="MOT","OTM72G")))))))))</f>
        <v/>
      </c>
      <c r="BH360" s="26">
        <f>IF($X356="LA","MLAC5",IF($X356="SS","MSSC5",IF($X356="SCI","MSCIC5",IF($X356="im7","MM7C5",IF($X356="SP","MSPC5",IF($X356="ELL","ELL5G",IF($X356="SPLA","RLA5G",IF($X356="ASC","ASC5B"))))))))</f>
        <v/>
      </c>
      <c r="BI360" s="26">
        <f>IF($Y353="WB","MHRWB",IF($Y353="JG","MHRJG",IF($Y353="AV","MHRAV",IF($Y353="KP","MHRKP",IF($Y353="TH","MHRTH")))))</f>
        <v/>
      </c>
    </row>
    <row r="361">
      <c r="BD361" s="223">
        <f>IF($T357="LA","MLAC1",IF($T357="SS","MSSC1",IF($T357="SCI","MSCIC1",IF($T357="IM7","MM7C1",IF($T357="SP","MSPAC1",IF($T357="SPM","RM1B",IF($T357="SLA","RLA1B",IF($T357="ASC","ASC1BT1"))))))))</f>
        <v/>
      </c>
      <c r="BE361" s="217">
        <f>IF($U357="LA","MLAC2",IF($U357="SS","MSSC2",IF($U357="SCI","MSCIC2",IF($U357="im7","MM7C2",IF($U357="SP","MSPAC2",IF($U357="SPM","RM2B",IF($U357="SPLA","RLA2B",IF($U357="ASC","ASC2BT1",IF($U357="ELL","ELL2B")))))))))</f>
        <v/>
      </c>
      <c r="BF361" s="26">
        <f>IF($V357="LA","MLAC3",IF($V357="SS","MSSC3",IF($V357="SCI","MSCIC3",IF($V357="im8","MM8C3",IF($V357="SP","MSPC3",IF($V357="SPM","RM1G",IF($V357="SLA","RLA1G",IF($V357="ASC","ASC1GT1"))))))))</f>
        <v/>
      </c>
      <c r="BG361" s="26">
        <f>IF($W357="LA","MLAC4",IF($W357="SS","MSSC4",IF($W357="SCI","MSCIC4",IF($W357="im8","MM8C4",IF($W357="SP","MSPC4",IF($W357="SPM","RM2G",IF($W357="SPLA","RLA2G",IF($W357="ASC","ASC2GT1",IF($W357="MOT","OTM72G")))))))))</f>
        <v/>
      </c>
      <c r="BH361" s="26">
        <f>IF($X357="LA","MLAC5",IF($X357="SS","MSSC5",IF($X357="SCI","MSCIC5",IF($X357="im7","MM7C5",IF($X357="SP","MSPC5",IF($X357="ELL","ELL5G",IF($X357="SPLA","RLA5G",IF($X357="ASC","ASC5B"))))))))</f>
        <v/>
      </c>
      <c r="BI361" s="26">
        <f>IF($Y354="WB","MHRWB",IF($Y354="JG","MHRJG",IF($Y354="AV","MHRAV",IF($Y354="KP","MHRKP",IF($Y354="TH","MHRTH")))))</f>
        <v/>
      </c>
    </row>
    <row r="362">
      <c r="BD362" s="223">
        <f>IF($T358="LA","MLAC1",IF($T358="SS","MSSC1",IF($T358="SCI","MSCIC1",IF($T358="IM7","MM7C1",IF($T358="SP","MSPAC1",IF($T358="SPM","RM1B",IF($T358="SLA","RLA1B",IF($T358="ASC","ASC1BT1"))))))))</f>
        <v/>
      </c>
      <c r="BE362" s="217">
        <f>IF($U358="LA","MLAC2",IF($U358="SS","MSSC2",IF($U358="SCI","MSCIC2",IF($U358="im7","MM7C2",IF($U358="SP","MSPAC2",IF($U358="SPM","RM2B",IF($U358="SPLA","RLA2B",IF($U358="ASC","ASC2BT1",IF($U358="ELL","ELL2B")))))))))</f>
        <v/>
      </c>
      <c r="BF362" s="26">
        <f>IF($V358="LA","MLAC3",IF($V358="SS","MSSC3",IF($V358="SCI","MSCIC3",IF($V358="im8","MM8C3",IF($V358="SP","MSPC3",IF($V358="SPM","RM1G",IF($V358="SLA","RLA1G",IF($V358="ASC","ASC1GT1"))))))))</f>
        <v/>
      </c>
      <c r="BG362" s="26">
        <f>IF($W358="LA","MLAC4",IF($W358="SS","MSSC4",IF($W358="SCI","MSCIC4",IF($W358="im8","MM8C4",IF($W358="SP","MSPC4",IF($W358="SPM","RM2G",IF($W358="SPLA","RLA2G",IF($W358="ASC","ASC2GT1",IF($W358="MOT","OTM72G")))))))))</f>
        <v/>
      </c>
      <c r="BH362" s="26">
        <f>IF($X358="LA","MLAC5",IF($X358="SS","MSSC5",IF($X358="SCI","MSCIC5",IF($X358="im7","MM7C5",IF($X358="SP","MSPC5",IF($X358="ELL","ELL5G",IF($X358="SPLA","RLA5G",IF($X358="ASC","ASC5B"))))))))</f>
        <v/>
      </c>
      <c r="BI362" s="26">
        <f>IF($Y355="WB","MHRWB",IF($Y355="JG","MHRJG",IF($Y355="AV","MHRAV",IF($Y355="KP","MHRKP",IF($Y355="TH","MHRTH")))))</f>
        <v/>
      </c>
    </row>
    <row r="363">
      <c r="BD363" s="223">
        <f>IF($T359="LA","MLAC1",IF($T359="SS","MSSC1",IF($T359="SCI","MSCIC1",IF($T359="IM7","MM7C1",IF($T359="SP","MSPAC1",IF($T359="SPM","RM1B",IF($T359="SLA","RLA1B",IF($T359="ASC","ASC1BT1"))))))))</f>
        <v/>
      </c>
      <c r="BE363" s="217">
        <f>IF($U359="LA","MLAC2",IF($U359="SS","MSSC2",IF($U359="SCI","MSCIC2",IF($U359="im7","MM7C2",IF($U359="SP","MSPAC2",IF($U359="SPM","RM2B",IF($U359="SPLA","RLA2B",IF($U359="ASC","ASC2BT1",IF($U359="ELL","ELL2B")))))))))</f>
        <v/>
      </c>
      <c r="BF363" s="26">
        <f>IF($V359="LA","MLAC3",IF($V359="SS","MSSC3",IF($V359="SCI","MSCIC3",IF($V359="im8","MM8C3",IF($V359="SP","MSPC3",IF($V359="SPM","RM1G",IF($V359="SLA","RLA1G",IF($V359="ASC","ASC1GT1"))))))))</f>
        <v/>
      </c>
      <c r="BG363" s="26">
        <f>IF($W359="LA","MLAC4",IF($W359="SS","MSSC4",IF($W359="SCI","MSCIC4",IF($W359="im8","MM8C4",IF($W359="SP","MSPC4",IF($W359="SPM","RM2G",IF($W359="SPLA","RLA2G",IF($W359="ASC","ASC2GT1",IF($W359="MOT","OTM72G")))))))))</f>
        <v/>
      </c>
      <c r="BH363" s="26">
        <f>IF($X359="LA","MLAC5",IF($X359="SS","MSSC5",IF($X359="SCI","MSCIC5",IF($X359="im7","MM7C5",IF($X359="SP","MSPC5",IF($X359="ELL","ELL5G",IF($X359="SPLA","RLA5G",IF($X359="ASC","ASC5B"))))))))</f>
        <v/>
      </c>
      <c r="BI363" s="26">
        <f>IF($Y356="WB","MHRWB",IF($Y356="JG","MHRJG",IF($Y356="AV","MHRAV",IF($Y356="KP","MHRKP",IF($Y356="TH","MHRTH")))))</f>
        <v/>
      </c>
    </row>
    <row r="364">
      <c r="BD364" s="223">
        <f>IF($T360="LA","MLAC1",IF($T360="SS","MSSC1",IF($T360="SCI","MSCIC1",IF($T360="IM7","MM7C1",IF($T360="SP","MSPAC1",IF($T360="SPM","RM1B",IF($T360="SLA","RLA1B",IF($T360="ASC","ASC1BT1"))))))))</f>
        <v/>
      </c>
      <c r="BE364" s="217">
        <f>IF($U360="LA","MLAC2",IF($U360="SS","MSSC2",IF($U360="SCI","MSCIC2",IF($U360="im7","MM7C2",IF($U360="SP","MSPAC2",IF($U360="SPM","RM2B",IF($U360="SPLA","RLA2B",IF($U360="ASC","ASC2BT1",IF($U360="ELL","ELL2B")))))))))</f>
        <v/>
      </c>
      <c r="BF364" s="26">
        <f>IF($V360="LA","MLAC3",IF($V360="SS","MSSC3",IF($V360="SCI","MSCIC3",IF($V360="im8","MM8C3",IF($V360="SP","MSPC3",IF($V360="SPM","RM1G",IF($V360="SLA","RLA1G",IF($V360="ASC","ASC1GT1"))))))))</f>
        <v/>
      </c>
      <c r="BG364" s="26">
        <f>IF($W360="LA","MLAC4",IF($W360="SS","MSSC4",IF($W360="SCI","MSCIC4",IF($W360="im8","MM8C4",IF($W360="SP","MSPC4",IF($W360="SPM","RM2G",IF($W360="SPLA","RLA2G",IF($W360="ASC","ASC2GT1",IF($W360="MOT","OTM72G")))))))))</f>
        <v/>
      </c>
      <c r="BH364" s="26">
        <f>IF($X360="LA","MLAC5",IF($X360="SS","MSSC5",IF($X360="SCI","MSCIC5",IF($X360="im7","MM7C5",IF($X360="SP","MSPC5",IF($X360="ELL","ELL5G",IF($X360="SPLA","RLA5G",IF($X360="ASC","ASC5B"))))))))</f>
        <v/>
      </c>
      <c r="BI364" s="26">
        <f>IF($Y357="WB","MHRWB",IF($Y357="JG","MHRJG",IF($Y357="AV","MHRAV",IF($Y357="KP","MHRKP",IF($Y357="TH","MHRTH")))))</f>
        <v/>
      </c>
    </row>
    <row r="365">
      <c r="BD365" s="223">
        <f>IF($T361="LA","MLAC1",IF($T361="SS","MSSC1",IF($T361="SCI","MSCIC1",IF($T361="IM7","MM7C1",IF($T361="SP","MSPAC1",IF($T361="SPM","RM1B",IF($T361="SLA","RLA1B",IF($T361="ASC","ASC1BT1"))))))))</f>
        <v/>
      </c>
      <c r="BE365" s="217">
        <f>IF($U361="LA","MLAC2",IF($U361="SS","MSSC2",IF($U361="SCI","MSCIC2",IF($U361="im7","MM7C2",IF($U361="SP","MSPAC2",IF($U361="SPM","RM2B",IF($U361="SPLA","RLA2B",IF($U361="ASC","ASC2BT1",IF($U361="ELL","ELL2B")))))))))</f>
        <v/>
      </c>
      <c r="BF365" s="26">
        <f>IF($V361="LA","MLAC3",IF($V361="SS","MSSC3",IF($V361="SCI","MSCIC3",IF($V361="im8","MM8C3",IF($V361="SP","MSPC3",IF($V361="SPM","RM1G",IF($V361="SLA","RLA1G",IF($V361="ASC","ASC1GT1"))))))))</f>
        <v/>
      </c>
      <c r="BG365" s="26">
        <f>IF($W361="LA","MLAC4",IF($W361="SS","MSSC4",IF($W361="SCI","MSCIC4",IF($W361="im8","MM8C4",IF($W361="SP","MSPC4",IF($W361="SPM","RM2G",IF($W361="SPLA","RLA2G",IF($W361="ASC","ASC2GT1",IF($W361="MOT","OTM72G")))))))))</f>
        <v/>
      </c>
      <c r="BH365" s="26">
        <f>IF($X361="LA","MLAC5",IF($X361="SS","MSSC5",IF($X361="SCI","MSCIC5",IF($X361="im7","MM7C5",IF($X361="SP","MSPC5",IF($X361="ELL","ELL5G",IF($X361="SPLA","RLA5G",IF($X361="ASC","ASC5B"))))))))</f>
        <v/>
      </c>
      <c r="BI365" s="26">
        <f>IF($Y358="WB","MHRWB",IF($Y358="JG","MHRJG",IF($Y358="AV","MHRAV",IF($Y358="KP","MHRKP",IF($Y358="TH","MHRTH")))))</f>
        <v/>
      </c>
    </row>
    <row r="366">
      <c r="BD366" s="223">
        <f>IF($T362="LA","MLAC1",IF($T362="SS","MSSC1",IF($T362="SCI","MSCIC1",IF($T362="IM7","MM7C1",IF($T362="SP","MSPAC1",IF($T362="SPM","RM1B",IF($T362="SLA","RLA1B",IF($T362="ASC","ASC1BT1"))))))))</f>
        <v/>
      </c>
      <c r="BE366" s="217">
        <f>IF($U362="LA","MLAC2",IF($U362="SS","MSSC2",IF($U362="SCI","MSCIC2",IF($U362="im7","MM7C2",IF($U362="SP","MSPAC2",IF($U362="SPM","RM2B",IF($U362="SPLA","RLA2B",IF($U362="ASC","ASC2BT1",IF($U362="ELL","ELL2B")))))))))</f>
        <v/>
      </c>
      <c r="BF366" s="26">
        <f>IF($V362="LA","MLAC3",IF($V362="SS","MSSC3",IF($V362="SCI","MSCIC3",IF($V362="im8","MM8C3",IF($V362="SP","MSPC3",IF($V362="SPM","RM1G",IF($V362="SLA","RLA1G",IF($V362="ASC","ASC1GT1"))))))))</f>
        <v/>
      </c>
      <c r="BG366" s="26">
        <f>IF($W362="LA","MLAC4",IF($W362="SS","MSSC4",IF($W362="SCI","MSCIC4",IF($W362="im8","MM8C4",IF($W362="SP","MSPC4",IF($W362="SPM","RM2G",IF($W362="SPLA","RLA2G",IF($W362="ASC","ASC2GT1",IF($W362="MOT","OTM72G")))))))))</f>
        <v/>
      </c>
      <c r="BH366" s="26">
        <f>IF($X362="LA","MLAC5",IF($X362="SS","MSSC5",IF($X362="SCI","MSCIC5",IF($X362="im7","MM7C5",IF($X362="SP","MSPC5",IF($X362="ELL","ELL5G",IF($X362="SPLA","RLA5G",IF($X362="ASC","ASC5B"))))))))</f>
        <v/>
      </c>
      <c r="BI366" s="26">
        <f>IF($Y359="WB","MHRWB",IF($Y359="JG","MHRJG",IF($Y359="AV","MHRAV",IF($Y359="KP","MHRKP",IF($Y359="TH","MHRTH")))))</f>
        <v/>
      </c>
    </row>
    <row r="367">
      <c r="BD367" s="223">
        <f>IF($T363="LA","MLAC1",IF($T363="SS","MSSC1",IF($T363="SCI","MSCIC1",IF($T363="IM7","MM7C1",IF($T363="SP","MSPAC1",IF($T363="SPM","RM1B",IF($T363="SLA","RLA1B",IF($T363="ASC","ASC1BT1"))))))))</f>
        <v/>
      </c>
      <c r="BE367" s="217">
        <f>IF($U363="LA","MLAC2",IF($U363="SS","MSSC2",IF($U363="SCI","MSCIC2",IF($U363="im7","MM7C2",IF($U363="SP","MSPAC2",IF($U363="SPM","RM2B",IF($U363="SPLA","RLA2B",IF($U363="ASC","ASC2BT1",IF($U363="ELL","ELL2B")))))))))</f>
        <v/>
      </c>
      <c r="BF367" s="26">
        <f>IF($V363="LA","MLAC3",IF($V363="SS","MSSC3",IF($V363="SCI","MSCIC3",IF($V363="im8","MM8C3",IF($V363="SP","MSPC3",IF($V363="SPM","RM1G",IF($V363="SLA","RLA1G",IF($V363="ASC","ASC1GT1"))))))))</f>
        <v/>
      </c>
      <c r="BG367" s="26">
        <f>IF($W363="LA","MLAC4",IF($W363="SS","MSSC4",IF($W363="SCI","MSCIC4",IF($W363="im8","MM8C4",IF($W363="SP","MSPC4",IF($W363="SPM","RM2G",IF($W363="SPLA","RLA2G",IF($W363="ASC","ASC2GT1",IF($W363="MOT","OTM72G")))))))))</f>
        <v/>
      </c>
      <c r="BH367" s="26">
        <f>IF($X363="LA","MLAC5",IF($X363="SS","MSSC5",IF($X363="SCI","MSCIC5",IF($X363="im7","MM7C5",IF($X363="SP","MSPC5",IF($X363="ELL","ELL5G",IF($X363="SPLA","RLA5G",IF($X363="ASC","ASC5B"))))))))</f>
        <v/>
      </c>
      <c r="BI367" s="26">
        <f>IF($Y360="WB","MHRWB",IF($Y360="JG","MHRJG",IF($Y360="AV","MHRAV",IF($Y360="KP","MHRKP",IF($Y360="TH","MHRTH")))))</f>
        <v/>
      </c>
    </row>
    <row r="368">
      <c r="BD368" s="223">
        <f>IF($T364="LA","MLAC1",IF($T364="SS","MSSC1",IF($T364="SCI","MSCIC1",IF($T364="IM7","MM7C1",IF($T364="SP","MSPAC1",IF($T364="SPM","RM1B",IF($T364="SLA","RLA1B",IF($T364="ASC","ASC1BT1"))))))))</f>
        <v/>
      </c>
      <c r="BE368" s="217">
        <f>IF($U364="LA","MLAC2",IF($U364="SS","MSSC2",IF($U364="SCI","MSCIC2",IF($U364="im7","MM7C2",IF($U364="SP","MSPAC2",IF($U364="SPM","RM2B",IF($U364="SPLA","RLA2B",IF($U364="ASC","ASC2BT1",IF($U364="ELL","ELL2B")))))))))</f>
        <v/>
      </c>
      <c r="BF368" s="26">
        <f>IF($V364="LA","MLAC3",IF($V364="SS","MSSC3",IF($V364="SCI","MSCIC3",IF($V364="im8","MM8C3",IF($V364="SP","MSPC3",IF($V364="SPM","RM1G",IF($V364="SLA","RLA1G",IF($V364="ASC","ASC1GT1"))))))))</f>
        <v/>
      </c>
      <c r="BG368" s="26">
        <f>IF($W364="LA","MLAC4",IF($W364="SS","MSSC4",IF($W364="SCI","MSCIC4",IF($W364="im8","MM8C4",IF($W364="SP","MSPC4",IF($W364="SPM","RM2G",IF($W364="SPLA","RLA2G",IF($W364="ASC","ASC2GT1",IF($W364="MOT","OTM72G")))))))))</f>
        <v/>
      </c>
      <c r="BH368" s="26">
        <f>IF($X364="LA","MLAC5",IF($X364="SS","MSSC5",IF($X364="SCI","MSCIC5",IF($X364="im7","MM7C5",IF($X364="SP","MSPC5",IF($X364="ELL","ELL5G",IF($X364="SPLA","RLA5G",IF($X364="ASC","ASC5B"))))))))</f>
        <v/>
      </c>
      <c r="BI368" s="26">
        <f>IF($Y361="WB","MHRWB",IF($Y361="JG","MHRJG",IF($Y361="AV","MHRAV",IF($Y361="KP","MHRKP",IF($Y361="TH","MHRTH")))))</f>
        <v/>
      </c>
    </row>
    <row r="369">
      <c r="BD369" s="223">
        <f>IF($T365="LA","MLAC1",IF($T365="SS","MSSC1",IF($T365="SCI","MSCIC1",IF($T365="IM7","MM7C1",IF($T365="SP","MSPAC1",IF($T365="SPM","RM1B",IF($T365="SLA","RLA1B",IF($T365="ASC","ASC1BT1"))))))))</f>
        <v/>
      </c>
      <c r="BE369" s="217">
        <f>IF($U365="LA","MLAC2",IF($U365="SS","MSSC2",IF($U365="SCI","MSCIC2",IF($U365="im7","MM7C2",IF($U365="SP","MSPAC2",IF($U365="SPM","RM2B",IF($U365="SPLA","RLA2B",IF($U365="ASC","ASC2BT1",IF($U365="ELL","ELL2B")))))))))</f>
        <v/>
      </c>
      <c r="BF369" s="26">
        <f>IF($V365="LA","MLAC3",IF($V365="SS","MSSC3",IF($V365="SCI","MSCIC3",IF($V365="im8","MM8C3",IF($V365="SP","MSPC3",IF($V365="SPM","RM1G",IF($V365="SLA","RLA1G",IF($V365="ASC","ASC1GT1"))))))))</f>
        <v/>
      </c>
      <c r="BG369" s="26">
        <f>IF($W365="LA","MLAC4",IF($W365="SS","MSSC4",IF($W365="SCI","MSCIC4",IF($W365="im8","MM8C4",IF($W365="SP","MSPC4",IF($W365="SPM","RM2G",IF($W365="SPLA","RLA2G",IF($W365="ASC","ASC2GT1",IF($W365="MOT","OTM72G")))))))))</f>
        <v/>
      </c>
      <c r="BH369" s="26">
        <f>IF($X365="LA","MLAC5",IF($X365="SS","MSSC5",IF($X365="SCI","MSCIC5",IF($X365="im7","MM7C5",IF($X365="SP","MSPC5",IF($X365="ELL","ELL5G",IF($X365="SPLA","RLA5G",IF($X365="ASC","ASC5B"))))))))</f>
        <v/>
      </c>
      <c r="BI369" s="26">
        <f>IF($Y362="WB","MHRWB",IF($Y362="JG","MHRJG",IF($Y362="AV","MHRAV",IF($Y362="KP","MHRKP",IF($Y362="TH","MHRTH")))))</f>
        <v/>
      </c>
    </row>
    <row r="370">
      <c r="BD370" s="223">
        <f>IF($T366="LA","MLAC1",IF($T366="SS","MSSC1",IF($T366="SCI","MSCIC1",IF($T366="IM7","MM7C1",IF($T366="SP","MSPAC1",IF($T366="SPM","RM1B",IF($T366="SLA","RLA1B",IF($T366="ASC","ASC1BT1"))))))))</f>
        <v/>
      </c>
      <c r="BE370" s="217">
        <f>IF($U366="LA","MLAC2",IF($U366="SS","MSSC2",IF($U366="SCI","MSCIC2",IF($U366="im7","MM7C2",IF($U366="SP","MSPAC2",IF($U366="SPM","RM2B",IF($U366="SPLA","RLA2B",IF($U366="ASC","ASC2BT1",IF($U366="ELL","ELL2B")))))))))</f>
        <v/>
      </c>
      <c r="BF370" s="26">
        <f>IF($V366="LA","MLAC3",IF($V366="SS","MSSC3",IF($V366="SCI","MSCIC3",IF($V366="im8","MM8C3",IF($V366="SP","MSPC3",IF($V366="SPM","RM1G",IF($V366="SLA","RLA1G",IF($V366="ASC","ASC1GT1"))))))))</f>
        <v/>
      </c>
      <c r="BG370" s="26">
        <f>IF($W366="LA","MLAC4",IF($W366="SS","MSSC4",IF($W366="SCI","MSCIC4",IF($W366="im8","MM8C4",IF($W366="SP","MSPC4",IF($W366="SPM","RM2G",IF($W366="SPLA","RLA2G",IF($W366="ASC","ASC2GT1",IF($W366="MOT","OTM72G")))))))))</f>
        <v/>
      </c>
      <c r="BH370" s="26">
        <f>IF($X366="LA","MLAC5",IF($X366="SS","MSSC5",IF($X366="SCI","MSCIC5",IF($X366="im7","MM7C5",IF($X366="SP","MSPC5",IF($X366="ELL","ELL5G",IF($X366="SPLA","RLA5G",IF($X366="ASC","ASC5B"))))))))</f>
        <v/>
      </c>
      <c r="BI370" s="26">
        <f>IF($Y363="WB","MHRWB",IF($Y363="JG","MHRJG",IF($Y363="AV","MHRAV",IF($Y363="KP","MHRKP",IF($Y363="TH","MHRTH")))))</f>
        <v/>
      </c>
    </row>
    <row r="371">
      <c r="BD371" s="223">
        <f>IF($T367="LA","MLAC1",IF($T367="SS","MSSC1",IF($T367="SCI","MSCIC1",IF($T367="IM7","MM7C1",IF($T367="SP","MSPAC1",IF($T367="SPM","RM1B",IF($T367="SLA","RLA1B",IF($T367="ASC","ASC1BT1"))))))))</f>
        <v/>
      </c>
      <c r="BE371" s="217">
        <f>IF($U367="LA","MLAC2",IF($U367="SS","MSSC2",IF($U367="SCI","MSCIC2",IF($U367="im7","MM7C2",IF($U367="SP","MSPAC2",IF($U367="SPM","RM2B",IF($U367="SPLA","RLA2B",IF($U367="ASC","ASC2BT1",IF($U367="ELL","ELL2B")))))))))</f>
        <v/>
      </c>
      <c r="BF371" s="26">
        <f>IF($V367="LA","MLAC3",IF($V367="SS","MSSC3",IF($V367="SCI","MSCIC3",IF($V367="im8","MM8C3",IF($V367="SP","MSPC3",IF($V367="SPM","RM1G",IF($V367="SLA","RLA1G",IF($V367="ASC","ASC1GT1"))))))))</f>
        <v/>
      </c>
      <c r="BG371" s="26">
        <f>IF($W367="LA","MLAC4",IF($W367="SS","MSSC4",IF($W367="SCI","MSCIC4",IF($W367="im8","MM8C4",IF($W367="SP","MSPC4",IF($W367="SPM","RM2G",IF($W367="SPLA","RLA2G",IF($W367="ASC","ASC2GT1",IF($W367="MOT","OTM72G")))))))))</f>
        <v/>
      </c>
      <c r="BH371" s="26">
        <f>IF($X367="LA","MLAC5",IF($X367="SS","MSSC5",IF($X367="SCI","MSCIC5",IF($X367="im7","MM7C5",IF($X367="SP","MSPC5",IF($X367="ELL","ELL5G",IF($X367="SPLA","RLA5G",IF($X367="ASC","ASC5B"))))))))</f>
        <v/>
      </c>
      <c r="BI371" s="26">
        <f>IF($Y364="WB","MHRWB",IF($Y364="JG","MHRJG",IF($Y364="AV","MHRAV",IF($Y364="KP","MHRKP",IF($Y364="TH","MHRTH")))))</f>
        <v/>
      </c>
    </row>
    <row r="372">
      <c r="BD372" s="223">
        <f>IF($T368="LA","MLAC1",IF($T368="SS","MSSC1",IF($T368="SCI","MSCIC1",IF($T368="IM7","MM7C1",IF($T368="SP","MSPAC1",IF($T368="SPM","RM1B",IF($T368="SLA","RLA1B",IF($T368="ASC","ASC1BT1"))))))))</f>
        <v/>
      </c>
      <c r="BE372" s="217">
        <f>IF($U368="LA","MLAC2",IF($U368="SS","MSSC2",IF($U368="SCI","MSCIC2",IF($U368="im7","MM7C2",IF($U368="SP","MSPAC2",IF($U368="SPM","RM2B",IF($U368="SPLA","RLA2B",IF($U368="ASC","ASC2BT1",IF($U368="ELL","ELL2B")))))))))</f>
        <v/>
      </c>
      <c r="BF372" s="26">
        <f>IF($V368="LA","MLAC3",IF($V368="SS","MSSC3",IF($V368="SCI","MSCIC3",IF($V368="im8","MM8C3",IF($V368="SP","MSPC3",IF($V368="SPM","RM1G",IF($V368="SLA","RLA1G",IF($V368="ASC","ASC1GT1"))))))))</f>
        <v/>
      </c>
      <c r="BG372" s="26">
        <f>IF($W368="LA","MLAC4",IF($W368="SS","MSSC4",IF($W368="SCI","MSCIC4",IF($W368="im8","MM8C4",IF($W368="SP","MSPC4",IF($W368="SPM","RM2G",IF($W368="SPLA","RLA2G",IF($W368="ASC","ASC2GT1",IF($W368="MOT","OTM72G")))))))))</f>
        <v/>
      </c>
      <c r="BH372" s="26">
        <f>IF($X368="LA","MLAC5",IF($X368="SS","MSSC5",IF($X368="SCI","MSCIC5",IF($X368="im7","MM7C5",IF($X368="SP","MSPC5",IF($X368="ELL","ELL5G",IF($X368="SPLA","RLA5G",IF($X368="ASC","ASC5B"))))))))</f>
        <v/>
      </c>
      <c r="BI372" s="26">
        <f>IF($Y365="WB","MHRWB",IF($Y365="JG","MHRJG",IF($Y365="AV","MHRAV",IF($Y365="KP","MHRKP",IF($Y365="TH","MHRTH")))))</f>
        <v/>
      </c>
    </row>
    <row r="373">
      <c r="BD373" s="223">
        <f>IF($T369="LA","MLAC1",IF($T369="SS","MSSC1",IF($T369="SCI","MSCIC1",IF($T369="IM7","MM7C1",IF($T369="SP","MSPAC1",IF($T369="SPM","RM1B",IF($T369="SLA","RLA1B",IF($T369="ASC","ASC1BT1"))))))))</f>
        <v/>
      </c>
      <c r="BE373" s="217">
        <f>IF($U369="LA","MLAC2",IF($U369="SS","MSSC2",IF($U369="SCI","MSCIC2",IF($U369="im7","MM7C2",IF($U369="SP","MSPAC2",IF($U369="SPM","RM2B",IF($U369="SPLA","RLA2B",IF($U369="ASC","ASC2BT1",IF($U369="ELL","ELL2B")))))))))</f>
        <v/>
      </c>
      <c r="BF373" s="26">
        <f>IF($V369="LA","MLAC3",IF($V369="SS","MSSC3",IF($V369="SCI","MSCIC3",IF($V369="im8","MM8C3",IF($V369="SP","MSPC3",IF($V369="SPM","RM1G",IF($V369="SLA","RLA1G",IF($V369="ASC","ASC1GT1"))))))))</f>
        <v/>
      </c>
      <c r="BG373" s="26">
        <f>IF($W369="LA","MLAC4",IF($W369="SS","MSSC4",IF($W369="SCI","MSCIC4",IF($W369="im8","MM8C4",IF($W369="SP","MSPC4",IF($W369="SPM","RM2G",IF($W369="SPLA","RLA2G",IF($W369="ASC","ASC2GT1",IF($W369="MOT","OTM72G")))))))))</f>
        <v/>
      </c>
      <c r="BH373" s="26">
        <f>IF($X369="LA","MLAC5",IF($X369="SS","MSSC5",IF($X369="SCI","MSCIC5",IF($X369="im7","MM7C5",IF($X369="SP","MSPC5",IF($X369="ELL","ELL5G",IF($X369="SPLA","RLA5G",IF($X369="ASC","ASC5B"))))))))</f>
        <v/>
      </c>
      <c r="BI373" s="26">
        <f>IF($Y366="WB","MHRWB",IF($Y366="JG","MHRJG",IF($Y366="AV","MHRAV",IF($Y366="KP","MHRKP",IF($Y366="TH","MHRTH")))))</f>
        <v/>
      </c>
    </row>
    <row r="374">
      <c r="BD374" s="223">
        <f>IF($T370="LA","MLAC1",IF($T370="SS","MSSC1",IF($T370="SCI","MSCIC1",IF($T370="IM7","MM7C1",IF($T370="SP","MSPAC1",IF($T370="SPM","RM1B",IF($T370="SLA","RLA1B",IF($T370="ASC","ASC1BT1"))))))))</f>
        <v/>
      </c>
      <c r="BE374" s="217">
        <f>IF($U370="LA","MLAC2",IF($U370="SS","MSSC2",IF($U370="SCI","MSCIC2",IF($U370="im7","MM7C2",IF($U370="SP","MSPAC2",IF($U370="SPM","RM2B",IF($U370="SPLA","RLA2B",IF($U370="ASC","ASC2BT1",IF($U370="ELL","ELL2B")))))))))</f>
        <v/>
      </c>
      <c r="BF374" s="26">
        <f>IF($V370="LA","MLAC3",IF($V370="SS","MSSC3",IF($V370="SCI","MSCIC3",IF($V370="im8","MM8C3",IF($V370="SP","MSPC3",IF($V370="SPM","RM1G",IF($V370="SLA","RLA1G",IF($V370="ASC","ASC1GT1"))))))))</f>
        <v/>
      </c>
      <c r="BG374" s="26">
        <f>IF($W370="LA","MLAC4",IF($W370="SS","MSSC4",IF($W370="SCI","MSCIC4",IF($W370="im8","MM8C4",IF($W370="SP","MSPC4",IF($W370="SPM","RM2G",IF($W370="SPLA","RLA2G",IF($W370="ASC","ASC2GT1",IF($W370="MOT","OTM72G")))))))))</f>
        <v/>
      </c>
      <c r="BH374" s="26">
        <f>IF($X370="LA","MLAC5",IF($X370="SS","MSSC5",IF($X370="SCI","MSCIC5",IF($X370="im7","MM7C5",IF($X370="SP","MSPC5",IF($X370="ELL","ELL5G",IF($X370="SPLA","RLA5G",IF($X370="ASC","ASC5B"))))))))</f>
        <v/>
      </c>
      <c r="BI374" s="26">
        <f>IF($Y367="WB","MHRWB",IF($Y367="JG","MHRJG",IF($Y367="AV","MHRAV",IF($Y367="KP","MHRKP",IF($Y367="TH","MHRTH")))))</f>
        <v/>
      </c>
    </row>
    <row r="375">
      <c r="BD375" s="223">
        <f>IF($T371="LA","MLAC1",IF($T371="SS","MSSC1",IF($T371="SCI","MSCIC1",IF($T371="IM7","MM7C1",IF($T371="SP","MSPAC1",IF($T371="SPM","RM1B",IF($T371="SLA","RLA1B",IF($T371="ASC","ASC1BT1"))))))))</f>
        <v/>
      </c>
      <c r="BE375" s="217">
        <f>IF($U371="LA","MLAC2",IF($U371="SS","MSSC2",IF($U371="SCI","MSCIC2",IF($U371="im7","MM7C2",IF($U371="SP","MSPAC2",IF($U371="SPM","RM2B",IF($U371="SPLA","RLA2B",IF($U371="ASC","ASC2BT1",IF($U371="ELL","ELL2B")))))))))</f>
        <v/>
      </c>
      <c r="BF375" s="26">
        <f>IF($V371="LA","MLAC3",IF($V371="SS","MSSC3",IF($V371="SCI","MSCIC3",IF($V371="im8","MM8C3",IF($V371="SP","MSPC3",IF($V371="SPM","RM1G",IF($V371="SLA","RLA1G",IF($V371="ASC","ASC1GT1"))))))))</f>
        <v/>
      </c>
      <c r="BG375" s="26">
        <f>IF($W371="LA","MLAC4",IF($W371="SS","MSSC4",IF($W371="SCI","MSCIC4",IF($W371="im8","MM8C4",IF($W371="SP","MSPC4",IF($W371="SPM","RM2G",IF($W371="SPLA","RLA2G",IF($W371="ASC","ASC2GT1",IF($W371="MOT","OTM72G")))))))))</f>
        <v/>
      </c>
      <c r="BH375" s="26">
        <f>IF($X371="LA","MLAC5",IF($X371="SS","MSSC5",IF($X371="SCI","MSCIC5",IF($X371="im7","MM7C5",IF($X371="SP","MSPC5",IF($X371="ELL","ELL5G",IF($X371="SPLA","RLA5G",IF($X371="ASC","ASC5B"))))))))</f>
        <v/>
      </c>
      <c r="BI375" s="26">
        <f>IF($Y368="WB","MHRWB",IF($Y368="JG","MHRJG",IF($Y368="AV","MHRAV",IF($Y368="KP","MHRKP",IF($Y368="TH","MHRTH")))))</f>
        <v/>
      </c>
    </row>
    <row r="376">
      <c r="BD376" s="223">
        <f>IF($T372="LA","MLAC1",IF($T372="SS","MSSC1",IF($T372="SCI","MSCIC1",IF($T372="IM7","MM7C1",IF($T372="SP","MSPAC1",IF($T372="SPM","RM1B",IF($T372="SLA","RLA1B",IF($T372="ASC","ASC1BT1"))))))))</f>
        <v/>
      </c>
      <c r="BE376" s="217">
        <f>IF($U372="LA","MLAC2",IF($U372="SS","MSSC2",IF($U372="SCI","MSCIC2",IF($U372="im7","MM7C2",IF($U372="SP","MSPAC2",IF($U372="SPM","RM2B",IF($U372="SPLA","RLA2B",IF($U372="ASC","ASC2BT1",IF($U372="ELL","ELL2B")))))))))</f>
        <v/>
      </c>
      <c r="BF376" s="26">
        <f>IF($V372="LA","MLAC3",IF($V372="SS","MSSC3",IF($V372="SCI","MSCIC3",IF($V372="im8","MM8C3",IF($V372="SP","MSPC3",IF($V372="SPM","RM1G",IF($V372="SLA","RLA1G",IF($V372="ASC","ASC1GT1"))))))))</f>
        <v/>
      </c>
      <c r="BG376" s="26">
        <f>IF($W372="LA","MLAC4",IF($W372="SS","MSSC4",IF($W372="SCI","MSCIC4",IF($W372="im8","MM8C4",IF($W372="SP","MSPC4",IF($W372="SPM","RM2G",IF($W372="SPLA","RLA2G",IF($W372="ASC","ASC2GT1",IF($W372="MOT","OTM72G")))))))))</f>
        <v/>
      </c>
      <c r="BH376" s="26">
        <f>IF($X372="LA","MLAC5",IF($X372="SS","MSSC5",IF($X372="SCI","MSCIC5",IF($X372="im7","MM7C5",IF($X372="SP","MSPC5",IF($X372="ELL","ELL5G",IF($X372="SPLA","RLA5G",IF($X372="ASC","ASC5B"))))))))</f>
        <v/>
      </c>
      <c r="BI376" s="26">
        <f>IF($Y369="WB","MHRWB",IF($Y369="JG","MHRJG",IF($Y369="AV","MHRAV",IF($Y369="KP","MHRKP",IF($Y369="TH","MHRTH")))))</f>
        <v/>
      </c>
    </row>
    <row r="377">
      <c r="BD377" s="223">
        <f>IF($T373="LA","MLAC1",IF($T373="SS","MSSC1",IF($T373="SCI","MSCIC1",IF($T373="IM7","MM7C1",IF($T373="SP","MSPAC1",IF($T373="SPM","RM1B",IF($T373="SLA","RLA1B",IF($T373="ASC","ASC1BT1"))))))))</f>
        <v/>
      </c>
      <c r="BE377" s="217">
        <f>IF($U373="LA","MLAC2",IF($U373="SS","MSSC2",IF($U373="SCI","MSCIC2",IF($U373="im7","MM7C2",IF($U373="SP","MSPAC2",IF($U373="SPM","RM2B",IF($U373="SPLA","RLA2B",IF($U373="ASC","ASC2BT1",IF($U373="ELL","ELL2B")))))))))</f>
        <v/>
      </c>
      <c r="BF377" s="26">
        <f>IF($V373="LA","MLAC3",IF($V373="SS","MSSC3",IF($V373="SCI","MSCIC3",IF($V373="im8","MM8C3",IF($V373="SP","MSPC3",IF($V373="SPM","RM1G",IF($V373="SLA","RLA1G",IF($V373="ASC","ASC1GT1"))))))))</f>
        <v/>
      </c>
      <c r="BG377" s="26">
        <f>IF($W373="LA","MLAC4",IF($W373="SS","MSSC4",IF($W373="SCI","MSCIC4",IF($W373="im8","MM8C4",IF($W373="SP","MSPC4",IF($W373="SPM","RM2G",IF($W373="SPLA","RLA2G",IF($W373="ASC","ASC2GT1",IF($W373="MOT","OTM72G")))))))))</f>
        <v/>
      </c>
      <c r="BH377" s="26">
        <f>IF($X373="LA","MLAC5",IF($X373="SS","MSSC5",IF($X373="SCI","MSCIC5",IF($X373="im7","MM7C5",IF($X373="SP","MSPC5",IF($X373="ELL","ELL5G",IF($X373="SPLA","RLA5G",IF($X373="ASC","ASC5B"))))))))</f>
        <v/>
      </c>
      <c r="BI377" s="26">
        <f>IF($Y370="WB","MHRWB",IF($Y370="JG","MHRJG",IF($Y370="AV","MHRAV",IF($Y370="KP","MHRKP",IF($Y370="TH","MHRTH")))))</f>
        <v/>
      </c>
    </row>
    <row r="378">
      <c r="BD378" s="223">
        <f>IF($T374="LA","MLAC1",IF($T374="SS","MSSC1",IF($T374="SCI","MSCIC1",IF($T374="IM7","MM7C1",IF($T374="SP","MSPAC1",IF($T374="SPM","RM1B",IF($T374="SLA","RLA1B",IF($T374="ASC","ASC1BT1"))))))))</f>
        <v/>
      </c>
      <c r="BE378" s="217">
        <f>IF($U374="LA","MLAC2",IF($U374="SS","MSSC2",IF($U374="SCI","MSCIC2",IF($U374="im7","MM7C2",IF($U374="SP","MSPAC2",IF($U374="SPM","RM2B",IF($U374="SPLA","RLA2B",IF($U374="ASC","ASC2BT1",IF($U374="ELL","ELL2B")))))))))</f>
        <v/>
      </c>
      <c r="BF378" s="26">
        <f>IF($V374="LA","MLAC3",IF($V374="SS","MSSC3",IF($V374="SCI","MSCIC3",IF($V374="im8","MM8C3",IF($V374="SP","MSPC3",IF($V374="SPM","RM1G",IF($V374="SLA","RLA1G",IF($V374="ASC","ASC1GT1"))))))))</f>
        <v/>
      </c>
      <c r="BG378" s="26">
        <f>IF($W374="LA","MLAC4",IF($W374="SS","MSSC4",IF($W374="SCI","MSCIC4",IF($W374="im8","MM8C4",IF($W374="SP","MSPC4",IF($W374="SPM","RM2G",IF($W374="SPLA","RLA2G",IF($W374="ASC","ASC2GT1",IF($W374="MOT","OTM72G")))))))))</f>
        <v/>
      </c>
      <c r="BH378" s="26">
        <f>IF($X374="LA","MLAC5",IF($X374="SS","MSSC5",IF($X374="SCI","MSCIC5",IF($X374="im7","MM7C5",IF($X374="SP","MSPC5",IF($X374="ELL","ELL5G",IF($X374="SPLA","RLA5G",IF($X374="ASC","ASC5B"))))))))</f>
        <v/>
      </c>
      <c r="BI378" s="26">
        <f>IF($Y371="WB","MHRWB",IF($Y371="JG","MHRJG",IF($Y371="AV","MHRAV",IF($Y371="KP","MHRKP",IF($Y371="TH","MHRTH")))))</f>
        <v/>
      </c>
    </row>
    <row r="379">
      <c r="BD379" s="223">
        <f>IF($T375="LA","MLAC1",IF($T375="SS","MSSC1",IF($T375="SCI","MSCIC1",IF($T375="IM7","MM7C1",IF($T375="SP","MSPAC1",IF($T375="SPM","RM1B",IF($T375="SLA","RLA1B",IF($T375="ASC","ASC1BT1"))))))))</f>
        <v/>
      </c>
      <c r="BE379" s="217">
        <f>IF($U375="LA","MLAC2",IF($U375="SS","MSSC2",IF($U375="SCI","MSCIC2",IF($U375="im7","MM7C2",IF($U375="SP","MSPAC2",IF($U375="SPM","RM2B",IF($U375="SPLA","RLA2B",IF($U375="ASC","ASC2BT1",IF($U375="ELL","ELL2B")))))))))</f>
        <v/>
      </c>
      <c r="BF379" s="26">
        <f>IF($V375="LA","MLAC3",IF($V375="SS","MSSC3",IF($V375="SCI","MSCIC3",IF($V375="im8","MM8C3",IF($V375="SP","MSPC3",IF($V375="SPM","RM1G",IF($V375="SLA","RLA1G",IF($V375="ASC","ASC1GT1"))))))))</f>
        <v/>
      </c>
      <c r="BG379" s="26">
        <f>IF($W375="LA","MLAC4",IF($W375="SS","MSSC4",IF($W375="SCI","MSCIC4",IF($W375="im8","MM8C4",IF($W375="SP","MSPC4",IF($W375="SPM","RM2G",IF($W375="SPLA","RLA2G",IF($W375="ASC","ASC2GT1",IF($W375="MOT","OTM72G")))))))))</f>
        <v/>
      </c>
      <c r="BH379" s="26">
        <f>IF($X375="LA","MLAC5",IF($X375="SS","MSSC5",IF($X375="SCI","MSCIC5",IF($X375="im7","MM7C5",IF($X375="SP","MSPC5",IF($X375="ELL","ELL5G",IF($X375="SPLA","RLA5G",IF($X375="ASC","ASC5B"))))))))</f>
        <v/>
      </c>
      <c r="BI379" s="26">
        <f>IF($Y372="WB","MHRWB",IF($Y372="JG","MHRJG",IF($Y372="AV","MHRAV",IF($Y372="KP","MHRKP",IF($Y372="TH","MHRTH")))))</f>
        <v/>
      </c>
    </row>
    <row r="380">
      <c r="BD380" s="223">
        <f>IF($T376="LA","MLAC1",IF($T376="SS","MSSC1",IF($T376="SCI","MSCIC1",IF($T376="IM7","MM7C1",IF($T376="SP","MSPAC1",IF($T376="SPM","RM1B",IF($T376="SLA","RLA1B",IF($T376="ASC","ASC1BT1"))))))))</f>
        <v/>
      </c>
      <c r="BE380" s="217">
        <f>IF($U376="LA","MLAC2",IF($U376="SS","MSSC2",IF($U376="SCI","MSCIC2",IF($U376="im7","MM7C2",IF($U376="SP","MSPAC2",IF($U376="SPM","RM2B",IF($U376="SPLA","RLA2B",IF($U376="ASC","ASC2BT1",IF($U376="ELL","ELL2B")))))))))</f>
        <v/>
      </c>
      <c r="BF380" s="26">
        <f>IF($V376="LA","MLAC3",IF($V376="SS","MSSC3",IF($V376="SCI","MSCIC3",IF($V376="im8","MM8C3",IF($V376="SP","MSPC3",IF($V376="SPM","RM1G",IF($V376="SLA","RLA1G",IF($V376="ASC","ASC1GT1"))))))))</f>
        <v/>
      </c>
      <c r="BG380" s="26">
        <f>IF($W376="LA","MLAC4",IF($W376="SS","MSSC4",IF($W376="SCI","MSCIC4",IF($W376="im8","MM8C4",IF($W376="SP","MSPC4",IF($W376="SPM","RM2G",IF($W376="SPLA","RLA2G",IF($W376="ASC","ASC2GT1",IF($W376="MOT","OTM72G")))))))))</f>
        <v/>
      </c>
      <c r="BH380" s="26">
        <f>IF($X376="LA","MLAC5",IF($X376="SS","MSSC5",IF($X376="SCI","MSCIC5",IF($X376="im7","MM7C5",IF($X376="SP","MSPC5",IF($X376="ELL","ELL5G",IF($X376="SPLA","RLA5G",IF($X376="ASC","ASC5B"))))))))</f>
        <v/>
      </c>
      <c r="BI380" s="26">
        <f>IF($Y373="WB","MHRWB",IF($Y373="JG","MHRJG",IF($Y373="AV","MHRAV",IF($Y373="KP","MHRKP",IF($Y373="TH","MHRTH")))))</f>
        <v/>
      </c>
    </row>
    <row r="381">
      <c r="BD381" s="223">
        <f>IF($T377="LA","MLAC1",IF($T377="SS","MSSC1",IF($T377="SCI","MSCIC1",IF($T377="IM7","MM7C1",IF($T377="SP","MSPAC1",IF($T377="SPM","RM1B",IF($T377="SLA","RLA1B",IF($T377="ASC","ASC1BT1"))))))))</f>
        <v/>
      </c>
      <c r="BE381" s="217">
        <f>IF($U377="LA","MLAC2",IF($U377="SS","MSSC2",IF($U377="SCI","MSCIC2",IF($U377="im7","MM7C2",IF($U377="SP","MSPAC2",IF($U377="SPM","RM2B",IF($U377="SPLA","RLA2B",IF($U377="ASC","ASC2BT1",IF($U377="ELL","ELL2B")))))))))</f>
        <v/>
      </c>
      <c r="BF381" s="26">
        <f>IF($V377="LA","MLAC3",IF($V377="SS","MSSC3",IF($V377="SCI","MSCIC3",IF($V377="im8","MM8C3",IF($V377="SP","MSPC3",IF($V377="SPM","RM1G",IF($V377="SLA","RLA1G",IF($V377="ASC","ASC1GT1"))))))))</f>
        <v/>
      </c>
      <c r="BG381" s="26">
        <f>IF($W377="LA","MLAC4",IF($W377="SS","MSSC4",IF($W377="SCI","MSCIC4",IF($W377="im8","MM8C4",IF($W377="SP","MSPC4",IF($W377="SPM","RM2G",IF($W377="SPLA","RLA2G",IF($W377="ASC","ASC2GT1",IF($W377="MOT","OTM72G")))))))))</f>
        <v/>
      </c>
      <c r="BH381" s="26">
        <f>IF($X377="LA","MLAC5",IF($X377="SS","MSSC5",IF($X377="SCI","MSCIC5",IF($X377="im7","MM7C5",IF($X377="SP","MSPC5",IF($X377="ELL","ELL5G",IF($X377="SPLA","RLA5G",IF($X377="ASC","ASC5B"))))))))</f>
        <v/>
      </c>
      <c r="BI381" s="26">
        <f>IF($Y374="WB","MHRWB",IF($Y374="JG","MHRJG",IF($Y374="AV","MHRAV",IF($Y374="KP","MHRKP",IF($Y374="TH","MHRTH")))))</f>
        <v/>
      </c>
    </row>
    <row r="382">
      <c r="BD382" s="223">
        <f>IF($T378="LA","MLAC1",IF($T378="SS","MSSC1",IF($T378="SCI","MSCIC1",IF($T378="IM7","MM7C1",IF($T378="SP","MSPAC1",IF($T378="SPM","RM1B",IF($T378="SLA","RLA1B",IF($T378="ASC","ASC1BT1"))))))))</f>
        <v/>
      </c>
      <c r="BE382" s="217">
        <f>IF($U378="LA","MLAC2",IF($U378="SS","MSSC2",IF($U378="SCI","MSCIC2",IF($U378="im7","MM7C2",IF($U378="SP","MSPAC2",IF($U378="SPM","RM2B",IF($U378="SPLA","RLA2B",IF($U378="ASC","ASC2BT1",IF($U378="ELL","ELL2B")))))))))</f>
        <v/>
      </c>
      <c r="BF382" s="26">
        <f>IF($V378="LA","MLAC3",IF($V378="SS","MSSC3",IF($V378="SCI","MSCIC3",IF($V378="im8","MM8C3",IF($V378="SP","MSPC3",IF($V378="SPM","RM1G",IF($V378="SLA","RLA1G",IF($V378="ASC","ASC1GT1"))))))))</f>
        <v/>
      </c>
      <c r="BG382" s="26">
        <f>IF($W378="LA","MLAC4",IF($W378="SS","MSSC4",IF($W378="SCI","MSCIC4",IF($W378="im8","MM8C4",IF($W378="SP","MSPC4",IF($W378="SPM","RM2G",IF($W378="SPLA","RLA2G",IF($W378="ASC","ASC2GT1",IF($W378="MOT","OTM72G")))))))))</f>
        <v/>
      </c>
      <c r="BH382" s="26">
        <f>IF($X378="LA","MLAC5",IF($X378="SS","MSSC5",IF($X378="SCI","MSCIC5",IF($X378="im7","MM7C5",IF($X378="SP","MSPC5",IF($X378="ELL","ELL5G",IF($X378="SPLA","RLA5G",IF($X378="ASC","ASC5B"))))))))</f>
        <v/>
      </c>
      <c r="BI382" s="26">
        <f>IF($Y375="WB","MHRWB",IF($Y375="JG","MHRJG",IF($Y375="AV","MHRAV",IF($Y375="KP","MHRKP",IF($Y375="TH","MHRTH")))))</f>
        <v/>
      </c>
    </row>
    <row r="383">
      <c r="BD383" s="223">
        <f>IF($T379="LA","MLAC1",IF($T379="SS","MSSC1",IF($T379="SCI","MSCIC1",IF($T379="IM7","MM7C1",IF($T379="SP","MSPAC1",IF($T379="SPM","RM1B",IF($T379="SLA","RLA1B",IF($T379="ASC","ASC1BT1"))))))))</f>
        <v/>
      </c>
      <c r="BE383" s="217">
        <f>IF($U379="LA","MLAC2",IF($U379="SS","MSSC2",IF($U379="SCI","MSCIC2",IF($U379="im7","MM7C2",IF($U379="SP","MSPAC2",IF($U379="SPM","RM2B",IF($U379="SPLA","RLA2B",IF($U379="ASC","ASC2BT1",IF($U379="ELL","ELL2B")))))))))</f>
        <v/>
      </c>
      <c r="BF383" s="26">
        <f>IF($V379="LA","MLAC3",IF($V379="SS","MSSC3",IF($V379="SCI","MSCIC3",IF($V379="im8","MM8C3",IF($V379="SP","MSPC3",IF($V379="SPM","RM1G",IF($V379="SLA","RLA1G",IF($V379="ASC","ASC1GT1"))))))))</f>
        <v/>
      </c>
      <c r="BG383" s="26">
        <f>IF($W379="LA","MLAC4",IF($W379="SS","MSSC4",IF($W379="SCI","MSCIC4",IF($W379="im8","MM8C4",IF($W379="SP","MSPC4",IF($W379="SPM","RM2G",IF($W379="SPLA","RLA2G",IF($W379="ASC","ASC2GT1",IF($W379="MOT","OTM72G")))))))))</f>
        <v/>
      </c>
      <c r="BH383" s="26">
        <f>IF($X379="LA","MLAC5",IF($X379="SS","MSSC5",IF($X379="SCI","MSCIC5",IF($X379="im7","MM7C5",IF($X379="SP","MSPC5",IF($X379="ELL","ELL5G",IF($X379="SPLA","RLA5G",IF($X379="ASC","ASC5B"))))))))</f>
        <v/>
      </c>
      <c r="BI383" s="26">
        <f>IF($Y376="WB","MHRWB",IF($Y376="JG","MHRJG",IF($Y376="AV","MHRAV",IF($Y376="KP","MHRKP",IF($Y376="TH","MHRTH")))))</f>
        <v/>
      </c>
    </row>
    <row r="384">
      <c r="BD384" s="223">
        <f>IF($T380="LA","MLAC1",IF($T380="SS","MSSC1",IF($T380="SCI","MSCIC1",IF($T380="IM7","MM7C1",IF($T380="SP","MSPAC1",IF($T380="SPM","RM1B",IF($T380="SLA","RLA1B",IF($T380="ASC","ASC1BT1"))))))))</f>
        <v/>
      </c>
      <c r="BE384" s="217">
        <f>IF($U380="LA","MLAC2",IF($U380="SS","MSSC2",IF($U380="SCI","MSCIC2",IF($U380="im7","MM7C2",IF($U380="SP","MSPAC2",IF($U380="SPM","RM2B",IF($U380="SPLA","RLA2B",IF($U380="ASC","ASC2BT1",IF($U380="ELL","ELL2B")))))))))</f>
        <v/>
      </c>
      <c r="BF384" s="26">
        <f>IF($V380="LA","MLAC3",IF($V380="SS","MSSC3",IF($V380="SCI","MSCIC3",IF($V380="im8","MM8C3",IF($V380="SP","MSPC3",IF($V380="SPM","RM1G",IF($V380="SLA","RLA1G",IF($V380="ASC","ASC1GT1"))))))))</f>
        <v/>
      </c>
      <c r="BG384" s="26">
        <f>IF($W380="LA","MLAC4",IF($W380="SS","MSSC4",IF($W380="SCI","MSCIC4",IF($W380="im8","MM8C4",IF($W380="SP","MSPC4",IF($W380="SPM","RM2G",IF($W380="SPLA","RLA2G",IF($W380="ASC","ASC2GT1",IF($W380="MOT","OTM72G")))))))))</f>
        <v/>
      </c>
      <c r="BH384" s="26">
        <f>IF($X380="LA","MLAC5",IF($X380="SS","MSSC5",IF($X380="SCI","MSCIC5",IF($X380="im7","MM7C5",IF($X380="SP","MSPC5",IF($X380="ELL","ELL5G",IF($X380="SPLA","RLA5G",IF($X380="ASC","ASC5B"))))))))</f>
        <v/>
      </c>
      <c r="BI384" s="26">
        <f>IF($Y377="WB","MHRWB",IF($Y377="JG","MHRJG",IF($Y377="AV","MHRAV",IF($Y377="KP","MHRKP",IF($Y377="TH","MHRTH")))))</f>
        <v/>
      </c>
    </row>
    <row r="385">
      <c r="BD385" s="223">
        <f>IF($T381="LA","MLAC1",IF($T381="SS","MSSC1",IF($T381="SCI","MSCIC1",IF($T381="IM7","MM7C1",IF($T381="SP","MSPAC1",IF($T381="SPM","RM1B",IF($T381="SLA","RLA1B",IF($T381="ASC","ASC1BT1"))))))))</f>
        <v/>
      </c>
      <c r="BE385" s="217">
        <f>IF($U381="LA","MLAC2",IF($U381="SS","MSSC2",IF($U381="SCI","MSCIC2",IF($U381="im7","MM7C2",IF($U381="SP","MSPAC2",IF($U381="SPM","RM2B",IF($U381="SPLA","RLA2B",IF($U381="ASC","ASC2BT1",IF($U381="ELL","ELL2B")))))))))</f>
        <v/>
      </c>
      <c r="BF385" s="26">
        <f>IF($V381="LA","MLAC3",IF($V381="SS","MSSC3",IF($V381="SCI","MSCIC3",IF($V381="im8","MM8C3",IF($V381="SP","MSPC3",IF($V381="SPM","RM1G",IF($V381="SLA","RLA1G",IF($V381="ASC","ASC1GT1"))))))))</f>
        <v/>
      </c>
      <c r="BG385" s="26">
        <f>IF($W381="LA","MLAC4",IF($W381="SS","MSSC4",IF($W381="SCI","MSCIC4",IF($W381="im8","MM8C4",IF($W381="SP","MSPC4",IF($W381="SPM","RM2G",IF($W381="SPLA","RLA2G",IF($W381="ASC","ASC2GT1",IF($W381="MOT","OTM72G")))))))))</f>
        <v/>
      </c>
      <c r="BH385" s="26">
        <f>IF($X381="LA","MLAC5",IF($X381="SS","MSSC5",IF($X381="SCI","MSCIC5",IF($X381="im7","MM7C5",IF($X381="SP","MSPC5",IF($X381="ELL","ELL5G",IF($X381="SPLA","RLA5G",IF($X381="ASC","ASC5B"))))))))</f>
        <v/>
      </c>
      <c r="BI385" s="26">
        <f>IF($Y378="WB","MHRWB",IF($Y378="JG","MHRJG",IF($Y378="AV","MHRAV",IF($Y378="KP","MHRKP",IF($Y378="TH","MHRTH")))))</f>
        <v/>
      </c>
    </row>
    <row r="386">
      <c r="BD386" s="223">
        <f>IF($T382="LA","MLAC1",IF($T382="SS","MSSC1",IF($T382="SCI","MSCIC1",IF($T382="IM7","MM7C1",IF($T382="SP","MSPAC1",IF($T382="SPM","RM1B",IF($T382="SLA","RLA1B",IF($T382="ASC","ASC1BT1"))))))))</f>
        <v/>
      </c>
      <c r="BE386" s="217">
        <f>IF($U382="LA","MLAC2",IF($U382="SS","MSSC2",IF($U382="SCI","MSCIC2",IF($U382="im7","MM7C2",IF($U382="SP","MSPAC2",IF($U382="SPM","RM2B",IF($U382="SPLA","RLA2B",IF($U382="ASC","ASC2BT1",IF($U382="ELL","ELL2B")))))))))</f>
        <v/>
      </c>
      <c r="BF386" s="26">
        <f>IF($V382="LA","MLAC3",IF($V382="SS","MSSC3",IF($V382="SCI","MSCIC3",IF($V382="im8","MM8C3",IF($V382="SP","MSPC3",IF($V382="SPM","RM1G",IF($V382="SLA","RLA1G",IF($V382="ASC","ASC1GT1"))))))))</f>
        <v/>
      </c>
      <c r="BG386" s="26">
        <f>IF($W382="LA","MLAC4",IF($W382="SS","MSSC4",IF($W382="SCI","MSCIC4",IF($W382="im8","MM8C4",IF($W382="SP","MSPC4",IF($W382="SPM","RM2G",IF($W382="SPLA","RLA2G",IF($W382="ASC","ASC2GT1",IF($W382="MOT","OTM72G")))))))))</f>
        <v/>
      </c>
      <c r="BH386" s="26">
        <f>IF($X382="LA","MLAC5",IF($X382="SS","MSSC5",IF($X382="SCI","MSCIC5",IF($X382="im7","MM7C5",IF($X382="SP","MSPC5",IF($X382="ELL","ELL5G",IF($X382="SPLA","RLA5G",IF($X382="ASC","ASC5B"))))))))</f>
        <v/>
      </c>
      <c r="BI386" s="26">
        <f>IF($Y379="WB","MHRWB",IF($Y379="JG","MHRJG",IF($Y379="AV","MHRAV",IF($Y379="KP","MHRKP",IF($Y379="TH","MHRTH")))))</f>
        <v/>
      </c>
    </row>
    <row r="387">
      <c r="BD387" s="223">
        <f>IF($T383="LA","MLAC1",IF($T383="SS","MSSC1",IF($T383="SCI","MSCIC1",IF($T383="IM7","MM7C1",IF($T383="SP","MSPAC1",IF($T383="SPM","RM1B",IF($T383="SLA","RLA1B",IF($T383="ASC","ASC1BT1"))))))))</f>
        <v/>
      </c>
      <c r="BE387" s="217">
        <f>IF($U383="LA","MLAC2",IF($U383="SS","MSSC2",IF($U383="SCI","MSCIC2",IF($U383="im7","MM7C2",IF($U383="SP","MSPAC2",IF($U383="SPM","RM2B",IF($U383="SPLA","RLA2B",IF($U383="ASC","ASC2BT1",IF($U383="ELL","ELL2B")))))))))</f>
        <v/>
      </c>
      <c r="BF387" s="26">
        <f>IF($V383="LA","MLAC3",IF($V383="SS","MSSC3",IF($V383="SCI","MSCIC3",IF($V383="im8","MM8C3",IF($V383="SP","MSPC3",IF($V383="SPM","RM1G",IF($V383="SLA","RLA1G",IF($V383="ASC","ASC1GT1"))))))))</f>
        <v/>
      </c>
      <c r="BG387" s="26">
        <f>IF($W383="LA","MLAC4",IF($W383="SS","MSSC4",IF($W383="SCI","MSCIC4",IF($W383="im8","MM8C4",IF($W383="SP","MSPC4",IF($W383="SPM","RM2G",IF($W383="SPLA","RLA2G",IF($W383="ASC","ASC2GT1",IF($W383="MOT","OTM72G")))))))))</f>
        <v/>
      </c>
      <c r="BH387" s="26">
        <f>IF($X383="LA","MLAC5",IF($X383="SS","MSSC5",IF($X383="SCI","MSCIC5",IF($X383="im7","MM7C5",IF($X383="SP","MSPC5",IF($X383="ELL","ELL5G",IF($X383="SPLA","RLA5G",IF($X383="ASC","ASC5B"))))))))</f>
        <v/>
      </c>
      <c r="BI387" s="26">
        <f>IF($Y380="WB","MHRWB",IF($Y380="JG","MHRJG",IF($Y380="AV","MHRAV",IF($Y380="KP","MHRKP",IF($Y380="TH","MHRTH")))))</f>
        <v/>
      </c>
    </row>
    <row r="388">
      <c r="BD388" s="223">
        <f>IF($T384="LA","MLAC1",IF($T384="SS","MSSC1",IF($T384="SCI","MSCIC1",IF($T384="IM7","MM7C1",IF($T384="SP","MSPAC1",IF($T384="SPM","RM1B",IF($T384="SLA","RLA1B",IF($T384="ASC","ASC1BT1"))))))))</f>
        <v/>
      </c>
      <c r="BE388" s="217">
        <f>IF($U384="LA","MLAC2",IF($U384="SS","MSSC2",IF($U384="SCI","MSCIC2",IF($U384="im7","MM7C2",IF($U384="SP","MSPAC2",IF($U384="SPM","RM2B",IF($U384="SPLA","RLA2B",IF($U384="ASC","ASC2BT1",IF($U384="ELL","ELL2B")))))))))</f>
        <v/>
      </c>
      <c r="BF388" s="26">
        <f>IF($V384="LA","MLAC3",IF($V384="SS","MSSC3",IF($V384="SCI","MSCIC3",IF($V384="im8","MM8C3",IF($V384="SP","MSPC3",IF($V384="SPM","RM1G",IF($V384="SLA","RLA1G",IF($V384="ASC","ASC1GT1"))))))))</f>
        <v/>
      </c>
      <c r="BG388" s="26">
        <f>IF($W384="LA","MLAC4",IF($W384="SS","MSSC4",IF($W384="SCI","MSCIC4",IF($W384="im8","MM8C4",IF($W384="SP","MSPC4",IF($W384="SPM","RM2G",IF($W384="SPLA","RLA2G",IF($W384="ASC","ASC2GT1",IF($W384="MOT","OTM72G")))))))))</f>
        <v/>
      </c>
      <c r="BH388" s="26">
        <f>IF($X384="LA","MLAC5",IF($X384="SS","MSSC5",IF($X384="SCI","MSCIC5",IF($X384="im7","MM7C5",IF($X384="SP","MSPC5",IF($X384="ELL","ELL5G",IF($X384="SPLA","RLA5G",IF($X384="ASC","ASC5B"))))))))</f>
        <v/>
      </c>
      <c r="BI388" s="26">
        <f>IF($Y381="WB","MHRWB",IF($Y381="JG","MHRJG",IF($Y381="AV","MHRAV",IF($Y381="KP","MHRKP",IF($Y381="TH","MHRTH")))))</f>
        <v/>
      </c>
    </row>
    <row r="389">
      <c r="BD389" s="223">
        <f>IF($T385="LA","MLAC1",IF($T385="SS","MSSC1",IF($T385="SCI","MSCIC1",IF($T385="IM7","MM7C1",IF($T385="SP","MSPAC1",IF($T385="SPM","RM1B",IF($T385="SLA","RLA1B",IF($T385="ASC","ASC1BT1"))))))))</f>
        <v/>
      </c>
      <c r="BE389" s="217">
        <f>IF($U385="LA","MLAC2",IF($U385="SS","MSSC2",IF($U385="SCI","MSCIC2",IF($U385="im7","MM7C2",IF($U385="SP","MSPAC2",IF($U385="SPM","RM2B",IF($U385="SPLA","RLA2B",IF($U385="ASC","ASC2BT1",IF($U385="ELL","ELL2B")))))))))</f>
        <v/>
      </c>
      <c r="BF389" s="26">
        <f>IF($V385="LA","MLAC3",IF($V385="SS","MSSC3",IF($V385="SCI","MSCIC3",IF($V385="im8","MM8C3",IF($V385="SP","MSPC3",IF($V385="SPM","RM1G",IF($V385="SLA","RLA1G",IF($V385="ASC","ASC1GT1"))))))))</f>
        <v/>
      </c>
      <c r="BG389" s="26">
        <f>IF($W385="LA","MLAC4",IF($W385="SS","MSSC4",IF($W385="SCI","MSCIC4",IF($W385="im8","MM8C4",IF($W385="SP","MSPC4",IF($W385="SPM","RM2G",IF($W385="SPLA","RLA2G",IF($W385="ASC","ASC2GT1",IF($W385="MOT","OTM72G")))))))))</f>
        <v/>
      </c>
      <c r="BH389" s="26">
        <f>IF($X385="LA","MLAC5",IF($X385="SS","MSSC5",IF($X385="SCI","MSCIC5",IF($X385="im7","MM7C5",IF($X385="SP","MSPC5",IF($X385="ELL","ELL5G",IF($X385="SPLA","RLA5G",IF($X385="ASC","ASC5B"))))))))</f>
        <v/>
      </c>
      <c r="BI389" s="26">
        <f>IF($Y382="WB","MHRWB",IF($Y382="JG","MHRJG",IF($Y382="AV","MHRAV",IF($Y382="KP","MHRKP",IF($Y382="TH","MHRTH")))))</f>
        <v/>
      </c>
    </row>
    <row r="390">
      <c r="BD390" s="223">
        <f>IF($T386="LA","MLAC1",IF($T386="SS","MSSC1",IF($T386="SCI","MSCIC1",IF($T386="IM7","MM7C1",IF($T386="SP","MSPAC1",IF($T386="SPM","RM1B",IF($T386="SLA","RLA1B",IF($T386="ASC","ASC1BT1"))))))))</f>
        <v/>
      </c>
      <c r="BE390" s="217">
        <f>IF($U386="LA","MLAC2",IF($U386="SS","MSSC2",IF($U386="SCI","MSCIC2",IF($U386="im7","MM7C2",IF($U386="SP","MSPAC2",IF($U386="SPM","RM2B",IF($U386="SPLA","RLA2B",IF($U386="ASC","ASC2BT1",IF($U386="ELL","ELL2B")))))))))</f>
        <v/>
      </c>
      <c r="BF390" s="26">
        <f>IF($V386="LA","MLAC3",IF($V386="SS","MSSC3",IF($V386="SCI","MSCIC3",IF($V386="im8","MM8C3",IF($V386="SP","MSPC3",IF($V386="SPM","RM1G",IF($V386="SLA","RLA1G",IF($V386="ASC","ASC1GT1"))))))))</f>
        <v/>
      </c>
      <c r="BG390" s="26">
        <f>IF($W386="LA","MLAC4",IF($W386="SS","MSSC4",IF($W386="SCI","MSCIC4",IF($W386="im8","MM8C4",IF($W386="SP","MSPC4",IF($W386="SPM","RM2G",IF($W386="SPLA","RLA2G",IF($W386="ASC","ASC2GT1",IF($W386="MOT","OTM72G")))))))))</f>
        <v/>
      </c>
      <c r="BH390" s="26">
        <f>IF($X386="LA","MLAC5",IF($X386="SS","MSSC5",IF($X386="SCI","MSCIC5",IF($X386="im7","MM7C5",IF($X386="SP","MSPC5",IF($X386="ELL","ELL5G",IF($X386="SPLA","RLA5G",IF($X386="ASC","ASC5B"))))))))</f>
        <v/>
      </c>
      <c r="BI390" s="26">
        <f>IF($Y383="WB","MHRWB",IF($Y383="JG","MHRJG",IF($Y383="AV","MHRAV",IF($Y383="KP","MHRKP",IF($Y383="TH","MHRTH")))))</f>
        <v/>
      </c>
    </row>
    <row r="391">
      <c r="BD391" s="223">
        <f>IF($T387="LA","MLAC1",IF($T387="SS","MSSC1",IF($T387="SCI","MSCIC1",IF($T387="IM7","MM7C1",IF($T387="SP","MSPAC1",IF($T387="SPM","RM1B",IF($T387="SLA","RLA1B",IF($T387="ASC","ASC1BT1"))))))))</f>
        <v/>
      </c>
      <c r="BE391" s="217">
        <f>IF($U387="LA","MLAC2",IF($U387="SS","MSSC2",IF($U387="SCI","MSCIC2",IF($U387="im7","MM7C2",IF($U387="SP","MSPAC2",IF($U387="SPM","RM2B",IF($U387="SPLA","RLA2B",IF($U387="ASC","ASC2BT1",IF($U387="ELL","ELL2B")))))))))</f>
        <v/>
      </c>
      <c r="BF391" s="26">
        <f>IF($V387="LA","MLAC3",IF($V387="SS","MSSC3",IF($V387="SCI","MSCIC3",IF($V387="im8","MM8C3",IF($V387="SP","MSPC3",IF($V387="SPM","RM1G",IF($V387="SLA","RLA1G",IF($V387="ASC","ASC1GT1"))))))))</f>
        <v/>
      </c>
      <c r="BG391" s="26">
        <f>IF($W387="LA","MLAC4",IF($W387="SS","MSSC4",IF($W387="SCI","MSCIC4",IF($W387="im8","MM8C4",IF($W387="SP","MSPC4",IF($W387="SPM","RM2G",IF($W387="SPLA","RLA2G",IF($W387="ASC","ASC2GT1",IF($W387="MOT","OTM72G")))))))))</f>
        <v/>
      </c>
      <c r="BH391" s="26">
        <f>IF($X387="LA","MLAC5",IF($X387="SS","MSSC5",IF($X387="SCI","MSCIC5",IF($X387="im7","MM7C5",IF($X387="SP","MSPC5",IF($X387="ELL","ELL5G",IF($X387="SPLA","RLA5G",IF($X387="ASC","ASC5B"))))))))</f>
        <v/>
      </c>
      <c r="BI391" s="26">
        <f>IF($Y384="WB","MHRWB",IF($Y384="JG","MHRJG",IF($Y384="AV","MHRAV",IF($Y384="KP","MHRKP",IF($Y384="TH","MHRTH")))))</f>
        <v/>
      </c>
    </row>
    <row r="392">
      <c r="BD392" s="223">
        <f>IF($T388="LA","MLAC1",IF($T388="SS","MSSC1",IF($T388="SCI","MSCIC1",IF($T388="IM7","MM7C1",IF($T388="SP","MSPAC1",IF($T388="SPM","RM1B",IF($T388="SLA","RLA1B",IF($T388="ASC","ASC1BT1"))))))))</f>
        <v/>
      </c>
      <c r="BE392" s="217">
        <f>IF($U388="LA","MLAC2",IF($U388="SS","MSSC2",IF($U388="SCI","MSCIC2",IF($U388="im7","MM7C2",IF($U388="SP","MSPAC2",IF($U388="SPM","RM2B",IF($U388="SPLA","RLA2B",IF($U388="ASC","ASC2BT1",IF($U388="ELL","ELL2B")))))))))</f>
        <v/>
      </c>
      <c r="BF392" s="26">
        <f>IF($V388="LA","MLAC3",IF($V388="SS","MSSC3",IF($V388="SCI","MSCIC3",IF($V388="im8","MM8C3",IF($V388="SP","MSPC3",IF($V388="SPM","RM1G",IF($V388="SLA","RLA1G",IF($V388="ASC","ASC1GT1"))))))))</f>
        <v/>
      </c>
      <c r="BG392" s="26">
        <f>IF($W388="LA","MLAC4",IF($W388="SS","MSSC4",IF($W388="SCI","MSCIC4",IF($W388="im8","MM8C4",IF($W388="SP","MSPC4",IF($W388="SPM","RM2G",IF($W388="SPLA","RLA2G",IF($W388="ASC","ASC2GT1",IF($W388="MOT","OTM72G")))))))))</f>
        <v/>
      </c>
      <c r="BH392" s="26">
        <f>IF($X388="LA","MLAC5",IF($X388="SS","MSSC5",IF($X388="SCI","MSCIC5",IF($X388="im7","MM7C5",IF($X388="SP","MSPC5",IF($X388="ELL","ELL5G",IF($X388="SPLA","RLA5G",IF($X388="ASC","ASC5B"))))))))</f>
        <v/>
      </c>
      <c r="BI392" s="26">
        <f>IF($Y385="WB","MHRWB",IF($Y385="JG","MHRJG",IF($Y385="AV","MHRAV",IF($Y385="KP","MHRKP",IF($Y385="TH","MHRTH")))))</f>
        <v/>
      </c>
    </row>
    <row r="393">
      <c r="BD393" s="223">
        <f>IF($T389="LA","MLAC1",IF($T389="SS","MSSC1",IF($T389="SCI","MSCIC1",IF($T389="IM7","MM7C1",IF($T389="SP","MSPAC1",IF($T389="SPM","RM1B",IF($T389="SLA","RLA1B",IF($T389="ASC","ASC1BT1"))))))))</f>
        <v/>
      </c>
      <c r="BE393" s="217">
        <f>IF($U389="LA","MLAC2",IF($U389="SS","MSSC2",IF($U389="SCI","MSCIC2",IF($U389="im7","MM7C2",IF($U389="SP","MSPAC2",IF($U389="SPM","RM2B",IF($U389="SPLA","RLA2B",IF($U389="ASC","ASC2BT1",IF($U389="ELL","ELL2B")))))))))</f>
        <v/>
      </c>
      <c r="BF393" s="26">
        <f>IF($V389="LA","MLAC3",IF($V389="SS","MSSC3",IF($V389="SCI","MSCIC3",IF($V389="im8","MM8C3",IF($V389="SP","MSPC3",IF($V389="SPM","RM1G",IF($V389="SLA","RLA1G",IF($V389="ASC","ASC1GT1"))))))))</f>
        <v/>
      </c>
      <c r="BG393" s="26">
        <f>IF($W389="LA","MLAC4",IF($W389="SS","MSSC4",IF($W389="SCI","MSCIC4",IF($W389="im8","MM8C4",IF($W389="SP","MSPC4",IF($W389="SPM","RM2G",IF($W389="SPLA","RLA2G",IF($W389="ASC","ASC2GT1",IF($W389="MOT","OTM72G")))))))))</f>
        <v/>
      </c>
      <c r="BH393" s="26">
        <f>IF($X389="LA","MLAC5",IF($X389="SS","MSSC5",IF($X389="SCI","MSCIC5",IF($X389="im7","MM7C5",IF($X389="SP","MSPC5",IF($X389="ELL","ELL5G",IF($X389="SPLA","RLA5G",IF($X389="ASC","ASC5B"))))))))</f>
        <v/>
      </c>
      <c r="BI393" s="26">
        <f>IF($Y386="WB","MHRWB",IF($Y386="JG","MHRJG",IF($Y386="AV","MHRAV",IF($Y386="KP","MHRKP",IF($Y386="TH","MHRTH")))))</f>
        <v/>
      </c>
    </row>
    <row r="394">
      <c r="BD394" s="223">
        <f>IF($T390="LA","MLAC1",IF($T390="SS","MSSC1",IF($T390="SCI","MSCIC1",IF($T390="IM7","MM7C1",IF($T390="SP","MSPAC1",IF($T390="SPM","RM1B",IF($T390="SLA","RLA1B",IF($T390="ASC","ASC1BT1"))))))))</f>
        <v/>
      </c>
      <c r="BE394" s="217">
        <f>IF($U390="LA","MLAC2",IF($U390="SS","MSSC2",IF($U390="SCI","MSCIC2",IF($U390="im7","MM7C2",IF($U390="SP","MSPAC2",IF($U390="SPM","RM2B",IF($U390="SPLA","RLA2B",IF($U390="ASC","ASC2BT1",IF($U390="ELL","ELL2B")))))))))</f>
        <v/>
      </c>
      <c r="BF394" s="26">
        <f>IF($V390="LA","MLAC3",IF($V390="SS","MSSC3",IF($V390="SCI","MSCIC3",IF($V390="im8","MM8C3",IF($V390="SP","MSPC3",IF($V390="SPM","RM1G",IF($V390="SLA","RLA1G",IF($V390="ASC","ASC1GT1"))))))))</f>
        <v/>
      </c>
      <c r="BG394" s="26">
        <f>IF($W390="LA","MLAC4",IF($W390="SS","MSSC4",IF($W390="SCI","MSCIC4",IF($W390="im8","MM8C4",IF($W390="SP","MSPC4",IF($W390="SPM","RM2G",IF($W390="SPLA","RLA2G",IF($W390="ASC","ASC2GT1",IF($W390="MOT","OTM72G")))))))))</f>
        <v/>
      </c>
      <c r="BH394" s="26">
        <f>IF($X390="LA","MLAC5",IF($X390="SS","MSSC5",IF($X390="SCI","MSCIC5",IF($X390="im7","MM7C5",IF($X390="SP","MSPC5",IF($X390="ELL","ELL5G",IF($X390="SPLA","RLA5G",IF($X390="ASC","ASC5B"))))))))</f>
        <v/>
      </c>
      <c r="BI394" s="26">
        <f>IF($Y387="WB","MHRWB",IF($Y387="JG","MHRJG",IF($Y387="AV","MHRAV",IF($Y387="KP","MHRKP",IF($Y387="TH","MHRTH")))))</f>
        <v/>
      </c>
    </row>
    <row r="395">
      <c r="BD395" s="223">
        <f>IF($T391="LA","MLAC1",IF($T391="SS","MSSC1",IF($T391="SCI","MSCIC1",IF($T391="IM7","MM7C1",IF($T391="SP","MSPAC1",IF($T391="SPM","RM1B",IF($T391="SLA","RLA1B",IF($T391="ASC","ASC1BT1"))))))))</f>
        <v/>
      </c>
      <c r="BE395" s="217">
        <f>IF($U391="LA","MLAC2",IF($U391="SS","MSSC2",IF($U391="SCI","MSCIC2",IF($U391="im7","MM7C2",IF($U391="SP","MSPAC2",IF($U391="SPM","RM2B",IF($U391="SPLA","RLA2B",IF($U391="ASC","ASC2BT1",IF($U391="ELL","ELL2B")))))))))</f>
        <v/>
      </c>
      <c r="BF395" s="26">
        <f>IF($V391="LA","MLAC3",IF($V391="SS","MSSC3",IF($V391="SCI","MSCIC3",IF($V391="im8","MM8C3",IF($V391="SP","MSPC3",IF($V391="SPM","RM1G",IF($V391="SLA","RLA1G",IF($V391="ASC","ASC1GT1"))))))))</f>
        <v/>
      </c>
      <c r="BG395" s="26">
        <f>IF($W391="LA","MLAC4",IF($W391="SS","MSSC4",IF($W391="SCI","MSCIC4",IF($W391="im8","MM8C4",IF($W391="SP","MSPC4",IF($W391="SPM","RM2G",IF($W391="SPLA","RLA2G",IF($W391="ASC","ASC2GT1",IF($W391="MOT","OTM72G")))))))))</f>
        <v/>
      </c>
      <c r="BH395" s="26">
        <f>IF($X391="LA","MLAC5",IF($X391="SS","MSSC5",IF($X391="SCI","MSCIC5",IF($X391="im7","MM7C5",IF($X391="SP","MSPC5",IF($X391="ELL","ELL5G",IF($X391="SPLA","RLA5G",IF($X391="ASC","ASC5B"))))))))</f>
        <v/>
      </c>
      <c r="BI395" s="26">
        <f>IF($Y388="WB","MHRWB",IF($Y388="JG","MHRJG",IF($Y388="AV","MHRAV",IF($Y388="KP","MHRKP",IF($Y388="TH","MHRTH")))))</f>
        <v/>
      </c>
    </row>
    <row r="396">
      <c r="BD396" s="223">
        <f>IF($T392="LA","MLAC1",IF($T392="SS","MSSC1",IF($T392="SCI","MSCIC1",IF($T392="IM7","MM7C1",IF($T392="SP","MSPAC1",IF($T392="SPM","RM1B",IF($T392="SLA","RLA1B",IF($T392="ASC","ASC1BT1"))))))))</f>
        <v/>
      </c>
      <c r="BE396" s="217">
        <f>IF($U392="LA","MLAC2",IF($U392="SS","MSSC2",IF($U392="SCI","MSCIC2",IF($U392="im7","MM7C2",IF($U392="SP","MSPAC2",IF($U392="SPM","RM2B",IF($U392="SPLA","RLA2B",IF($U392="ASC","ASC2BT1",IF($U392="ELL","ELL2B")))))))))</f>
        <v/>
      </c>
      <c r="BF396" s="26">
        <f>IF($V392="LA","MLAC3",IF($V392="SS","MSSC3",IF($V392="SCI","MSCIC3",IF($V392="im8","MM8C3",IF($V392="SP","MSPC3",IF($V392="SPM","RM1G",IF($V392="SLA","RLA1G",IF($V392="ASC","ASC1GT1"))))))))</f>
        <v/>
      </c>
      <c r="BG396" s="26">
        <f>IF($W392="LA","MLAC4",IF($W392="SS","MSSC4",IF($W392="SCI","MSCIC4",IF($W392="im8","MM8C4",IF($W392="SP","MSPC4",IF($W392="SPM","RM2G",IF($W392="SPLA","RLA2G",IF($W392="ASC","ASC2GT1",IF($W392="MOT","OTM72G")))))))))</f>
        <v/>
      </c>
      <c r="BH396" s="26">
        <f>IF($X392="LA","MLAC5",IF($X392="SS","MSSC5",IF($X392="SCI","MSCIC5",IF($X392="im7","MM7C5",IF($X392="SP","MSPC5",IF($X392="ELL","ELL5G",IF($X392="SPLA","RLA5G",IF($X392="ASC","ASC5B"))))))))</f>
        <v/>
      </c>
      <c r="BI396" s="26">
        <f>IF($Y389="WB","MHRWB",IF($Y389="JG","MHRJG",IF($Y389="AV","MHRAV",IF($Y389="KP","MHRKP",IF($Y389="TH","MHRTH")))))</f>
        <v/>
      </c>
    </row>
    <row r="397">
      <c r="BD397" s="223">
        <f>IF($T393="LA","MLAC1",IF($T393="SS","MSSC1",IF($T393="SCI","MSCIC1",IF($T393="IM7","MM7C1",IF($T393="SP","MSPAC1",IF($T393="SPM","RM1B",IF($T393="SLA","RLA1B",IF($T393="ASC","ASC1BT1"))))))))</f>
        <v/>
      </c>
      <c r="BE397" s="217">
        <f>IF($U393="LA","MLAC2",IF($U393="SS","MSSC2",IF($U393="SCI","MSCIC2",IF($U393="im7","MM7C2",IF($U393="SP","MSPAC2",IF($U393="SPM","RM2B",IF($U393="SPLA","RLA2B",IF($U393="ASC","ASC2BT1",IF($U393="ELL","ELL2B")))))))))</f>
        <v/>
      </c>
      <c r="BF397" s="26">
        <f>IF($V393="LA","MLAC3",IF($V393="SS","MSSC3",IF($V393="SCI","MSCIC3",IF($V393="im8","MM8C3",IF($V393="SP","MSPC3",IF($V393="SPM","RM1G",IF($V393="SLA","RLA1G",IF($V393="ASC","ASC1GT1"))))))))</f>
        <v/>
      </c>
      <c r="BG397" s="26">
        <f>IF($W393="LA","MLAC4",IF($W393="SS","MSSC4",IF($W393="SCI","MSCIC4",IF($W393="im8","MM8C4",IF($W393="SP","MSPC4",IF($W393="SPM","RM2G",IF($W393="SPLA","RLA2G",IF($W393="ASC","ASC2GT1",IF($W393="MOT","OTM72G")))))))))</f>
        <v/>
      </c>
      <c r="BH397" s="26">
        <f>IF($X393="LA","MLAC5",IF($X393="SS","MSSC5",IF($X393="SCI","MSCIC5",IF($X393="im7","MM7C5",IF($X393="SP","MSPC5",IF($X393="ELL","ELL5G",IF($X393="SPLA","RLA5G",IF($X393="ASC","ASC5B"))))))))</f>
        <v/>
      </c>
      <c r="BI397" s="26">
        <f>IF($Y390="WB","MHRWB",IF($Y390="JG","MHRJG",IF($Y390="AV","MHRAV",IF($Y390="KP","MHRKP",IF($Y390="TH","MHRTH")))))</f>
        <v/>
      </c>
    </row>
    <row r="398">
      <c r="BD398" s="223">
        <f>IF($T394="LA","MLAC1",IF($T394="SS","MSSC1",IF($T394="SCI","MSCIC1",IF($T394="IM7","MM7C1",IF($T394="SP","MSPAC1",IF($T394="SPM","RM1B",IF($T394="SLA","RLA1B",IF($T394="ASC","ASC1BT1"))))))))</f>
        <v/>
      </c>
      <c r="BE398" s="217">
        <f>IF($U394="LA","MLAC2",IF($U394="SS","MSSC2",IF($U394="SCI","MSCIC2",IF($U394="im7","MM7C2",IF($U394="SP","MSPAC2",IF($U394="SPM","RM2B",IF($U394="SPLA","RLA2B",IF($U394="ASC","ASC2BT1",IF($U394="ELL","ELL2B")))))))))</f>
        <v/>
      </c>
      <c r="BF398" s="26">
        <f>IF($V394="LA","MLAC3",IF($V394="SS","MSSC3",IF($V394="SCI","MSCIC3",IF($V394="im8","MM8C3",IF($V394="SP","MSPC3",IF($V394="SPM","RM1G",IF($V394="SLA","RLA1G",IF($V394="ASC","ASC1GT1"))))))))</f>
        <v/>
      </c>
      <c r="BG398" s="26">
        <f>IF($W394="LA","MLAC4",IF($W394="SS","MSSC4",IF($W394="SCI","MSCIC4",IF($W394="im8","MM8C4",IF($W394="SP","MSPC4",IF($W394="SPM","RM2G",IF($W394="SPLA","RLA2G",IF($W394="ASC","ASC2GT1",IF($W394="MOT","OTM72G")))))))))</f>
        <v/>
      </c>
      <c r="BH398" s="26">
        <f>IF($X394="LA","MLAC5",IF($X394="SS","MSSC5",IF($X394="SCI","MSCIC5",IF($X394="im7","MM7C5",IF($X394="SP","MSPC5",IF($X394="ELL","ELL5G",IF($X394="SPLA","RLA5G",IF($X394="ASC","ASC5B"))))))))</f>
        <v/>
      </c>
      <c r="BI398" s="26">
        <f>IF($Y391="WB","MHRWB",IF($Y391="JG","MHRJG",IF($Y391="AV","MHRAV",IF($Y391="KP","MHRKP",IF($Y391="TH","MHRTH")))))</f>
        <v/>
      </c>
    </row>
    <row r="399">
      <c r="BD399" s="223">
        <f>IF($T395="LA","MLAC1",IF($T395="SS","MSSC1",IF($T395="SCI","MSCIC1",IF($T395="IM7","MM7C1",IF($T395="SP","MSPAC1",IF($T395="SPM","RM1B",IF($T395="SLA","RLA1B",IF($T395="ASC","ASC1BT1"))))))))</f>
        <v/>
      </c>
      <c r="BE399" s="217">
        <f>IF($U395="LA","MLAC2",IF($U395="SS","MSSC2",IF($U395="SCI","MSCIC2",IF($U395="im7","MM7C2",IF($U395="SP","MSPAC2",IF($U395="SPM","RM2B",IF($U395="SPLA","RLA2B",IF($U395="ASC","ASC2BT1",IF($U395="ELL","ELL2B")))))))))</f>
        <v/>
      </c>
      <c r="BF399" s="26">
        <f>IF($V395="LA","MLAC3",IF($V395="SS","MSSC3",IF($V395="SCI","MSCIC3",IF($V395="im8","MM8C3",IF($V395="SP","MSPC3",IF($V395="SPM","RM1G",IF($V395="SLA","RLA1G",IF($V395="ASC","ASC1GT1"))))))))</f>
        <v/>
      </c>
      <c r="BG399" s="26">
        <f>IF($W395="LA","MLAC4",IF($W395="SS","MSSC4",IF($W395="SCI","MSCIC4",IF($W395="im8","MM8C4",IF($W395="SP","MSPC4",IF($W395="SPM","RM2G",IF($W395="SPLA","RLA2G",IF($W395="ASC","ASC2GT1",IF($W395="MOT","OTM72G")))))))))</f>
        <v/>
      </c>
      <c r="BH399" s="26">
        <f>IF($X395="LA","MLAC5",IF($X395="SS","MSSC5",IF($X395="SCI","MSCIC5",IF($X395="im7","MM7C5",IF($X395="SP","MSPC5",IF($X395="ELL","ELL5G",IF($X395="SPLA","RLA5G",IF($X395="ASC","ASC5B"))))))))</f>
        <v/>
      </c>
      <c r="BI399" s="26">
        <f>IF($Y392="WB","MHRWB",IF($Y392="JG","MHRJG",IF($Y392="AV","MHRAV",IF($Y392="KP","MHRKP",IF($Y392="TH","MHRTH")))))</f>
        <v/>
      </c>
    </row>
    <row r="400">
      <c r="BD400" s="223">
        <f>IF($T396="LA","MLAC1",IF($T396="SS","MSSC1",IF($T396="SCI","MSCIC1",IF($T396="IM7","MM7C1",IF($T396="SP","MSPAC1",IF($T396="SPM","RM1B",IF($T396="SLA","RLA1B",IF($T396="ASC","ASC1BT1"))))))))</f>
        <v/>
      </c>
      <c r="BE400" s="217">
        <f>IF($U396="LA","MLAC2",IF($U396="SS","MSSC2",IF($U396="SCI","MSCIC2",IF($U396="im7","MM7C2",IF($U396="SP","MSPAC2",IF($U396="SPM","RM2B",IF($U396="SPLA","RLA2B",IF($U396="ASC","ASC2BT1",IF($U396="ELL","ELL2B")))))))))</f>
        <v/>
      </c>
      <c r="BF400" s="26">
        <f>IF($V396="LA","MLAC3",IF($V396="SS","MSSC3",IF($V396="SCI","MSCIC3",IF($V396="im8","MM8C3",IF($V396="SP","MSPC3",IF($V396="SPM","RM1G",IF($V396="SLA","RLA1G",IF($V396="ASC","ASC1GT1"))))))))</f>
        <v/>
      </c>
      <c r="BG400" s="26">
        <f>IF($W396="LA","MLAC4",IF($W396="SS","MSSC4",IF($W396="SCI","MSCIC4",IF($W396="im8","MM8C4",IF($W396="SP","MSPC4",IF($W396="SPM","RM2G",IF($W396="SPLA","RLA2G",IF($W396="ASC","ASC2GT1",IF($W396="MOT","OTM72G")))))))))</f>
        <v/>
      </c>
      <c r="BH400" s="26">
        <f>IF($X396="LA","MLAC5",IF($X396="SS","MSSC5",IF($X396="SCI","MSCIC5",IF($X396="im7","MM7C5",IF($X396="SP","MSPC5",IF($X396="ELL","ELL5G",IF($X396="SPLA","RLA5G",IF($X396="ASC","ASC5B"))))))))</f>
        <v/>
      </c>
      <c r="BI400" s="26">
        <f>IF($Y393="WB","MHRWB",IF($Y393="JG","MHRJG",IF($Y393="AV","MHRAV",IF($Y393="KP","MHRKP",IF($Y393="TH","MHRTH")))))</f>
        <v/>
      </c>
    </row>
    <row r="401">
      <c r="BD401" s="223">
        <f>IF($T397="LA","MLAC1",IF($T397="SS","MSSC1",IF($T397="SCI","MSCIC1",IF($T397="IM7","MM7C1",IF($T397="SP","MSPAC1",IF($T397="SPM","RM1B",IF($T397="SLA","RLA1B",IF($T397="ASC","ASC1BT1"))))))))</f>
        <v/>
      </c>
      <c r="BE401" s="217">
        <f>IF($U397="LA","MLAC2",IF($U397="SS","MSSC2",IF($U397="SCI","MSCIC2",IF($U397="im7","MM7C2",IF($U397="SP","MSPAC2",IF($U397="SPM","RM2B",IF($U397="SPLA","RLA2B",IF($U397="ASC","ASC2BT1",IF($U397="ELL","ELL2B")))))))))</f>
        <v/>
      </c>
      <c r="BF401" s="26">
        <f>IF($V397="LA","MLAC3",IF($V397="SS","MSSC3",IF($V397="SCI","MSCIC3",IF($V397="im8","MM8C3",IF($V397="SP","MSPC3",IF($V397="SPM","RM1G",IF($V397="SLA","RLA1G",IF($V397="ASC","ASC1GT1"))))))))</f>
        <v/>
      </c>
      <c r="BG401" s="26">
        <f>IF($W397="LA","MLAC4",IF($W397="SS","MSSC4",IF($W397="SCI","MSCIC4",IF($W397="im8","MM8C4",IF($W397="SP","MSPC4",IF($W397="SPM","RM2G",IF($W397="SPLA","RLA2G",IF($W397="ASC","ASC2GT1",IF($W397="MOT","OTM72G")))))))))</f>
        <v/>
      </c>
      <c r="BH401" s="26">
        <f>IF($X397="LA","MLAC5",IF($X397="SS","MSSC5",IF($X397="SCI","MSCIC5",IF($X397="im7","MM7C5",IF($X397="SP","MSPC5",IF($X397="ELL","ELL5G",IF($X397="SPLA","RLA5G",IF($X397="ASC","ASC5B"))))))))</f>
        <v/>
      </c>
      <c r="BI401" s="26">
        <f>IF($Y394="WB","MHRWB",IF($Y394="JG","MHRJG",IF($Y394="AV","MHRAV",IF($Y394="KP","MHRKP",IF($Y394="TH","MHRTH")))))</f>
        <v/>
      </c>
    </row>
    <row r="402">
      <c r="BD402" s="223">
        <f>IF($T398="LA","MLAC1",IF($T398="SS","MSSC1",IF($T398="SCI","MSCIC1",IF($T398="IM7","MM7C1",IF($T398="SP","MSPAC1",IF($T398="SPM","RM1B",IF($T398="SLA","RLA1B",IF($T398="ASC","ASC1BT1"))))))))</f>
        <v/>
      </c>
      <c r="BE402" s="217">
        <f>IF($U398="LA","MLAC2",IF($U398="SS","MSSC2",IF($U398="SCI","MSCIC2",IF($U398="im7","MM7C2",IF($U398="SP","MSPAC2",IF($U398="SPM","RM2B",IF($U398="SPLA","RLA2B",IF($U398="ASC","ASC2BT1",IF($U398="ELL","ELL2B")))))))))</f>
        <v/>
      </c>
      <c r="BF402" s="26">
        <f>IF($V398="LA","MLAC3",IF($V398="SS","MSSC3",IF($V398="SCI","MSCIC3",IF($V398="im8","MM8C3",IF($V398="SP","MSPC3",IF($V398="SPM","RM1G",IF($V398="SLA","RLA1G",IF($V398="ASC","ASC1GT1"))))))))</f>
        <v/>
      </c>
      <c r="BG402" s="26">
        <f>IF($W398="LA","MLAC4",IF($W398="SS","MSSC4",IF($W398="SCI","MSCIC4",IF($W398="im8","MM8C4",IF($W398="SP","MSPC4",IF($W398="SPM","RM2G",IF($W398="SPLA","RLA2G",IF($W398="ASC","ASC2GT1",IF($W398="MOT","OTM72G")))))))))</f>
        <v/>
      </c>
      <c r="BH402" s="26">
        <f>IF($X398="LA","MLAC5",IF($X398="SS","MSSC5",IF($X398="SCI","MSCIC5",IF($X398="im7","MM7C5",IF($X398="SP","MSPC5",IF($X398="ELL","ELL5G",IF($X398="SPLA","RLA5G",IF($X398="ASC","ASC5B"))))))))</f>
        <v/>
      </c>
      <c r="BI402" s="26">
        <f>IF($Y395="WB","MHRWB",IF($Y395="JG","MHRJG",IF($Y395="AV","MHRAV",IF($Y395="KP","MHRKP",IF($Y395="TH","MHRTH")))))</f>
        <v/>
      </c>
    </row>
    <row r="403">
      <c r="BD403" s="223">
        <f>IF($T399="LA","MLAC1",IF($T399="SS","MSSC1",IF($T399="SCI","MSCIC1",IF($T399="IM7","MM7C1",IF($T399="SP","MSPAC1",IF($T399="SPM","RM1B",IF($T399="SLA","RLA1B",IF($T399="ASC","ASC1BT1"))))))))</f>
        <v/>
      </c>
      <c r="BE403" s="217">
        <f>IF($U399="LA","MLAC2",IF($U399="SS","MSSC2",IF($U399="SCI","MSCIC2",IF($U399="im7","MM7C2",IF($U399="SP","MSPAC2",IF($U399="SPM","RM2B",IF($U399="SPLA","RLA2B",IF($U399="ASC","ASC2BT1",IF($U399="ELL","ELL2B")))))))))</f>
        <v/>
      </c>
      <c r="BF403" s="26">
        <f>IF($V399="LA","MLAC3",IF($V399="SS","MSSC3",IF($V399="SCI","MSCIC3",IF($V399="im8","MM8C3",IF($V399="SP","MSPC3",IF($V399="SPM","RM1G",IF($V399="SLA","RLA1G",IF($V399="ASC","ASC1GT1"))))))))</f>
        <v/>
      </c>
      <c r="BG403" s="26">
        <f>IF($W399="LA","MLAC4",IF($W399="SS","MSSC4",IF($W399="SCI","MSCIC4",IF($W399="im8","MM8C4",IF($W399="SP","MSPC4",IF($W399="SPM","RM2G",IF($W399="SPLA","RLA2G",IF($W399="ASC","ASC2GT1",IF($W399="MOT","OTM72G")))))))))</f>
        <v/>
      </c>
      <c r="BH403" s="26">
        <f>IF($X399="LA","MLAC5",IF($X399="SS","MSSC5",IF($X399="SCI","MSCIC5",IF($X399="im7","MM7C5",IF($X399="SP","MSPC5",IF($X399="ELL","ELL5G",IF($X399="SPLA","RLA5G",IF($X399="ASC","ASC5B"))))))))</f>
        <v/>
      </c>
      <c r="BI403" s="26">
        <f>IF($Y396="WB","MHRWB",IF($Y396="JG","MHRJG",IF($Y396="AV","MHRAV",IF($Y396="KP","MHRKP",IF($Y396="TH","MHRTH")))))</f>
        <v/>
      </c>
    </row>
    <row r="404">
      <c r="BD404" s="223">
        <f>IF($T400="LA","MLAC1",IF($T400="SS","MSSC1",IF($T400="SCI","MSCIC1",IF($T400="IM7","MM7C1",IF($T400="SP","MSPAC1",IF($T400="SPM","RM1B",IF($T400="SLA","RLA1B",IF($T400="ASC","ASC1BT1"))))))))</f>
        <v/>
      </c>
      <c r="BE404" s="217">
        <f>IF($U400="LA","MLAC2",IF($U400="SS","MSSC2",IF($U400="SCI","MSCIC2",IF($U400="im7","MM7C2",IF($U400="SP","MSPAC2",IF($U400="SPM","RM2B",IF($U400="SPLA","RLA2B",IF($U400="ASC","ASC2BT1",IF($U400="ELL","ELL2B")))))))))</f>
        <v/>
      </c>
      <c r="BF404" s="26">
        <f>IF($V400="LA","MLAC3",IF($V400="SS","MSSC3",IF($V400="SCI","MSCIC3",IF($V400="im8","MM8C3",IF($V400="SP","MSPC3",IF($V400="SPM","RM1G",IF($V400="SLA","RLA1G",IF($V400="ASC","ASC1GT1"))))))))</f>
        <v/>
      </c>
      <c r="BG404" s="26">
        <f>IF($W400="LA","MLAC4",IF($W400="SS","MSSC4",IF($W400="SCI","MSCIC4",IF($W400="im8","MM8C4",IF($W400="SP","MSPC4",IF($W400="SPM","RM2G",IF($W400="SPLA","RLA2G",IF($W400="ASC","ASC2GT1",IF($W400="MOT","OTM72G")))))))))</f>
        <v/>
      </c>
      <c r="BH404" s="26">
        <f>IF($X400="LA","MLAC5",IF($X400="SS","MSSC5",IF($X400="SCI","MSCIC5",IF($X400="im7","MM7C5",IF($X400="SP","MSPC5",IF($X400="ELL","ELL5G",IF($X400="SPLA","RLA5G",IF($X400="ASC","ASC5B"))))))))</f>
        <v/>
      </c>
      <c r="BI404" s="26">
        <f>IF($Y397="WB","MHRWB",IF($Y397="JG","MHRJG",IF($Y397="AV","MHRAV",IF($Y397="KP","MHRKP",IF($Y397="TH","MHRTH")))))</f>
        <v/>
      </c>
    </row>
    <row r="405">
      <c r="BD405" s="223">
        <f>IF($T401="LA","MLAC1",IF($T401="SS","MSSC1",IF($T401="SCI","MSCIC1",IF($T401="IM7","MM7C1",IF($T401="SP","MSPAC1",IF($T401="SPM","RM1B",IF($T401="SLA","RLA1B",IF($T401="ASC","ASC1BT1"))))))))</f>
        <v/>
      </c>
      <c r="BE405" s="217">
        <f>IF($U401="LA","MLAC2",IF($U401="SS","MSSC2",IF($U401="SCI","MSCIC2",IF($U401="im7","MM7C2",IF($U401="SP","MSPAC2",IF($U401="SPM","RM2B",IF($U401="SPLA","RLA2B",IF($U401="ASC","ASC2BT1",IF($U401="ELL","ELL2B")))))))))</f>
        <v/>
      </c>
      <c r="BF405" s="26">
        <f>IF($V401="LA","MLAC3",IF($V401="SS","MSSC3",IF($V401="SCI","MSCIC3",IF($V401="im8","MM8C3",IF($V401="SP","MSPC3",IF($V401="SPM","RM1G",IF($V401="SLA","RLA1G",IF($V401="ASC","ASC1GT1"))))))))</f>
        <v/>
      </c>
      <c r="BG405" s="26">
        <f>IF($W401="LA","MLAC4",IF($W401="SS","MSSC4",IF($W401="SCI","MSCIC4",IF($W401="im8","MM8C4",IF($W401="SP","MSPC4",IF($W401="SPM","RM2G",IF($W401="SPLA","RLA2G",IF($W401="ASC","ASC2GT1",IF($W401="MOT","OTM72G")))))))))</f>
        <v/>
      </c>
      <c r="BH405" s="26">
        <f>IF($X401="LA","MLAC5",IF($X401="SS","MSSC5",IF($X401="SCI","MSCIC5",IF($X401="im7","MM7C5",IF($X401="SP","MSPC5",IF($X401="ELL","ELL5G",IF($X401="SPLA","RLA5G",IF($X401="ASC","ASC5B"))))))))</f>
        <v/>
      </c>
      <c r="BI405" s="26">
        <f>IF($Y398="WB","MHRWB",IF($Y398="JG","MHRJG",IF($Y398="AV","MHRAV",IF($Y398="KP","MHRKP",IF($Y398="TH","MHRTH")))))</f>
        <v/>
      </c>
    </row>
    <row r="406">
      <c r="BD406" s="223">
        <f>IF($T402="LA","MLAC1",IF($T402="SS","MSSC1",IF($T402="SCI","MSCIC1",IF($T402="IM7","MM7C1",IF($T402="SP","MSPAC1",IF($T402="SPM","RM1B",IF($T402="SLA","RLA1B",IF($T402="ASC","ASC1BT1"))))))))</f>
        <v/>
      </c>
      <c r="BE406" s="217">
        <f>IF($U402="LA","MLAC2",IF($U402="SS","MSSC2",IF($U402="SCI","MSCIC2",IF($U402="im7","MM7C2",IF($U402="SP","MSPAC2",IF($U402="SPM","RM2B",IF($U402="SPLA","RLA2B",IF($U402="ASC","ASC2BT1",IF($U402="ELL","ELL2B")))))))))</f>
        <v/>
      </c>
      <c r="BF406" s="26">
        <f>IF($V402="LA","MLAC3",IF($V402="SS","MSSC3",IF($V402="SCI","MSCIC3",IF($V402="im8","MM8C3",IF($V402="SP","MSPC3",IF($V402="SPM","RM1G",IF($V402="SLA","RLA1G",IF($V402="ASC","ASC1GT1"))))))))</f>
        <v/>
      </c>
      <c r="BG406" s="26">
        <f>IF($W402="LA","MLAC4",IF($W402="SS","MSSC4",IF($W402="SCI","MSCIC4",IF($W402="im8","MM8C4",IF($W402="SP","MSPC4",IF($W402="SPM","RM2G",IF($W402="SPLA","RLA2G",IF($W402="ASC","ASC2GT1",IF($W402="MOT","OTM72G")))))))))</f>
        <v/>
      </c>
      <c r="BH406" s="26">
        <f>IF($X402="LA","MLAC5",IF($X402="SS","MSSC5",IF($X402="SCI","MSCIC5",IF($X402="im7","MM7C5",IF($X402="SP","MSPC5",IF($X402="ELL","ELL5G",IF($X402="SPLA","RLA5G",IF($X402="ASC","ASC5B"))))))))</f>
        <v/>
      </c>
      <c r="BI406" s="26">
        <f>IF($Y399="WB","MHRWB",IF($Y399="JG","MHRJG",IF($Y399="AV","MHRAV",IF($Y399="KP","MHRKP",IF($Y399="TH","MHRTH")))))</f>
        <v/>
      </c>
    </row>
    <row r="407">
      <c r="BD407" s="223">
        <f>IF($T403="LA","MLAC1",IF($T403="SS","MSSC1",IF($T403="SCI","MSCIC1",IF($T403="IM7","MM7C1",IF($T403="SP","MSPAC1",IF($T403="SPM","RM1B",IF($T403="SLA","RLA1B",IF($T403="ASC","ASC1BT1"))))))))</f>
        <v/>
      </c>
      <c r="BE407" s="217">
        <f>IF($U403="LA","MLAC2",IF($U403="SS","MSSC2",IF($U403="SCI","MSCIC2",IF($U403="im7","MM7C2",IF($U403="SP","MSPAC2",IF($U403="SPM","RM2B",IF($U403="SPLA","RLA2B",IF($U403="ASC","ASC2BT1",IF($U403="ELL","ELL2B")))))))))</f>
        <v/>
      </c>
      <c r="BF407" s="26">
        <f>IF($V403="LA","MLAC3",IF($V403="SS","MSSC3",IF($V403="SCI","MSCIC3",IF($V403="im8","MM8C3",IF($V403="SP","MSPC3",IF($V403="SPM","RM1G",IF($V403="SLA","RLA1G",IF($V403="ASC","ASC1GT1"))))))))</f>
        <v/>
      </c>
      <c r="BG407" s="26">
        <f>IF($W403="LA","MLAC4",IF($W403="SS","MSSC4",IF($W403="SCI","MSCIC4",IF($W403="im8","MM8C4",IF($W403="SP","MSPC4",IF($W403="SPM","RM2G",IF($W403="SPLA","RLA2G",IF($W403="ASC","ASC2GT1",IF($W403="MOT","OTM72G")))))))))</f>
        <v/>
      </c>
      <c r="BH407" s="26">
        <f>IF($X403="LA","MLAC5",IF($X403="SS","MSSC5",IF($X403="SCI","MSCIC5",IF($X403="im7","MM7C5",IF($X403="SP","MSPC5",IF($X403="ELL","ELL5G",IF($X403="SPLA","RLA5G",IF($X403="ASC","ASC5B"))))))))</f>
        <v/>
      </c>
      <c r="BI407" s="26">
        <f>IF($Y400="WB","MHRWB",IF($Y400="JG","MHRJG",IF($Y400="AV","MHRAV",IF($Y400="KP","MHRKP",IF($Y400="TH","MHRTH")))))</f>
        <v/>
      </c>
    </row>
    <row r="408">
      <c r="BD408" s="223">
        <f>IF($T404="LA","MLAC1",IF($T404="SS","MSSC1",IF($T404="SCI","MSCIC1",IF($T404="IM7","MM7C1",IF($T404="SP","MSPAC1",IF($T404="SPM","RM1B",IF($T404="SLA","RLA1B",IF($T404="ASC","ASC1BT1"))))))))</f>
        <v/>
      </c>
      <c r="BE408" s="217">
        <f>IF($U404="LA","MLAC2",IF($U404="SS","MSSC2",IF($U404="SCI","MSCIC2",IF($U404="im7","MM7C2",IF($U404="SP","MSPAC2",IF($U404="SPM","RM2B",IF($U404="SPLA","RLA2B",IF($U404="ASC","ASC2BT1",IF($U404="ELL","ELL2B")))))))))</f>
        <v/>
      </c>
      <c r="BF408" s="26">
        <f>IF($V404="LA","MLAC3",IF($V404="SS","MSSC3",IF($V404="SCI","MSCIC3",IF($V404="im8","MM8C3",IF($V404="SP","MSPC3",IF($V404="SPM","RM1G",IF($V404="SLA","RLA1G",IF($V404="ASC","ASC1GT1"))))))))</f>
        <v/>
      </c>
      <c r="BG408" s="26">
        <f>IF($W404="LA","MLAC4",IF($W404="SS","MSSC4",IF($W404="SCI","MSCIC4",IF($W404="im8","MM8C4",IF($W404="SP","MSPC4",IF($W404="SPM","RM2G",IF($W404="SPLA","RLA2G",IF($W404="ASC","ASC2GT1",IF($W404="MOT","OTM72G")))))))))</f>
        <v/>
      </c>
      <c r="BH408" s="26">
        <f>IF($X404="LA","MLAC5",IF($X404="SS","MSSC5",IF($X404="SCI","MSCIC5",IF($X404="im7","MM7C5",IF($X404="SP","MSPC5",IF($X404="ELL","ELL5G",IF($X404="SPLA","RLA5G",IF($X404="ASC","ASC5B"))))))))</f>
        <v/>
      </c>
      <c r="BI408" s="26">
        <f>IF($Y401="WB","MHRWB",IF($Y401="JG","MHRJG",IF($Y401="AV","MHRAV",IF($Y401="KP","MHRKP",IF($Y401="TH","MHRTH")))))</f>
        <v/>
      </c>
    </row>
    <row r="409">
      <c r="BD409" s="223">
        <f>IF($T405="LA","MLAC1",IF($T405="SS","MSSC1",IF($T405="SCI","MSCIC1",IF($T405="IM7","MM7C1",IF($T405="SP","MSPAC1",IF($T405="SPM","RM1B",IF($T405="SLA","RLA1B",IF($T405="ASC","ASC1BT1"))))))))</f>
        <v/>
      </c>
      <c r="BE409" s="217">
        <f>IF($U405="LA","MLAC2",IF($U405="SS","MSSC2",IF($U405="SCI","MSCIC2",IF($U405="im7","MM7C2",IF($U405="SP","MSPAC2",IF($U405="SPM","RM2B",IF($U405="SPLA","RLA2B",IF($U405="ASC","ASC2BT1",IF($U405="ELL","ELL2B")))))))))</f>
        <v/>
      </c>
      <c r="BF409" s="26">
        <f>IF($V405="LA","MLAC3",IF($V405="SS","MSSC3",IF($V405="SCI","MSCIC3",IF($V405="im8","MM8C3",IF($V405="SP","MSPC3",IF($V405="SPM","RM1G",IF($V405="SLA","RLA1G",IF($V405="ASC","ASC1GT1"))))))))</f>
        <v/>
      </c>
      <c r="BG409" s="26">
        <f>IF($W405="LA","MLAC4",IF($W405="SS","MSSC4",IF($W405="SCI","MSCIC4",IF($W405="im8","MM8C4",IF($W405="SP","MSPC4",IF($W405="SPM","RM2G",IF($W405="SPLA","RLA2G",IF($W405="ASC","ASC2GT1",IF($W405="MOT","OTM72G")))))))))</f>
        <v/>
      </c>
      <c r="BH409" s="26">
        <f>IF($X405="LA","MLAC5",IF($X405="SS","MSSC5",IF($X405="SCI","MSCIC5",IF($X405="im7","MM7C5",IF($X405="SP","MSPC5",IF($X405="ELL","ELL5G",IF($X405="SPLA","RLA5G",IF($X405="ASC","ASC5B"))))))))</f>
        <v/>
      </c>
      <c r="BI409" s="26">
        <f>IF($Y402="WB","MHRWB",IF($Y402="JG","MHRJG",IF($Y402="AV","MHRAV",IF($Y402="KP","MHRKP",IF($Y402="TH","MHRTH")))))</f>
        <v/>
      </c>
    </row>
    <row r="410">
      <c r="BD410" s="223">
        <f>IF($T406="LA","MLAC1",IF($T406="SS","MSSC1",IF($T406="SCI","MSCIC1",IF($T406="IM7","MM7C1",IF($T406="SP","MSPAC1",IF($T406="SPM","RM1B",IF($T406="SLA","RLA1B",IF($T406="ASC","ASC1BT1"))))))))</f>
        <v/>
      </c>
      <c r="BE410" s="217">
        <f>IF($U406="LA","MLAC2",IF($U406="SS","MSSC2",IF($U406="SCI","MSCIC2",IF($U406="im7","MM7C2",IF($U406="SP","MSPAC2",IF($U406="SPM","RM2B",IF($U406="SPLA","RLA2B",IF($U406="ASC","ASC2BT1",IF($U406="ELL","ELL2B")))))))))</f>
        <v/>
      </c>
      <c r="BF410" s="26">
        <f>IF($V406="LA","MLAC3",IF($V406="SS","MSSC3",IF($V406="SCI","MSCIC3",IF($V406="im8","MM8C3",IF($V406="SP","MSPC3",IF($V406="SPM","RM1G",IF($V406="SLA","RLA1G",IF($V406="ASC","ASC1GT1"))))))))</f>
        <v/>
      </c>
      <c r="BG410" s="26">
        <f>IF($W406="LA","MLAC4",IF($W406="SS","MSSC4",IF($W406="SCI","MSCIC4",IF($W406="im8","MM8C4",IF($W406="SP","MSPC4",IF($W406="SPM","RM2G",IF($W406="SPLA","RLA2G",IF($W406="ASC","ASC2GT1",IF($W406="MOT","OTM72G")))))))))</f>
        <v/>
      </c>
      <c r="BH410" s="26">
        <f>IF($X406="LA","MLAC5",IF($X406="SS","MSSC5",IF($X406="SCI","MSCIC5",IF($X406="im7","MM7C5",IF($X406="SP","MSPC5",IF($X406="ELL","ELL5G",IF($X406="SPLA","RLA5G",IF($X406="ASC","ASC5B"))))))))</f>
        <v/>
      </c>
      <c r="BI410" s="26">
        <f>IF($Y403="WB","MHRWB",IF($Y403="JG","MHRJG",IF($Y403="AV","MHRAV",IF($Y403="KP","MHRKP",IF($Y403="TH","MHRTH")))))</f>
        <v/>
      </c>
    </row>
    <row r="411">
      <c r="BD411" s="223">
        <f>IF($T407="LA","MLAC1",IF($T407="SS","MSSC1",IF($T407="SCI","MSCIC1",IF($T407="IM7","MM7C1",IF($T407="SP","MSPAC1",IF($T407="SPM","RM1B",IF($T407="SLA","RLA1B",IF($T407="ASC","ASC1BT1"))))))))</f>
        <v/>
      </c>
      <c r="BE411" s="217">
        <f>IF($U407="LA","MLAC2",IF($U407="SS","MSSC2",IF($U407="SCI","MSCIC2",IF($U407="im7","MM7C2",IF($U407="SP","MSPAC2",IF($U407="SPM","RM2B",IF($U407="SPLA","RLA2B",IF($U407="ASC","ASC2BT1",IF($U407="ELL","ELL2B")))))))))</f>
        <v/>
      </c>
      <c r="BF411" s="26">
        <f>IF($V407="LA","MLAC3",IF($V407="SS","MSSC3",IF($V407="SCI","MSCIC3",IF($V407="im8","MM8C3",IF($V407="SP","MSPC3",IF($V407="SPM","RM1G",IF($V407="SLA","RLA1G",IF($V407="ASC","ASC1GT1"))))))))</f>
        <v/>
      </c>
      <c r="BG411" s="26">
        <f>IF($W407="LA","MLAC4",IF($W407="SS","MSSC4",IF($W407="SCI","MSCIC4",IF($W407="im8","MM8C4",IF($W407="SP","MSPC4",IF($W407="SPM","RM2G",IF($W407="SPLA","RLA2G",IF($W407="ASC","ASC2GT1",IF($W407="MOT","OTM72G")))))))))</f>
        <v/>
      </c>
      <c r="BH411" s="26">
        <f>IF($X407="LA","MLAC5",IF($X407="SS","MSSC5",IF($X407="SCI","MSCIC5",IF($X407="im7","MM7C5",IF($X407="SP","MSPC5",IF($X407="ELL","ELL5G",IF($X407="SPLA","RLA5G",IF($X407="ASC","ASC5B"))))))))</f>
        <v/>
      </c>
      <c r="BI411" s="26">
        <f>IF($Y404="WB","MHRWB",IF($Y404="JG","MHRJG",IF($Y404="AV","MHRAV",IF($Y404="KP","MHRKP",IF($Y404="TH","MHRTH")))))</f>
        <v/>
      </c>
    </row>
    <row r="412">
      <c r="BD412" s="223">
        <f>IF($T408="LA","MLAC1",IF($T408="SS","MSSC1",IF($T408="SCI","MSCIC1",IF($T408="IM7","MM7C1",IF($T408="SP","MSPAC1",IF($T408="SPM","RM1B",IF($T408="SLA","RLA1B",IF($T408="ASC","ASC1BT1"))))))))</f>
        <v/>
      </c>
      <c r="BE412" s="217">
        <f>IF($U408="LA","MLAC2",IF($U408="SS","MSSC2",IF($U408="SCI","MSCIC2",IF($U408="im7","MM7C2",IF($U408="SP","MSPAC2",IF($U408="SPM","RM2B",IF($U408="SPLA","RLA2B",IF($U408="ASC","ASC2BT1",IF($U408="ELL","ELL2B")))))))))</f>
        <v/>
      </c>
      <c r="BF412" s="26">
        <f>IF($V408="LA","MLAC3",IF($V408="SS","MSSC3",IF($V408="SCI","MSCIC3",IF($V408="im8","MM8C3",IF($V408="SP","MSPC3",IF($V408="SPM","RM1G",IF($V408="SLA","RLA1G",IF($V408="ASC","ASC1GT1"))))))))</f>
        <v/>
      </c>
      <c r="BG412" s="26">
        <f>IF($W408="LA","MLAC4",IF($W408="SS","MSSC4",IF($W408="SCI","MSCIC4",IF($W408="im8","MM8C4",IF($W408="SP","MSPC4",IF($W408="SPM","RM2G",IF($W408="SPLA","RLA2G",IF($W408="ASC","ASC2GT1",IF($W408="MOT","OTM72G")))))))))</f>
        <v/>
      </c>
      <c r="BH412" s="26">
        <f>IF($X408="LA","MLAC5",IF($X408="SS","MSSC5",IF($X408="SCI","MSCIC5",IF($X408="im7","MM7C5",IF($X408="SP","MSPC5",IF($X408="ELL","ELL5G",IF($X408="SPLA","RLA5G",IF($X408="ASC","ASC5B"))))))))</f>
        <v/>
      </c>
      <c r="BI412" s="26">
        <f>IF($Y405="WB","MHRWB",IF($Y405="JG","MHRJG",IF($Y405="AV","MHRAV",IF($Y405="KP","MHRKP",IF($Y405="TH","MHRTH")))))</f>
        <v/>
      </c>
    </row>
    <row r="413">
      <c r="BD413" s="223">
        <f>IF($T409="LA","MLAC1",IF($T409="SS","MSSC1",IF($T409="SCI","MSCIC1",IF($T409="IM7","MM7C1",IF($T409="SP","MSPAC1",IF($T409="SPM","RM1B",IF($T409="SLA","RLA1B",IF($T409="ASC","ASC1BT1"))))))))</f>
        <v/>
      </c>
      <c r="BE413" s="217">
        <f>IF($U409="LA","MLAC2",IF($U409="SS","MSSC2",IF($U409="SCI","MSCIC2",IF($U409="im7","MM7C2",IF($U409="SP","MSPAC2",IF($U409="SPM","RM2B",IF($U409="SPLA","RLA2B",IF($U409="ASC","ASC2BT1",IF($U409="ELL","ELL2B")))))))))</f>
        <v/>
      </c>
      <c r="BF413" s="26">
        <f>IF($V409="LA","MLAC3",IF($V409="SS","MSSC3",IF($V409="SCI","MSCIC3",IF($V409="im8","MM8C3",IF($V409="SP","MSPC3",IF($V409="SPM","RM1G",IF($V409="SLA","RLA1G",IF($V409="ASC","ASC1GT1"))))))))</f>
        <v/>
      </c>
      <c r="BG413" s="26">
        <f>IF($W409="LA","MLAC4",IF($W409="SS","MSSC4",IF($W409="SCI","MSCIC4",IF($W409="im8","MM8C4",IF($W409="SP","MSPC4",IF($W409="SPM","RM2G",IF($W409="SPLA","RLA2G",IF($W409="ASC","ASC2GT1",IF($W409="MOT","OTM72G")))))))))</f>
        <v/>
      </c>
      <c r="BH413" s="26">
        <f>IF($X409="LA","MLAC5",IF($X409="SS","MSSC5",IF($X409="SCI","MSCIC5",IF($X409="im7","MM7C5",IF($X409="SP","MSPC5",IF($X409="ELL","ELL5G",IF($X409="SPLA","RLA5G",IF($X409="ASC","ASC5B"))))))))</f>
        <v/>
      </c>
      <c r="BI413" s="26">
        <f>IF($Y406="WB","MHRWB",IF($Y406="JG","MHRJG",IF($Y406="AV","MHRAV",IF($Y406="KP","MHRKP",IF($Y406="TH","MHRTH")))))</f>
        <v/>
      </c>
    </row>
    <row r="414">
      <c r="BD414" s="223">
        <f>IF($T410="LA","MLAC1",IF($T410="SS","MSSC1",IF($T410="SCI","MSCIC1",IF($T410="IM7","MM7C1",IF($T410="SP","MSPAC1",IF($T410="SPM","RM1B",IF($T410="SLA","RLA1B",IF($T410="ASC","ASC1BT1"))))))))</f>
        <v/>
      </c>
      <c r="BE414" s="217">
        <f>IF($U410="LA","MLAC2",IF($U410="SS","MSSC2",IF($U410="SCI","MSCIC2",IF($U410="im7","MM7C2",IF($U410="SP","MSPAC2",IF($U410="SPM","RM2B",IF($U410="SPLA","RLA2B",IF($U410="ASC","ASC2BT1",IF($U410="ELL","ELL2B")))))))))</f>
        <v/>
      </c>
      <c r="BF414" s="26">
        <f>IF($V410="LA","MLAC3",IF($V410="SS","MSSC3",IF($V410="SCI","MSCIC3",IF($V410="im8","MM8C3",IF($V410="SP","MSPC3",IF($V410="SPM","RM1G",IF($V410="SLA","RLA1G",IF($V410="ASC","ASC1GT1"))))))))</f>
        <v/>
      </c>
      <c r="BG414" s="26">
        <f>IF($W410="LA","MLAC4",IF($W410="SS","MSSC4",IF($W410="SCI","MSCIC4",IF($W410="im8","MM8C4",IF($W410="SP","MSPC4",IF($W410="SPM","RM2G",IF($W410="SPLA","RLA2G",IF($W410="ASC","ASC2GT1",IF($W410="MOT","OTM72G")))))))))</f>
        <v/>
      </c>
      <c r="BH414" s="26">
        <f>IF($X410="LA","MLAC5",IF($X410="SS","MSSC5",IF($X410="SCI","MSCIC5",IF($X410="im7","MM7C5",IF($X410="SP","MSPC5",IF($X410="ELL","ELL5G",IF($X410="SPLA","RLA5G",IF($X410="ASC","ASC5B"))))))))</f>
        <v/>
      </c>
      <c r="BI414" s="26">
        <f>IF($Y407="WB","MHRWB",IF($Y407="JG","MHRJG",IF($Y407="AV","MHRAV",IF($Y407="KP","MHRKP",IF($Y407="TH","MHRTH")))))</f>
        <v/>
      </c>
    </row>
    <row r="415">
      <c r="BD415" s="223">
        <f>IF($T411="LA","MLAC1",IF($T411="SS","MSSC1",IF($T411="SCI","MSCIC1",IF($T411="IM7","MM7C1",IF($T411="SP","MSPAC1",IF($T411="SPM","RM1B",IF($T411="SLA","RLA1B",IF($T411="ASC","ASC1BT1"))))))))</f>
        <v/>
      </c>
      <c r="BE415" s="217">
        <f>IF($U411="LA","MLAC2",IF($U411="SS","MSSC2",IF($U411="SCI","MSCIC2",IF($U411="im7","MM7C2",IF($U411="SP","MSPAC2",IF($U411="SPM","RM2B",IF($U411="SPLA","RLA2B",IF($U411="ASC","ASC2BT1",IF($U411="ELL","ELL2B")))))))))</f>
        <v/>
      </c>
      <c r="BF415" s="26">
        <f>IF($V411="LA","MLAC3",IF($V411="SS","MSSC3",IF($V411="SCI","MSCIC3",IF($V411="im8","MM8C3",IF($V411="SP","MSPC3",IF($V411="SPM","RM1G",IF($V411="SLA","RLA1G",IF($V411="ASC","ASC1GT1"))))))))</f>
        <v/>
      </c>
      <c r="BG415" s="26">
        <f>IF($W411="LA","MLAC4",IF($W411="SS","MSSC4",IF($W411="SCI","MSCIC4",IF($W411="im8","MM8C4",IF($W411="SP","MSPC4",IF($W411="SPM","RM2G",IF($W411="SPLA","RLA2G",IF($W411="ASC","ASC2GT1",IF($W411="MOT","OTM72G")))))))))</f>
        <v/>
      </c>
      <c r="BH415" s="26">
        <f>IF($X411="LA","MLAC5",IF($X411="SS","MSSC5",IF($X411="SCI","MSCIC5",IF($X411="im7","MM7C5",IF($X411="SP","MSPC5",IF($X411="ELL","ELL5G",IF($X411="SPLA","RLA5G",IF($X411="ASC","ASC5B"))))))))</f>
        <v/>
      </c>
      <c r="BI415" s="26">
        <f>IF($Y408="WB","MHRWB",IF($Y408="JG","MHRJG",IF($Y408="AV","MHRAV",IF($Y408="KP","MHRKP",IF($Y408="TH","MHRTH")))))</f>
        <v/>
      </c>
    </row>
    <row r="416">
      <c r="BD416" s="223">
        <f>IF($T412="LA","MLAC1",IF($T412="SS","MSSC1",IF($T412="SCI","MSCIC1",IF($T412="IM7","MM7C1",IF($T412="SP","MSPAC1",IF($T412="SPM","RM1B",IF($T412="SLA","RLA1B",IF($T412="ASC","ASC1BT1"))))))))</f>
        <v/>
      </c>
      <c r="BE416" s="217">
        <f>IF($U412="LA","MLAC2",IF($U412="SS","MSSC2",IF($U412="SCI","MSCIC2",IF($U412="im7","MM7C2",IF($U412="SP","MSPAC2",IF($U412="SPM","RM2B",IF($U412="SPLA","RLA2B",IF($U412="ASC","ASC2BT1",IF($U412="ELL","ELL2B")))))))))</f>
        <v/>
      </c>
      <c r="BF416" s="26">
        <f>IF($V412="LA","MLAC3",IF($V412="SS","MSSC3",IF($V412="SCI","MSCIC3",IF($V412="im8","MM8C3",IF($V412="SP","MSPC3",IF($V412="SPM","RM1G",IF($V412="SLA","RLA1G",IF($V412="ASC","ASC1GT1"))))))))</f>
        <v/>
      </c>
      <c r="BG416" s="26">
        <f>IF($W412="LA","MLAC4",IF($W412="SS","MSSC4",IF($W412="SCI","MSCIC4",IF($W412="im8","MM8C4",IF($W412="SP","MSPC4",IF($W412="SPM","RM2G",IF($W412="SPLA","RLA2G",IF($W412="ASC","ASC2GT1",IF($W412="MOT","OTM72G")))))))))</f>
        <v/>
      </c>
      <c r="BH416" s="26">
        <f>IF($X412="LA","MLAC5",IF($X412="SS","MSSC5",IF($X412="SCI","MSCIC5",IF($X412="im7","MM7C5",IF($X412="SP","MSPC5",IF($X412="ELL","ELL5G",IF($X412="SPLA","RLA5G",IF($X412="ASC","ASC5B"))))))))</f>
        <v/>
      </c>
      <c r="BI416" s="26">
        <f>IF($Y409="WB","MHRWB",IF($Y409="JG","MHRJG",IF($Y409="AV","MHRAV",IF($Y409="KP","MHRKP",IF($Y409="TH","MHRTH")))))</f>
        <v/>
      </c>
    </row>
    <row r="417">
      <c r="BD417" s="223">
        <f>IF($T413="LA","MLAC1",IF($T413="SS","MSSC1",IF($T413="SCI","MSCIC1",IF($T413="IM7","MM7C1",IF($T413="SP","MSPAC1",IF($T413="SPM","RM1B",IF($T413="SLA","RLA1B",IF($T413="ASC","ASC1BT1"))))))))</f>
        <v/>
      </c>
      <c r="BE417" s="217">
        <f>IF($U413="LA","MLAC2",IF($U413="SS","MSSC2",IF($U413="SCI","MSCIC2",IF($U413="im7","MM7C2",IF($U413="SP","MSPAC2",IF($U413="SPM","RM2B",IF($U413="SPLA","RLA2B",IF($U413="ASC","ASC2BT1",IF($U413="ELL","ELL2B")))))))))</f>
        <v/>
      </c>
      <c r="BF417" s="26">
        <f>IF($V413="LA","MLAC3",IF($V413="SS","MSSC3",IF($V413="SCI","MSCIC3",IF($V413="im8","MM8C3",IF($V413="SP","MSPC3",IF($V413="SPM","RM1G",IF($V413="SLA","RLA1G",IF($V413="ASC","ASC1GT1"))))))))</f>
        <v/>
      </c>
      <c r="BG417" s="26">
        <f>IF($W413="LA","MLAC4",IF($W413="SS","MSSC4",IF($W413="SCI","MSCIC4",IF($W413="im8","MM8C4",IF($W413="SP","MSPC4",IF($W413="SPM","RM2G",IF($W413="SPLA","RLA2G",IF($W413="ASC","ASC2GT1",IF($W413="MOT","OTM72G")))))))))</f>
        <v/>
      </c>
      <c r="BH417" s="26">
        <f>IF($X413="LA","MLAC5",IF($X413="SS","MSSC5",IF($X413="SCI","MSCIC5",IF($X413="im7","MM7C5",IF($X413="SP","MSPC5",IF($X413="ELL","ELL5G",IF($X413="SPLA","RLA5G",IF($X413="ASC","ASC5B"))))))))</f>
        <v/>
      </c>
      <c r="BI417" s="26">
        <f>IF($Y410="WB","MHRWB",IF($Y410="JG","MHRJG",IF($Y410="AV","MHRAV",IF($Y410="KP","MHRKP",IF($Y410="TH","MHRTH")))))</f>
        <v/>
      </c>
    </row>
    <row r="418">
      <c r="BD418" s="223">
        <f>IF($T414="LA","MLAC1",IF($T414="SS","MSSC1",IF($T414="SCI","MSCIC1",IF($T414="IM7","MM7C1",IF($T414="SP","MSPAC1",IF($T414="SPM","RM1B",IF($T414="SLA","RLA1B",IF($T414="ASC","ASC1BT1"))))))))</f>
        <v/>
      </c>
      <c r="BE418" s="217">
        <f>IF($U414="LA","MLAC2",IF($U414="SS","MSSC2",IF($U414="SCI","MSCIC2",IF($U414="im7","MM7C2",IF($U414="SP","MSPAC2",IF($U414="SPM","RM2B",IF($U414="SPLA","RLA2B",IF($U414="ASC","ASC2BT1",IF($U414="ELL","ELL2B")))))))))</f>
        <v/>
      </c>
      <c r="BF418" s="26">
        <f>IF($V414="LA","MLAC3",IF($V414="SS","MSSC3",IF($V414="SCI","MSCIC3",IF($V414="im8","MM8C3",IF($V414="SP","MSPC3",IF($V414="SPM","RM1G",IF($V414="SLA","RLA1G",IF($V414="ASC","ASC1GT1"))))))))</f>
        <v/>
      </c>
      <c r="BG418" s="26">
        <f>IF($W414="LA","MLAC4",IF($W414="SS","MSSC4",IF($W414="SCI","MSCIC4",IF($W414="im8","MM8C4",IF($W414="SP","MSPC4",IF($W414="SPM","RM2G",IF($W414="SPLA","RLA2G",IF($W414="ASC","ASC2GT1",IF($W414="MOT","OTM72G")))))))))</f>
        <v/>
      </c>
      <c r="BH418" s="26">
        <f>IF($X414="LA","MLAC5",IF($X414="SS","MSSC5",IF($X414="SCI","MSCIC5",IF($X414="im7","MM7C5",IF($X414="SP","MSPC5",IF($X414="ELL","ELL5G",IF($X414="SPLA","RLA5G",IF($X414="ASC","ASC5B"))))))))</f>
        <v/>
      </c>
      <c r="BI418" s="26">
        <f>IF($Y411="WB","MHRWB",IF($Y411="JG","MHRJG",IF($Y411="AV","MHRAV",IF($Y411="KP","MHRKP",IF($Y411="TH","MHRTH")))))</f>
        <v/>
      </c>
    </row>
    <row r="419">
      <c r="BD419" s="223">
        <f>IF($T415="LA","MLAC1",IF($T415="SS","MSSC1",IF($T415="SCI","MSCIC1",IF($T415="IM7","MM7C1",IF($T415="SP","MSPAC1",IF($T415="SPM","RM1B",IF($T415="SLA","RLA1B",IF($T415="ASC","ASC1BT1"))))))))</f>
        <v/>
      </c>
      <c r="BE419" s="217">
        <f>IF($U415="LA","MLAC2",IF($U415="SS","MSSC2",IF($U415="SCI","MSCIC2",IF($U415="im7","MM7C2",IF($U415="SP","MSPAC2",IF($U415="SPM","RM2B",IF($U415="SPLA","RLA2B",IF($U415="ASC","ASC2BT1",IF($U415="ELL","ELL2B")))))))))</f>
        <v/>
      </c>
      <c r="BF419" s="26">
        <f>IF($V415="LA","MLAC3",IF($V415="SS","MSSC3",IF($V415="SCI","MSCIC3",IF($V415="im8","MM8C3",IF($V415="SP","MSPC3",IF($V415="SPM","RM1G",IF($V415="SLA","RLA1G",IF($V415="ASC","ASC1GT1"))))))))</f>
        <v/>
      </c>
      <c r="BG419" s="26">
        <f>IF($W415="LA","MLAC4",IF($W415="SS","MSSC4",IF($W415="SCI","MSCIC4",IF($W415="im8","MM8C4",IF($W415="SP","MSPC4",IF($W415="SPM","RM2G",IF($W415="SPLA","RLA2G",IF($W415="ASC","ASC2GT1",IF($W415="MOT","OTM72G")))))))))</f>
        <v/>
      </c>
      <c r="BH419" s="26">
        <f>IF($X415="LA","MLAC5",IF($X415="SS","MSSC5",IF($X415="SCI","MSCIC5",IF($X415="im7","MM7C5",IF($X415="SP","MSPC5",IF($X415="ELL","ELL5G",IF($X415="SPLA","RLA5G",IF($X415="ASC","ASC5B"))))))))</f>
        <v/>
      </c>
      <c r="BI419" s="26">
        <f>IF($Y412="WB","MHRWB",IF($Y412="JG","MHRJG",IF($Y412="AV","MHRAV",IF($Y412="KP","MHRKP",IF($Y412="TH","MHRTH")))))</f>
        <v/>
      </c>
    </row>
    <row r="420">
      <c r="BD420" s="223">
        <f>IF($T416="LA","MLAC1",IF($T416="SS","MSSC1",IF($T416="SCI","MSCIC1",IF($T416="IM7","MM7C1",IF($T416="SP","MSPAC1",IF($T416="SPM","RM1B",IF($T416="SLA","RLA1B",IF($T416="ASC","ASC1BT1"))))))))</f>
        <v/>
      </c>
      <c r="BE420" s="217">
        <f>IF($U416="LA","MLAC2",IF($U416="SS","MSSC2",IF($U416="SCI","MSCIC2",IF($U416="im7","MM7C2",IF($U416="SP","MSPAC2",IF($U416="SPM","RM2B",IF($U416="SPLA","RLA2B",IF($U416="ASC","ASC2BT1",IF($U416="ELL","ELL2B")))))))))</f>
        <v/>
      </c>
      <c r="BF420" s="26">
        <f>IF($V416="LA","MLAC3",IF($V416="SS","MSSC3",IF($V416="SCI","MSCIC3",IF($V416="im8","MM8C3",IF($V416="SP","MSPC3",IF($V416="SPM","RM1G",IF($V416="SLA","RLA1G",IF($V416="ASC","ASC1GT1"))))))))</f>
        <v/>
      </c>
      <c r="BG420" s="26">
        <f>IF($W416="LA","MLAC4",IF($W416="SS","MSSC4",IF($W416="SCI","MSCIC4",IF($W416="im8","MM8C4",IF($W416="SP","MSPC4",IF($W416="SPM","RM2G",IF($W416="SPLA","RLA2G",IF($W416="ASC","ASC2GT1",IF($W416="MOT","OTM72G")))))))))</f>
        <v/>
      </c>
      <c r="BH420" s="26">
        <f>IF($X416="LA","MLAC5",IF($X416="SS","MSSC5",IF($X416="SCI","MSCIC5",IF($X416="im7","MM7C5",IF($X416="SP","MSPC5",IF($X416="ELL","ELL5G",IF($X416="SPLA","RLA5G",IF($X416="ASC","ASC5B"))))))))</f>
        <v/>
      </c>
      <c r="BI420" s="26">
        <f>IF($Y413="WB","MHRWB",IF($Y413="JG","MHRJG",IF($Y413="AV","MHRAV",IF($Y413="KP","MHRKP",IF($Y413="TH","MHRTH")))))</f>
        <v/>
      </c>
    </row>
    <row r="421">
      <c r="BD421" s="223">
        <f>IF($T417="LA","MLAC1",IF($T417="SS","MSSC1",IF($T417="SCI","MSCIC1",IF($T417="IM7","MM7C1",IF($T417="SP","MSPAC1",IF($T417="SPM","RM1B",IF($T417="SLA","RLA1B",IF($T417="ASC","ASC1BT1"))))))))</f>
        <v/>
      </c>
      <c r="BE421" s="217">
        <f>IF($U417="LA","MLAC2",IF($U417="SS","MSSC2",IF($U417="SCI","MSCIC2",IF($U417="im7","MM7C2",IF($U417="SP","MSPAC2",IF($U417="SPM","RM2B",IF($U417="SPLA","RLA2B",IF($U417="ASC","ASC2BT1",IF($U417="ELL","ELL2B")))))))))</f>
        <v/>
      </c>
      <c r="BF421" s="26">
        <f>IF($V417="LA","MLAC3",IF($V417="SS","MSSC3",IF($V417="SCI","MSCIC3",IF($V417="im8","MM8C3",IF($V417="SP","MSPC3",IF($V417="SPM","RM1G",IF($V417="SLA","RLA1G",IF($V417="ASC","ASC1GT1"))))))))</f>
        <v/>
      </c>
      <c r="BG421" s="26">
        <f>IF($W417="LA","MLAC4",IF($W417="SS","MSSC4",IF($W417="SCI","MSCIC4",IF($W417="im8","MM8C4",IF($W417="SP","MSPC4",IF($W417="SPM","RM2G",IF($W417="SPLA","RLA2G",IF($W417="ASC","ASC2GT1",IF($W417="MOT","OTM72G")))))))))</f>
        <v/>
      </c>
      <c r="BH421" s="26">
        <f>IF($X417="LA","MLAC5",IF($X417="SS","MSSC5",IF($X417="SCI","MSCIC5",IF($X417="im7","MM7C5",IF($X417="SP","MSPC5",IF($X417="ELL","ELL5G",IF($X417="SPLA","RLA5G",IF($X417="ASC","ASC5B"))))))))</f>
        <v/>
      </c>
      <c r="BI421" s="26">
        <f>IF($Y414="WB","MHRWB",IF($Y414="JG","MHRJG",IF($Y414="AV","MHRAV",IF($Y414="KP","MHRKP",IF($Y414="TH","MHRTH")))))</f>
        <v/>
      </c>
    </row>
    <row r="422">
      <c r="BD422" s="223">
        <f>IF($T418="LA","MLAC1",IF($T418="SS","MSSC1",IF($T418="SCI","MSCIC1",IF($T418="IM7","MM7C1",IF($T418="SP","MSPAC1",IF($T418="SPM","RM1B",IF($T418="SLA","RLA1B",IF($T418="ASC","ASC1BT1"))))))))</f>
        <v/>
      </c>
      <c r="BE422" s="217">
        <f>IF($U418="LA","MLAC2",IF($U418="SS","MSSC2",IF($U418="SCI","MSCIC2",IF($U418="im7","MM7C2",IF($U418="SP","MSPAC2",IF($U418="SPM","RM2B",IF($U418="SPLA","RLA2B",IF($U418="ASC","ASC2BT1",IF($U418="ELL","ELL2B")))))))))</f>
        <v/>
      </c>
      <c r="BF422" s="26">
        <f>IF($V418="LA","MLAC3",IF($V418="SS","MSSC3",IF($V418="SCI","MSCIC3",IF($V418="im8","MM8C3",IF($V418="SP","MSPC3",IF($V418="SPM","RM1G",IF($V418="SLA","RLA1G",IF($V418="ASC","ASC1GT1"))))))))</f>
        <v/>
      </c>
      <c r="BG422" s="26">
        <f>IF($W418="LA","MLAC4",IF($W418="SS","MSSC4",IF($W418="SCI","MSCIC4",IF($W418="im8","MM8C4",IF($W418="SP","MSPC4",IF($W418="SPM","RM2G",IF($W418="SPLA","RLA2G",IF($W418="ASC","ASC2GT1",IF($W418="MOT","OTM72G")))))))))</f>
        <v/>
      </c>
      <c r="BH422" s="26">
        <f>IF($X418="LA","MLAC5",IF($X418="SS","MSSC5",IF($X418="SCI","MSCIC5",IF($X418="im7","MM7C5",IF($X418="SP","MSPC5",IF($X418="ELL","ELL5G",IF($X418="SPLA","RLA5G",IF($X418="ASC","ASC5B"))))))))</f>
        <v/>
      </c>
      <c r="BI422" s="26">
        <f>IF($Y415="WB","MHRWB",IF($Y415="JG","MHRJG",IF($Y415="AV","MHRAV",IF($Y415="KP","MHRKP",IF($Y415="TH","MHRTH")))))</f>
        <v/>
      </c>
    </row>
    <row r="423">
      <c r="BD423" s="223">
        <f>IF($T419="LA","MLAC1",IF($T419="SS","MSSC1",IF($T419="SCI","MSCIC1",IF($T419="IM7","MM7C1",IF($T419="SP","MSPAC1",IF($T419="SPM","RM1B",IF($T419="SLA","RLA1B",IF($T419="ASC","ASC1BT1"))))))))</f>
        <v/>
      </c>
      <c r="BE423" s="217">
        <f>IF($U419="LA","MLAC2",IF($U419="SS","MSSC2",IF($U419="SCI","MSCIC2",IF($U419="im7","MM7C2",IF($U419="SP","MSPAC2",IF($U419="SPM","RM2B",IF($U419="SPLA","RLA2B",IF($U419="ASC","ASC2BT1",IF($U419="ELL","ELL2B")))))))))</f>
        <v/>
      </c>
      <c r="BF423" s="26">
        <f>IF($V419="LA","MLAC3",IF($V419="SS","MSSC3",IF($V419="SCI","MSCIC3",IF($V419="im8","MM8C3",IF($V419="SP","MSPC3",IF($V419="SPM","RM1G",IF($V419="SLA","RLA1G",IF($V419="ASC","ASC1GT1"))))))))</f>
        <v/>
      </c>
      <c r="BG423" s="26">
        <f>IF($W419="LA","MLAC4",IF($W419="SS","MSSC4",IF($W419="SCI","MSCIC4",IF($W419="im8","MM8C4",IF($W419="SP","MSPC4",IF($W419="SPM","RM2G",IF($W419="SPLA","RLA2G",IF($W419="ASC","ASC2GT1",IF($W419="MOT","OTM72G")))))))))</f>
        <v/>
      </c>
      <c r="BH423" s="26">
        <f>IF($X419="LA","MLAC5",IF($X419="SS","MSSC5",IF($X419="SCI","MSCIC5",IF($X419="im7","MM7C5",IF($X419="SP","MSPC5",IF($X419="ELL","ELL5G",IF($X419="SPLA","RLA5G",IF($X419="ASC","ASC5B"))))))))</f>
        <v/>
      </c>
      <c r="BI423" s="26">
        <f>IF($Y416="WB","MHRWB",IF($Y416="JG","MHRJG",IF($Y416="AV","MHRAV",IF($Y416="KP","MHRKP",IF($Y416="TH","MHRTH")))))</f>
        <v/>
      </c>
    </row>
    <row r="424">
      <c r="BD424" s="223">
        <f>IF($T420="LA","MLAC1",IF($T420="SS","MSSC1",IF($T420="SCI","MSCIC1",IF($T420="IM7","MM7C1",IF($T420="SP","MSPAC1",IF($T420="SPM","RM1B",IF($T420="SLA","RLA1B",IF($T420="ASC","ASC1BT1"))))))))</f>
        <v/>
      </c>
      <c r="BE424" s="217">
        <f>IF($U420="LA","MLAC2",IF($U420="SS","MSSC2",IF($U420="SCI","MSCIC2",IF($U420="im7","MM7C2",IF($U420="SP","MSPAC2",IF($U420="SPM","RM2B",IF($U420="SPLA","RLA2B",IF($U420="ASC","ASC2BT1",IF($U420="ELL","ELL2B")))))))))</f>
        <v/>
      </c>
      <c r="BF424" s="26">
        <f>IF($V420="LA","MLAC3",IF($V420="SS","MSSC3",IF($V420="SCI","MSCIC3",IF($V420="im8","MM8C3",IF($V420="SP","MSPC3",IF($V420="SPM","RM1G",IF($V420="SLA","RLA1G",IF($V420="ASC","ASC1GT1"))))))))</f>
        <v/>
      </c>
      <c r="BG424" s="26">
        <f>IF($W420="LA","MLAC4",IF($W420="SS","MSSC4",IF($W420="SCI","MSCIC4",IF($W420="im8","MM8C4",IF($W420="SP","MSPC4",IF($W420="SPM","RM2G",IF($W420="SPLA","RLA2G",IF($W420="ASC","ASC2GT1",IF($W420="MOT","OTM72G")))))))))</f>
        <v/>
      </c>
      <c r="BH424" s="26">
        <f>IF($X420="LA","MLAC5",IF($X420="SS","MSSC5",IF($X420="SCI","MSCIC5",IF($X420="im7","MM7C5",IF($X420="SP","MSPC5",IF($X420="ELL","ELL5G",IF($X420="SPLA","RLA5G",IF($X420="ASC","ASC5B"))))))))</f>
        <v/>
      </c>
      <c r="BI424" s="26">
        <f>IF($Y417="WB","MHRWB",IF($Y417="JG","MHRJG",IF($Y417="AV","MHRAV",IF($Y417="KP","MHRKP",IF($Y417="TH","MHRTH")))))</f>
        <v/>
      </c>
    </row>
    <row r="425">
      <c r="BD425" s="223">
        <f>IF($T421="LA","MLAC1",IF($T421="SS","MSSC1",IF($T421="SCI","MSCIC1",IF($T421="IM7","MM7C1",IF($T421="SP","MSPAC1",IF($T421="SPM","RM1B",IF($T421="SLA","RLA1B",IF($T421="ASC","ASC1BT1"))))))))</f>
        <v/>
      </c>
      <c r="BE425" s="217">
        <f>IF($U421="LA","MLAC2",IF($U421="SS","MSSC2",IF($U421="SCI","MSCIC2",IF($U421="im7","MM7C2",IF($U421="SP","MSPAC2",IF($U421="SPM","RM2B",IF($U421="SPLA","RLA2B",IF($U421="ASC","ASC2BT1",IF($U421="ELL","ELL2B")))))))))</f>
        <v/>
      </c>
      <c r="BF425" s="26">
        <f>IF($V421="LA","MLAC3",IF($V421="SS","MSSC3",IF($V421="SCI","MSCIC3",IF($V421="im8","MM8C3",IF($V421="SP","MSPC3",IF($V421="SPM","RM1G",IF($V421="SLA","RLA1G",IF($V421="ASC","ASC1GT1"))))))))</f>
        <v/>
      </c>
      <c r="BG425" s="26">
        <f>IF($W421="LA","MLAC4",IF($W421="SS","MSSC4",IF($W421="SCI","MSCIC4",IF($W421="im8","MM8C4",IF($W421="SP","MSPC4",IF($W421="SPM","RM2G",IF($W421="SPLA","RLA2G",IF($W421="ASC","ASC2GT1",IF($W421="MOT","OTM72G")))))))))</f>
        <v/>
      </c>
      <c r="BH425" s="26">
        <f>IF($X421="LA","MLAC5",IF($X421="SS","MSSC5",IF($X421="SCI","MSCIC5",IF($X421="im7","MM7C5",IF($X421="SP","MSPC5",IF($X421="ELL","ELL5G",IF($X421="SPLA","RLA5G",IF($X421="ASC","ASC5B"))))))))</f>
        <v/>
      </c>
      <c r="BI425" s="26">
        <f>IF($Y418="WB","MHRWB",IF($Y418="JG","MHRJG",IF($Y418="AV","MHRAV",IF($Y418="KP","MHRKP",IF($Y418="TH","MHRTH")))))</f>
        <v/>
      </c>
    </row>
    <row r="426">
      <c r="BD426" s="223">
        <f>IF($T422="LA","MLAC1",IF($T422="SS","MSSC1",IF($T422="SCI","MSCIC1",IF($T422="IM7","MM7C1",IF($T422="SP","MSPAC1",IF($T422="SPM","RM1B",IF($T422="SLA","RLA1B",IF($T422="ASC","ASC1BT1"))))))))</f>
        <v/>
      </c>
      <c r="BE426" s="217">
        <f>IF($U422="LA","MLAC2",IF($U422="SS","MSSC2",IF($U422="SCI","MSCIC2",IF($U422="im7","MM7C2",IF($U422="SP","MSPAC2",IF($U422="SPM","RM2B",IF($U422="SPLA","RLA2B",IF($U422="ASC","ASC2BT1",IF($U422="ELL","ELL2B")))))))))</f>
        <v/>
      </c>
      <c r="BF426" s="26">
        <f>IF($V422="LA","MLAC3",IF($V422="SS","MSSC3",IF($V422="SCI","MSCIC3",IF($V422="im8","MM8C3",IF($V422="SP","MSPC3",IF($V422="SPM","RM1G",IF($V422="SLA","RLA1G",IF($V422="ASC","ASC1GT1"))))))))</f>
        <v/>
      </c>
      <c r="BG426" s="26">
        <f>IF($W422="LA","MLAC4",IF($W422="SS","MSSC4",IF($W422="SCI","MSCIC4",IF($W422="im8","MM8C4",IF($W422="SP","MSPC4",IF($W422="SPM","RM2G",IF($W422="SPLA","RLA2G",IF($W422="ASC","ASC2GT1",IF($W422="MOT","OTM72G")))))))))</f>
        <v/>
      </c>
      <c r="BH426" s="26">
        <f>IF($X422="LA","MLAC5",IF($X422="SS","MSSC5",IF($X422="SCI","MSCIC5",IF($X422="im7","MM7C5",IF($X422="SP","MSPC5",IF($X422="ELL","ELL5G",IF($X422="SPLA","RLA5G",IF($X422="ASC","ASC5B"))))))))</f>
        <v/>
      </c>
      <c r="BI426" s="26">
        <f>IF($Y419="WB","MHRWB",IF($Y419="JG","MHRJG",IF($Y419="AV","MHRAV",IF($Y419="KP","MHRKP",IF($Y419="TH","MHRTH")))))</f>
        <v/>
      </c>
    </row>
    <row r="427">
      <c r="BD427" s="223">
        <f>IF($T423="LA","MLAC1",IF($T423="SS","MSSC1",IF($T423="SCI","MSCIC1",IF($T423="IM7","MM7C1",IF($T423="SP","MSPAC1",IF($T423="SPM","RM1B",IF($T423="SLA","RLA1B",IF($T423="ASC","ASC1BT1"))))))))</f>
        <v/>
      </c>
      <c r="BE427" s="217">
        <f>IF($U423="LA","MLAC2",IF($U423="SS","MSSC2",IF($U423="SCI","MSCIC2",IF($U423="im7","MM7C2",IF($U423="SP","MSPAC2",IF($U423="SPM","RM2B",IF($U423="SPLA","RLA2B",IF($U423="ASC","ASC2BT1",IF($U423="ELL","ELL2B")))))))))</f>
        <v/>
      </c>
      <c r="BF427" s="26">
        <f>IF($V423="LA","MLAC3",IF($V423="SS","MSSC3",IF($V423="SCI","MSCIC3",IF($V423="im8","MM8C3",IF($V423="SP","MSPC3",IF($V423="SPM","RM1G",IF($V423="SLA","RLA1G",IF($V423="ASC","ASC1GT1"))))))))</f>
        <v/>
      </c>
      <c r="BG427" s="26">
        <f>IF($W423="LA","MLAC4",IF($W423="SS","MSSC4",IF($W423="SCI","MSCIC4",IF($W423="im8","MM8C4",IF($W423="SP","MSPC4",IF($W423="SPM","RM2G",IF($W423="SPLA","RLA2G",IF($W423="ASC","ASC2GT1",IF($W423="MOT","OTM72G")))))))))</f>
        <v/>
      </c>
      <c r="BH427" s="26">
        <f>IF($X423="LA","MLAC5",IF($X423="SS","MSSC5",IF($X423="SCI","MSCIC5",IF($X423="im7","MM7C5",IF($X423="SP","MSPC5",IF($X423="ELL","ELL5G",IF($X423="SPLA","RLA5G",IF($X423="ASC","ASC5B"))))))))</f>
        <v/>
      </c>
      <c r="BI427" s="26">
        <f>IF($Y420="WB","MHRWB",IF($Y420="JG","MHRJG",IF($Y420="AV","MHRAV",IF($Y420="KP","MHRKP",IF($Y420="TH","MHRTH")))))</f>
        <v/>
      </c>
    </row>
    <row r="428">
      <c r="BD428" s="223">
        <f>IF($T424="LA","MLAC1",IF($T424="SS","MSSC1",IF($T424="SCI","MSCIC1",IF($T424="IM7","MM7C1",IF($T424="SP","MSPAC1",IF($T424="SPM","RM1B",IF($T424="SLA","RLA1B",IF($T424="ASC","ASC1BT1"))))))))</f>
        <v/>
      </c>
      <c r="BE428" s="217">
        <f>IF($U424="LA","MLAC2",IF($U424="SS","MSSC2",IF($U424="SCI","MSCIC2",IF($U424="im7","MM7C2",IF($U424="SP","MSPAC2",IF($U424="SPM","RM2B",IF($U424="SPLA","RLA2B",IF($U424="ASC","ASC2BT1",IF($U424="ELL","ELL2B")))))))))</f>
        <v/>
      </c>
      <c r="BF428" s="26">
        <f>IF($V424="LA","MLAC3",IF($V424="SS","MSSC3",IF($V424="SCI","MSCIC3",IF($V424="im8","MM8C3",IF($V424="SP","MSPC3",IF($V424="SPM","RM1G",IF($V424="SLA","RLA1G",IF($V424="ASC","ASC1GT1"))))))))</f>
        <v/>
      </c>
      <c r="BG428" s="26">
        <f>IF($W424="LA","MLAC4",IF($W424="SS","MSSC4",IF($W424="SCI","MSCIC4",IF($W424="im8","MM8C4",IF($W424="SP","MSPC4",IF($W424="SPM","RM2G",IF($W424="SPLA","RLA2G",IF($W424="ASC","ASC2GT1",IF($W424="MOT","OTM72G")))))))))</f>
        <v/>
      </c>
      <c r="BH428" s="26">
        <f>IF($X424="LA","MLAC5",IF($X424="SS","MSSC5",IF($X424="SCI","MSCIC5",IF($X424="im7","MM7C5",IF($X424="SP","MSPC5",IF($X424="ELL","ELL5G",IF($X424="SPLA","RLA5G",IF($X424="ASC","ASC5B"))))))))</f>
        <v/>
      </c>
      <c r="BI428" s="26">
        <f>IF($Y421="WB","MHRWB",IF($Y421="JG","MHRJG",IF($Y421="AV","MHRAV",IF($Y421="KP","MHRKP",IF($Y421="TH","MHRTH")))))</f>
        <v/>
      </c>
    </row>
    <row r="429">
      <c r="BD429" s="223">
        <f>IF($T425="LA","MLAC1",IF($T425="SS","MSSC1",IF($T425="SCI","MSCIC1",IF($T425="IM7","MM7C1",IF($T425="SP","MSPAC1",IF($T425="SPM","RM1B",IF($T425="SLA","RLA1B",IF($T425="ASC","ASC1BT1"))))))))</f>
        <v/>
      </c>
      <c r="BE429" s="217">
        <f>IF($U425="LA","MLAC2",IF($U425="SS","MSSC2",IF($U425="SCI","MSCIC2",IF($U425="im7","MM7C2",IF($U425="SP","MSPAC2",IF($U425="SPM","RM2B",IF($U425="SPLA","RLA2B",IF($U425="ASC","ASC2BT1",IF($U425="ELL","ELL2B")))))))))</f>
        <v/>
      </c>
      <c r="BF429" s="26">
        <f>IF($V425="LA","MLAC3",IF($V425="SS","MSSC3",IF($V425="SCI","MSCIC3",IF($V425="im8","MM8C3",IF($V425="SP","MSPC3",IF($V425="SPM","RM1G",IF($V425="SLA","RLA1G",IF($V425="ASC","ASC1GT1"))))))))</f>
        <v/>
      </c>
      <c r="BG429" s="26">
        <f>IF($W425="LA","MLAC4",IF($W425="SS","MSSC4",IF($W425="SCI","MSCIC4",IF($W425="im8","MM8C4",IF($W425="SP","MSPC4",IF($W425="SPM","RM2G",IF($W425="SPLA","RLA2G",IF($W425="ASC","ASC2GT1",IF($W425="MOT","OTM72G")))))))))</f>
        <v/>
      </c>
      <c r="BH429" s="26">
        <f>IF($X425="LA","MLAC5",IF($X425="SS","MSSC5",IF($X425="SCI","MSCIC5",IF($X425="im7","MM7C5",IF($X425="SP","MSPC5",IF($X425="ELL","ELL5G",IF($X425="SPLA","RLA5G",IF($X425="ASC","ASC5B"))))))))</f>
        <v/>
      </c>
      <c r="BI429" s="26">
        <f>IF($Y422="WB","MHRWB",IF($Y422="JG","MHRJG",IF($Y422="AV","MHRAV",IF($Y422="KP","MHRKP",IF($Y422="TH","MHRTH")))))</f>
        <v/>
      </c>
    </row>
    <row r="430">
      <c r="BD430" s="223">
        <f>IF($T426="LA","MLAC1",IF($T426="SS","MSSC1",IF($T426="SCI","MSCIC1",IF($T426="IM7","MM7C1",IF($T426="SP","MSPAC1",IF($T426="SPM","RM1B",IF($T426="SLA","RLA1B",IF($T426="ASC","ASC1BT1"))))))))</f>
        <v/>
      </c>
      <c r="BE430" s="217">
        <f>IF($U426="LA","MLAC2",IF($U426="SS","MSSC2",IF($U426="SCI","MSCIC2",IF($U426="im7","MM7C2",IF($U426="SP","MSPAC2",IF($U426="SPM","RM2B",IF($U426="SPLA","RLA2B",IF($U426="ASC","ASC2BT1",IF($U426="ELL","ELL2B")))))))))</f>
        <v/>
      </c>
      <c r="BF430" s="26">
        <f>IF($V426="LA","MLAC3",IF($V426="SS","MSSC3",IF($V426="SCI","MSCIC3",IF($V426="im8","MM8C3",IF($V426="SP","MSPC3",IF($V426="SPM","RM1G",IF($V426="SLA","RLA1G",IF($V426="ASC","ASC1GT1"))))))))</f>
        <v/>
      </c>
      <c r="BG430" s="26">
        <f>IF($W426="LA","MLAC4",IF($W426="SS","MSSC4",IF($W426="SCI","MSCIC4",IF($W426="im8","MM8C4",IF($W426="SP","MSPC4",IF($W426="SPM","RM2G",IF($W426="SPLA","RLA2G",IF($W426="ASC","ASC2GT1",IF($W426="MOT","OTM72G")))))))))</f>
        <v/>
      </c>
      <c r="BH430" s="26">
        <f>IF($X426="LA","MLAC5",IF($X426="SS","MSSC5",IF($X426="SCI","MSCIC5",IF($X426="im7","MM7C5",IF($X426="SP","MSPC5",IF($X426="ELL","ELL5G",IF($X426="SPLA","RLA5G",IF($X426="ASC","ASC5B"))))))))</f>
        <v/>
      </c>
      <c r="BI430" s="26">
        <f>IF($Y423="WB","MHRWB",IF($Y423="JG","MHRJG",IF($Y423="AV","MHRAV",IF($Y423="KP","MHRKP",IF($Y423="TH","MHRTH")))))</f>
        <v/>
      </c>
    </row>
    <row r="431">
      <c r="BD431" s="223">
        <f>IF($T427="LA","MLAC1",IF($T427="SS","MSSC1",IF($T427="SCI","MSCIC1",IF($T427="IM7","MM7C1",IF($T427="SP","MSPAC1",IF($T427="SPM","RM1B",IF($T427="SLA","RLA1B",IF($T427="ASC","ASC1BT1"))))))))</f>
        <v/>
      </c>
      <c r="BE431" s="217">
        <f>IF($U427="LA","MLAC2",IF($U427="SS","MSSC2",IF($U427="SCI","MSCIC2",IF($U427="im7","MM7C2",IF($U427="SP","MSPAC2",IF($U427="SPM","RM2B",IF($U427="SPLA","RLA2B",IF($U427="ASC","ASC2BT1",IF($U427="ELL","ELL2B")))))))))</f>
        <v/>
      </c>
      <c r="BF431" s="26">
        <f>IF($V427="LA","MLAC3",IF($V427="SS","MSSC3",IF($V427="SCI","MSCIC3",IF($V427="im8","MM8C3",IF($V427="SP","MSPC3",IF($V427="SPM","RM1G",IF($V427="SLA","RLA1G",IF($V427="ASC","ASC1GT1"))))))))</f>
        <v/>
      </c>
      <c r="BG431" s="26">
        <f>IF($W427="LA","MLAC4",IF($W427="SS","MSSC4",IF($W427="SCI","MSCIC4",IF($W427="im8","MM8C4",IF($W427="SP","MSPC4",IF($W427="SPM","RM2G",IF($W427="SPLA","RLA2G",IF($W427="ASC","ASC2GT1",IF($W427="MOT","OTM72G")))))))))</f>
        <v/>
      </c>
      <c r="BH431" s="26">
        <f>IF($X427="LA","MLAC5",IF($X427="SS","MSSC5",IF($X427="SCI","MSCIC5",IF($X427="im7","MM7C5",IF($X427="SP","MSPC5",IF($X427="ELL","ELL5G",IF($X427="SPLA","RLA5G",IF($X427="ASC","ASC5B"))))))))</f>
        <v/>
      </c>
      <c r="BI431" s="26">
        <f>IF($Y424="WB","MHRWB",IF($Y424="JG","MHRJG",IF($Y424="AV","MHRAV",IF($Y424="KP","MHRKP",IF($Y424="TH","MHRTH")))))</f>
        <v/>
      </c>
    </row>
    <row r="432">
      <c r="BD432" s="223">
        <f>IF($T428="LA","MLAC1",IF($T428="SS","MSSC1",IF($T428="SCI","MSCIC1",IF($T428="IM7","MM7C1",IF($T428="SP","MSPAC1",IF($T428="SPM","RM1B",IF($T428="SLA","RLA1B",IF($T428="ASC","ASC1BT1"))))))))</f>
        <v/>
      </c>
      <c r="BE432" s="217">
        <f>IF($U428="LA","MLAC2",IF($U428="SS","MSSC2",IF($U428="SCI","MSCIC2",IF($U428="im7","MM7C2",IF($U428="SP","MSPAC2",IF($U428="SPM","RM2B",IF($U428="SPLA","RLA2B",IF($U428="ASC","ASC2BT1",IF($U428="ELL","ELL2B")))))))))</f>
        <v/>
      </c>
      <c r="BF432" s="26">
        <f>IF($V428="LA","MLAC3",IF($V428="SS","MSSC3",IF($V428="SCI","MSCIC3",IF($V428="im8","MM8C3",IF($V428="SP","MSPC3",IF($V428="SPM","RM1G",IF($V428="SLA","RLA1G",IF($V428="ASC","ASC1GT1"))))))))</f>
        <v/>
      </c>
      <c r="BG432" s="26">
        <f>IF($W428="LA","MLAC4",IF($W428="SS","MSSC4",IF($W428="SCI","MSCIC4",IF($W428="im8","MM8C4",IF($W428="SP","MSPC4",IF($W428="SPM","RM2G",IF($W428="SPLA","RLA2G",IF($W428="ASC","ASC2GT1",IF($W428="MOT","OTM72G")))))))))</f>
        <v/>
      </c>
      <c r="BH432" s="26">
        <f>IF($X428="LA","MLAC5",IF($X428="SS","MSSC5",IF($X428="SCI","MSCIC5",IF($X428="im7","MM7C5",IF($X428="SP","MSPC5",IF($X428="ELL","ELL5G",IF($X428="SPLA","RLA5G",IF($X428="ASC","ASC5B"))))))))</f>
        <v/>
      </c>
      <c r="BI432" s="26">
        <f>IF($Y425="WB","MHRWB",IF($Y425="JG","MHRJG",IF($Y425="AV","MHRAV",IF($Y425="KP","MHRKP",IF($Y425="TH","MHRTH")))))</f>
        <v/>
      </c>
    </row>
    <row r="433">
      <c r="BD433" s="223">
        <f>IF($T429="LA","MLAC1",IF($T429="SS","MSSC1",IF($T429="SCI","MSCIC1",IF($T429="IM7","MM7C1",IF($T429="SP","MSPAC1",IF($T429="SPM","RM1B",IF($T429="SLA","RLA1B",IF($T429="ASC","ASC1BT1"))))))))</f>
        <v/>
      </c>
      <c r="BE433" s="217">
        <f>IF($U429="LA","MLAC2",IF($U429="SS","MSSC2",IF($U429="SCI","MSCIC2",IF($U429="im7","MM7C2",IF($U429="SP","MSPAC2",IF($U429="SPM","RM2B",IF($U429="SPLA","RLA2B",IF($U429="ASC","ASC2BT1",IF($U429="ELL","ELL2B")))))))))</f>
        <v/>
      </c>
      <c r="BF433" s="26">
        <f>IF($V429="LA","MLAC3",IF($V429="SS","MSSC3",IF($V429="SCI","MSCIC3",IF($V429="im8","MM8C3",IF($V429="SP","MSPC3",IF($V429="SPM","RM1G",IF($V429="SLA","RLA1G",IF($V429="ASC","ASC1GT1"))))))))</f>
        <v/>
      </c>
      <c r="BG433" s="26">
        <f>IF($W429="LA","MLAC4",IF($W429="SS","MSSC4",IF($W429="SCI","MSCIC4",IF($W429="im8","MM8C4",IF($W429="SP","MSPC4",IF($W429="SPM","RM2G",IF($W429="SPLA","RLA2G",IF($W429="ASC","ASC2GT1",IF($W429="MOT","OTM72G")))))))))</f>
        <v/>
      </c>
      <c r="BH433" s="26">
        <f>IF($X429="LA","MLAC5",IF($X429="SS","MSSC5",IF($X429="SCI","MSCIC5",IF($X429="im7","MM7C5",IF($X429="SP","MSPC5",IF($X429="ELL","ELL5G",IF($X429="SPLA","RLA5G",IF($X429="ASC","ASC5B"))))))))</f>
        <v/>
      </c>
      <c r="BI433" s="26">
        <f>IF($Y426="WB","MHRWB",IF($Y426="JG","MHRJG",IF($Y426="AV","MHRAV",IF($Y426="KP","MHRKP",IF($Y426="TH","MHRTH")))))</f>
        <v/>
      </c>
    </row>
    <row r="434">
      <c r="BD434" s="223">
        <f>IF($T430="LA","MLAC1",IF($T430="SS","MSSC1",IF($T430="SCI","MSCIC1",IF($T430="IM7","MM7C1",IF($T430="SP","MSPAC1",IF($T430="SPM","RM1B",IF($T430="SLA","RLA1B",IF($T430="ASC","ASC1BT1"))))))))</f>
        <v/>
      </c>
      <c r="BE434" s="217">
        <f>IF($U430="LA","MLAC2",IF($U430="SS","MSSC2",IF($U430="SCI","MSCIC2",IF($U430="im7","MM7C2",IF($U430="SP","MSPAC2",IF($U430="SPM","RM2B",IF($U430="SPLA","RLA2B",IF($U430="ASC","ASC2BT1",IF($U430="ELL","ELL2B")))))))))</f>
        <v/>
      </c>
      <c r="BF434" s="26">
        <f>IF($V430="LA","MLAC3",IF($V430="SS","MSSC3",IF($V430="SCI","MSCIC3",IF($V430="im8","MM8C3",IF($V430="SP","MSPC3",IF($V430="SPM","RM1G",IF($V430="SLA","RLA1G",IF($V430="ASC","ASC1GT1"))))))))</f>
        <v/>
      </c>
      <c r="BG434" s="26">
        <f>IF($W430="LA","MLAC4",IF($W430="SS","MSSC4",IF($W430="SCI","MSCIC4",IF($W430="im8","MM8C4",IF($W430="SP","MSPC4",IF($W430="SPM","RM2G",IF($W430="SPLA","RLA2G",IF($W430="ASC","ASC2GT1",IF($W430="MOT","OTM72G")))))))))</f>
        <v/>
      </c>
      <c r="BH434" s="26">
        <f>IF($X430="LA","MLAC5",IF($X430="SS","MSSC5",IF($X430="SCI","MSCIC5",IF($X430="im7","MM7C5",IF($X430="SP","MSPC5",IF($X430="ELL","ELL5G",IF($X430="SPLA","RLA5G",IF($X430="ASC","ASC5B"))))))))</f>
        <v/>
      </c>
      <c r="BI434" s="26">
        <f>IF($Y427="WB","MHRWB",IF($Y427="JG","MHRJG",IF($Y427="AV","MHRAV",IF($Y427="KP","MHRKP",IF($Y427="TH","MHRTH")))))</f>
        <v/>
      </c>
    </row>
    <row r="435">
      <c r="BD435" s="223">
        <f>IF($T431="LA","MLAC1",IF($T431="SS","MSSC1",IF($T431="SCI","MSCIC1",IF($T431="IM7","MM7C1",IF($T431="SP","MSPAC1",IF($T431="SPM","RM1B",IF($T431="SLA","RLA1B",IF($T431="ASC","ASC1BT1"))))))))</f>
        <v/>
      </c>
      <c r="BE435" s="217">
        <f>IF($U431="LA","MLAC2",IF($U431="SS","MSSC2",IF($U431="SCI","MSCIC2",IF($U431="im7","MM7C2",IF($U431="SP","MSPAC2",IF($U431="SPM","RM2B",IF($U431="SPLA","RLA2B",IF($U431="ASC","ASC2BT1",IF($U431="ELL","ELL2B")))))))))</f>
        <v/>
      </c>
      <c r="BF435" s="26">
        <f>IF($V431="LA","MLAC3",IF($V431="SS","MSSC3",IF($V431="SCI","MSCIC3",IF($V431="im8","MM8C3",IF($V431="SP","MSPC3",IF($V431="SPM","RM1G",IF($V431="SLA","RLA1G",IF($V431="ASC","ASC1GT1"))))))))</f>
        <v/>
      </c>
      <c r="BG435" s="26">
        <f>IF($W431="LA","MLAC4",IF($W431="SS","MSSC4",IF($W431="SCI","MSCIC4",IF($W431="im8","MM8C4",IF($W431="SP","MSPC4",IF($W431="SPM","RM2G",IF($W431="SPLA","RLA2G",IF($W431="ASC","ASC2GT1",IF($W431="MOT","OTM72G")))))))))</f>
        <v/>
      </c>
      <c r="BH435" s="26">
        <f>IF($X431="LA","MLAC5",IF($X431="SS","MSSC5",IF($X431="SCI","MSCIC5",IF($X431="im7","MM7C5",IF($X431="SP","MSPC5",IF($X431="ELL","ELL5G",IF($X431="SPLA","RLA5G",IF($X431="ASC","ASC5B"))))))))</f>
        <v/>
      </c>
      <c r="BI435" s="26">
        <f>IF($Y428="WB","MHRWB",IF($Y428="JG","MHRJG",IF($Y428="AV","MHRAV",IF($Y428="KP","MHRKP",IF($Y428="TH","MHRTH")))))</f>
        <v/>
      </c>
    </row>
    <row r="436">
      <c r="BD436" s="223">
        <f>IF($T432="LA","MLAC1",IF($T432="SS","MSSC1",IF($T432="SCI","MSCIC1",IF($T432="IM7","MM7C1",IF($T432="SP","MSPAC1",IF($T432="SPM","RM1B",IF($T432="SLA","RLA1B",IF($T432="ASC","ASC1BT1"))))))))</f>
        <v/>
      </c>
      <c r="BE436" s="217">
        <f>IF($U432="LA","MLAC2",IF($U432="SS","MSSC2",IF($U432="SCI","MSCIC2",IF($U432="im7","MM7C2",IF($U432="SP","MSPAC2",IF($U432="SPM","RM2B",IF($U432="SPLA","RLA2B",IF($U432="ASC","ASC2BT1",IF($U432="ELL","ELL2B")))))))))</f>
        <v/>
      </c>
      <c r="BF436" s="26">
        <f>IF($V432="LA","MLAC3",IF($V432="SS","MSSC3",IF($V432="SCI","MSCIC3",IF($V432="im8","MM8C3",IF($V432="SP","MSPC3",IF($V432="SPM","RM1G",IF($V432="SLA","RLA1G",IF($V432="ASC","ASC1GT1"))))))))</f>
        <v/>
      </c>
      <c r="BG436" s="26">
        <f>IF($W432="LA","MLAC4",IF($W432="SS","MSSC4",IF($W432="SCI","MSCIC4",IF($W432="im8","MM8C4",IF($W432="SP","MSPC4",IF($W432="SPM","RM2G",IF($W432="SPLA","RLA2G",IF($W432="ASC","ASC2GT1",IF($W432="MOT","OTM72G")))))))))</f>
        <v/>
      </c>
      <c r="BH436" s="26">
        <f>IF($X432="LA","MLAC5",IF($X432="SS","MSSC5",IF($X432="SCI","MSCIC5",IF($X432="im7","MM7C5",IF($X432="SP","MSPC5",IF($X432="ELL","ELL5G",IF($X432="SPLA","RLA5G",IF($X432="ASC","ASC5B"))))))))</f>
        <v/>
      </c>
      <c r="BI436" s="26">
        <f>IF($Y429="WB","MHRWB",IF($Y429="JG","MHRJG",IF($Y429="AV","MHRAV",IF($Y429="KP","MHRKP",IF($Y429="TH","MHRTH")))))</f>
        <v/>
      </c>
    </row>
    <row r="437">
      <c r="BD437" s="223">
        <f>IF($T433="LA","MLAC1",IF($T433="SS","MSSC1",IF($T433="SCI","MSCIC1",IF($T433="IM7","MM7C1",IF($T433="SP","MSPAC1",IF($T433="SPM","RM1B",IF($T433="SLA","RLA1B",IF($T433="ASC","ASC1BT1"))))))))</f>
        <v/>
      </c>
      <c r="BE437" s="217">
        <f>IF($U433="LA","MLAC2",IF($U433="SS","MSSC2",IF($U433="SCI","MSCIC2",IF($U433="im7","MM7C2",IF($U433="SP","MSPAC2",IF($U433="SPM","RM2B",IF($U433="SPLA","RLA2B",IF($U433="ASC","ASC2BT1",IF($U433="ELL","ELL2B")))))))))</f>
        <v/>
      </c>
      <c r="BF437" s="26">
        <f>IF($V433="LA","MLAC3",IF($V433="SS","MSSC3",IF($V433="SCI","MSCIC3",IF($V433="im8","MM8C3",IF($V433="SP","MSPC3",IF($V433="SPM","RM1G",IF($V433="SLA","RLA1G",IF($V433="ASC","ASC1GT1"))))))))</f>
        <v/>
      </c>
      <c r="BG437" s="26">
        <f>IF($W433="LA","MLAC4",IF($W433="SS","MSSC4",IF($W433="SCI","MSCIC4",IF($W433="im8","MM8C4",IF($W433="SP","MSPC4",IF($W433="SPM","RM2G",IF($W433="SPLA","RLA2G",IF($W433="ASC","ASC2GT1",IF($W433="MOT","OTM72G")))))))))</f>
        <v/>
      </c>
      <c r="BH437" s="26">
        <f>IF($X433="LA","MLAC5",IF($X433="SS","MSSC5",IF($X433="SCI","MSCIC5",IF($X433="im7","MM7C5",IF($X433="SP","MSPC5",IF($X433="ELL","ELL5G",IF($X433="SPLA","RLA5G",IF($X433="ASC","ASC5B"))))))))</f>
        <v/>
      </c>
      <c r="BI437" s="26">
        <f>IF($Y430="WB","MHRWB",IF($Y430="JG","MHRJG",IF($Y430="AV","MHRAV",IF($Y430="KP","MHRKP",IF($Y430="TH","MHRTH")))))</f>
        <v/>
      </c>
    </row>
    <row r="438">
      <c r="BD438" s="223">
        <f>IF($T434="LA","MLAC1",IF($T434="SS","MSSC1",IF($T434="SCI","MSCIC1",IF($T434="IM7","MM7C1",IF($T434="SP","MSPAC1",IF($T434="SPM","RM1B",IF($T434="SLA","RLA1B",IF($T434="ASC","ASC1BT1"))))))))</f>
        <v/>
      </c>
      <c r="BE438" s="217">
        <f>IF($U434="LA","MLAC2",IF($U434="SS","MSSC2",IF($U434="SCI","MSCIC2",IF($U434="im7","MM7C2",IF($U434="SP","MSPAC2",IF($U434="SPM","RM2B",IF($U434="SPLA","RLA2B",IF($U434="ASC","ASC2BT1",IF($U434="ELL","ELL2B")))))))))</f>
        <v/>
      </c>
      <c r="BF438" s="26">
        <f>IF($V434="LA","MLAC3",IF($V434="SS","MSSC3",IF($V434="SCI","MSCIC3",IF($V434="im8","MM8C3",IF($V434="SP","MSPC3",IF($V434="SPM","RM1G",IF($V434="SLA","RLA1G",IF($V434="ASC","ASC1GT1"))))))))</f>
        <v/>
      </c>
      <c r="BG438" s="26">
        <f>IF($W434="LA","MLAC4",IF($W434="SS","MSSC4",IF($W434="SCI","MSCIC4",IF($W434="im8","MM8C4",IF($W434="SP","MSPC4",IF($W434="SPM","RM2G",IF($W434="SPLA","RLA2G",IF($W434="ASC","ASC2GT1",IF($W434="MOT","OTM72G")))))))))</f>
        <v/>
      </c>
      <c r="BH438" s="26">
        <f>IF($X434="LA","MLAC5",IF($X434="SS","MSSC5",IF($X434="SCI","MSCIC5",IF($X434="im7","MM7C5",IF($X434="SP","MSPC5",IF($X434="ELL","ELL5G",IF($X434="SPLA","RLA5G",IF($X434="ASC","ASC5B"))))))))</f>
        <v/>
      </c>
      <c r="BI438" s="26">
        <f>IF($Y431="WB","MHRWB",IF($Y431="JG","MHRJG",IF($Y431="AV","MHRAV",IF($Y431="KP","MHRKP",IF($Y431="TH","MHRTH")))))</f>
        <v/>
      </c>
    </row>
    <row r="439">
      <c r="BD439" s="223">
        <f>IF($T435="LA","MLAC1",IF($T435="SS","MSSC1",IF($T435="SCI","MSCIC1",IF($T435="IM7","MM7C1",IF($T435="SP","MSPAC1",IF($T435="SPM","RM1B",IF($T435="SLA","RLA1B",IF($T435="ASC","ASC1BT1"))))))))</f>
        <v/>
      </c>
      <c r="BE439" s="217">
        <f>IF($U435="LA","MLAC2",IF($U435="SS","MSSC2",IF($U435="SCI","MSCIC2",IF($U435="im7","MM7C2",IF($U435="SP","MSPAC2",IF($U435="SPM","RM2B",IF($U435="SPLA","RLA2B",IF($U435="ASC","ASC2BT1",IF($U435="ELL","ELL2B")))))))))</f>
        <v/>
      </c>
      <c r="BF439" s="26">
        <f>IF($V435="LA","MLAC3",IF($V435="SS","MSSC3",IF($V435="SCI","MSCIC3",IF($V435="im8","MM8C3",IF($V435="SP","MSPC3",IF($V435="SPM","RM1G",IF($V435="SLA","RLA1G",IF($V435="ASC","ASC1GT1"))))))))</f>
        <v/>
      </c>
      <c r="BG439" s="26">
        <f>IF($W435="LA","MLAC4",IF($W435="SS","MSSC4",IF($W435="SCI","MSCIC4",IF($W435="im8","MM8C4",IF($W435="SP","MSPC4",IF($W435="SPM","RM2G",IF($W435="SPLA","RLA2G",IF($W435="ASC","ASC2GT1",IF($W435="MOT","OTM72G")))))))))</f>
        <v/>
      </c>
      <c r="BH439" s="26">
        <f>IF($X435="LA","MLAC5",IF($X435="SS","MSSC5",IF($X435="SCI","MSCIC5",IF($X435="im7","MM7C5",IF($X435="SP","MSPC5",IF($X435="ELL","ELL5G",IF($X435="SPLA","RLA5G",IF($X435="ASC","ASC5B"))))))))</f>
        <v/>
      </c>
      <c r="BI439" s="26">
        <f>IF($Y432="WB","MHRWB",IF($Y432="JG","MHRJG",IF($Y432="AV","MHRAV",IF($Y432="KP","MHRKP",IF($Y432="TH","MHRTH")))))</f>
        <v/>
      </c>
    </row>
    <row r="440">
      <c r="BD440" s="223">
        <f>IF($T436="LA","MLAC1",IF($T436="SS","MSSC1",IF($T436="SCI","MSCIC1",IF($T436="IM7","MM7C1",IF($T436="SP","MSPAC1",IF($T436="SPM","RM1B",IF($T436="SLA","RLA1B",IF($T436="ASC","ASC1BT1"))))))))</f>
        <v/>
      </c>
      <c r="BE440" s="217">
        <f>IF($U436="LA","MLAC2",IF($U436="SS","MSSC2",IF($U436="SCI","MSCIC2",IF($U436="im7","MM7C2",IF($U436="SP","MSPAC2",IF($U436="SPM","RM2B",IF($U436="SPLA","RLA2B",IF($U436="ASC","ASC2BT1",IF($U436="ELL","ELL2B")))))))))</f>
        <v/>
      </c>
      <c r="BF440" s="26">
        <f>IF($V436="LA","MLAC3",IF($V436="SS","MSSC3",IF($V436="SCI","MSCIC3",IF($V436="im8","MM8C3",IF($V436="SP","MSPC3",IF($V436="SPM","RM1G",IF($V436="SLA","RLA1G",IF($V436="ASC","ASC1GT1"))))))))</f>
        <v/>
      </c>
      <c r="BG440" s="26">
        <f>IF($W436="LA","MLAC4",IF($W436="SS","MSSC4",IF($W436="SCI","MSCIC4",IF($W436="im8","MM8C4",IF($W436="SP","MSPC4",IF($W436="SPM","RM2G",IF($W436="SPLA","RLA2G",IF($W436="ASC","ASC2GT1",IF($W436="MOT","OTM72G")))))))))</f>
        <v/>
      </c>
      <c r="BH440" s="26">
        <f>IF($X436="LA","MLAC5",IF($X436="SS","MSSC5",IF($X436="SCI","MSCIC5",IF($X436="im7","MM7C5",IF($X436="SP","MSPC5",IF($X436="ELL","ELL5G",IF($X436="SPLA","RLA5G",IF($X436="ASC","ASC5B"))))))))</f>
        <v/>
      </c>
      <c r="BI440" s="26">
        <f>IF($Y433="WB","MHRWB",IF($Y433="JG","MHRJG",IF($Y433="AV","MHRAV",IF($Y433="KP","MHRKP",IF($Y433="TH","MHRTH")))))</f>
        <v/>
      </c>
    </row>
    <row r="441">
      <c r="BD441" s="223">
        <f>IF($T437="LA","MLAC1",IF($T437="SS","MSSC1",IF($T437="SCI","MSCIC1",IF($T437="IM7","MM7C1",IF($T437="SP","MSPAC1",IF($T437="SPM","RM1B",IF($T437="SLA","RLA1B",IF($T437="ASC","ASC1BT1"))))))))</f>
        <v/>
      </c>
      <c r="BE441" s="217">
        <f>IF($U437="LA","MLAC2",IF($U437="SS","MSSC2",IF($U437="SCI","MSCIC2",IF($U437="im7","MM7C2",IF($U437="SP","MSPAC2",IF($U437="SPM","RM2B",IF($U437="SPLA","RLA2B",IF($U437="ASC","ASC2BT1",IF($U437="ELL","ELL2B")))))))))</f>
        <v/>
      </c>
      <c r="BF441" s="26">
        <f>IF($V437="LA","MLAC3",IF($V437="SS","MSSC3",IF($V437="SCI","MSCIC3",IF($V437="im8","MM8C3",IF($V437="SP","MSPC3",IF($V437="SPM","RM1G",IF($V437="SLA","RLA1G",IF($V437="ASC","ASC1GT1"))))))))</f>
        <v/>
      </c>
      <c r="BG441" s="26">
        <f>IF($W437="LA","MLAC4",IF($W437="SS","MSSC4",IF($W437="SCI","MSCIC4",IF($W437="im8","MM8C4",IF($W437="SP","MSPC4",IF($W437="SPM","RM2G",IF($W437="SPLA","RLA2G",IF($W437="ASC","ASC2GT1",IF($W437="MOT","OTM72G")))))))))</f>
        <v/>
      </c>
      <c r="BH441" s="26">
        <f>IF($X437="LA","MLAC5",IF($X437="SS","MSSC5",IF($X437="SCI","MSCIC5",IF($X437="im7","MM7C5",IF($X437="SP","MSPC5",IF($X437="ELL","ELL5G",IF($X437="SPLA","RLA5G",IF($X437="ASC","ASC5B"))))))))</f>
        <v/>
      </c>
      <c r="BI441" s="26">
        <f>IF($Y434="WB","MHRWB",IF($Y434="JG","MHRJG",IF($Y434="AV","MHRAV",IF($Y434="KP","MHRKP",IF($Y434="TH","MHRTH")))))</f>
        <v/>
      </c>
    </row>
    <row r="442">
      <c r="BD442" s="223">
        <f>IF($T438="LA","MLAC1",IF($T438="SS","MSSC1",IF($T438="SCI","MSCIC1",IF($T438="IM7","MM7C1",IF($T438="SP","MSPAC1",IF($T438="SPM","RM1B",IF($T438="SLA","RLA1B",IF($T438="ASC","ASC1BT1"))))))))</f>
        <v/>
      </c>
      <c r="BE442" s="217">
        <f>IF($U438="LA","MLAC2",IF($U438="SS","MSSC2",IF($U438="SCI","MSCIC2",IF($U438="im7","MM7C2",IF($U438="SP","MSPAC2",IF($U438="SPM","RM2B",IF($U438="SPLA","RLA2B",IF($U438="ASC","ASC2BT1",IF($U438="ELL","ELL2B")))))))))</f>
        <v/>
      </c>
      <c r="BF442" s="26">
        <f>IF($V438="LA","MLAC3",IF($V438="SS","MSSC3",IF($V438="SCI","MSCIC3",IF($V438="im8","MM8C3",IF($V438="SP","MSPC3",IF($V438="SPM","RM1G",IF($V438="SLA","RLA1G",IF($V438="ASC","ASC1GT1"))))))))</f>
        <v/>
      </c>
      <c r="BG442" s="26">
        <f>IF($W438="LA","MLAC4",IF($W438="SS","MSSC4",IF($W438="SCI","MSCIC4",IF($W438="im8","MM8C4",IF($W438="SP","MSPC4",IF($W438="SPM","RM2G",IF($W438="SPLA","RLA2G",IF($W438="ASC","ASC2GT1",IF($W438="MOT","OTM72G")))))))))</f>
        <v/>
      </c>
      <c r="BH442" s="26">
        <f>IF($X438="LA","MLAC5",IF($X438="SS","MSSC5",IF($X438="SCI","MSCIC5",IF($X438="im7","MM7C5",IF($X438="SP","MSPC5",IF($X438="ELL","ELL5G",IF($X438="SPLA","RLA5G",IF($X438="ASC","ASC5B"))))))))</f>
        <v/>
      </c>
      <c r="BI442" s="26">
        <f>IF($Y435="WB","MHRWB",IF($Y435="JG","MHRJG",IF($Y435="AV","MHRAV",IF($Y435="KP","MHRKP",IF($Y435="TH","MHRTH")))))</f>
        <v/>
      </c>
    </row>
    <row r="443">
      <c r="BD443" s="223">
        <f>IF($T439="LA","MLAC1",IF($T439="SS","MSSC1",IF($T439="SCI","MSCIC1",IF($T439="IM7","MM7C1",IF($T439="SP","MSPAC1",IF($T439="SPM","RM1B",IF($T439="SLA","RLA1B",IF($T439="ASC","ASC1BT1"))))))))</f>
        <v/>
      </c>
      <c r="BE443" s="217">
        <f>IF($U439="LA","MLAC2",IF($U439="SS","MSSC2",IF($U439="SCI","MSCIC2",IF($U439="im7","MM7C2",IF($U439="SP","MSPAC2",IF($U439="SPM","RM2B",IF($U439="SPLA","RLA2B",IF($U439="ASC","ASC2BT1",IF($U439="ELL","ELL2B")))))))))</f>
        <v/>
      </c>
      <c r="BF443" s="26">
        <f>IF($V439="LA","MLAC3",IF($V439="SS","MSSC3",IF($V439="SCI","MSCIC3",IF($V439="im8","MM8C3",IF($V439="SP","MSPC3",IF($V439="SPM","RM1G",IF($V439="SLA","RLA1G",IF($V439="ASC","ASC1GT1"))))))))</f>
        <v/>
      </c>
      <c r="BG443" s="26">
        <f>IF($W439="LA","MLAC4",IF($W439="SS","MSSC4",IF($W439="SCI","MSCIC4",IF($W439="im8","MM8C4",IF($W439="SP","MSPC4",IF($W439="SPM","RM2G",IF($W439="SPLA","RLA2G",IF($W439="ASC","ASC2GT1",IF($W439="MOT","OTM72G")))))))))</f>
        <v/>
      </c>
      <c r="BH443" s="26">
        <f>IF($X439="LA","MLAC5",IF($X439="SS","MSSC5",IF($X439="SCI","MSCIC5",IF($X439="im7","MM7C5",IF($X439="SP","MSPC5",IF($X439="ELL","ELL5G",IF($X439="SPLA","RLA5G",IF($X439="ASC","ASC5B"))))))))</f>
        <v/>
      </c>
      <c r="BI443" s="26">
        <f>IF($Y436="WB","MHRWB",IF($Y436="JG","MHRJG",IF($Y436="AV","MHRAV",IF($Y436="KP","MHRKP",IF($Y436="TH","MHRTH")))))</f>
        <v/>
      </c>
    </row>
    <row r="444">
      <c r="BD444" s="223">
        <f>IF($T440="LA","MLAC1",IF($T440="SS","MSSC1",IF($T440="SCI","MSCIC1",IF($T440="IM7","MM7C1",IF($T440="SP","MSPAC1",IF($T440="SPM","RM1B",IF($T440="SLA","RLA1B",IF($T440="ASC","ASC1BT1"))))))))</f>
        <v/>
      </c>
      <c r="BE444" s="217">
        <f>IF($U440="LA","MLAC2",IF($U440="SS","MSSC2",IF($U440="SCI","MSCIC2",IF($U440="im7","MM7C2",IF($U440="SP","MSPAC2",IF($U440="SPM","RM2B",IF($U440="SPLA","RLA2B",IF($U440="ASC","ASC2BT1",IF($U440="ELL","ELL2B")))))))))</f>
        <v/>
      </c>
      <c r="BF444" s="26">
        <f>IF($V440="LA","MLAC3",IF($V440="SS","MSSC3",IF($V440="SCI","MSCIC3",IF($V440="im8","MM8C3",IF($V440="SP","MSPC3",IF($V440="SPM","RM1G",IF($V440="SLA","RLA1G",IF($V440="ASC","ASC1GT1"))))))))</f>
        <v/>
      </c>
      <c r="BG444" s="26">
        <f>IF($W440="LA","MLAC4",IF($W440="SS","MSSC4",IF($W440="SCI","MSCIC4",IF($W440="im8","MM8C4",IF($W440="SP","MSPC4",IF($W440="SPM","RM2G",IF($W440="SPLA","RLA2G",IF($W440="ASC","ASC2GT1",IF($W440="MOT","OTM72G")))))))))</f>
        <v/>
      </c>
      <c r="BH444" s="26">
        <f>IF($X440="LA","MLAC5",IF($X440="SS","MSSC5",IF($X440="SCI","MSCIC5",IF($X440="im7","MM7C5",IF($X440="SP","MSPC5",IF($X440="ELL","ELL5G",IF($X440="SPLA","RLA5G",IF($X440="ASC","ASC5B"))))))))</f>
        <v/>
      </c>
      <c r="BI444" s="26">
        <f>IF($Y437="WB","MHRWB",IF($Y437="JG","MHRJG",IF($Y437="AV","MHRAV",IF($Y437="KP","MHRKP",IF($Y437="TH","MHRTH")))))</f>
        <v/>
      </c>
    </row>
    <row r="445">
      <c r="BD445" s="223">
        <f>IF($T441="LA","MLAC1",IF($T441="SS","MSSC1",IF($T441="SCI","MSCIC1",IF($T441="IM7","MM7C1",IF($T441="SP","MSPAC1",IF($T441="SPM","RM1B",IF($T441="SLA","RLA1B",IF($T441="ASC","ASC1BT1"))))))))</f>
        <v/>
      </c>
      <c r="BE445" s="217">
        <f>IF($U441="LA","MLAC2",IF($U441="SS","MSSC2",IF($U441="SCI","MSCIC2",IF($U441="im7","MM7C2",IF($U441="SP","MSPAC2",IF($U441="SPM","RM2B",IF($U441="SPLA","RLA2B",IF($U441="ASC","ASC2BT1",IF($U441="ELL","ELL2B")))))))))</f>
        <v/>
      </c>
      <c r="BF445" s="26">
        <f>IF($V441="LA","MLAC3",IF($V441="SS","MSSC3",IF($V441="SCI","MSCIC3",IF($V441="im8","MM8C3",IF($V441="SP","MSPC3",IF($V441="SPM","RM1G",IF($V441="SLA","RLA1G",IF($V441="ASC","ASC1GT1"))))))))</f>
        <v/>
      </c>
      <c r="BG445" s="26">
        <f>IF($W441="LA","MLAC4",IF($W441="SS","MSSC4",IF($W441="SCI","MSCIC4",IF($W441="im8","MM8C4",IF($W441="SP","MSPC4",IF($W441="SPM","RM2G",IF($W441="SPLA","RLA2G",IF($W441="ASC","ASC2GT1",IF($W441="MOT","OTM72G")))))))))</f>
        <v/>
      </c>
      <c r="BH445" s="26">
        <f>IF($X441="LA","MLAC5",IF($X441="SS","MSSC5",IF($X441="SCI","MSCIC5",IF($X441="im7","MM7C5",IF($X441="SP","MSPC5",IF($X441="ELL","ELL5G",IF($X441="SPLA","RLA5G",IF($X441="ASC","ASC5B"))))))))</f>
        <v/>
      </c>
      <c r="BI445" s="26">
        <f>IF($Y438="WB","MHRWB",IF($Y438="JG","MHRJG",IF($Y438="AV","MHRAV",IF($Y438="KP","MHRKP",IF($Y438="TH","MHRTH")))))</f>
        <v/>
      </c>
    </row>
    <row r="446">
      <c r="BD446" s="223">
        <f>IF($T442="LA","MLAC1",IF($T442="SS","MSSC1",IF($T442="SCI","MSCIC1",IF($T442="IM7","MM7C1",IF($T442="SP","MSPAC1",IF($T442="SPM","RM1B",IF($T442="SLA","RLA1B",IF($T442="ASC","ASC1BT1"))))))))</f>
        <v/>
      </c>
      <c r="BE446" s="217">
        <f>IF($U442="LA","MLAC2",IF($U442="SS","MSSC2",IF($U442="SCI","MSCIC2",IF($U442="im7","MM7C2",IF($U442="SP","MSPAC2",IF($U442="SPM","RM2B",IF($U442="SPLA","RLA2B",IF($U442="ASC","ASC2BT1",IF($U442="ELL","ELL2B")))))))))</f>
        <v/>
      </c>
      <c r="BF446" s="26">
        <f>IF($V442="LA","MLAC3",IF($V442="SS","MSSC3",IF($V442="SCI","MSCIC3",IF($V442="im8","MM8C3",IF($V442="SP","MSPC3",IF($V442="SPM","RM1G",IF($V442="SLA","RLA1G",IF($V442="ASC","ASC1GT1"))))))))</f>
        <v/>
      </c>
      <c r="BG446" s="26">
        <f>IF($W442="LA","MLAC4",IF($W442="SS","MSSC4",IF($W442="SCI","MSCIC4",IF($W442="im8","MM8C4",IF($W442="SP","MSPC4",IF($W442="SPM","RM2G",IF($W442="SPLA","RLA2G",IF($W442="ASC","ASC2GT1",IF($W442="MOT","OTM72G")))))))))</f>
        <v/>
      </c>
      <c r="BH446" s="26">
        <f>IF($X442="LA","MLAC5",IF($X442="SS","MSSC5",IF($X442="SCI","MSCIC5",IF($X442="im7","MM7C5",IF($X442="SP","MSPC5",IF($X442="ELL","ELL5G",IF($X442="SPLA","RLA5G",IF($X442="ASC","ASC5B"))))))))</f>
        <v/>
      </c>
      <c r="BI446" s="26">
        <f>IF($Y439="WB","MHRWB",IF($Y439="JG","MHRJG",IF($Y439="AV","MHRAV",IF($Y439="KP","MHRKP",IF($Y439="TH","MHRTH")))))</f>
        <v/>
      </c>
    </row>
    <row r="447">
      <c r="BD447" s="223">
        <f>IF($T443="LA","MLAC1",IF($T443="SS","MSSC1",IF($T443="SCI","MSCIC1",IF($T443="IM7","MM7C1",IF($T443="SP","MSPAC1",IF($T443="SPM","RM1B",IF($T443="SLA","RLA1B",IF($T443="ASC","ASC1BT1"))))))))</f>
        <v/>
      </c>
      <c r="BE447" s="217">
        <f>IF($U443="LA","MLAC2",IF($U443="SS","MSSC2",IF($U443="SCI","MSCIC2",IF($U443="im7","MM7C2",IF($U443="SP","MSPAC2",IF($U443="SPM","RM2B",IF($U443="SPLA","RLA2B",IF($U443="ASC","ASC2BT1",IF($U443="ELL","ELL2B")))))))))</f>
        <v/>
      </c>
      <c r="BF447" s="26">
        <f>IF($V443="LA","MLAC3",IF($V443="SS","MSSC3",IF($V443="SCI","MSCIC3",IF($V443="im8","MM8C3",IF($V443="SP","MSPC3",IF($V443="SPM","RM1G",IF($V443="SLA","RLA1G",IF($V443="ASC","ASC1GT1"))))))))</f>
        <v/>
      </c>
      <c r="BG447" s="26">
        <f>IF($W443="LA","MLAC4",IF($W443="SS","MSSC4",IF($W443="SCI","MSCIC4",IF($W443="im8","MM8C4",IF($W443="SP","MSPC4",IF($W443="SPM","RM2G",IF($W443="SPLA","RLA2G",IF($W443="ASC","ASC2GT1",IF($W443="MOT","OTM72G")))))))))</f>
        <v/>
      </c>
      <c r="BH447" s="26">
        <f>IF($X443="LA","MLAC5",IF($X443="SS","MSSC5",IF($X443="SCI","MSCIC5",IF($X443="im7","MM7C5",IF($X443="SP","MSPC5",IF($X443="ELL","ELL5G",IF($X443="SPLA","RLA5G",IF($X443="ASC","ASC5B"))))))))</f>
        <v/>
      </c>
      <c r="BI447" s="26">
        <f>IF($Y440="WB","MHRWB",IF($Y440="JG","MHRJG",IF($Y440="AV","MHRAV",IF($Y440="KP","MHRKP",IF($Y440="TH","MHRTH")))))</f>
        <v/>
      </c>
    </row>
    <row r="448">
      <c r="BD448" s="223">
        <f>IF($T444="LA","MLAC1",IF($T444="SS","MSSC1",IF($T444="SCI","MSCIC1",IF($T444="IM7","MM7C1",IF($T444="SP","MSPAC1",IF($T444="SPM","RM1B",IF($T444="SLA","RLA1B",IF($T444="ASC","ASC1BT1"))))))))</f>
        <v/>
      </c>
      <c r="BE448" s="217">
        <f>IF($U444="LA","MLAC2",IF($U444="SS","MSSC2",IF($U444="SCI","MSCIC2",IF($U444="im7","MM7C2",IF($U444="SP","MSPAC2",IF($U444="SPM","RM2B",IF($U444="SPLA","RLA2B",IF($U444="ASC","ASC2BT1",IF($U444="ELL","ELL2B")))))))))</f>
        <v/>
      </c>
      <c r="BF448" s="26">
        <f>IF($V444="LA","MLAC3",IF($V444="SS","MSSC3",IF($V444="SCI","MSCIC3",IF($V444="im8","MM8C3",IF($V444="SP","MSPC3",IF($V444="SPM","RM1G",IF($V444="SLA","RLA1G",IF($V444="ASC","ASC1GT1"))))))))</f>
        <v/>
      </c>
      <c r="BG448" s="26">
        <f>IF($W444="LA","MLAC4",IF($W444="SS","MSSC4",IF($W444="SCI","MSCIC4",IF($W444="im8","MM8C4",IF($W444="SP","MSPC4",IF($W444="SPM","RM2G",IF($W444="SPLA","RLA2G",IF($W444="ASC","ASC2GT1",IF($W444="MOT","OTM72G")))))))))</f>
        <v/>
      </c>
      <c r="BH448" s="26">
        <f>IF($X444="LA","MLAC5",IF($X444="SS","MSSC5",IF($X444="SCI","MSCIC5",IF($X444="im7","MM7C5",IF($X444="SP","MSPC5",IF($X444="ELL","ELL5G",IF($X444="SPLA","RLA5G",IF($X444="ASC","ASC5B"))))))))</f>
        <v/>
      </c>
      <c r="BI448" s="26">
        <f>IF($Y441="WB","MHRWB",IF($Y441="JG","MHRJG",IF($Y441="AV","MHRAV",IF($Y441="KP","MHRKP",IF($Y441="TH","MHRTH")))))</f>
        <v/>
      </c>
    </row>
    <row r="449">
      <c r="BD449" s="223">
        <f>IF($T445="LA","MLAC1",IF($T445="SS","MSSC1",IF($T445="SCI","MSCIC1",IF($T445="IM7","MM7C1",IF($T445="SP","MSPAC1",IF($T445="SPM","RM1B",IF($T445="SLA","RLA1B",IF($T445="ASC","ASC1BT1"))))))))</f>
        <v/>
      </c>
      <c r="BE449" s="217">
        <f>IF($U445="LA","MLAC2",IF($U445="SS","MSSC2",IF($U445="SCI","MSCIC2",IF($U445="im7","MM7C2",IF($U445="SP","MSPAC2",IF($U445="SPM","RM2B",IF($U445="SPLA","RLA2B",IF($U445="ASC","ASC2BT1",IF($U445="ELL","ELL2B")))))))))</f>
        <v/>
      </c>
      <c r="BF449" s="26">
        <f>IF($V445="LA","MLAC3",IF($V445="SS","MSSC3",IF($V445="SCI","MSCIC3",IF($V445="im8","MM8C3",IF($V445="SP","MSPC3",IF($V445="SPM","RM1G",IF($V445="SLA","RLA1G",IF($V445="ASC","ASC1GT1"))))))))</f>
        <v/>
      </c>
      <c r="BG449" s="26">
        <f>IF($W445="LA","MLAC4",IF($W445="SS","MSSC4",IF($W445="SCI","MSCIC4",IF($W445="im8","MM8C4",IF($W445="SP","MSPC4",IF($W445="SPM","RM2G",IF($W445="SPLA","RLA2G",IF($W445="ASC","ASC2GT1",IF($W445="MOT","OTM72G")))))))))</f>
        <v/>
      </c>
      <c r="BH449" s="26">
        <f>IF($X445="LA","MLAC5",IF($X445="SS","MSSC5",IF($X445="SCI","MSCIC5",IF($X445="im7","MM7C5",IF($X445="SP","MSPC5",IF($X445="ELL","ELL5G",IF($X445="SPLA","RLA5G",IF($X445="ASC","ASC5B"))))))))</f>
        <v/>
      </c>
      <c r="BI449" s="26">
        <f>IF($Y442="WB","MHRWB",IF($Y442="JG","MHRJG",IF($Y442="AV","MHRAV",IF($Y442="KP","MHRKP",IF($Y442="TH","MHRTH")))))</f>
        <v/>
      </c>
    </row>
    <row r="450">
      <c r="BD450" s="223">
        <f>IF($T446="LA","MLAC1",IF($T446="SS","MSSC1",IF($T446="SCI","MSCIC1",IF($T446="IM7","MM7C1",IF($T446="SP","MSPAC1",IF($T446="SPM","RM1B",IF($T446="SLA","RLA1B",IF($T446="ASC","ASC1BT1"))))))))</f>
        <v/>
      </c>
      <c r="BE450" s="217">
        <f>IF($U446="LA","MLAC2",IF($U446="SS","MSSC2",IF($U446="SCI","MSCIC2",IF($U446="im7","MM7C2",IF($U446="SP","MSPAC2",IF($U446="SPM","RM2B",IF($U446="SPLA","RLA2B",IF($U446="ASC","ASC2BT1",IF($U446="ELL","ELL2B")))))))))</f>
        <v/>
      </c>
      <c r="BF450" s="26">
        <f>IF($V446="LA","MLAC3",IF($V446="SS","MSSC3",IF($V446="SCI","MSCIC3",IF($V446="im8","MM8C3",IF($V446="SP","MSPC3",IF($V446="SPM","RM1G",IF($V446="SLA","RLA1G",IF($V446="ASC","ASC1GT1"))))))))</f>
        <v/>
      </c>
      <c r="BG450" s="26">
        <f>IF($W446="LA","MLAC4",IF($W446="SS","MSSC4",IF($W446="SCI","MSCIC4",IF($W446="im8","MM8C4",IF($W446="SP","MSPC4",IF($W446="SPM","RM2G",IF($W446="SPLA","RLA2G",IF($W446="ASC","ASC2GT1",IF($W446="MOT","OTM72G")))))))))</f>
        <v/>
      </c>
      <c r="BH450" s="26">
        <f>IF($X446="LA","MLAC5",IF($X446="SS","MSSC5",IF($X446="SCI","MSCIC5",IF($X446="im7","MM7C5",IF($X446="SP","MSPC5",IF($X446="ELL","ELL5G",IF($X446="SPLA","RLA5G",IF($X446="ASC","ASC5B"))))))))</f>
        <v/>
      </c>
      <c r="BI450" s="26">
        <f>IF($Y443="WB","MHRWB",IF($Y443="JG","MHRJG",IF($Y443="AV","MHRAV",IF($Y443="KP","MHRKP",IF($Y443="TH","MHRTH")))))</f>
        <v/>
      </c>
    </row>
    <row r="451">
      <c r="BD451" s="223">
        <f>IF($T447="LA","MLAC1",IF($T447="SS","MSSC1",IF($T447="SCI","MSCIC1",IF($T447="IM7","MM7C1",IF($T447="SP","MSPAC1",IF($T447="SPM","RM1B",IF($T447="SLA","RLA1B",IF($T447="ASC","ASC1BT1"))))))))</f>
        <v/>
      </c>
      <c r="BE451" s="217">
        <f>IF($U447="LA","MLAC2",IF($U447="SS","MSSC2",IF($U447="SCI","MSCIC2",IF($U447="im7","MM7C2",IF($U447="SP","MSPAC2",IF($U447="SPM","RM2B",IF($U447="SPLA","RLA2B",IF($U447="ASC","ASC2BT1",IF($U447="ELL","ELL2B")))))))))</f>
        <v/>
      </c>
      <c r="BF451" s="26">
        <f>IF($V447="LA","MLAC3",IF($V447="SS","MSSC3",IF($V447="SCI","MSCIC3",IF($V447="im8","MM8C3",IF($V447="SP","MSPC3",IF($V447="SPM","RM1G",IF($V447="SLA","RLA1G",IF($V447="ASC","ASC1GT1"))))))))</f>
        <v/>
      </c>
      <c r="BG451" s="26">
        <f>IF($W447="LA","MLAC4",IF($W447="SS","MSSC4",IF($W447="SCI","MSCIC4",IF($W447="im8","MM8C4",IF($W447="SP","MSPC4",IF($W447="SPM","RM2G",IF($W447="SPLA","RLA2G",IF($W447="ASC","ASC2GT1",IF($W447="MOT","OTM72G")))))))))</f>
        <v/>
      </c>
      <c r="BH451" s="26">
        <f>IF($X447="LA","MLAC5",IF($X447="SS","MSSC5",IF($X447="SCI","MSCIC5",IF($X447="im7","MM7C5",IF($X447="SP","MSPC5",IF($X447="ELL","ELL5G",IF($X447="SPLA","RLA5G",IF($X447="ASC","ASC5B"))))))))</f>
        <v/>
      </c>
      <c r="BI451" s="26">
        <f>IF($Y444="WB","MHRWB",IF($Y444="JG","MHRJG",IF($Y444="AV","MHRAV",IF($Y444="KP","MHRKP",IF($Y444="TH","MHRTH")))))</f>
        <v/>
      </c>
    </row>
    <row r="452">
      <c r="BD452" s="223">
        <f>IF($T448="LA","MLAC1",IF($T448="SS","MSSC1",IF($T448="SCI","MSCIC1",IF($T448="IM7","MM7C1",IF($T448="SP","MSPAC1",IF($T448="SPM","RM1B",IF($T448="SLA","RLA1B",IF($T448="ASC","ASC1BT1"))))))))</f>
        <v/>
      </c>
      <c r="BE452" s="217">
        <f>IF($U448="LA","MLAC2",IF($U448="SS","MSSC2",IF($U448="SCI","MSCIC2",IF($U448="im7","MM7C2",IF($U448="SP","MSPAC2",IF($U448="SPM","RM2B",IF($U448="SPLA","RLA2B",IF($U448="ASC","ASC2BT1",IF($U448="ELL","ELL2B")))))))))</f>
        <v/>
      </c>
      <c r="BF452" s="26">
        <f>IF($V448="LA","MLAC3",IF($V448="SS","MSSC3",IF($V448="SCI","MSCIC3",IF($V448="im8","MM8C3",IF($V448="SP","MSPC3",IF($V448="SPM","RM1G",IF($V448="SLA","RLA1G",IF($V448="ASC","ASC1GT1"))))))))</f>
        <v/>
      </c>
      <c r="BG452" s="26">
        <f>IF($W448="LA","MLAC4",IF($W448="SS","MSSC4",IF($W448="SCI","MSCIC4",IF($W448="im8","MM8C4",IF($W448="SP","MSPC4",IF($W448="SPM","RM2G",IF($W448="SPLA","RLA2G",IF($W448="ASC","ASC2GT1",IF($W448="MOT","OTM72G")))))))))</f>
        <v/>
      </c>
      <c r="BH452" s="26">
        <f>IF($X448="LA","MLAC5",IF($X448="SS","MSSC5",IF($X448="SCI","MSCIC5",IF($X448="im7","MM7C5",IF($X448="SP","MSPC5",IF($X448="ELL","ELL5G",IF($X448="SPLA","RLA5G",IF($X448="ASC","ASC5B"))))))))</f>
        <v/>
      </c>
      <c r="BI452" s="26">
        <f>IF($Y445="WB","MHRWB",IF($Y445="JG","MHRJG",IF($Y445="AV","MHRAV",IF($Y445="KP","MHRKP",IF($Y445="TH","MHRTH")))))</f>
        <v/>
      </c>
    </row>
    <row r="453">
      <c r="BD453" s="223">
        <f>IF($T449="LA","MLAC1",IF($T449="SS","MSSC1",IF($T449="SCI","MSCIC1",IF($T449="IM7","MM7C1",IF($T449="SP","MSPAC1",IF($T449="SPM","RM1B",IF($T449="SLA","RLA1B",IF($T449="ASC","ASC1BT1"))))))))</f>
        <v/>
      </c>
      <c r="BE453" s="217">
        <f>IF($U449="LA","MLAC2",IF($U449="SS","MSSC2",IF($U449="SCI","MSCIC2",IF($U449="im7","MM7C2",IF($U449="SP","MSPAC2",IF($U449="SPM","RM2B",IF($U449="SPLA","RLA2B",IF($U449="ASC","ASC2BT1",IF($U449="ELL","ELL2B")))))))))</f>
        <v/>
      </c>
      <c r="BF453" s="26">
        <f>IF($V449="LA","MLAC3",IF($V449="SS","MSSC3",IF($V449="SCI","MSCIC3",IF($V449="im8","MM8C3",IF($V449="SP","MSPC3",IF($V449="SPM","RM1G",IF($V449="SLA","RLA1G",IF($V449="ASC","ASC1GT1"))))))))</f>
        <v/>
      </c>
      <c r="BG453" s="26">
        <f>IF($W449="LA","MLAC4",IF($W449="SS","MSSC4",IF($W449="SCI","MSCIC4",IF($W449="im8","MM8C4",IF($W449="SP","MSPC4",IF($W449="SPM","RM2G",IF($W449="SPLA","RLA2G",IF($W449="ASC","ASC2GT1",IF($W449="MOT","OTM72G")))))))))</f>
        <v/>
      </c>
      <c r="BH453" s="26">
        <f>IF($X449="LA","MLAC5",IF($X449="SS","MSSC5",IF($X449="SCI","MSCIC5",IF($X449="im7","MM7C5",IF($X449="SP","MSPC5",IF($X449="ELL","ELL5G",IF($X449="SPLA","RLA5G",IF($X449="ASC","ASC5B"))))))))</f>
        <v/>
      </c>
      <c r="BI453" s="26">
        <f>IF($Y446="WB","MHRWB",IF($Y446="JG","MHRJG",IF($Y446="AV","MHRAV",IF($Y446="KP","MHRKP",IF($Y446="TH","MHRTH")))))</f>
        <v/>
      </c>
    </row>
    <row r="454">
      <c r="BD454" s="223">
        <f>IF($T450="LA","MLAC1",IF($T450="SS","MSSC1",IF($T450="SCI","MSCIC1",IF($T450="IM7","MM7C1",IF($T450="SP","MSPAC1",IF($T450="SPM","RM1B",IF($T450="SLA","RLA1B",IF($T450="ASC","ASC1BT1"))))))))</f>
        <v/>
      </c>
      <c r="BE454" s="217">
        <f>IF($U450="LA","MLAC2",IF($U450="SS","MSSC2",IF($U450="SCI","MSCIC2",IF($U450="im7","MM7C2",IF($U450="SP","MSPAC2",IF($U450="SPM","RM2B",IF($U450="SPLA","RLA2B",IF($U450="ASC","ASC2BT1",IF($U450="ELL","ELL2B")))))))))</f>
        <v/>
      </c>
      <c r="BF454" s="26">
        <f>IF($V450="LA","MLAC3",IF($V450="SS","MSSC3",IF($V450="SCI","MSCIC3",IF($V450="im8","MM8C3",IF($V450="SP","MSPC3",IF($V450="SPM","RM1G",IF($V450="SLA","RLA1G",IF($V450="ASC","ASC1GT1"))))))))</f>
        <v/>
      </c>
      <c r="BG454" s="26">
        <f>IF($W450="LA","MLAC4",IF($W450="SS","MSSC4",IF($W450="SCI","MSCIC4",IF($W450="im8","MM8C4",IF($W450="SP","MSPC4",IF($W450="SPM","RM2G",IF($W450="SPLA","RLA2G",IF($W450="ASC","ASC2GT1",IF($W450="MOT","OTM72G")))))))))</f>
        <v/>
      </c>
      <c r="BH454" s="26">
        <f>IF($X450="LA","MLAC5",IF($X450="SS","MSSC5",IF($X450="SCI","MSCIC5",IF($X450="im7","MM7C5",IF($X450="SP","MSPC5",IF($X450="ELL","ELL5G",IF($X450="SPLA","RLA5G",IF($X450="ASC","ASC5B"))))))))</f>
        <v/>
      </c>
      <c r="BI454" s="26">
        <f>IF($Y447="WB","MHRWB",IF($Y447="JG","MHRJG",IF($Y447="AV","MHRAV",IF($Y447="KP","MHRKP",IF($Y447="TH","MHRTH")))))</f>
        <v/>
      </c>
    </row>
    <row r="455">
      <c r="BD455" s="223">
        <f>IF($T451="LA","MLAC1",IF($T451="SS","MSSC1",IF($T451="SCI","MSCIC1",IF($T451="IM7","MM7C1",IF($T451="SP","MSPAC1",IF($T451="SPM","RM1B",IF($T451="SLA","RLA1B",IF($T451="ASC","ASC1BT1"))))))))</f>
        <v/>
      </c>
      <c r="BE455" s="217">
        <f>IF($U451="LA","MLAC2",IF($U451="SS","MSSC2",IF($U451="SCI","MSCIC2",IF($U451="im7","MM7C2",IF($U451="SP","MSPAC2",IF($U451="SPM","RM2B",IF($U451="SPLA","RLA2B",IF($U451="ASC","ASC2BT1",IF($U451="ELL","ELL2B")))))))))</f>
        <v/>
      </c>
      <c r="BF455" s="26">
        <f>IF($V451="LA","MLAC3",IF($V451="SS","MSSC3",IF($V451="SCI","MSCIC3",IF($V451="im8","MM8C3",IF($V451="SP","MSPC3",IF($V451="SPM","RM1G",IF($V451="SLA","RLA1G",IF($V451="ASC","ASC1GT1"))))))))</f>
        <v/>
      </c>
      <c r="BG455" s="26">
        <f>IF($W451="LA","MLAC4",IF($W451="SS","MSSC4",IF($W451="SCI","MSCIC4",IF($W451="im8","MM8C4",IF($W451="SP","MSPC4",IF($W451="SPM","RM2G",IF($W451="SPLA","RLA2G",IF($W451="ASC","ASC2GT1",IF($W451="MOT","OTM72G")))))))))</f>
        <v/>
      </c>
      <c r="BH455" s="26">
        <f>IF($X451="LA","MLAC5",IF($X451="SS","MSSC5",IF($X451="SCI","MSCIC5",IF($X451="im7","MM7C5",IF($X451="SP","MSPC5",IF($X451="ELL","ELL5G",IF($X451="SPLA","RLA5G",IF($X451="ASC","ASC5B"))))))))</f>
        <v/>
      </c>
      <c r="BI455" s="26">
        <f>IF($Y448="WB","MHRWB",IF($Y448="JG","MHRJG",IF($Y448="AV","MHRAV",IF($Y448="KP","MHRKP",IF($Y448="TH","MHRTH")))))</f>
        <v/>
      </c>
    </row>
    <row r="456">
      <c r="BD456" s="223">
        <f>IF($T452="LA","MLAC1",IF($T452="SS","MSSC1",IF($T452="SCI","MSCIC1",IF($T452="IM7","MM7C1",IF($T452="SP","MSPAC1",IF($T452="SPM","RM1B",IF($T452="SLA","RLA1B",IF($T452="ASC","ASC1BT1"))))))))</f>
        <v/>
      </c>
      <c r="BE456" s="217">
        <f>IF($U452="LA","MLAC2",IF($U452="SS","MSSC2",IF($U452="SCI","MSCIC2",IF($U452="im7","MM7C2",IF($U452="SP","MSPAC2",IF($U452="SPM","RM2B",IF($U452="SPLA","RLA2B",IF($U452="ASC","ASC2BT1",IF($U452="ELL","ELL2B")))))))))</f>
        <v/>
      </c>
      <c r="BF456" s="26">
        <f>IF($V452="LA","MLAC3",IF($V452="SS","MSSC3",IF($V452="SCI","MSCIC3",IF($V452="im8","MM8C3",IF($V452="SP","MSPC3",IF($V452="SPM","RM1G",IF($V452="SLA","RLA1G",IF($V452="ASC","ASC1GT1"))))))))</f>
        <v/>
      </c>
      <c r="BG456" s="26">
        <f>IF($W452="LA","MLAC4",IF($W452="SS","MSSC4",IF($W452="SCI","MSCIC4",IF($W452="im8","MM8C4",IF($W452="SP","MSPC4",IF($W452="SPM","RM2G",IF($W452="SPLA","RLA2G",IF($W452="ASC","ASC2GT1",IF($W452="MOT","OTM72G")))))))))</f>
        <v/>
      </c>
      <c r="BH456" s="26">
        <f>IF($X452="LA","MLAC5",IF($X452="SS","MSSC5",IF($X452="SCI","MSCIC5",IF($X452="im7","MM7C5",IF($X452="SP","MSPC5",IF($X452="ELL","ELL5G",IF($X452="SPLA","RLA5G",IF($X452="ASC","ASC5B"))))))))</f>
        <v/>
      </c>
      <c r="BI456" s="26">
        <f>IF($Y449="WB","MHRWB",IF($Y449="JG","MHRJG",IF($Y449="AV","MHRAV",IF($Y449="KP","MHRKP",IF($Y449="TH","MHRTH")))))</f>
        <v/>
      </c>
    </row>
    <row r="457">
      <c r="BD457" s="223">
        <f>IF($T453="LA","MLAC1",IF($T453="SS","MSSC1",IF($T453="SCI","MSCIC1",IF($T453="IM7","MM7C1",IF($T453="SP","MSPAC1",IF($T453="SPM","RM1B",IF($T453="SLA","RLA1B",IF($T453="ASC","ASC1BT1"))))))))</f>
        <v/>
      </c>
      <c r="BE457" s="217">
        <f>IF($U453="LA","MLAC2",IF($U453="SS","MSSC2",IF($U453="SCI","MSCIC2",IF($U453="im7","MM7C2",IF($U453="SP","MSPAC2",IF($U453="SPM","RM2B",IF($U453="SPLA","RLA2B",IF($U453="ASC","ASC2BT1",IF($U453="ELL","ELL2B")))))))))</f>
        <v/>
      </c>
      <c r="BF457" s="26">
        <f>IF($V453="LA","MLAC3",IF($V453="SS","MSSC3",IF($V453="SCI","MSCIC3",IF($V453="im8","MM8C3",IF($V453="SP","MSPC3",IF($V453="SPM","RM1G",IF($V453="SLA","RLA1G",IF($V453="ASC","ASC1GT1"))))))))</f>
        <v/>
      </c>
      <c r="BG457" s="26">
        <f>IF($W453="LA","MLAC4",IF($W453="SS","MSSC4",IF($W453="SCI","MSCIC4",IF($W453="im8","MM8C4",IF($W453="SP","MSPC4",IF($W453="SPM","RM2G",IF($W453="SPLA","RLA2G",IF($W453="ASC","ASC2GT1",IF($W453="MOT","OTM72G")))))))))</f>
        <v/>
      </c>
      <c r="BH457" s="26">
        <f>IF($X453="LA","MLAC5",IF($X453="SS","MSSC5",IF($X453="SCI","MSCIC5",IF($X453="im7","MM7C5",IF($X453="SP","MSPC5",IF($X453="ELL","ELL5G",IF($X453="SPLA","RLA5G",IF($X453="ASC","ASC5B"))))))))</f>
        <v/>
      </c>
      <c r="BI457" s="26">
        <f>IF($Y450="WB","MHRWB",IF($Y450="JG","MHRJG",IF($Y450="AV","MHRAV",IF($Y450="KP","MHRKP",IF($Y450="TH","MHRTH")))))</f>
        <v/>
      </c>
    </row>
    <row r="458">
      <c r="BD458" s="223">
        <f>IF($T454="LA","MLAC1",IF($T454="SS","MSSC1",IF($T454="SCI","MSCIC1",IF($T454="IM7","MM7C1",IF($T454="SP","MSPAC1",IF($T454="SPM","RM1B",IF($T454="SLA","RLA1B",IF($T454="ASC","ASC1BT1"))))))))</f>
        <v/>
      </c>
      <c r="BE458" s="217">
        <f>IF($U454="LA","MLAC2",IF($U454="SS","MSSC2",IF($U454="SCI","MSCIC2",IF($U454="im7","MM7C2",IF($U454="SP","MSPAC2",IF($U454="SPM","RM2B",IF($U454="SPLA","RLA2B",IF($U454="ASC","ASC2BT1",IF($U454="ELL","ELL2B")))))))))</f>
        <v/>
      </c>
      <c r="BF458" s="26">
        <f>IF($V454="LA","MLAC3",IF($V454="SS","MSSC3",IF($V454="SCI","MSCIC3",IF($V454="im8","MM8C3",IF($V454="SP","MSPC3",IF($V454="SPM","RM1G",IF($V454="SLA","RLA1G",IF($V454="ASC","ASC1GT1"))))))))</f>
        <v/>
      </c>
      <c r="BG458" s="26">
        <f>IF($W454="LA","MLAC4",IF($W454="SS","MSSC4",IF($W454="SCI","MSCIC4",IF($W454="im8","MM8C4",IF($W454="SP","MSPC4",IF($W454="SPM","RM2G",IF($W454="SPLA","RLA2G",IF($W454="ASC","ASC2GT1",IF($W454="MOT","OTM72G")))))))))</f>
        <v/>
      </c>
      <c r="BH458" s="26">
        <f>IF($X454="LA","MLAC5",IF($X454="SS","MSSC5",IF($X454="SCI","MSCIC5",IF($X454="im7","MM7C5",IF($X454="SP","MSPC5",IF($X454="ELL","ELL5G",IF($X454="SPLA","RLA5G",IF($X454="ASC","ASC5B"))))))))</f>
        <v/>
      </c>
      <c r="BI458" s="26">
        <f>IF($Y451="WB","MHRWB",IF($Y451="JG","MHRJG",IF($Y451="AV","MHRAV",IF($Y451="KP","MHRKP",IF($Y451="TH","MHRTH")))))</f>
        <v/>
      </c>
    </row>
    <row r="459">
      <c r="BD459" s="223">
        <f>IF($T455="LA","MLAC1",IF($T455="SS","MSSC1",IF($T455="SCI","MSCIC1",IF($T455="IM7","MM7C1",IF($T455="SP","MSPAC1",IF($T455="SPM","RM1B",IF($T455="SLA","RLA1B",IF($T455="ASC","ASC1BT1"))))))))</f>
        <v/>
      </c>
      <c r="BE459" s="217">
        <f>IF($U455="LA","MLAC2",IF($U455="SS","MSSC2",IF($U455="SCI","MSCIC2",IF($U455="im7","MM7C2",IF($U455="SP","MSPAC2",IF($U455="SPM","RM2B",IF($U455="SPLA","RLA2B",IF($U455="ASC","ASC2BT1",IF($U455="ELL","ELL2B")))))))))</f>
        <v/>
      </c>
      <c r="BF459" s="26">
        <f>IF($V455="LA","MLAC3",IF($V455="SS","MSSC3",IF($V455="SCI","MSCIC3",IF($V455="im8","MM8C3",IF($V455="SP","MSPC3",IF($V455="SPM","RM1G",IF($V455="SLA","RLA1G",IF($V455="ASC","ASC1GT1"))))))))</f>
        <v/>
      </c>
      <c r="BG459" s="26">
        <f>IF($W455="LA","MLAC4",IF($W455="SS","MSSC4",IF($W455="SCI","MSCIC4",IF($W455="im8","MM8C4",IF($W455="SP","MSPC4",IF($W455="SPM","RM2G",IF($W455="SPLA","RLA2G",IF($W455="ASC","ASC2GT1",IF($W455="MOT","OTM72G")))))))))</f>
        <v/>
      </c>
      <c r="BH459" s="26">
        <f>IF($X455="LA","MLAC5",IF($X455="SS","MSSC5",IF($X455="SCI","MSCIC5",IF($X455="im7","MM7C5",IF($X455="SP","MSPC5",IF($X455="ELL","ELL5G",IF($X455="SPLA","RLA5G",IF($X455="ASC","ASC5B"))))))))</f>
        <v/>
      </c>
      <c r="BI459" s="26">
        <f>IF($Y452="WB","MHRWB",IF($Y452="JG","MHRJG",IF($Y452="AV","MHRAV",IF($Y452="KP","MHRKP",IF($Y452="TH","MHRTH")))))</f>
        <v/>
      </c>
    </row>
    <row r="460">
      <c r="BD460" s="223">
        <f>IF($T456="LA","MLAC1",IF($T456="SS","MSSC1",IF($T456="SCI","MSCIC1",IF($T456="IM7","MM7C1",IF($T456="SP","MSPAC1",IF($T456="SPM","RM1B",IF($T456="SLA","RLA1B",IF($T456="ASC","ASC1BT1"))))))))</f>
        <v/>
      </c>
      <c r="BE460" s="217">
        <f>IF($U456="LA","MLAC2",IF($U456="SS","MSSC2",IF($U456="SCI","MSCIC2",IF($U456="im7","MM7C2",IF($U456="SP","MSPAC2",IF($U456="SPM","RM2B",IF($U456="SPLA","RLA2B",IF($U456="ASC","ASC2BT1",IF($U456="ELL","ELL2B")))))))))</f>
        <v/>
      </c>
      <c r="BF460" s="26">
        <f>IF($V456="LA","MLAC3",IF($V456="SS","MSSC3",IF($V456="SCI","MSCIC3",IF($V456="im8","MM8C3",IF($V456="SP","MSPC3",IF($V456="SPM","RM1G",IF($V456="SLA","RLA1G",IF($V456="ASC","ASC1GT1"))))))))</f>
        <v/>
      </c>
      <c r="BG460" s="26">
        <f>IF($W456="LA","MLAC4",IF($W456="SS","MSSC4",IF($W456="SCI","MSCIC4",IF($W456="im8","MM8C4",IF($W456="SP","MSPC4",IF($W456="SPM","RM2G",IF($W456="SPLA","RLA2G",IF($W456="ASC","ASC2GT1",IF($W456="MOT","OTM72G")))))))))</f>
        <v/>
      </c>
      <c r="BH460" s="26">
        <f>IF($X456="LA","MLAC5",IF($X456="SS","MSSC5",IF($X456="SCI","MSCIC5",IF($X456="im7","MM7C5",IF($X456="SP","MSPC5",IF($X456="ELL","ELL5G",IF($X456="SPLA","RLA5G",IF($X456="ASC","ASC5B"))))))))</f>
        <v/>
      </c>
      <c r="BI460" s="26">
        <f>IF($Y453="WB","MHRWB",IF($Y453="JG","MHRJG",IF($Y453="AV","MHRAV",IF($Y453="KP","MHRKP",IF($Y453="TH","MHRTH")))))</f>
        <v/>
      </c>
    </row>
    <row r="461">
      <c r="BD461" s="223">
        <f>IF($T457="LA","MLAC1",IF($T457="SS","MSSC1",IF($T457="SCI","MSCIC1",IF($T457="IM7","MM7C1",IF($T457="SP","MSPAC1",IF($T457="SPM","RM1B",IF($T457="SLA","RLA1B",IF($T457="ASC","ASC1BT1"))))))))</f>
        <v/>
      </c>
      <c r="BE461" s="217">
        <f>IF($U457="LA","MLAC2",IF($U457="SS","MSSC2",IF($U457="SCI","MSCIC2",IF($U457="im7","MM7C2",IF($U457="SP","MSPAC2",IF($U457="SPM","RM2B",IF($U457="SPLA","RLA2B",IF($U457="ASC","ASC2BT1",IF($U457="ELL","ELL2B")))))))))</f>
        <v/>
      </c>
      <c r="BF461" s="26">
        <f>IF($V457="LA","MLAC3",IF($V457="SS","MSSC3",IF($V457="SCI","MSCIC3",IF($V457="im8","MM8C3",IF($V457="SP","MSPC3",IF($V457="SPM","RM1G",IF($V457="SLA","RLA1G",IF($V457="ASC","ASC1GT1"))))))))</f>
        <v/>
      </c>
      <c r="BG461" s="26">
        <f>IF($W457="LA","MLAC4",IF($W457="SS","MSSC4",IF($W457="SCI","MSCIC4",IF($W457="im8","MM8C4",IF($W457="SP","MSPC4",IF($W457="SPM","RM2G",IF($W457="SPLA","RLA2G",IF($W457="ASC","ASC2GT1",IF($W457="MOT","OTM72G")))))))))</f>
        <v/>
      </c>
      <c r="BH461" s="26">
        <f>IF($X457="LA","MLAC5",IF($X457="SS","MSSC5",IF($X457="SCI","MSCIC5",IF($X457="im7","MM7C5",IF($X457="SP","MSPC5",IF($X457="ELL","ELL5G",IF($X457="SPLA","RLA5G",IF($X457="ASC","ASC5B"))))))))</f>
        <v/>
      </c>
      <c r="BI461" s="26">
        <f>IF($Y454="WB","MHRWB",IF($Y454="JG","MHRJG",IF($Y454="AV","MHRAV",IF($Y454="KP","MHRKP",IF($Y454="TH","MHRTH")))))</f>
        <v/>
      </c>
    </row>
    <row r="462">
      <c r="BD462" s="223">
        <f>IF($T458="LA","MLAC1",IF($T458="SS","MSSC1",IF($T458="SCI","MSCIC1",IF($T458="IM7","MM7C1",IF($T458="SP","MSPAC1",IF($T458="SPM","RM1B",IF($T458="SLA","RLA1B",IF($T458="ASC","ASC1BT1"))))))))</f>
        <v/>
      </c>
      <c r="BE462" s="217">
        <f>IF($U458="LA","MLAC2",IF($U458="SS","MSSC2",IF($U458="SCI","MSCIC2",IF($U458="im7","MM7C2",IF($U458="SP","MSPAC2",IF($U458="SPM","RM2B",IF($U458="SPLA","RLA2B",IF($U458="ASC","ASC2BT1",IF($U458="ELL","ELL2B")))))))))</f>
        <v/>
      </c>
      <c r="BF462" s="26">
        <f>IF($V458="LA","MLAC3",IF($V458="SS","MSSC3",IF($V458="SCI","MSCIC3",IF($V458="im8","MM8C3",IF($V458="SP","MSPC3",IF($V458="SPM","RM1G",IF($V458="SLA","RLA1G",IF($V458="ASC","ASC1GT1"))))))))</f>
        <v/>
      </c>
      <c r="BG462" s="26">
        <f>IF($W458="LA","MLAC4",IF($W458="SS","MSSC4",IF($W458="SCI","MSCIC4",IF($W458="im8","MM8C4",IF($W458="SP","MSPC4",IF($W458="SPM","RM2G",IF($W458="SPLA","RLA2G",IF($W458="ASC","ASC2GT1",IF($W458="MOT","OTM72G")))))))))</f>
        <v/>
      </c>
      <c r="BH462" s="26">
        <f>IF($X458="LA","MLAC5",IF($X458="SS","MSSC5",IF($X458="SCI","MSCIC5",IF($X458="im7","MM7C5",IF($X458="SP","MSPC5",IF($X458="ELL","ELL5G",IF($X458="SPLA","RLA5G",IF($X458="ASC","ASC5B"))))))))</f>
        <v/>
      </c>
      <c r="BI462" s="26">
        <f>IF($Y455="WB","MHRWB",IF($Y455="JG","MHRJG",IF($Y455="AV","MHRAV",IF($Y455="KP","MHRKP",IF($Y455="TH","MHRTH")))))</f>
        <v/>
      </c>
    </row>
    <row r="463">
      <c r="BD463" s="223">
        <f>IF($T459="LA","MLAC1",IF($T459="SS","MSSC1",IF($T459="SCI","MSCIC1",IF($T459="IM7","MM7C1",IF($T459="SP","MSPAC1",IF($T459="SPM","RM1B",IF($T459="SLA","RLA1B",IF($T459="ASC","ASC1BT1"))))))))</f>
        <v/>
      </c>
      <c r="BE463" s="217">
        <f>IF($U459="LA","MLAC2",IF($U459="SS","MSSC2",IF($U459="SCI","MSCIC2",IF($U459="im7","MM7C2",IF($U459="SP","MSPAC2",IF($U459="SPM","RM2B",IF($U459="SPLA","RLA2B",IF($U459="ASC","ASC2BT1",IF($U459="ELL","ELL2B")))))))))</f>
        <v/>
      </c>
      <c r="BF463" s="26">
        <f>IF($V459="LA","MLAC3",IF($V459="SS","MSSC3",IF($V459="SCI","MSCIC3",IF($V459="im8","MM8C3",IF($V459="SP","MSPC3",IF($V459="SPM","RM1G",IF($V459="SLA","RLA1G",IF($V459="ASC","ASC1GT1"))))))))</f>
        <v/>
      </c>
      <c r="BG463" s="26">
        <f>IF($W459="LA","MLAC4",IF($W459="SS","MSSC4",IF($W459="SCI","MSCIC4",IF($W459="im8","MM8C4",IF($W459="SP","MSPC4",IF($W459="SPM","RM2G",IF($W459="SPLA","RLA2G",IF($W459="ASC","ASC2GT1",IF($W459="MOT","OTM72G")))))))))</f>
        <v/>
      </c>
      <c r="BH463" s="26">
        <f>IF($X459="LA","MLAC5",IF($X459="SS","MSSC5",IF($X459="SCI","MSCIC5",IF($X459="im7","MM7C5",IF($X459="SP","MSPC5",IF($X459="ELL","ELL5G",IF($X459="SPLA","RLA5G",IF($X459="ASC","ASC5B"))))))))</f>
        <v/>
      </c>
      <c r="BI463" s="26">
        <f>IF($Y456="WB","MHRWB",IF($Y456="JG","MHRJG",IF($Y456="AV","MHRAV",IF($Y456="KP","MHRKP",IF($Y456="TH","MHRTH")))))</f>
        <v/>
      </c>
    </row>
    <row r="464">
      <c r="BD464" s="223">
        <f>IF($T460="LA","MLAC1",IF($T460="SS","MSSC1",IF($T460="SCI","MSCIC1",IF($T460="IM7","MM7C1",IF($T460="SP","MSPAC1",IF($T460="SPM","RM1B",IF($T460="SLA","RLA1B",IF($T460="ASC","ASC1BT1"))))))))</f>
        <v/>
      </c>
      <c r="BE464" s="217">
        <f>IF($U460="LA","MLAC2",IF($U460="SS","MSSC2",IF($U460="SCI","MSCIC2",IF($U460="im7","MM7C2",IF($U460="SP","MSPAC2",IF($U460="SPM","RM2B",IF($U460="SPLA","RLA2B",IF($U460="ASC","ASC2BT1",IF($U460="ELL","ELL2B")))))))))</f>
        <v/>
      </c>
      <c r="BF464" s="26">
        <f>IF($V460="LA","MLAC3",IF($V460="SS","MSSC3",IF($V460="SCI","MSCIC3",IF($V460="im8","MM8C3",IF($V460="SP","MSPC3",IF($V460="SPM","RM1G",IF($V460="SLA","RLA1G",IF($V460="ASC","ASC1GT1"))))))))</f>
        <v/>
      </c>
      <c r="BG464" s="26">
        <f>IF($W460="LA","MLAC4",IF($W460="SS","MSSC4",IF($W460="SCI","MSCIC4",IF($W460="im8","MM8C4",IF($W460="SP","MSPC4",IF($W460="SPM","RM2G",IF($W460="SPLA","RLA2G",IF($W460="ASC","ASC2GT1",IF($W460="MOT","OTM72G")))))))))</f>
        <v/>
      </c>
      <c r="BH464" s="26">
        <f>IF($X460="LA","MLAC5",IF($X460="SS","MSSC5",IF($X460="SCI","MSCIC5",IF($X460="im7","MM7C5",IF($X460="SP","MSPC5",IF($X460="ELL","ELL5G",IF($X460="SPLA","RLA5G",IF($X460="ASC","ASC5B"))))))))</f>
        <v/>
      </c>
      <c r="BI464" s="26">
        <f>IF($Y457="WB","MHRWB",IF($Y457="JG","MHRJG",IF($Y457="AV","MHRAV",IF($Y457="KP","MHRKP",IF($Y457="TH","MHRTH")))))</f>
        <v/>
      </c>
    </row>
    <row r="465">
      <c r="BD465" s="223">
        <f>IF($T461="LA","MLAC1",IF($T461="SS","MSSC1",IF($T461="SCI","MSCIC1",IF($T461="IM7","MM7C1",IF($T461="SP","MSPAC1",IF($T461="SPM","RM1B",IF($T461="SLA","RLA1B",IF($T461="ASC","ASC1BT1"))))))))</f>
        <v/>
      </c>
      <c r="BE465" s="217">
        <f>IF($U461="LA","MLAC2",IF($U461="SS","MSSC2",IF($U461="SCI","MSCIC2",IF($U461="im7","MM7C2",IF($U461="SP","MSPAC2",IF($U461="SPM","RM2B",IF($U461="SPLA","RLA2B",IF($U461="ASC","ASC2BT1",IF($U461="ELL","ELL2B")))))))))</f>
        <v/>
      </c>
      <c r="BF465" s="26">
        <f>IF($V461="LA","MLAC3",IF($V461="SS","MSSC3",IF($V461="SCI","MSCIC3",IF($V461="im8","MM8C3",IF($V461="SP","MSPC3",IF($V461="SPM","RM1G",IF($V461="SLA","RLA1G",IF($V461="ASC","ASC1GT1"))))))))</f>
        <v/>
      </c>
      <c r="BG465" s="26">
        <f>IF($W461="LA","MLAC4",IF($W461="SS","MSSC4",IF($W461="SCI","MSCIC4",IF($W461="im8","MM8C4",IF($W461="SP","MSPC4",IF($W461="SPM","RM2G",IF($W461="SPLA","RLA2G",IF($W461="ASC","ASC2GT1",IF($W461="MOT","OTM72G")))))))))</f>
        <v/>
      </c>
      <c r="BH465" s="26">
        <f>IF($X461="LA","MLAC5",IF($X461="SS","MSSC5",IF($X461="SCI","MSCIC5",IF($X461="im7","MM7C5",IF($X461="SP","MSPC5",IF($X461="ELL","ELL5G",IF($X461="SPLA","RLA5G",IF($X461="ASC","ASC5B"))))))))</f>
        <v/>
      </c>
      <c r="BI465" s="26">
        <f>IF($Y458="WB","MHRWB",IF($Y458="JG","MHRJG",IF($Y458="AV","MHRAV",IF($Y458="KP","MHRKP",IF($Y458="TH","MHRTH")))))</f>
        <v/>
      </c>
    </row>
    <row r="466">
      <c r="BD466" s="223">
        <f>IF($T462="LA","MLAC1",IF($T462="SS","MSSC1",IF($T462="SCI","MSCIC1",IF($T462="IM7","MM7C1",IF($T462="SP","MSPAC1",IF($T462="SPM","RM1B",IF($T462="SLA","RLA1B",IF($T462="ASC","ASC1BT1"))))))))</f>
        <v/>
      </c>
      <c r="BE466" s="217">
        <f>IF($U462="LA","MLAC2",IF($U462="SS","MSSC2",IF($U462="SCI","MSCIC2",IF($U462="im7","MM7C2",IF($U462="SP","MSPAC2",IF($U462="SPM","RM2B",IF($U462="SPLA","RLA2B",IF($U462="ASC","ASC2BT1",IF($U462="ELL","ELL2B")))))))))</f>
        <v/>
      </c>
      <c r="BF466" s="26">
        <f>IF($V462="LA","MLAC3",IF($V462="SS","MSSC3",IF($V462="SCI","MSCIC3",IF($V462="im8","MM8C3",IF($V462="SP","MSPC3",IF($V462="SPM","RM1G",IF($V462="SLA","RLA1G",IF($V462="ASC","ASC1GT1"))))))))</f>
        <v/>
      </c>
      <c r="BG466" s="26">
        <f>IF($W462="LA","MLAC4",IF($W462="SS","MSSC4",IF($W462="SCI","MSCIC4",IF($W462="im8","MM8C4",IF($W462="SP","MSPC4",IF($W462="SPM","RM2G",IF($W462="SPLA","RLA2G",IF($W462="ASC","ASC2GT1",IF($W462="MOT","OTM72G")))))))))</f>
        <v/>
      </c>
      <c r="BH466" s="26">
        <f>IF($X462="LA","MLAC5",IF($X462="SS","MSSC5",IF($X462="SCI","MSCIC5",IF($X462="im7","MM7C5",IF($X462="SP","MSPC5",IF($X462="ELL","ELL5G",IF($X462="SPLA","RLA5G",IF($X462="ASC","ASC5B"))))))))</f>
        <v/>
      </c>
      <c r="BI466" s="26">
        <f>IF($Y459="WB","MHRWB",IF($Y459="JG","MHRJG",IF($Y459="AV","MHRAV",IF($Y459="KP","MHRKP",IF($Y459="TH","MHRTH")))))</f>
        <v/>
      </c>
    </row>
    <row r="467">
      <c r="BD467" s="223">
        <f>IF($T463="LA","MLAC1",IF($T463="SS","MSSC1",IF($T463="SCI","MSCIC1",IF($T463="IM7","MM7C1",IF($T463="SP","MSPAC1",IF($T463="SPM","RM1B",IF($T463="SLA","RLA1B",IF($T463="ASC","ASC1BT1"))))))))</f>
        <v/>
      </c>
      <c r="BE467" s="217">
        <f>IF($U463="LA","MLAC2",IF($U463="SS","MSSC2",IF($U463="SCI","MSCIC2",IF($U463="im7","MM7C2",IF($U463="SP","MSPAC2",IF($U463="SPM","RM2B",IF($U463="SPLA","RLA2B",IF($U463="ASC","ASC2BT1",IF($U463="ELL","ELL2B")))))))))</f>
        <v/>
      </c>
      <c r="BF467" s="26">
        <f>IF($V463="LA","MLAC3",IF($V463="SS","MSSC3",IF($V463="SCI","MSCIC3",IF($V463="im8","MM8C3",IF($V463="SP","MSPC3",IF($V463="SPM","RM1G",IF($V463="SLA","RLA1G",IF($V463="ASC","ASC1GT1"))))))))</f>
        <v/>
      </c>
      <c r="BG467" s="26">
        <f>IF($W463="LA","MLAC4",IF($W463="SS","MSSC4",IF($W463="SCI","MSCIC4",IF($W463="im8","MM8C4",IF($W463="SP","MSPC4",IF($W463="SPM","RM2G",IF($W463="SPLA","RLA2G",IF($W463="ASC","ASC2GT1",IF($W463="MOT","OTM72G")))))))))</f>
        <v/>
      </c>
      <c r="BH467" s="26">
        <f>IF($X463="LA","MLAC5",IF($X463="SS","MSSC5",IF($X463="SCI","MSCIC5",IF($X463="im7","MM7C5",IF($X463="SP","MSPC5",IF($X463="ELL","ELL5G",IF($X463="SPLA","RLA5G",IF($X463="ASC","ASC5B"))))))))</f>
        <v/>
      </c>
      <c r="BI467" s="26">
        <f>IF($Y460="WB","MHRWB",IF($Y460="JG","MHRJG",IF($Y460="AV","MHRAV",IF($Y460="KP","MHRKP",IF($Y460="TH","MHRTH")))))</f>
        <v/>
      </c>
    </row>
    <row r="468">
      <c r="BD468" s="223">
        <f>IF($T464="LA","MLAC1",IF($T464="SS","MSSC1",IF($T464="SCI","MSCIC1",IF($T464="IM7","MM7C1",IF($T464="SP","MSPAC1",IF($T464="SPM","RM1B",IF($T464="SLA","RLA1B",IF($T464="ASC","ASC1BT1"))))))))</f>
        <v/>
      </c>
      <c r="BE468" s="217">
        <f>IF($U464="LA","MLAC2",IF($U464="SS","MSSC2",IF($U464="SCI","MSCIC2",IF($U464="im7","MM7C2",IF($U464="SP","MSPAC2",IF($U464="SPM","RM2B",IF($U464="SPLA","RLA2B",IF($U464="ASC","ASC2BT1",IF($U464="ELL","ELL2B")))))))))</f>
        <v/>
      </c>
      <c r="BF468" s="26">
        <f>IF($V464="LA","MLAC3",IF($V464="SS","MSSC3",IF($V464="SCI","MSCIC3",IF($V464="im8","MM8C3",IF($V464="SP","MSPC3",IF($V464="SPM","RM1G",IF($V464="SLA","RLA1G",IF($V464="ASC","ASC1GT1"))))))))</f>
        <v/>
      </c>
      <c r="BG468" s="26">
        <f>IF($W464="LA","MLAC4",IF($W464="SS","MSSC4",IF($W464="SCI","MSCIC4",IF($W464="im8","MM8C4",IF($W464="SP","MSPC4",IF($W464="SPM","RM2G",IF($W464="SPLA","RLA2G",IF($W464="ASC","ASC2GT1",IF($W464="MOT","OTM72G")))))))))</f>
        <v/>
      </c>
      <c r="BH468" s="26">
        <f>IF($X464="LA","MLAC5",IF($X464="SS","MSSC5",IF($X464="SCI","MSCIC5",IF($X464="im7","MM7C5",IF($X464="SP","MSPC5",IF($X464="ELL","ELL5G",IF($X464="SPLA","RLA5G",IF($X464="ASC","ASC5B"))))))))</f>
        <v/>
      </c>
      <c r="BI468" s="26">
        <f>IF($Y461="WB","MHRWB",IF($Y461="JG","MHRJG",IF($Y461="AV","MHRAV",IF($Y461="KP","MHRKP",IF($Y461="TH","MHRTH")))))</f>
        <v/>
      </c>
    </row>
    <row r="469">
      <c r="BD469" s="223">
        <f>IF($T465="LA","MLAC1",IF($T465="SS","MSSC1",IF($T465="SCI","MSCIC1",IF($T465="IM7","MM7C1",IF($T465="SP","MSPAC1",IF($T465="SPM","RM1B",IF($T465="SLA","RLA1B",IF($T465="ASC","ASC1BT1"))))))))</f>
        <v/>
      </c>
      <c r="BE469" s="217">
        <f>IF($U465="LA","MLAC2",IF($U465="SS","MSSC2",IF($U465="SCI","MSCIC2",IF($U465="im7","MM7C2",IF($U465="SP","MSPAC2",IF($U465="SPM","RM2B",IF($U465="SPLA","RLA2B",IF($U465="ASC","ASC2BT1",IF($U465="ELL","ELL2B")))))))))</f>
        <v/>
      </c>
      <c r="BF469" s="26">
        <f>IF($V465="LA","MLAC3",IF($V465="SS","MSSC3",IF($V465="SCI","MSCIC3",IF($V465="im8","MM8C3",IF($V465="SP","MSPC3",IF($V465="SPM","RM1G",IF($V465="SLA","RLA1G",IF($V465="ASC","ASC1GT1"))))))))</f>
        <v/>
      </c>
      <c r="BG469" s="26">
        <f>IF($W465="LA","MLAC4",IF($W465="SS","MSSC4",IF($W465="SCI","MSCIC4",IF($W465="im8","MM8C4",IF($W465="SP","MSPC4",IF($W465="SPM","RM2G",IF($W465="SPLA","RLA2G",IF($W465="ASC","ASC2GT1",IF($W465="MOT","OTM72G")))))))))</f>
        <v/>
      </c>
      <c r="BH469" s="26">
        <f>IF($X465="LA","MLAC5",IF($X465="SS","MSSC5",IF($X465="SCI","MSCIC5",IF($X465="im7","MM7C5",IF($X465="SP","MSPC5",IF($X465="ELL","ELL5G",IF($X465="SPLA","RLA5G",IF($X465="ASC","ASC5B"))))))))</f>
        <v/>
      </c>
      <c r="BI469" s="26">
        <f>IF($Y462="WB","MHRWB",IF($Y462="JG","MHRJG",IF($Y462="AV","MHRAV",IF($Y462="KP","MHRKP",IF($Y462="TH","MHRTH")))))</f>
        <v/>
      </c>
    </row>
    <row r="470">
      <c r="BD470" s="223">
        <f>IF($T466="LA","MLAC1",IF($T466="SS","MSSC1",IF($T466="SCI","MSCIC1",IF($T466="IM7","MM7C1",IF($T466="SP","MSPAC1",IF($T466="SPM","RM1B",IF($T466="SLA","RLA1B",IF($T466="ASC","ASC1BT1"))))))))</f>
        <v/>
      </c>
      <c r="BE470" s="217">
        <f>IF($U466="LA","MLAC2",IF($U466="SS","MSSC2",IF($U466="SCI","MSCIC2",IF($U466="im7","MM7C2",IF($U466="SP","MSPAC2",IF($U466="SPM","RM2B",IF($U466="SPLA","RLA2B",IF($U466="ASC","ASC2BT1",IF($U466="ELL","ELL2B")))))))))</f>
        <v/>
      </c>
      <c r="BF470" s="26">
        <f>IF($V466="LA","MLAC3",IF($V466="SS","MSSC3",IF($V466="SCI","MSCIC3",IF($V466="im8","MM8C3",IF($V466="SP","MSPC3",IF($V466="SPM","RM1G",IF($V466="SLA","RLA1G",IF($V466="ASC","ASC1GT1"))))))))</f>
        <v/>
      </c>
      <c r="BG470" s="26">
        <f>IF($W466="LA","MLAC4",IF($W466="SS","MSSC4",IF($W466="SCI","MSCIC4",IF($W466="im8","MM8C4",IF($W466="SP","MSPC4",IF($W466="SPM","RM2G",IF($W466="SPLA","RLA2G",IF($W466="ASC","ASC2GT1",IF($W466="MOT","OTM72G")))))))))</f>
        <v/>
      </c>
      <c r="BH470" s="26">
        <f>IF($X466="LA","MLAC5",IF($X466="SS","MSSC5",IF($X466="SCI","MSCIC5",IF($X466="im7","MM7C5",IF($X466="SP","MSPC5",IF($X466="ELL","ELL5G",IF($X466="SPLA","RLA5G",IF($X466="ASC","ASC5B"))))))))</f>
        <v/>
      </c>
      <c r="BI470" s="26">
        <f>IF($Y463="WB","MHRWB",IF($Y463="JG","MHRJG",IF($Y463="AV","MHRAV",IF($Y463="KP","MHRKP",IF($Y463="TH","MHRTH")))))</f>
        <v/>
      </c>
    </row>
    <row r="471">
      <c r="BD471" s="223">
        <f>IF($T467="LA","MLAC1",IF($T467="SS","MSSC1",IF($T467="SCI","MSCIC1",IF($T467="IM7","MM7C1",IF($T467="SP","MSPAC1",IF($T467="SPM","RM1B",IF($T467="SLA","RLA1B",IF($T467="ASC","ASC1BT1"))))))))</f>
        <v/>
      </c>
      <c r="BE471" s="217">
        <f>IF($U467="LA","MLAC2",IF($U467="SS","MSSC2",IF($U467="SCI","MSCIC2",IF($U467="im7","MM7C2",IF($U467="SP","MSPAC2",IF($U467="SPM","RM2B",IF($U467="SPLA","RLA2B",IF($U467="ASC","ASC2BT1",IF($U467="ELL","ELL2B")))))))))</f>
        <v/>
      </c>
      <c r="BF471" s="26">
        <f>IF($V467="LA","MLAC3",IF($V467="SS","MSSC3",IF($V467="SCI","MSCIC3",IF($V467="im8","MM8C3",IF($V467="SP","MSPC3",IF($V467="SPM","RM1G",IF($V467="SLA","RLA1G",IF($V467="ASC","ASC1GT1"))))))))</f>
        <v/>
      </c>
      <c r="BG471" s="26">
        <f>IF($W467="LA","MLAC4",IF($W467="SS","MSSC4",IF($W467="SCI","MSCIC4",IF($W467="im8","MM8C4",IF($W467="SP","MSPC4",IF($W467="SPM","RM2G",IF($W467="SPLA","RLA2G",IF($W467="ASC","ASC2GT1",IF($W467="MOT","OTM72G")))))))))</f>
        <v/>
      </c>
      <c r="BH471" s="26">
        <f>IF($X467="LA","MLAC5",IF($X467="SS","MSSC5",IF($X467="SCI","MSCIC5",IF($X467="im7","MM7C5",IF($X467="SP","MSPC5",IF($X467="ELL","ELL5G",IF($X467="SPLA","RLA5G",IF($X467="ASC","ASC5B"))))))))</f>
        <v/>
      </c>
      <c r="BI471" s="26">
        <f>IF($Y464="WB","MHRWB",IF($Y464="JG","MHRJG",IF($Y464="AV","MHRAV",IF($Y464="KP","MHRKP",IF($Y464="TH","MHRTH")))))</f>
        <v/>
      </c>
    </row>
    <row r="472">
      <c r="BD472" s="223">
        <f>IF($T468="LA","MLAC1",IF($T468="SS","MSSC1",IF($T468="SCI","MSCIC1",IF($T468="IM7","MM7C1",IF($T468="SP","MSPAC1",IF($T468="SPM","RM1B",IF($T468="SLA","RLA1B",IF($T468="ASC","ASC1BT1"))))))))</f>
        <v/>
      </c>
      <c r="BE472" s="217">
        <f>IF($U468="LA","MLAC2",IF($U468="SS","MSSC2",IF($U468="SCI","MSCIC2",IF($U468="im7","MM7C2",IF($U468="SP","MSPAC2",IF($U468="SPM","RM2B",IF($U468="SPLA","RLA2B",IF($U468="ASC","ASC2BT1",IF($U468="ELL","ELL2B")))))))))</f>
        <v/>
      </c>
      <c r="BF472" s="26">
        <f>IF($V468="LA","MLAC3",IF($V468="SS","MSSC3",IF($V468="SCI","MSCIC3",IF($V468="im8","MM8C3",IF($V468="SP","MSPC3",IF($V468="SPM","RM1G",IF($V468="SLA","RLA1G",IF($V468="ASC","ASC1GT1"))))))))</f>
        <v/>
      </c>
      <c r="BG472" s="26">
        <f>IF($W468="LA","MLAC4",IF($W468="SS","MSSC4",IF($W468="SCI","MSCIC4",IF($W468="im8","MM8C4",IF($W468="SP","MSPC4",IF($W468="SPM","RM2G",IF($W468="SPLA","RLA2G",IF($W468="ASC","ASC2GT1",IF($W468="MOT","OTM72G")))))))))</f>
        <v/>
      </c>
      <c r="BH472" s="26">
        <f>IF($X468="LA","MLAC5",IF($X468="SS","MSSC5",IF($X468="SCI","MSCIC5",IF($X468="im7","MM7C5",IF($X468="SP","MSPC5",IF($X468="ELL","ELL5G",IF($X468="SPLA","RLA5G",IF($X468="ASC","ASC5B"))))))))</f>
        <v/>
      </c>
      <c r="BI472" s="26">
        <f>IF($Y465="WB","MHRWB",IF($Y465="JG","MHRJG",IF($Y465="AV","MHRAV",IF($Y465="KP","MHRKP",IF($Y465="TH","MHRTH")))))</f>
        <v/>
      </c>
    </row>
    <row r="473">
      <c r="BD473" s="223">
        <f>IF($T469="LA","MLAC1",IF($T469="SS","MSSC1",IF($T469="SCI","MSCIC1",IF($T469="IM7","MM7C1",IF($T469="SP","MSPAC1",IF($T469="SPM","RM1B",IF($T469="SLA","RLA1B",IF($T469="ASC","ASC1BT1"))))))))</f>
        <v/>
      </c>
      <c r="BE473" s="217">
        <f>IF($U469="LA","MLAC2",IF($U469="SS","MSSC2",IF($U469="SCI","MSCIC2",IF($U469="im7","MM7C2",IF($U469="SP","MSPAC2",IF($U469="SPM","RM2B",IF($U469="SPLA","RLA2B",IF($U469="ASC","ASC2BT1",IF($U469="ELL","ELL2B")))))))))</f>
        <v/>
      </c>
      <c r="BF473" s="26">
        <f>IF($V469="LA","MLAC3",IF($V469="SS","MSSC3",IF($V469="SCI","MSCIC3",IF($V469="im8","MM8C3",IF($V469="SP","MSPC3",IF($V469="SPM","RM1G",IF($V469="SLA","RLA1G",IF($V469="ASC","ASC1GT1"))))))))</f>
        <v/>
      </c>
      <c r="BG473" s="26">
        <f>IF($W469="LA","MLAC4",IF($W469="SS","MSSC4",IF($W469="SCI","MSCIC4",IF($W469="im8","MM8C4",IF($W469="SP","MSPC4",IF($W469="SPM","RM2G",IF($W469="SPLA","RLA2G",IF($W469="ASC","ASC2GT1",IF($W469="MOT","OTM72G")))))))))</f>
        <v/>
      </c>
      <c r="BH473" s="26">
        <f>IF($X469="LA","MLAC5",IF($X469="SS","MSSC5",IF($X469="SCI","MSCIC5",IF($X469="im7","MM7C5",IF($X469="SP","MSPC5",IF($X469="ELL","ELL5G",IF($X469="SPLA","RLA5G",IF($X469="ASC","ASC5B"))))))))</f>
        <v/>
      </c>
      <c r="BI473" s="26">
        <f>IF($Y466="WB","MHRWB",IF($Y466="JG","MHRJG",IF($Y466="AV","MHRAV",IF($Y466="KP","MHRKP",IF($Y466="TH","MHRTH")))))</f>
        <v/>
      </c>
    </row>
    <row r="474">
      <c r="BD474" s="223">
        <f>IF($T470="LA","MLAC1",IF($T470="SS","MSSC1",IF($T470="SCI","MSCIC1",IF($T470="IM7","MM7C1",IF($T470="SP","MSPAC1",IF($T470="SPM","RM1B",IF($T470="SLA","RLA1B",IF($T470="ASC","ASC1BT1"))))))))</f>
        <v/>
      </c>
      <c r="BE474" s="217">
        <f>IF($U470="LA","MLAC2",IF($U470="SS","MSSC2",IF($U470="SCI","MSCIC2",IF($U470="im7","MM7C2",IF($U470="SP","MSPAC2",IF($U470="SPM","RM2B",IF($U470="SPLA","RLA2B",IF($U470="ASC","ASC2BT1",IF($U470="ELL","ELL2B")))))))))</f>
        <v/>
      </c>
      <c r="BF474" s="26">
        <f>IF($V470="LA","MLAC3",IF($V470="SS","MSSC3",IF($V470="SCI","MSCIC3",IF($V470="im8","MM8C3",IF($V470="SP","MSPC3",IF($V470="SPM","RM1G",IF($V470="SLA","RLA1G",IF($V470="ASC","ASC1GT1"))))))))</f>
        <v/>
      </c>
      <c r="BG474" s="26">
        <f>IF($W470="LA","MLAC4",IF($W470="SS","MSSC4",IF($W470="SCI","MSCIC4",IF($W470="im8","MM8C4",IF($W470="SP","MSPC4",IF($W470="SPM","RM2G",IF($W470="SPLA","RLA2G",IF($W470="ASC","ASC2GT1",IF($W470="MOT","OTM72G")))))))))</f>
        <v/>
      </c>
      <c r="BH474" s="26">
        <f>IF($X470="LA","MLAC5",IF($X470="SS","MSSC5",IF($X470="SCI","MSCIC5",IF($X470="im7","MM7C5",IF($X470="SP","MSPC5",IF($X470="ELL","ELL5G",IF($X470="SPLA","RLA5G",IF($X470="ASC","ASC5B"))))))))</f>
        <v/>
      </c>
      <c r="BI474" s="26">
        <f>IF($Y467="WB","MHRWB",IF($Y467="JG","MHRJG",IF($Y467="AV","MHRAV",IF($Y467="KP","MHRKP",IF($Y467="TH","MHRTH")))))</f>
        <v/>
      </c>
    </row>
    <row r="475">
      <c r="BD475" s="223">
        <f>IF($T471="LA","MLAC1",IF($T471="SS","MSSC1",IF($T471="SCI","MSCIC1",IF($T471="IM7","MM7C1",IF($T471="SP","MSPAC1",IF($T471="SPM","RM1B",IF($T471="SLA","RLA1B",IF($T471="ASC","ASC1BT1"))))))))</f>
        <v/>
      </c>
      <c r="BE475" s="217">
        <f>IF($U471="LA","MLAC2",IF($U471="SS","MSSC2",IF($U471="SCI","MSCIC2",IF($U471="im7","MM7C2",IF($U471="SP","MSPAC2",IF($U471="SPM","RM2B",IF($U471="SPLA","RLA2B",IF($U471="ASC","ASC2BT1",IF($U471="ELL","ELL2B")))))))))</f>
        <v/>
      </c>
      <c r="BF475" s="26">
        <f>IF($V471="LA","MLAC3",IF($V471="SS","MSSC3",IF($V471="SCI","MSCIC3",IF($V471="im8","MM8C3",IF($V471="SP","MSPC3",IF($V471="SPM","RM1G",IF($V471="SLA","RLA1G",IF($V471="ASC","ASC1GT1"))))))))</f>
        <v/>
      </c>
      <c r="BG475" s="26">
        <f>IF($W471="LA","MLAC4",IF($W471="SS","MSSC4",IF($W471="SCI","MSCIC4",IF($W471="im8","MM8C4",IF($W471="SP","MSPC4",IF($W471="SPM","RM2G",IF($W471="SPLA","RLA2G",IF($W471="ASC","ASC2GT1",IF($W471="MOT","OTM72G")))))))))</f>
        <v/>
      </c>
      <c r="BH475" s="26">
        <f>IF($X471="LA","MLAC5",IF($X471="SS","MSSC5",IF($X471="SCI","MSCIC5",IF($X471="im7","MM7C5",IF($X471="SP","MSPC5",IF($X471="ELL","ELL5G",IF($X471="SPLA","RLA5G",IF($X471="ASC","ASC5B"))))))))</f>
        <v/>
      </c>
      <c r="BI475" s="26">
        <f>IF($Y468="WB","MHRWB",IF($Y468="JG","MHRJG",IF($Y468="AV","MHRAV",IF($Y468="KP","MHRKP",IF($Y468="TH","MHRTH")))))</f>
        <v/>
      </c>
    </row>
    <row r="476">
      <c r="BD476" s="223">
        <f>IF($T472="LA","MLAC1",IF($T472="SS","MSSC1",IF($T472="SCI","MSCIC1",IF($T472="IM7","MM7C1",IF($T472="SP","MSPAC1",IF($T472="SPM","RM1B",IF($T472="SLA","RLA1B",IF($T472="ASC","ASC1BT1"))))))))</f>
        <v/>
      </c>
      <c r="BE476" s="217">
        <f>IF($U472="LA","MLAC2",IF($U472="SS","MSSC2",IF($U472="SCI","MSCIC2",IF($U472="im7","MM7C2",IF($U472="SP","MSPAC2",IF($U472="SPM","RM2B",IF($U472="SPLA","RLA2B",IF($U472="ASC","ASC2BT1",IF($U472="ELL","ELL2B")))))))))</f>
        <v/>
      </c>
      <c r="BF476" s="26">
        <f>IF($V472="LA","MLAC3",IF($V472="SS","MSSC3",IF($V472="SCI","MSCIC3",IF($V472="im8","MM8C3",IF($V472="SP","MSPC3",IF($V472="SPM","RM1G",IF($V472="SLA","RLA1G",IF($V472="ASC","ASC1GT1"))))))))</f>
        <v/>
      </c>
      <c r="BG476" s="26">
        <f>IF($W472="LA","MLAC4",IF($W472="SS","MSSC4",IF($W472="SCI","MSCIC4",IF($W472="im8","MM8C4",IF($W472="SP","MSPC4",IF($W472="SPM","RM2G",IF($W472="SPLA","RLA2G",IF($W472="ASC","ASC2GT1",IF($W472="MOT","OTM72G")))))))))</f>
        <v/>
      </c>
      <c r="BH476" s="26">
        <f>IF($X472="LA","MLAC5",IF($X472="SS","MSSC5",IF($X472="SCI","MSCIC5",IF($X472="im7","MM7C5",IF($X472="SP","MSPC5",IF($X472="ELL","ELL5G",IF($X472="SPLA","RLA5G",IF($X472="ASC","ASC5B"))))))))</f>
        <v/>
      </c>
      <c r="BI476" s="26">
        <f>IF($Y469="WB","MHRWB",IF($Y469="JG","MHRJG",IF($Y469="AV","MHRAV",IF($Y469="KP","MHRKP",IF($Y469="TH","MHRTH")))))</f>
        <v/>
      </c>
    </row>
    <row r="477">
      <c r="BD477" s="223">
        <f>IF($T473="LA","MLAC1",IF($T473="SS","MSSC1",IF($T473="SCI","MSCIC1",IF($T473="IM7","MM7C1",IF($T473="SP","MSPAC1",IF($T473="SPM","RM1B",IF($T473="SLA","RLA1B",IF($T473="ASC","ASC1BT1"))))))))</f>
        <v/>
      </c>
      <c r="BE477" s="217">
        <f>IF($U473="LA","MLAC2",IF($U473="SS","MSSC2",IF($U473="SCI","MSCIC2",IF($U473="im7","MM7C2",IF($U473="SP","MSPAC2",IF($U473="SPM","RM2B",IF($U473="SPLA","RLA2B",IF($U473="ASC","ASC2BT1",IF($U473="ELL","ELL2B")))))))))</f>
        <v/>
      </c>
      <c r="BF477" s="26">
        <f>IF($V473="LA","MLAC3",IF($V473="SS","MSSC3",IF($V473="SCI","MSCIC3",IF($V473="im8","MM8C3",IF($V473="SP","MSPC3",IF($V473="SPM","RM1G",IF($V473="SLA","RLA1G",IF($V473="ASC","ASC1GT1"))))))))</f>
        <v/>
      </c>
      <c r="BG477" s="26">
        <f>IF($W473="LA","MLAC4",IF($W473="SS","MSSC4",IF($W473="SCI","MSCIC4",IF($W473="im8","MM8C4",IF($W473="SP","MSPC4",IF($W473="SPM","RM2G",IF($W473="SPLA","RLA2G",IF($W473="ASC","ASC2GT1",IF($W473="MOT","OTM72G")))))))))</f>
        <v/>
      </c>
      <c r="BH477" s="26">
        <f>IF($X473="LA","MLAC5",IF($X473="SS","MSSC5",IF($X473="SCI","MSCIC5",IF($X473="im7","MM7C5",IF($X473="SP","MSPC5",IF($X473="ELL","ELL5G",IF($X473="SPLA","RLA5G",IF($X473="ASC","ASC5B"))))))))</f>
        <v/>
      </c>
      <c r="BI477" s="26">
        <f>IF($Y470="WB","MHRWB",IF($Y470="JG","MHRJG",IF($Y470="AV","MHRAV",IF($Y470="KP","MHRKP",IF($Y470="TH","MHRTH")))))</f>
        <v/>
      </c>
    </row>
    <row r="478">
      <c r="BD478" s="223">
        <f>IF($T474="LA","MLAC1",IF($T474="SS","MSSC1",IF($T474="SCI","MSCIC1",IF($T474="IM7","MM7C1",IF($T474="SP","MSPAC1",IF($T474="SPM","RM1B",IF($T474="SLA","RLA1B",IF($T474="ASC","ASC1BT1"))))))))</f>
        <v/>
      </c>
      <c r="BE478" s="217">
        <f>IF($U474="LA","MLAC2",IF($U474="SS","MSSC2",IF($U474="SCI","MSCIC2",IF($U474="im7","MM7C2",IF($U474="SP","MSPAC2",IF($U474="SPM","RM2B",IF($U474="SPLA","RLA2B",IF($U474="ASC","ASC2BT1",IF($U474="ELL","ELL2B")))))))))</f>
        <v/>
      </c>
      <c r="BF478" s="26">
        <f>IF($V474="LA","MLAC3",IF($V474="SS","MSSC3",IF($V474="SCI","MSCIC3",IF($V474="im8","MM8C3",IF($V474="SP","MSPC3",IF($V474="SPM","RM1G",IF($V474="SLA","RLA1G",IF($V474="ASC","ASC1GT1"))))))))</f>
        <v/>
      </c>
      <c r="BG478" s="26">
        <f>IF($W474="LA","MLAC4",IF($W474="SS","MSSC4",IF($W474="SCI","MSCIC4",IF($W474="im8","MM8C4",IF($W474="SP","MSPC4",IF($W474="SPM","RM2G",IF($W474="SPLA","RLA2G",IF($W474="ASC","ASC2GT1",IF($W474="MOT","OTM72G")))))))))</f>
        <v/>
      </c>
      <c r="BH478" s="26">
        <f>IF($X474="LA","MLAC5",IF($X474="SS","MSSC5",IF($X474="SCI","MSCIC5",IF($X474="im7","MM7C5",IF($X474="SP","MSPC5",IF($X474="ELL","ELL5G",IF($X474="SPLA","RLA5G",IF($X474="ASC","ASC5B"))))))))</f>
        <v/>
      </c>
      <c r="BI478" s="26">
        <f>IF($Y471="WB","MHRWB",IF($Y471="JG","MHRJG",IF($Y471="AV","MHRAV",IF($Y471="KP","MHRKP",IF($Y471="TH","MHRTH")))))</f>
        <v/>
      </c>
    </row>
    <row r="479">
      <c r="BD479" s="223">
        <f>IF($T475="LA","MLAC1",IF($T475="SS","MSSC1",IF($T475="SCI","MSCIC1",IF($T475="IM7","MM7C1",IF($T475="SP","MSPAC1",IF($T475="SPM","RM1B",IF($T475="SLA","RLA1B",IF($T475="ASC","ASC1BT1"))))))))</f>
        <v/>
      </c>
      <c r="BE479" s="217">
        <f>IF($U475="LA","MLAC2",IF($U475="SS","MSSC2",IF($U475="SCI","MSCIC2",IF($U475="im7","MM7C2",IF($U475="SP","MSPAC2",IF($U475="SPM","RM2B",IF($U475="SPLA","RLA2B",IF($U475="ASC","ASC2BT1",IF($U475="ELL","ELL2B")))))))))</f>
        <v/>
      </c>
      <c r="BF479" s="26">
        <f>IF($V475="LA","MLAC3",IF($V475="SS","MSSC3",IF($V475="SCI","MSCIC3",IF($V475="im8","MM8C3",IF($V475="SP","MSPC3",IF($V475="SPM","RM1G",IF($V475="SLA","RLA1G",IF($V475="ASC","ASC1GT1"))))))))</f>
        <v/>
      </c>
      <c r="BG479" s="26">
        <f>IF($W475="LA","MLAC4",IF($W475="SS","MSSC4",IF($W475="SCI","MSCIC4",IF($W475="im8","MM8C4",IF($W475="SP","MSPC4",IF($W475="SPM","RM2G",IF($W475="SPLA","RLA2G",IF($W475="ASC","ASC2GT1",IF($W475="MOT","OTM72G")))))))))</f>
        <v/>
      </c>
      <c r="BH479" s="26">
        <f>IF($X475="LA","MLAC5",IF($X475="SS","MSSC5",IF($X475="SCI","MSCIC5",IF($X475="im7","MM7C5",IF($X475="SP","MSPC5",IF($X475="ELL","ELL5G",IF($X475="SPLA","RLA5G",IF($X475="ASC","ASC5B"))))))))</f>
        <v/>
      </c>
      <c r="BI479" s="26">
        <f>IF($Y472="WB","MHRWB",IF($Y472="JG","MHRJG",IF($Y472="AV","MHRAV",IF($Y472="KP","MHRKP",IF($Y472="TH","MHRTH")))))</f>
        <v/>
      </c>
    </row>
    <row r="480">
      <c r="BD480" s="223">
        <f>IF($T476="LA","MLAC1",IF($T476="SS","MSSC1",IF($T476="SCI","MSCIC1",IF($T476="IM7","MM7C1",IF($T476="SP","MSPAC1",IF($T476="SPM","RM1B",IF($T476="SLA","RLA1B",IF($T476="ASC","ASC1BT1"))))))))</f>
        <v/>
      </c>
      <c r="BE480" s="217">
        <f>IF($U476="LA","MLAC2",IF($U476="SS","MSSC2",IF($U476="SCI","MSCIC2",IF($U476="im7","MM7C2",IF($U476="SP","MSPAC2",IF($U476="SPM","RM2B",IF($U476="SPLA","RLA2B",IF($U476="ASC","ASC2BT1",IF($U476="ELL","ELL2B")))))))))</f>
        <v/>
      </c>
      <c r="BF480" s="26">
        <f>IF($V476="LA","MLAC3",IF($V476="SS","MSSC3",IF($V476="SCI","MSCIC3",IF($V476="im8","MM8C3",IF($V476="SP","MSPC3",IF($V476="SPM","RM1G",IF($V476="SLA","RLA1G",IF($V476="ASC","ASC1GT1"))))))))</f>
        <v/>
      </c>
      <c r="BG480" s="26">
        <f>IF($W476="LA","MLAC4",IF($W476="SS","MSSC4",IF($W476="SCI","MSCIC4",IF($W476="im8","MM8C4",IF($W476="SP","MSPC4",IF($W476="SPM","RM2G",IF($W476="SPLA","RLA2G",IF($W476="ASC","ASC2GT1",IF($W476="MOT","OTM72G")))))))))</f>
        <v/>
      </c>
      <c r="BH480" s="26">
        <f>IF($X476="LA","MLAC5",IF($X476="SS","MSSC5",IF($X476="SCI","MSCIC5",IF($X476="im7","MM7C5",IF($X476="SP","MSPC5",IF($X476="ELL","ELL5G",IF($X476="SPLA","RLA5G",IF($X476="ASC","ASC5B"))))))))</f>
        <v/>
      </c>
      <c r="BI480" s="26">
        <f>IF($Y473="WB","MHRWB",IF($Y473="JG","MHRJG",IF($Y473="AV","MHRAV",IF($Y473="KP","MHRKP",IF($Y473="TH","MHRTH")))))</f>
        <v/>
      </c>
    </row>
    <row r="481">
      <c r="BD481" s="223">
        <f>IF($T477="LA","MLAC1",IF($T477="SS","MSSC1",IF($T477="SCI","MSCIC1",IF($T477="IM7","MM7C1",IF($T477="SP","MSPAC1",IF($T477="SPM","RM1B",IF($T477="SLA","RLA1B",IF($T477="ASC","ASC1BT1"))))))))</f>
        <v/>
      </c>
      <c r="BE481" s="217">
        <f>IF($U477="LA","MLAC2",IF($U477="SS","MSSC2",IF($U477="SCI","MSCIC2",IF($U477="im7","MM7C2",IF($U477="SP","MSPAC2",IF($U477="SPM","RM2B",IF($U477="SPLA","RLA2B",IF($U477="ASC","ASC2BT1",IF($U477="ELL","ELL2B")))))))))</f>
        <v/>
      </c>
      <c r="BF481" s="26">
        <f>IF($V477="LA","MLAC3",IF($V477="SS","MSSC3",IF($V477="SCI","MSCIC3",IF($V477="im8","MM8C3",IF($V477="SP","MSPC3",IF($V477="SPM","RM1G",IF($V477="SLA","RLA1G",IF($V477="ASC","ASC1GT1"))))))))</f>
        <v/>
      </c>
      <c r="BG481" s="26">
        <f>IF($W477="LA","MLAC4",IF($W477="SS","MSSC4",IF($W477="SCI","MSCIC4",IF($W477="im8","MM8C4",IF($W477="SP","MSPC4",IF($W477="SPM","RM2G",IF($W477="SPLA","RLA2G",IF($W477="ASC","ASC2GT1",IF($W477="MOT","OTM72G")))))))))</f>
        <v/>
      </c>
      <c r="BH481" s="26">
        <f>IF($X477="LA","MLAC5",IF($X477="SS","MSSC5",IF($X477="SCI","MSCIC5",IF($X477="im7","MM7C5",IF($X477="SP","MSPC5",IF($X477="ELL","ELL5G",IF($X477="SPLA","RLA5G",IF($X477="ASC","ASC5B"))))))))</f>
        <v/>
      </c>
      <c r="BI481" s="26">
        <f>IF($Y474="WB","MHRWB",IF($Y474="JG","MHRJG",IF($Y474="AV","MHRAV",IF($Y474="KP","MHRKP",IF($Y474="TH","MHRTH")))))</f>
        <v/>
      </c>
    </row>
    <row r="482">
      <c r="BD482" s="223">
        <f>IF($T478="LA","MLAC1",IF($T478="SS","MSSC1",IF($T478="SCI","MSCIC1",IF($T478="IM7","MM7C1",IF($T478="SP","MSPAC1",IF($T478="SPM","RM1B",IF($T478="SLA","RLA1B",IF($T478="ASC","ASC1BT1"))))))))</f>
        <v/>
      </c>
      <c r="BE482" s="217">
        <f>IF($U478="LA","MLAC2",IF($U478="SS","MSSC2",IF($U478="SCI","MSCIC2",IF($U478="im7","MM7C2",IF($U478="SP","MSPAC2",IF($U478="SPM","RM2B",IF($U478="SPLA","RLA2B",IF($U478="ASC","ASC2BT1",IF($U478="ELL","ELL2B")))))))))</f>
        <v/>
      </c>
      <c r="BF482" s="26">
        <f>IF($V478="LA","MLAC3",IF($V478="SS","MSSC3",IF($V478="SCI","MSCIC3",IF($V478="im8","MM8C3",IF($V478="SP","MSPC3",IF($V478="SPM","RM1G",IF($V478="SLA","RLA1G",IF($V478="ASC","ASC1GT1"))))))))</f>
        <v/>
      </c>
      <c r="BG482" s="26">
        <f>IF($W478="LA","MLAC4",IF($W478="SS","MSSC4",IF($W478="SCI","MSCIC4",IF($W478="im8","MM8C4",IF($W478="SP","MSPC4",IF($W478="SPM","RM2G",IF($W478="SPLA","RLA2G",IF($W478="ASC","ASC2GT1",IF($W478="MOT","OTM72G")))))))))</f>
        <v/>
      </c>
      <c r="BH482" s="26">
        <f>IF($X478="LA","MLAC5",IF($X478="SS","MSSC5",IF($X478="SCI","MSCIC5",IF($X478="im7","MM7C5",IF($X478="SP","MSPC5",IF($X478="ELL","ELL5G",IF($X478="SPLA","RLA5G",IF($X478="ASC","ASC5B"))))))))</f>
        <v/>
      </c>
      <c r="BI482" s="26">
        <f>IF($Y475="WB","MHRWB",IF($Y475="JG","MHRJG",IF($Y475="AV","MHRAV",IF($Y475="KP","MHRKP",IF($Y475="TH","MHRTH")))))</f>
        <v/>
      </c>
    </row>
    <row r="483">
      <c r="BD483" s="223">
        <f>IF($T479="LA","MLAC1",IF($T479="SS","MSSC1",IF($T479="SCI","MSCIC1",IF($T479="IM7","MM7C1",IF($T479="SP","MSPAC1",IF($T479="SPM","RM1B",IF($T479="SLA","RLA1B",IF($T479="ASC","ASC1BT1"))))))))</f>
        <v/>
      </c>
      <c r="BE483" s="217">
        <f>IF($U479="LA","MLAC2",IF($U479="SS","MSSC2",IF($U479="SCI","MSCIC2",IF($U479="im7","MM7C2",IF($U479="SP","MSPAC2",IF($U479="SPM","RM2B",IF($U479="SPLA","RLA2B",IF($U479="ASC","ASC2BT1",IF($U479="ELL","ELL2B")))))))))</f>
        <v/>
      </c>
      <c r="BF483" s="26">
        <f>IF($V479="LA","MLAC3",IF($V479="SS","MSSC3",IF($V479="SCI","MSCIC3",IF($V479="im8","MM8C3",IF($V479="SP","MSPC3",IF($V479="SPM","RM1G",IF($V479="SLA","RLA1G",IF($V479="ASC","ASC1GT1"))))))))</f>
        <v/>
      </c>
      <c r="BG483" s="26">
        <f>IF($W479="LA","MLAC4",IF($W479="SS","MSSC4",IF($W479="SCI","MSCIC4",IF($W479="im8","MM8C4",IF($W479="SP","MSPC4",IF($W479="SPM","RM2G",IF($W479="SPLA","RLA2G",IF($W479="ASC","ASC2GT1",IF($W479="MOT","OTM72G")))))))))</f>
        <v/>
      </c>
      <c r="BH483" s="26">
        <f>IF($X479="LA","MLAC5",IF($X479="SS","MSSC5",IF($X479="SCI","MSCIC5",IF($X479="im7","MM7C5",IF($X479="SP","MSPC5",IF($X479="ELL","ELL5G",IF($X479="SPLA","RLA5G",IF($X479="ASC","ASC5B"))))))))</f>
        <v/>
      </c>
      <c r="BI483" s="26">
        <f>IF($Y476="WB","MHRWB",IF($Y476="JG","MHRJG",IF($Y476="AV","MHRAV",IF($Y476="KP","MHRKP",IF($Y476="TH","MHRTH")))))</f>
        <v/>
      </c>
    </row>
    <row r="484">
      <c r="BD484" s="223">
        <f>IF($T480="LA","MLAC1",IF($T480="SS","MSSC1",IF($T480="SCI","MSCIC1",IF($T480="IM7","MM7C1",IF($T480="SP","MSPAC1",IF($T480="SPM","RM1B",IF($T480="SLA","RLA1B",IF($T480="ASC","ASC1BT1"))))))))</f>
        <v/>
      </c>
      <c r="BE484" s="217">
        <f>IF($U480="LA","MLAC2",IF($U480="SS","MSSC2",IF($U480="SCI","MSCIC2",IF($U480="im7","MM7C2",IF($U480="SP","MSPAC2",IF($U480="SPM","RM2B",IF($U480="SPLA","RLA2B",IF($U480="ASC","ASC2BT1",IF($U480="ELL","ELL2B")))))))))</f>
        <v/>
      </c>
      <c r="BF484" s="26">
        <f>IF($V480="LA","MLAC3",IF($V480="SS","MSSC3",IF($V480="SCI","MSCIC3",IF($V480="im8","MM8C3",IF($V480="SP","MSPC3",IF($V480="SPM","RM1G",IF($V480="SLA","RLA1G",IF($V480="ASC","ASC1GT1"))))))))</f>
        <v/>
      </c>
      <c r="BG484" s="26">
        <f>IF($W480="LA","MLAC4",IF($W480="SS","MSSC4",IF($W480="SCI","MSCIC4",IF($W480="im8","MM8C4",IF($W480="SP","MSPC4",IF($W480="SPM","RM2G",IF($W480="SPLA","RLA2G",IF($W480="ASC","ASC2GT1",IF($W480="MOT","OTM72G")))))))))</f>
        <v/>
      </c>
      <c r="BH484" s="26">
        <f>IF($X480="LA","MLAC5",IF($X480="SS","MSSC5",IF($X480="SCI","MSCIC5",IF($X480="im7","MM7C5",IF($X480="SP","MSPC5",IF($X480="ELL","ELL5G",IF($X480="SPLA","RLA5G",IF($X480="ASC","ASC5B"))))))))</f>
        <v/>
      </c>
      <c r="BI484" s="26">
        <f>IF($Y477="WB","MHRWB",IF($Y477="JG","MHRJG",IF($Y477="AV","MHRAV",IF($Y477="KP","MHRKP",IF($Y477="TH","MHRTH")))))</f>
        <v/>
      </c>
    </row>
    <row r="485">
      <c r="BD485" s="223">
        <f>IF($T481="LA","MLAC1",IF($T481="SS","MSSC1",IF($T481="SCI","MSCIC1",IF($T481="IM7","MM7C1",IF($T481="SP","MSPAC1",IF($T481="SPM","RM1B",IF($T481="SLA","RLA1B",IF($T481="ASC","ASC1BT1"))))))))</f>
        <v/>
      </c>
      <c r="BE485" s="217">
        <f>IF($U481="LA","MLAC2",IF($U481="SS","MSSC2",IF($U481="SCI","MSCIC2",IF($U481="im7","MM7C2",IF($U481="SP","MSPAC2",IF($U481="SPM","RM2B",IF($U481="SPLA","RLA2B",IF($U481="ASC","ASC2BT1",IF($U481="ELL","ELL2B")))))))))</f>
        <v/>
      </c>
      <c r="BF485" s="26">
        <f>IF($V481="LA","MLAC3",IF($V481="SS","MSSC3",IF($V481="SCI","MSCIC3",IF($V481="im8","MM8C3",IF($V481="SP","MSPC3",IF($V481="SPM","RM1G",IF($V481="SLA","RLA1G",IF($V481="ASC","ASC1GT1"))))))))</f>
        <v/>
      </c>
      <c r="BG485" s="26">
        <f>IF($W481="LA","MLAC4",IF($W481="SS","MSSC4",IF($W481="SCI","MSCIC4",IF($W481="im8","MM8C4",IF($W481="SP","MSPC4",IF($W481="SPM","RM2G",IF($W481="SPLA","RLA2G",IF($W481="ASC","ASC2GT1",IF($W481="MOT","OTM72G")))))))))</f>
        <v/>
      </c>
      <c r="BH485" s="26">
        <f>IF($X481="LA","MLAC5",IF($X481="SS","MSSC5",IF($X481="SCI","MSCIC5",IF($X481="im7","MM7C5",IF($X481="SP","MSPC5",IF($X481="ELL","ELL5G",IF($X481="SPLA","RLA5G",IF($X481="ASC","ASC5B"))))))))</f>
        <v/>
      </c>
      <c r="BI485" s="26">
        <f>IF($Y478="WB","MHRWB",IF($Y478="JG","MHRJG",IF($Y478="AV","MHRAV",IF($Y478="KP","MHRKP",IF($Y478="TH","MHRTH")))))</f>
        <v/>
      </c>
    </row>
    <row r="486">
      <c r="BD486" s="223">
        <f>IF($T482="LA","MLAC1",IF($T482="SS","MSSC1",IF($T482="SCI","MSCIC1",IF($T482="IM7","MM7C1",IF($T482="SP","MSPAC1",IF($T482="SPM","RM1B",IF($T482="SLA","RLA1B",IF($T482="ASC","ASC1BT1"))))))))</f>
        <v/>
      </c>
      <c r="BE486" s="217">
        <f>IF($U482="LA","MLAC2",IF($U482="SS","MSSC2",IF($U482="SCI","MSCIC2",IF($U482="im7","MM7C2",IF($U482="SP","MSPAC2",IF($U482="SPM","RM2B",IF($U482="SPLA","RLA2B",IF($U482="ASC","ASC2BT1",IF($U482="ELL","ELL2B")))))))))</f>
        <v/>
      </c>
      <c r="BF486" s="26">
        <f>IF($V482="LA","MLAC3",IF($V482="SS","MSSC3",IF($V482="SCI","MSCIC3",IF($V482="im8","MM8C3",IF($V482="SP","MSPC3",IF($V482="SPM","RM1G",IF($V482="SLA","RLA1G",IF($V482="ASC","ASC1GT1"))))))))</f>
        <v/>
      </c>
      <c r="BG486" s="26">
        <f>IF($W482="LA","MLAC4",IF($W482="SS","MSSC4",IF($W482="SCI","MSCIC4",IF($W482="im8","MM8C4",IF($W482="SP","MSPC4",IF($W482="SPM","RM2G",IF($W482="SPLA","RLA2G",IF($W482="ASC","ASC2GT1",IF($W482="MOT","OTM72G")))))))))</f>
        <v/>
      </c>
      <c r="BH486" s="26">
        <f>IF($X482="LA","MLAC5",IF($X482="SS","MSSC5",IF($X482="SCI","MSCIC5",IF($X482="im7","MM7C5",IF($X482="SP","MSPC5",IF($X482="ELL","ELL5G",IF($X482="SPLA","RLA5G",IF($X482="ASC","ASC5B"))))))))</f>
        <v/>
      </c>
      <c r="BI486" s="26">
        <f>IF($Y479="WB","MHRWB",IF($Y479="JG","MHRJG",IF($Y479="AV","MHRAV",IF($Y479="KP","MHRKP",IF($Y479="TH","MHRTH")))))</f>
        <v/>
      </c>
    </row>
    <row r="487">
      <c r="BD487" s="223">
        <f>IF($T483="LA","MLAC1",IF($T483="SS","MSSC1",IF($T483="SCI","MSCIC1",IF($T483="IM7","MM7C1",IF($T483="SP","MSPAC1",IF($T483="SPM","RM1B",IF($T483="SLA","RLA1B",IF($T483="ASC","ASC1BT1"))))))))</f>
        <v/>
      </c>
      <c r="BE487" s="217">
        <f>IF($U483="LA","MLAC2",IF($U483="SS","MSSC2",IF($U483="SCI","MSCIC2",IF($U483="im7","MM7C2",IF($U483="SP","MSPAC2",IF($U483="SPM","RM2B",IF($U483="SPLA","RLA2B",IF($U483="ASC","ASC2BT1",IF($U483="ELL","ELL2B")))))))))</f>
        <v/>
      </c>
      <c r="BF487" s="26">
        <f>IF($V483="LA","MLAC3",IF($V483="SS","MSSC3",IF($V483="SCI","MSCIC3",IF($V483="im8","MM8C3",IF($V483="SP","MSPC3",IF($V483="SPM","RM1G",IF($V483="SLA","RLA1G",IF($V483="ASC","ASC1GT1"))))))))</f>
        <v/>
      </c>
      <c r="BG487" s="26">
        <f>IF($W483="LA","MLAC4",IF($W483="SS","MSSC4",IF($W483="SCI","MSCIC4",IF($W483="im8","MM8C4",IF($W483="SP","MSPC4",IF($W483="SPM","RM2G",IF($W483="SPLA","RLA2G",IF($W483="ASC","ASC2GT1",IF($W483="MOT","OTM72G")))))))))</f>
        <v/>
      </c>
      <c r="BH487" s="26">
        <f>IF($X483="LA","MLAC5",IF($X483="SS","MSSC5",IF($X483="SCI","MSCIC5",IF($X483="im7","MM7C5",IF($X483="SP","MSPC5",IF($X483="ELL","ELL5G",IF($X483="SPLA","RLA5G",IF($X483="ASC","ASC5B"))))))))</f>
        <v/>
      </c>
      <c r="BI487" s="26">
        <f>IF($Y480="WB","MHRWB",IF($Y480="JG","MHRJG",IF($Y480="AV","MHRAV",IF($Y480="KP","MHRKP",IF($Y480="TH","MHRTH")))))</f>
        <v/>
      </c>
    </row>
    <row r="488">
      <c r="BD488" s="223">
        <f>IF($T484="LA","MLAC1",IF($T484="SS","MSSC1",IF($T484="SCI","MSCIC1",IF($T484="IM7","MM7C1",IF($T484="SP","MSPAC1",IF($T484="SPM","RM1B",IF($T484="SLA","RLA1B",IF($T484="ASC","ASC1BT1"))))))))</f>
        <v/>
      </c>
      <c r="BE488" s="217">
        <f>IF($U484="LA","MLAC2",IF($U484="SS","MSSC2",IF($U484="SCI","MSCIC2",IF($U484="im7","MM7C2",IF($U484="SP","MSPAC2",IF($U484="SPM","RM2B",IF($U484="SPLA","RLA2B",IF($U484="ASC","ASC2BT1",IF($U484="ELL","ELL2B")))))))))</f>
        <v/>
      </c>
      <c r="BF488" s="26">
        <f>IF($V484="LA","MLAC3",IF($V484="SS","MSSC3",IF($V484="SCI","MSCIC3",IF($V484="im8","MM8C3",IF($V484="SP","MSPC3",IF($V484="SPM","RM1G",IF($V484="SLA","RLA1G",IF($V484="ASC","ASC1GT1"))))))))</f>
        <v/>
      </c>
      <c r="BG488" s="26">
        <f>IF($W484="LA","MLAC4",IF($W484="SS","MSSC4",IF($W484="SCI","MSCIC4",IF($W484="im8","MM8C4",IF($W484="SP","MSPC4",IF($W484="SPM","RM2G",IF($W484="SPLA","RLA2G",IF($W484="ASC","ASC2GT1",IF($W484="MOT","OTM72G")))))))))</f>
        <v/>
      </c>
      <c r="BH488" s="26">
        <f>IF($X484="LA","MLAC5",IF($X484="SS","MSSC5",IF($X484="SCI","MSCIC5",IF($X484="im7","MM7C5",IF($X484="SP","MSPC5",IF($X484="ELL","ELL5G",IF($X484="SPLA","RLA5G",IF($X484="ASC","ASC5B"))))))))</f>
        <v/>
      </c>
      <c r="BI488" s="26">
        <f>IF($Y481="WB","MHRWB",IF($Y481="JG","MHRJG",IF($Y481="AV","MHRAV",IF($Y481="KP","MHRKP",IF($Y481="TH","MHRTH")))))</f>
        <v/>
      </c>
    </row>
    <row r="489">
      <c r="BD489" s="223">
        <f>IF($T485="LA","MLAC1",IF($T485="SS","MSSC1",IF($T485="SCI","MSCIC1",IF($T485="IM7","MM7C1",IF($T485="SP","MSPAC1",IF($T485="SPM","RM1B",IF($T485="SLA","RLA1B",IF($T485="ASC","ASC1BT1"))))))))</f>
        <v/>
      </c>
      <c r="BE489" s="217">
        <f>IF($U485="LA","MLAC2",IF($U485="SS","MSSC2",IF($U485="SCI","MSCIC2",IF($U485="im7","MM7C2",IF($U485="SP","MSPAC2",IF($U485="SPM","RM2B",IF($U485="SPLA","RLA2B",IF($U485="ASC","ASC2BT1",IF($U485="ELL","ELL2B")))))))))</f>
        <v/>
      </c>
      <c r="BF489" s="26">
        <f>IF($V485="LA","MLAC3",IF($V485="SS","MSSC3",IF($V485="SCI","MSCIC3",IF($V485="im8","MM8C3",IF($V485="SP","MSPC3",IF($V485="SPM","RM1G",IF($V485="SLA","RLA1G",IF($V485="ASC","ASC1GT1"))))))))</f>
        <v/>
      </c>
      <c r="BG489" s="26">
        <f>IF($W485="LA","MLAC4",IF($W485="SS","MSSC4",IF($W485="SCI","MSCIC4",IF($W485="im8","MM8C4",IF($W485="SP","MSPC4",IF($W485="SPM","RM2G",IF($W485="SPLA","RLA2G",IF($W485="ASC","ASC2GT1",IF($W485="MOT","OTM72G")))))))))</f>
        <v/>
      </c>
      <c r="BH489" s="26">
        <f>IF($X485="LA","MLAC5",IF($X485="SS","MSSC5",IF($X485="SCI","MSCIC5",IF($X485="im7","MM7C5",IF($X485="SP","MSPC5",IF($X485="ELL","ELL5G",IF($X485="SPLA","RLA5G",IF($X485="ASC","ASC5B"))))))))</f>
        <v/>
      </c>
      <c r="BI489" s="26">
        <f>IF($Y482="WB","MHRWB",IF($Y482="JG","MHRJG",IF($Y482="AV","MHRAV",IF($Y482="KP","MHRKP",IF($Y482="TH","MHRTH")))))</f>
        <v/>
      </c>
    </row>
    <row r="490">
      <c r="BD490" s="223">
        <f>IF($T486="LA","MLAC1",IF($T486="SS","MSSC1",IF($T486="SCI","MSCIC1",IF($T486="IM7","MM7C1",IF($T486="SP","MSPAC1",IF($T486="SPM","RM1B",IF($T486="SLA","RLA1B",IF($T486="ASC","ASC1BT1"))))))))</f>
        <v/>
      </c>
      <c r="BE490" s="217">
        <f>IF($U486="LA","MLAC2",IF($U486="SS","MSSC2",IF($U486="SCI","MSCIC2",IF($U486="im7","MM7C2",IF($U486="SP","MSPAC2",IF($U486="SPM","RM2B",IF($U486="SPLA","RLA2B",IF($U486="ASC","ASC2BT1",IF($U486="ELL","ELL2B")))))))))</f>
        <v/>
      </c>
      <c r="BF490" s="26">
        <f>IF($V486="LA","MLAC3",IF($V486="SS","MSSC3",IF($V486="SCI","MSCIC3",IF($V486="im8","MM8C3",IF($V486="SP","MSPC3",IF($V486="SPM","RM1G",IF($V486="SLA","RLA1G",IF($V486="ASC","ASC1GT1"))))))))</f>
        <v/>
      </c>
      <c r="BG490" s="26">
        <f>IF($W486="LA","MLAC4",IF($W486="SS","MSSC4",IF($W486="SCI","MSCIC4",IF($W486="im8","MM8C4",IF($W486="SP","MSPC4",IF($W486="SPM","RM2G",IF($W486="SPLA","RLA2G",IF($W486="ASC","ASC2GT1",IF($W486="MOT","OTM72G")))))))))</f>
        <v/>
      </c>
      <c r="BH490" s="26">
        <f>IF($X486="LA","MLAC5",IF($X486="SS","MSSC5",IF($X486="SCI","MSCIC5",IF($X486="im7","MM7C5",IF($X486="SP","MSPC5",IF($X486="ELL","ELL5G",IF($X486="SPLA","RLA5G",IF($X486="ASC","ASC5B"))))))))</f>
        <v/>
      </c>
      <c r="BI490" s="26">
        <f>IF($Y483="WB","MHRWB",IF($Y483="JG","MHRJG",IF($Y483="AV","MHRAV",IF($Y483="KP","MHRKP",IF($Y483="TH","MHRTH")))))</f>
        <v/>
      </c>
    </row>
    <row r="491">
      <c r="BD491" s="223">
        <f>IF($T487="LA","MLAC1",IF($T487="SS","MSSC1",IF($T487="SCI","MSCIC1",IF($T487="IM7","MM7C1",IF($T487="SP","MSPAC1",IF($T487="SPM","RM1B",IF($T487="SLA","RLA1B",IF($T487="ASC","ASC1BT1"))))))))</f>
        <v/>
      </c>
      <c r="BE491" s="217">
        <f>IF($U487="LA","MLAC2",IF($U487="SS","MSSC2",IF($U487="SCI","MSCIC2",IF($U487="im7","MM7C2",IF($U487="SP","MSPAC2",IF($U487="SPM","RM2B",IF($U487="SPLA","RLA2B",IF($U487="ASC","ASC2BT1",IF($U487="ELL","ELL2B")))))))))</f>
        <v/>
      </c>
      <c r="BF491" s="26">
        <f>IF($V487="LA","MLAC3",IF($V487="SS","MSSC3",IF($V487="SCI","MSCIC3",IF($V487="im8","MM8C3",IF($V487="SP","MSPC3",IF($V487="SPM","RM1G",IF($V487="SLA","RLA1G",IF($V487="ASC","ASC1GT1"))))))))</f>
        <v/>
      </c>
      <c r="BG491" s="26">
        <f>IF($W487="LA","MLAC4",IF($W487="SS","MSSC4",IF($W487="SCI","MSCIC4",IF($W487="im8","MM8C4",IF($W487="SP","MSPC4",IF($W487="SPM","RM2G",IF($W487="SPLA","RLA2G",IF($W487="ASC","ASC2GT1",IF($W487="MOT","OTM72G")))))))))</f>
        <v/>
      </c>
      <c r="BH491" s="26">
        <f>IF($X487="LA","MLAC5",IF($X487="SS","MSSC5",IF($X487="SCI","MSCIC5",IF($X487="im7","MM7C5",IF($X487="SP","MSPC5",IF($X487="ELL","ELL5G",IF($X487="SPLA","RLA5G",IF($X487="ASC","ASC5B"))))))))</f>
        <v/>
      </c>
      <c r="BI491" s="26">
        <f>IF($Y484="WB","MHRWB",IF($Y484="JG","MHRJG",IF($Y484="AV","MHRAV",IF($Y484="KP","MHRKP",IF($Y484="TH","MHRTH")))))</f>
        <v/>
      </c>
    </row>
    <row r="492">
      <c r="BD492" s="223">
        <f>IF($T488="LA","MLAC1",IF($T488="SS","MSSC1",IF($T488="SCI","MSCIC1",IF($T488="IM7","MM7C1",IF($T488="SP","MSPAC1",IF($T488="SPM","RM1B",IF($T488="SLA","RLA1B",IF($T488="ASC","ASC1BT1"))))))))</f>
        <v/>
      </c>
      <c r="BE492" s="217">
        <f>IF($U488="LA","MLAC2",IF($U488="SS","MSSC2",IF($U488="SCI","MSCIC2",IF($U488="im7","MM7C2",IF($U488="SP","MSPAC2",IF($U488="SPM","RM2B",IF($U488="SPLA","RLA2B",IF($U488="ASC","ASC2BT1",IF($U488="ELL","ELL2B")))))))))</f>
        <v/>
      </c>
      <c r="BF492" s="26">
        <f>IF($V488="LA","MLAC3",IF($V488="SS","MSSC3",IF($V488="SCI","MSCIC3",IF($V488="im8","MM8C3",IF($V488="SP","MSPC3",IF($V488="SPM","RM1G",IF($V488="SLA","RLA1G",IF($V488="ASC","ASC1GT1"))))))))</f>
        <v/>
      </c>
      <c r="BG492" s="26">
        <f>IF($W488="LA","MLAC4",IF($W488="SS","MSSC4",IF($W488="SCI","MSCIC4",IF($W488="im8","MM8C4",IF($W488="SP","MSPC4",IF($W488="SPM","RM2G",IF($W488="SPLA","RLA2G",IF($W488="ASC","ASC2GT1",IF($W488="MOT","OTM72G")))))))))</f>
        <v/>
      </c>
      <c r="BH492" s="26">
        <f>IF($X488="LA","MLAC5",IF($X488="SS","MSSC5",IF($X488="SCI","MSCIC5",IF($X488="im7","MM7C5",IF($X488="SP","MSPC5",IF($X488="ELL","ELL5G",IF($X488="SPLA","RLA5G",IF($X488="ASC","ASC5B"))))))))</f>
        <v/>
      </c>
      <c r="BI492" s="26">
        <f>IF($Y485="WB","MHRWB",IF($Y485="JG","MHRJG",IF($Y485="AV","MHRAV",IF($Y485="KP","MHRKP",IF($Y485="TH","MHRTH")))))</f>
        <v/>
      </c>
    </row>
    <row r="493">
      <c r="BD493" s="223">
        <f>IF($T489="LA","MLAC1",IF($T489="SS","MSSC1",IF($T489="SCI","MSCIC1",IF($T489="IM7","MM7C1",IF($T489="SP","MSPAC1",IF($T489="SPM","RM1B",IF($T489="SLA","RLA1B",IF($T489="ASC","ASC1BT1"))))))))</f>
        <v/>
      </c>
      <c r="BE493" s="217">
        <f>IF($U489="LA","MLAC2",IF($U489="SS","MSSC2",IF($U489="SCI","MSCIC2",IF($U489="im7","MM7C2",IF($U489="SP","MSPAC2",IF($U489="SPM","RM2B",IF($U489="SPLA","RLA2B",IF($U489="ASC","ASC2BT1",IF($U489="ELL","ELL2B")))))))))</f>
        <v/>
      </c>
      <c r="BF493" s="26">
        <f>IF($V489="LA","MLAC3",IF($V489="SS","MSSC3",IF($V489="SCI","MSCIC3",IF($V489="im8","MM8C3",IF($V489="SP","MSPC3",IF($V489="SPM","RM1G",IF($V489="SLA","RLA1G",IF($V489="ASC","ASC1GT1"))))))))</f>
        <v/>
      </c>
      <c r="BG493" s="26">
        <f>IF($W489="LA","MLAC4",IF($W489="SS","MSSC4",IF($W489="SCI","MSCIC4",IF($W489="im8","MM8C4",IF($W489="SP","MSPC4",IF($W489="SPM","RM2G",IF($W489="SPLA","RLA2G",IF($W489="ASC","ASC2GT1",IF($W489="MOT","OTM72G")))))))))</f>
        <v/>
      </c>
      <c r="BH493" s="26">
        <f>IF($X489="LA","MLAC5",IF($X489="SS","MSSC5",IF($X489="SCI","MSCIC5",IF($X489="im7","MM7C5",IF($X489="SP","MSPC5",IF($X489="ELL","ELL5G",IF($X489="SPLA","RLA5G",IF($X489="ASC","ASC5B"))))))))</f>
        <v/>
      </c>
      <c r="BI493" s="26">
        <f>IF($Y486="WB","MHRWB",IF($Y486="JG","MHRJG",IF($Y486="AV","MHRAV",IF($Y486="KP","MHRKP",IF($Y486="TH","MHRTH")))))</f>
        <v/>
      </c>
    </row>
    <row r="494">
      <c r="BD494" s="223">
        <f>IF($T490="LA","MLAC1",IF($T490="SS","MSSC1",IF($T490="SCI","MSCIC1",IF($T490="IM7","MM7C1",IF($T490="SP","MSPAC1",IF($T490="SPM","RM1B",IF($T490="SLA","RLA1B",IF($T490="ASC","ASC1BT1"))))))))</f>
        <v/>
      </c>
      <c r="BE494" s="217">
        <f>IF($U490="LA","MLAC2",IF($U490="SS","MSSC2",IF($U490="SCI","MSCIC2",IF($U490="im7","MM7C2",IF($U490="SP","MSPAC2",IF($U490="SPM","RM2B",IF($U490="SPLA","RLA2B",IF($U490="ASC","ASC2BT1",IF($U490="ELL","ELL2B")))))))))</f>
        <v/>
      </c>
      <c r="BF494" s="26">
        <f>IF($V490="LA","MLAC3",IF($V490="SS","MSSC3",IF($V490="SCI","MSCIC3",IF($V490="im8","MM8C3",IF($V490="SP","MSPC3",IF($V490="SPM","RM1G",IF($V490="SLA","RLA1G",IF($V490="ASC","ASC1GT1"))))))))</f>
        <v/>
      </c>
      <c r="BG494" s="26">
        <f>IF($W490="LA","MLAC4",IF($W490="SS","MSSC4",IF($W490="SCI","MSCIC4",IF($W490="im8","MM8C4",IF($W490="SP","MSPC4",IF($W490="SPM","RM2G",IF($W490="SPLA","RLA2G",IF($W490="ASC","ASC2GT1",IF($W490="MOT","OTM72G")))))))))</f>
        <v/>
      </c>
      <c r="BH494" s="26">
        <f>IF($X490="LA","MLAC5",IF($X490="SS","MSSC5",IF($X490="SCI","MSCIC5",IF($X490="im7","MM7C5",IF($X490="SP","MSPC5",IF($X490="ELL","ELL5G",IF($X490="SPLA","RLA5G",IF($X490="ASC","ASC5B"))))))))</f>
        <v/>
      </c>
      <c r="BI494" s="26">
        <f>IF($Y487="WB","MHRWB",IF($Y487="JG","MHRJG",IF($Y487="AV","MHRAV",IF($Y487="KP","MHRKP",IF($Y487="TH","MHRTH")))))</f>
        <v/>
      </c>
    </row>
    <row r="495">
      <c r="BD495" s="223">
        <f>IF($T491="LA","MLAC1",IF($T491="SS","MSSC1",IF($T491="SCI","MSCIC1",IF($T491="IM7","MM7C1",IF($T491="SP","MSPAC1",IF($T491="SPM","RM1B",IF($T491="SLA","RLA1B",IF($T491="ASC","ASC1BT1"))))))))</f>
        <v/>
      </c>
      <c r="BE495" s="217">
        <f>IF($U491="LA","MLAC2",IF($U491="SS","MSSC2",IF($U491="SCI","MSCIC2",IF($U491="im7","MM7C2",IF($U491="SP","MSPAC2",IF($U491="SPM","RM2B",IF($U491="SPLA","RLA2B",IF($U491="ASC","ASC2BT1",IF($U491="ELL","ELL2B")))))))))</f>
        <v/>
      </c>
      <c r="BF495" s="26">
        <f>IF($V491="LA","MLAC3",IF($V491="SS","MSSC3",IF($V491="SCI","MSCIC3",IF($V491="im8","MM8C3",IF($V491="SP","MSPC3",IF($V491="SPM","RM1G",IF($V491="SLA","RLA1G",IF($V491="ASC","ASC1GT1"))))))))</f>
        <v/>
      </c>
      <c r="BG495" s="26">
        <f>IF($W491="LA","MLAC4",IF($W491="SS","MSSC4",IF($W491="SCI","MSCIC4",IF($W491="im8","MM8C4",IF($W491="SP","MSPC4",IF($W491="SPM","RM2G",IF($W491="SPLA","RLA2G",IF($W491="ASC","ASC2GT1",IF($W491="MOT","OTM72G")))))))))</f>
        <v/>
      </c>
      <c r="BH495" s="26">
        <f>IF($X491="LA","MLAC5",IF($X491="SS","MSSC5",IF($X491="SCI","MSCIC5",IF($X491="im7","MM7C5",IF($X491="SP","MSPC5",IF($X491="ELL","ELL5G",IF($X491="SPLA","RLA5G",IF($X491="ASC","ASC5B"))))))))</f>
        <v/>
      </c>
      <c r="BI495" s="26">
        <f>IF($Y488="WB","MHRWB",IF($Y488="JG","MHRJG",IF($Y488="AV","MHRAV",IF($Y488="KP","MHRKP",IF($Y488="TH","MHRTH")))))</f>
        <v/>
      </c>
    </row>
    <row r="496">
      <c r="BD496" s="223">
        <f>IF($T492="LA","MLAC1",IF($T492="SS","MSSC1",IF($T492="SCI","MSCIC1",IF($T492="IM7","MM7C1",IF($T492="SP","MSPAC1",IF($T492="SPM","RM1B",IF($T492="SLA","RLA1B",IF($T492="ASC","ASC1BT1"))))))))</f>
        <v/>
      </c>
      <c r="BE496" s="217">
        <f>IF($U492="LA","MLAC2",IF($U492="SS","MSSC2",IF($U492="SCI","MSCIC2",IF($U492="im7","MM7C2",IF($U492="SP","MSPAC2",IF($U492="SPM","RM2B",IF($U492="SPLA","RLA2B",IF($U492="ASC","ASC2BT1",IF($U492="ELL","ELL2B")))))))))</f>
        <v/>
      </c>
      <c r="BF496" s="26">
        <f>IF($V492="LA","MLAC3",IF($V492="SS","MSSC3",IF($V492="SCI","MSCIC3",IF($V492="im8","MM8C3",IF($V492="SP","MSPC3",IF($V492="SPM","RM1G",IF($V492="SLA","RLA1G",IF($V492="ASC","ASC1GT1"))))))))</f>
        <v/>
      </c>
      <c r="BG496" s="26">
        <f>IF($W492="LA","MLAC4",IF($W492="SS","MSSC4",IF($W492="SCI","MSCIC4",IF($W492="im8","MM8C4",IF($W492="SP","MSPC4",IF($W492="SPM","RM2G",IF($W492="SPLA","RLA2G",IF($W492="ASC","ASC2GT1",IF($W492="MOT","OTM72G")))))))))</f>
        <v/>
      </c>
      <c r="BH496" s="26">
        <f>IF($X492="LA","MLAC5",IF($X492="SS","MSSC5",IF($X492="SCI","MSCIC5",IF($X492="im7","MM7C5",IF($X492="SP","MSPC5",IF($X492="ELL","ELL5G",IF($X492="SPLA","RLA5G",IF($X492="ASC","ASC5B"))))))))</f>
        <v/>
      </c>
      <c r="BI496" s="26">
        <f>IF($Y489="WB","MHRWB",IF($Y489="JG","MHRJG",IF($Y489="AV","MHRAV",IF($Y489="KP","MHRKP",IF($Y489="TH","MHRTH")))))</f>
        <v/>
      </c>
    </row>
    <row r="497">
      <c r="BD497" s="223">
        <f>IF($T493="LA","MLAC1",IF($T493="SS","MSSC1",IF($T493="SCI","MSCIC1",IF($T493="IM7","MM7C1",IF($T493="SP","MSPAC1",IF($T493="SPM","RM1B",IF($T493="SLA","RLA1B",IF($T493="ASC","ASC1BT1"))))))))</f>
        <v/>
      </c>
      <c r="BE497" s="217">
        <f>IF($U493="LA","MLAC2",IF($U493="SS","MSSC2",IF($U493="SCI","MSCIC2",IF($U493="im7","MM7C2",IF($U493="SP","MSPAC2",IF($U493="SPM","RM2B",IF($U493="SPLA","RLA2B",IF($U493="ASC","ASC2BT1",IF($U493="ELL","ELL2B")))))))))</f>
        <v/>
      </c>
      <c r="BF497" s="26">
        <f>IF($V493="LA","MLAC3",IF($V493="SS","MSSC3",IF($V493="SCI","MSCIC3",IF($V493="im8","MM8C3",IF($V493="SP","MSPC3",IF($V493="SPM","RM1G",IF($V493="SLA","RLA1G",IF($V493="ASC","ASC1GT1"))))))))</f>
        <v/>
      </c>
      <c r="BG497" s="26">
        <f>IF($W493="LA","MLAC4",IF($W493="SS","MSSC4",IF($W493="SCI","MSCIC4",IF($W493="im8","MM8C4",IF($W493="SP","MSPC4",IF($W493="SPM","RM2G",IF($W493="SPLA","RLA2G",IF($W493="ASC","ASC2GT1",IF($W493="MOT","OTM72G")))))))))</f>
        <v/>
      </c>
      <c r="BH497" s="26">
        <f>IF($X493="LA","MLAC5",IF($X493="SS","MSSC5",IF($X493="SCI","MSCIC5",IF($X493="im7","MM7C5",IF($X493="SP","MSPC5",IF($X493="ELL","ELL5G",IF($X493="SPLA","RLA5G",IF($X493="ASC","ASC5B"))))))))</f>
        <v/>
      </c>
      <c r="BI497" s="26">
        <f>IF($Y490="WB","MHRWB",IF($Y490="JG","MHRJG",IF($Y490="AV","MHRAV",IF($Y490="KP","MHRKP",IF($Y490="TH","MHRTH")))))</f>
        <v/>
      </c>
    </row>
    <row r="498">
      <c r="BD498" s="223">
        <f>IF($T494="LA","MLAC1",IF($T494="SS","MSSC1",IF($T494="SCI","MSCIC1",IF($T494="IM7","MM7C1",IF($T494="SP","MSPAC1",IF($T494="SPM","RM1B",IF($T494="SLA","RLA1B",IF($T494="ASC","ASC1BT1"))))))))</f>
        <v/>
      </c>
      <c r="BE498" s="217">
        <f>IF($U494="LA","MLAC2",IF($U494="SS","MSSC2",IF($U494="SCI","MSCIC2",IF($U494="im7","MM7C2",IF($U494="SP","MSPAC2",IF($U494="SPM","RM2B",IF($U494="SPLA","RLA2B",IF($U494="ASC","ASC2BT1",IF($U494="ELL","ELL2B")))))))))</f>
        <v/>
      </c>
      <c r="BF498" s="26">
        <f>IF($V494="LA","MLAC3",IF($V494="SS","MSSC3",IF($V494="SCI","MSCIC3",IF($V494="im8","MM8C3",IF($V494="SP","MSPC3",IF($V494="SPM","RM1G",IF($V494="SLA","RLA1G",IF($V494="ASC","ASC1GT1"))))))))</f>
        <v/>
      </c>
      <c r="BG498" s="26">
        <f>IF($W494="LA","MLAC4",IF($W494="SS","MSSC4",IF($W494="SCI","MSCIC4",IF($W494="im8","MM8C4",IF($W494="SP","MSPC4",IF($W494="SPM","RM2G",IF($W494="SPLA","RLA2G",IF($W494="ASC","ASC2GT1",IF($W494="MOT","OTM72G")))))))))</f>
        <v/>
      </c>
      <c r="BH498" s="26">
        <f>IF($X494="LA","MLAC5",IF($X494="SS","MSSC5",IF($X494="SCI","MSCIC5",IF($X494="im7","MM7C5",IF($X494="SP","MSPC5",IF($X494="ELL","ELL5G",IF($X494="SPLA","RLA5G",IF($X494="ASC","ASC5B"))))))))</f>
        <v/>
      </c>
      <c r="BI498" s="26">
        <f>IF($Y491="WB","MHRWB",IF($Y491="JG","MHRJG",IF($Y491="AV","MHRAV",IF($Y491="KP","MHRKP",IF($Y491="TH","MHRTH")))))</f>
        <v/>
      </c>
    </row>
    <row r="499">
      <c r="BD499" s="223">
        <f>IF($T495="LA","MLAC1",IF($T495="SS","MSSC1",IF($T495="SCI","MSCIC1",IF($T495="IM7","MM7C1",IF($T495="SP","MSPAC1",IF($T495="SPM","RM1B",IF($T495="SLA","RLA1B",IF($T495="ASC","ASC1BT1"))))))))</f>
        <v/>
      </c>
      <c r="BE499" s="217">
        <f>IF($U495="LA","MLAC2",IF($U495="SS","MSSC2",IF($U495="SCI","MSCIC2",IF($U495="im7","MM7C2",IF($U495="SP","MSPAC2",IF($U495="SPM","RM2B",IF($U495="SPLA","RLA2B",IF($U495="ASC","ASC2BT1",IF($U495="ELL","ELL2B")))))))))</f>
        <v/>
      </c>
      <c r="BF499" s="26">
        <f>IF($V495="LA","MLAC3",IF($V495="SS","MSSC3",IF($V495="SCI","MSCIC3",IF($V495="im8","MM8C3",IF($V495="SP","MSPC3",IF($V495="SPM","RM1G",IF($V495="SLA","RLA1G",IF($V495="ASC","ASC1GT1"))))))))</f>
        <v/>
      </c>
      <c r="BG499" s="26">
        <f>IF($W495="LA","MLAC4",IF($W495="SS","MSSC4",IF($W495="SCI","MSCIC4",IF($W495="im8","MM8C4",IF($W495="SP","MSPC4",IF($W495="SPM","RM2G",IF($W495="SPLA","RLA2G",IF($W495="ASC","ASC2GT1",IF($W495="MOT","OTM72G")))))))))</f>
        <v/>
      </c>
      <c r="BH499" s="26">
        <f>IF($X495="LA","MLAC5",IF($X495="SS","MSSC5",IF($X495="SCI","MSCIC5",IF($X495="im7","MM7C5",IF($X495="SP","MSPC5",IF($X495="ELL","ELL5G",IF($X495="SPLA","RLA5G",IF($X495="ASC","ASC5B"))))))))</f>
        <v/>
      </c>
      <c r="BI499" s="26">
        <f>IF($Y492="WB","MHRWB",IF($Y492="JG","MHRJG",IF($Y492="AV","MHRAV",IF($Y492="KP","MHRKP",IF($Y492="TH","MHRTH")))))</f>
        <v/>
      </c>
    </row>
    <row r="500">
      <c r="BD500" s="223">
        <f>IF($T496="LA","MLAC1",IF($T496="SS","MSSC1",IF($T496="SCI","MSCIC1",IF($T496="IM7","MM7C1",IF($T496="SP","MSPAC1",IF($T496="SPM","RM1B",IF($T496="SLA","RLA1B",IF($T496="ASC","ASC1BT1"))))))))</f>
        <v/>
      </c>
      <c r="BE500" s="217">
        <f>IF($U496="LA","MLAC2",IF($U496="SS","MSSC2",IF($U496="SCI","MSCIC2",IF($U496="im7","MM7C2",IF($U496="SP","MSPAC2",IF($U496="SPM","RM2B",IF($U496="SPLA","RLA2B",IF($U496="ASC","ASC2BT1",IF($U496="ELL","ELL2B")))))))))</f>
        <v/>
      </c>
      <c r="BF500" s="26">
        <f>IF($V496="LA","MLAC3",IF($V496="SS","MSSC3",IF($V496="SCI","MSCIC3",IF($V496="im8","MM8C3",IF($V496="SP","MSPC3",IF($V496="SPM","RM1G",IF($V496="SLA","RLA1G",IF($V496="ASC","ASC1GT1"))))))))</f>
        <v/>
      </c>
      <c r="BG500" s="26">
        <f>IF($W496="LA","MLAC4",IF($W496="SS","MSSC4",IF($W496="SCI","MSCIC4",IF($W496="im8","MM8C4",IF($W496="SP","MSPC4",IF($W496="SPM","RM2G",IF($W496="SPLA","RLA2G",IF($W496="ASC","ASC2GT1",IF($W496="MOT","OTM72G")))))))))</f>
        <v/>
      </c>
      <c r="BH500" s="26">
        <f>IF($X496="LA","MLAC5",IF($X496="SS","MSSC5",IF($X496="SCI","MSCIC5",IF($X496="im7","MM7C5",IF($X496="SP","MSPC5",IF($X496="ELL","ELL5G",IF($X496="SPLA","RLA5G",IF($X496="ASC","ASC5B"))))))))</f>
        <v/>
      </c>
      <c r="BI500" s="26">
        <f>IF($Y493="WB","MHRWB",IF($Y493="JG","MHRJG",IF($Y493="AV","MHRAV",IF($Y493="KP","MHRKP",IF($Y493="TH","MHRTH")))))</f>
        <v/>
      </c>
    </row>
    <row r="501">
      <c r="BD501" s="223">
        <f>IF($T497="LA","MLAC1",IF($T497="SS","MSSC1",IF($T497="SCI","MSCIC1",IF($T497="IM7","MM7C1",IF($T497="SP","MSPAC1",IF($T497="SPM","RM1B",IF($T497="SLA","RLA1B",IF($T497="ASC","ASC1BT1"))))))))</f>
        <v/>
      </c>
      <c r="BE501" s="217">
        <f>IF($U497="LA","MLAC2",IF($U497="SS","MSSC2",IF($U497="SCI","MSCIC2",IF($U497="im7","MM7C2",IF($U497="SP","MSPAC2",IF($U497="SPM","RM2B",IF($U497="SPLA","RLA2B",IF($U497="ASC","ASC2BT1",IF($U497="ELL","ELL2B")))))))))</f>
        <v/>
      </c>
      <c r="BF501" s="26">
        <f>IF($V497="LA","MLAC3",IF($V497="SS","MSSC3",IF($V497="SCI","MSCIC3",IF($V497="im8","MM8C3",IF($V497="SP","MSPC3",IF($V497="SPM","RM1G",IF($V497="SLA","RLA1G",IF($V497="ASC","ASC1GT1"))))))))</f>
        <v/>
      </c>
      <c r="BG501" s="26">
        <f>IF($W497="LA","MLAC4",IF($W497="SS","MSSC4",IF($W497="SCI","MSCIC4",IF($W497="im8","MM8C4",IF($W497="SP","MSPC4",IF($W497="SPM","RM2G",IF($W497="SPLA","RLA2G",IF($W497="ASC","ASC2GT1",IF($W497="MOT","OTM72G")))))))))</f>
        <v/>
      </c>
      <c r="BH501" s="26">
        <f>IF($X497="LA","MLAC5",IF($X497="SS","MSSC5",IF($X497="SCI","MSCIC5",IF($X497="im7","MM7C5",IF($X497="SP","MSPC5",IF($X497="ELL","ELL5G",IF($X497="SPLA","RLA5G",IF($X497="ASC","ASC5B"))))))))</f>
        <v/>
      </c>
      <c r="BI501" s="26">
        <f>IF($Y494="WB","MHRWB",IF($Y494="JG","MHRJG",IF($Y494="AV","MHRAV",IF($Y494="KP","MHRKP",IF($Y494="TH","MHRTH")))))</f>
        <v/>
      </c>
    </row>
    <row r="502">
      <c r="BD502" s="223">
        <f>IF($T498="LA","MLAC1",IF($T498="SS","MSSC1",IF($T498="SCI","MSCIC1",IF($T498="IM7","MM7C1",IF($T498="SP","MSPAC1",IF($T498="SPM","RM1B",IF($T498="SLA","RLA1B",IF($T498="ASC","ASC1BT1"))))))))</f>
        <v/>
      </c>
      <c r="BE502" s="217">
        <f>IF($U498="LA","MLAC2",IF($U498="SS","MSSC2",IF($U498="SCI","MSCIC2",IF($U498="im7","MM7C2",IF($U498="SP","MSPAC2",IF($U498="SPM","RM2B",IF($U498="SPLA","RLA2B",IF($U498="ASC","ASC2BT1",IF($U498="ELL","ELL2B")))))))))</f>
        <v/>
      </c>
      <c r="BF502" s="26">
        <f>IF($V498="LA","MLAC3",IF($V498="SS","MSSC3",IF($V498="SCI","MSCIC3",IF($V498="im8","MM8C3",IF($V498="SP","MSPC3",IF($V498="SPM","RM1G",IF($V498="SLA","RLA1G",IF($V498="ASC","ASC1GT1"))))))))</f>
        <v/>
      </c>
      <c r="BG502" s="26">
        <f>IF($W498="LA","MLAC4",IF($W498="SS","MSSC4",IF($W498="SCI","MSCIC4",IF($W498="im8","MM8C4",IF($W498="SP","MSPC4",IF($W498="SPM","RM2G",IF($W498="SPLA","RLA2G",IF($W498="ASC","ASC2GT1",IF($W498="MOT","OTM72G")))))))))</f>
        <v/>
      </c>
      <c r="BH502" s="26">
        <f>IF($X498="LA","MLAC5",IF($X498="SS","MSSC5",IF($X498="SCI","MSCIC5",IF($X498="im7","MM7C5",IF($X498="SP","MSPC5",IF($X498="ELL","ELL5G",IF($X498="SPLA","RLA5G",IF($X498="ASC","ASC5B"))))))))</f>
        <v/>
      </c>
      <c r="BI502" s="26">
        <f>IF($Y495="WB","MHRWB",IF($Y495="JG","MHRJG",IF($Y495="AV","MHRAV",IF($Y495="KP","MHRKP",IF($Y495="TH","MHRTH")))))</f>
        <v/>
      </c>
    </row>
    <row r="503">
      <c r="BD503" s="223">
        <f>IF($T499="LA","MLAC1",IF($T499="SS","MSSC1",IF($T499="SCI","MSCIC1",IF($T499="IM7","MM7C1",IF($T499="SP","MSPAC1",IF($T499="SPM","RM1B",IF($T499="SLA","RLA1B",IF($T499="ASC","ASC1BT1"))))))))</f>
        <v/>
      </c>
      <c r="BE503" s="217">
        <f>IF($U499="LA","MLAC2",IF($U499="SS","MSSC2",IF($U499="SCI","MSCIC2",IF($U499="im7","MM7C2",IF($U499="SP","MSPAC2",IF($U499="SPM","RM2B",IF($U499="SPLA","RLA2B",IF($U499="ASC","ASC2BT1",IF($U499="ELL","ELL2B")))))))))</f>
        <v/>
      </c>
      <c r="BF503" s="26">
        <f>IF($V499="LA","MLAC3",IF($V499="SS","MSSC3",IF($V499="SCI","MSCIC3",IF($V499="im8","MM8C3",IF($V499="SP","MSPC3",IF($V499="SPM","RM1G",IF($V499="SLA","RLA1G",IF($V499="ASC","ASC1GT1"))))))))</f>
        <v/>
      </c>
      <c r="BG503" s="26">
        <f>IF($W499="LA","MLAC4",IF($W499="SS","MSSC4",IF($W499="SCI","MSCIC4",IF($W499="im8","MM8C4",IF($W499="SP","MSPC4",IF($W499="SPM","RM2G",IF($W499="SPLA","RLA2G",IF($W499="ASC","ASC2GT1",IF($W499="MOT","OTM72G")))))))))</f>
        <v/>
      </c>
      <c r="BH503" s="26">
        <f>IF($X499="LA","MLAC5",IF($X499="SS","MSSC5",IF($X499="SCI","MSCIC5",IF($X499="im7","MM7C5",IF($X499="SP","MSPC5",IF($X499="ELL","ELL5G",IF($X499="SPLA","RLA5G",IF($X499="ASC","ASC5B"))))))))</f>
        <v/>
      </c>
      <c r="BI503" s="26">
        <f>IF($Y496="WB","MHRWB",IF($Y496="JG","MHRJG",IF($Y496="AV","MHRAV",IF($Y496="KP","MHRKP",IF($Y496="TH","MHRTH")))))</f>
        <v/>
      </c>
    </row>
    <row r="504">
      <c r="BD504" s="223">
        <f>IF($T500="LA","MLAC1",IF($T500="SS","MSSC1",IF($T500="SCI","MSCIC1",IF($T500="IM7","MM7C1",IF($T500="SP","MSPAC1",IF($T500="SPM","RM1B",IF($T500="SLA","RLA1B",IF($T500="ASC","ASC1BT1"))))))))</f>
        <v/>
      </c>
      <c r="BE504" s="217">
        <f>IF($U500="LA","MLAC2",IF($U500="SS","MSSC2",IF($U500="SCI","MSCIC2",IF($U500="im7","MM7C2",IF($U500="SP","MSPAC2",IF($U500="SPM","RM2B",IF($U500="SPLA","RLA2B",IF($U500="ASC","ASC2BT1",IF($U500="ELL","ELL2B")))))))))</f>
        <v/>
      </c>
      <c r="BF504" s="26">
        <f>IF($V500="LA","MLAC3",IF($V500="SS","MSSC3",IF($V500="SCI","MSCIC3",IF($V500="im8","MM8C3",IF($V500="SP","MSPC3",IF($V500="SPM","RM1G",IF($V500="SLA","RLA1G",IF($V500="ASC","ASC1GT1"))))))))</f>
        <v/>
      </c>
      <c r="BG504" s="26">
        <f>IF($W500="LA","MLAC4",IF($W500="SS","MSSC4",IF($W500="SCI","MSCIC4",IF($W500="im8","MM8C4",IF($W500="SP","MSPC4",IF($W500="SPM","RM2G",IF($W500="SPLA","RLA2G",IF($W500="ASC","ASC2GT1",IF($W500="MOT","OTM72G")))))))))</f>
        <v/>
      </c>
      <c r="BH504" s="26">
        <f>IF($X500="LA","MLAC5",IF($X500="SS","MSSC5",IF($X500="SCI","MSCIC5",IF($X500="im7","MM7C5",IF($X500="SP","MSPC5",IF($X500="ELL","ELL5G",IF($X500="SPLA","RLA5G",IF($X500="ASC","ASC5B"))))))))</f>
        <v/>
      </c>
      <c r="BI504" s="26">
        <f>IF($Y497="WB","MHRWB",IF($Y497="JG","MHRJG",IF($Y497="AV","MHRAV",IF($Y497="KP","MHRKP",IF($Y497="TH","MHRTH")))))</f>
        <v/>
      </c>
    </row>
    <row r="505">
      <c r="BD505" s="223">
        <f>IF($T501="LA","MLAC1",IF($T501="SS","MSSC1",IF($T501="SCI","MSCIC1",IF($T501="IM7","MM7C1",IF($T501="SP","MSPAC1",IF($T501="SPM","RM1B",IF($T501="SLA","RLA1B",IF($T501="ASC","ASC1BT1"))))))))</f>
        <v/>
      </c>
      <c r="BE505" s="217">
        <f>IF($U501="LA","MLAC2",IF($U501="SS","MSSC2",IF($U501="SCI","MSCIC2",IF($U501="im7","MM7C2",IF($U501="SP","MSPAC2",IF($U501="SPM","RM2B",IF($U501="SPLA","RLA2B",IF($U501="ASC","ASC2BT1",IF($U501="ELL","ELL2B")))))))))</f>
        <v/>
      </c>
      <c r="BF505" s="26">
        <f>IF($V501="LA","MLAC3",IF($V501="SS","MSSC3",IF($V501="SCI","MSCIC3",IF($V501="im8","MM8C3",IF($V501="SP","MSPC3",IF($V501="SPM","RM1G",IF($V501="SLA","RLA1G",IF($V501="ASC","ASC1GT1"))))))))</f>
        <v/>
      </c>
      <c r="BG505" s="26">
        <f>IF($W501="LA","MLAC4",IF($W501="SS","MSSC4",IF($W501="SCI","MSCIC4",IF($W501="im8","MM8C4",IF($W501="SP","MSPC4",IF($W501="SPM","RM2G",IF($W501="SPLA","RLA2G",IF($W501="ASC","ASC2GT1",IF($W501="MOT","OTM72G")))))))))</f>
        <v/>
      </c>
      <c r="BH505" s="26">
        <f>IF($X501="LA","MLAC5",IF($X501="SS","MSSC5",IF($X501="SCI","MSCIC5",IF($X501="im7","MM7C5",IF($X501="SP","MSPC5",IF($X501="ELL","ELL5G",IF($X501="SPLA","RLA5G",IF($X501="ASC","ASC5B"))))))))</f>
        <v/>
      </c>
      <c r="BI505" s="26">
        <f>IF($Y498="WB","MHRWB",IF($Y498="JG","MHRJG",IF($Y498="AV","MHRAV",IF($Y498="KP","MHRKP",IF($Y498="TH","MHRTH")))))</f>
        <v/>
      </c>
    </row>
    <row r="506">
      <c r="BD506" s="223">
        <f>IF($T502="LA","MLAC1",IF($T502="SS","MSSC1",IF($T502="SCI","MSCIC1",IF($T502="IM7","MM7C1",IF($T502="SP","MSPAC1",IF($T502="SPM","RM1B",IF($T502="SLA","RLA1B",IF($T502="ASC","ASC1BT1"))))))))</f>
        <v/>
      </c>
      <c r="BE506" s="217">
        <f>IF($U502="LA","MLAC2",IF($U502="SS","MSSC2",IF($U502="SCI","MSCIC2",IF($U502="im7","MM7C2",IF($U502="SP","MSPAC2",IF($U502="SPM","RM2B",IF($U502="SPLA","RLA2B",IF($U502="ASC","ASC2BT1",IF($U502="ELL","ELL2B")))))))))</f>
        <v/>
      </c>
      <c r="BF506" s="26">
        <f>IF($V502="LA","MLAC3",IF($V502="SS","MSSC3",IF($V502="SCI","MSCIC3",IF($V502="im8","MM8C3",IF($V502="SP","MSPC3",IF($V502="SPM","RM1G",IF($V502="SLA","RLA1G",IF($V502="ASC","ASC1GT1"))))))))</f>
        <v/>
      </c>
      <c r="BG506" s="26">
        <f>IF($W502="LA","MLAC4",IF($W502="SS","MSSC4",IF($W502="SCI","MSCIC4",IF($W502="im8","MM8C4",IF($W502="SP","MSPC4",IF($W502="SPM","RM2G",IF($W502="SPLA","RLA2G",IF($W502="ASC","ASC2GT1",IF($W502="MOT","OTM72G")))))))))</f>
        <v/>
      </c>
      <c r="BH506" s="26">
        <f>IF($X502="LA","MLAC5",IF($X502="SS","MSSC5",IF($X502="SCI","MSCIC5",IF($X502="im7","MM7C5",IF($X502="SP","MSPC5",IF($X502="ELL","ELL5G",IF($X502="SPLA","RLA5G",IF($X502="ASC","ASC5B"))))))))</f>
        <v/>
      </c>
      <c r="BI506" s="26">
        <f>IF($Y499="WB","MHRWB",IF($Y499="JG","MHRJG",IF($Y499="AV","MHRAV",IF($Y499="KP","MHRKP",IF($Y499="TH","MHRTH")))))</f>
        <v/>
      </c>
    </row>
    <row r="507">
      <c r="BD507" s="223">
        <f>IF($T503="LA","MLAC1",IF($T503="SS","MSSC1",IF($T503="SCI","MSCIC1",IF($T503="IM7","MM7C1",IF($T503="SP","MSPAC1",IF($T503="SPM","RM1B",IF($T503="SLA","RLA1B",IF($T503="ASC","ASC1BT1"))))))))</f>
        <v/>
      </c>
      <c r="BE507" s="217">
        <f>IF($U503="LA","MLAC2",IF($U503="SS","MSSC2",IF($U503="SCI","MSCIC2",IF($U503="im7","MM7C2",IF($U503="SP","MSPAC2",IF($U503="SPM","RM2B",IF($U503="SPLA","RLA2B",IF($U503="ASC","ASC2BT1",IF($U503="ELL","ELL2B")))))))))</f>
        <v/>
      </c>
      <c r="BF507" s="26">
        <f>IF($V503="LA","MLAC3",IF($V503="SS","MSSC3",IF($V503="SCI","MSCIC3",IF($V503="im8","MM8C3",IF($V503="SP","MSPC3",IF($V503="SPM","RM1G",IF($V503="SLA","RLA1G",IF($V503="ASC","ASC1GT1"))))))))</f>
        <v/>
      </c>
      <c r="BG507" s="26">
        <f>IF($W503="LA","MLAC4",IF($W503="SS","MSSC4",IF($W503="SCI","MSCIC4",IF($W503="im8","MM8C4",IF($W503="SP","MSPC4",IF($W503="SPM","RM2G",IF($W503="SPLA","RLA2G",IF($W503="ASC","ASC2GT1",IF($W503="MOT","OTM72G")))))))))</f>
        <v/>
      </c>
      <c r="BH507" s="26">
        <f>IF($X503="LA","MLAC5",IF($X503="SS","MSSC5",IF($X503="SCI","MSCIC5",IF($X503="im7","MM7C5",IF($X503="SP","MSPC5",IF($X503="ELL","ELL5G",IF($X503="SPLA","RLA5G",IF($X503="ASC","ASC5B"))))))))</f>
        <v/>
      </c>
      <c r="BI507" s="26">
        <f>IF($Y500="WB","MHRWB",IF($Y500="JG","MHRJG",IF($Y500="AV","MHRAV",IF($Y500="KP","MHRKP",IF($Y500="TH","MHRTH")))))</f>
        <v/>
      </c>
    </row>
    <row r="508">
      <c r="BD508" s="223">
        <f>IF($T504="LA","MLAC1",IF($T504="SS","MSSC1",IF($T504="SCI","MSCIC1",IF($T504="IM7","MM7C1",IF($T504="SP","MSPAC1",IF($T504="SPM","RM1B",IF($T504="SLA","RLA1B",IF($T504="ASC","ASC1BT1"))))))))</f>
        <v/>
      </c>
      <c r="BE508" s="217">
        <f>IF($U504="LA","MLAC2",IF($U504="SS","MSSC2",IF($U504="SCI","MSCIC2",IF($U504="im7","MM7C2",IF($U504="SP","MSPAC2",IF($U504="SPM","RM2B",IF($U504="SPLA","RLA2B",IF($U504="ASC","ASC2BT1",IF($U504="ELL","ELL2B")))))))))</f>
        <v/>
      </c>
      <c r="BF508" s="26">
        <f>IF($V504="LA","MLAC3",IF($V504="SS","MSSC3",IF($V504="SCI","MSCIC3",IF($V504="im8","MM8C3",IF($V504="SP","MSPC3",IF($V504="SPM","RM1G",IF($V504="SLA","RLA1G",IF($V504="ASC","ASC1GT1"))))))))</f>
        <v/>
      </c>
      <c r="BG508" s="26">
        <f>IF($W504="LA","MLAC4",IF($W504="SS","MSSC4",IF($W504="SCI","MSCIC4",IF($W504="im8","MM8C4",IF($W504="SP","MSPC4",IF($W504="SPM","RM2G",IF($W504="SPLA","RLA2G",IF($W504="ASC","ASC2GT1",IF($W504="MOT","OTM72G")))))))))</f>
        <v/>
      </c>
      <c r="BH508" s="26">
        <f>IF($X504="LA","MLAC5",IF($X504="SS","MSSC5",IF($X504="SCI","MSCIC5",IF($X504="im7","MM7C5",IF($X504="SP","MSPC5",IF($X504="ELL","ELL5G",IF($X504="SPLA","RLA5G",IF($X504="ASC","ASC5B"))))))))</f>
        <v/>
      </c>
      <c r="BI508" s="26">
        <f>IF($Y501="WB","MHRWB",IF($Y501="JG","MHRJG",IF($Y501="AV","MHRAV",IF($Y501="KP","MHRKP",IF($Y501="TH","MHRTH")))))</f>
        <v/>
      </c>
    </row>
    <row r="509">
      <c r="BD509" s="223">
        <f>IF($T505="LA","MLAC1",IF($T505="SS","MSSC1",IF($T505="SCI","MSCIC1",IF($T505="IM7","MM7C1",IF($T505="SP","MSPAC1",IF($T505="SPM","RM1B",IF($T505="SLA","RLA1B",IF($T505="ASC","ASC1BT1"))))))))</f>
        <v/>
      </c>
      <c r="BE509" s="217">
        <f>IF($U505="LA","MLAC2",IF($U505="SS","MSSC2",IF($U505="SCI","MSCIC2",IF($U505="im7","MM7C2",IF($U505="SP","MSPAC2",IF($U505="SPM","RM2B",IF($U505="SPLA","RLA2B",IF($U505="ASC","ASC2BT1",IF($U505="ELL","ELL2B")))))))))</f>
        <v/>
      </c>
      <c r="BF509" s="26">
        <f>IF($V505="LA","MLAC3",IF($V505="SS","MSSC3",IF($V505="SCI","MSCIC3",IF($V505="im8","MM8C3",IF($V505="SP","MSPC3",IF($V505="SPM","RM1G",IF($V505="SLA","RLA1G",IF($V505="ASC","ASC1GT1"))))))))</f>
        <v/>
      </c>
      <c r="BG509" s="26">
        <f>IF($W505="LA","MLAC4",IF($W505="SS","MSSC4",IF($W505="SCI","MSCIC4",IF($W505="im8","MM8C4",IF($W505="SP","MSPC4",IF($W505="SPM","RM2G",IF($W505="SPLA","RLA2G",IF($W505="ASC","ASC2GT1",IF($W505="MOT","OTM72G")))))))))</f>
        <v/>
      </c>
      <c r="BH509" s="26">
        <f>IF($X505="LA","MLAC5",IF($X505="SS","MSSC5",IF($X505="SCI","MSCIC5",IF($X505="im7","MM7C5",IF($X505="SP","MSPC5",IF($X505="ELL","ELL5G",IF($X505="SPLA","RLA5G",IF($X505="ASC","ASC5B"))))))))</f>
        <v/>
      </c>
      <c r="BI509" s="26">
        <f>IF($Y502="WB","MHRWB",IF($Y502="JG","MHRJG",IF($Y502="AV","MHRAV",IF($Y502="KP","MHRKP",IF($Y502="TH","MHRTH")))))</f>
        <v/>
      </c>
    </row>
    <row r="510">
      <c r="BD510" s="223">
        <f>IF($T506="LA","MLAC1",IF($T506="SS","MSSC1",IF($T506="SCI","MSCIC1",IF($T506="IM7","MM7C1",IF($T506="SP","MSPAC1",IF($T506="SPM","RM1B",IF($T506="SLA","RLA1B",IF($T506="ASC","ASC1BT1"))))))))</f>
        <v/>
      </c>
      <c r="BE510" s="217">
        <f>IF($U506="LA","MLAC2",IF($U506="SS","MSSC2",IF($U506="SCI","MSCIC2",IF($U506="im7","MM7C2",IF($U506="SP","MSPAC2",IF($U506="SPM","RM2B",IF($U506="SPLA","RLA2B",IF($U506="ASC","ASC2BT1",IF($U506="ELL","ELL2B")))))))))</f>
        <v/>
      </c>
      <c r="BF510" s="26">
        <f>IF($V506="LA","MLAC3",IF($V506="SS","MSSC3",IF($V506="SCI","MSCIC3",IF($V506="im8","MM8C3",IF($V506="SP","MSPC3",IF($V506="SPM","RM1G",IF($V506="SLA","RLA1G",IF($V506="ASC","ASC1GT1"))))))))</f>
        <v/>
      </c>
      <c r="BG510" s="26">
        <f>IF($W506="LA","MLAC4",IF($W506="SS","MSSC4",IF($W506="SCI","MSCIC4",IF($W506="im8","MM8C4",IF($W506="SP","MSPC4",IF($W506="SPM","RM2G",IF($W506="SPLA","RLA2G",IF($W506="ASC","ASC2GT1",IF($W506="MOT","OTM72G")))))))))</f>
        <v/>
      </c>
      <c r="BH510" s="26">
        <f>IF($X506="LA","MLAC5",IF($X506="SS","MSSC5",IF($X506="SCI","MSCIC5",IF($X506="im7","MM7C5",IF($X506="SP","MSPC5",IF($X506="ELL","ELL5G",IF($X506="SPLA","RLA5G",IF($X506="ASC","ASC5B"))))))))</f>
        <v/>
      </c>
      <c r="BI510" s="26">
        <f>IF($Y503="WB","MHRWB",IF($Y503="JG","MHRJG",IF($Y503="AV","MHRAV",IF($Y503="KP","MHRKP",IF($Y503="TH","MHRTH")))))</f>
        <v/>
      </c>
    </row>
    <row r="511">
      <c r="BD511" s="223">
        <f>IF($T507="LA","MLAC1",IF($T507="SS","MSSC1",IF($T507="SCI","MSCIC1",IF($T507="IM7","MM7C1",IF($T507="SP","MSPAC1",IF($T507="SPM","RM1B",IF($T507="SLA","RLA1B",IF($T507="ASC","ASC1BT1"))))))))</f>
        <v/>
      </c>
      <c r="BE511" s="217">
        <f>IF($U507="LA","MLAC2",IF($U507="SS","MSSC2",IF($U507="SCI","MSCIC2",IF($U507="im7","MM7C2",IF($U507="SP","MSPAC2",IF($U507="SPM","RM2B",IF($U507="SPLA","RLA2B",IF($U507="ASC","ASC2BT1",IF($U507="ELL","ELL2B")))))))))</f>
        <v/>
      </c>
      <c r="BF511" s="26">
        <f>IF($V507="LA","MLAC3",IF($V507="SS","MSSC3",IF($V507="SCI","MSCIC3",IF($V507="im8","MM8C3",IF($V507="SP","MSPC3",IF($V507="SPM","RM1G",IF($V507="SLA","RLA1G",IF($V507="ASC","ASC1GT1"))))))))</f>
        <v/>
      </c>
      <c r="BG511" s="26">
        <f>IF($W507="LA","MLAC4",IF($W507="SS","MSSC4",IF($W507="SCI","MSCIC4",IF($W507="im8","MM8C4",IF($W507="SP","MSPC4",IF($W507="SPM","RM2G",IF($W507="SPLA","RLA2G",IF($W507="ASC","ASC2GT1",IF($W507="MOT","OTM72G")))))))))</f>
        <v/>
      </c>
      <c r="BH511" s="26">
        <f>IF($X507="LA","MLAC5",IF($X507="SS","MSSC5",IF($X507="SCI","MSCIC5",IF($X507="im7","MM7C5",IF($X507="SP","MSPC5",IF($X507="ELL","ELL5G",IF($X507="SPLA","RLA5G",IF($X507="ASC","ASC5B"))))))))</f>
        <v/>
      </c>
      <c r="BI511" s="26">
        <f>IF($Y504="WB","MHRWB",IF($Y504="JG","MHRJG",IF($Y504="AV","MHRAV",IF($Y504="KP","MHRKP",IF($Y504="TH","MHRTH")))))</f>
        <v/>
      </c>
    </row>
    <row r="512">
      <c r="BD512" s="223">
        <f>IF($T508="LA","MLAC1",IF($T508="SS","MSSC1",IF($T508="SCI","MSCIC1",IF($T508="IM7","MM7C1",IF($T508="SP","MSPAC1",IF($T508="SPM","RM1B",IF($T508="SLA","RLA1B",IF($T508="ASC","ASC1BT1"))))))))</f>
        <v/>
      </c>
      <c r="BE512" s="217">
        <f>IF($U508="LA","MLAC2",IF($U508="SS","MSSC2",IF($U508="SCI","MSCIC2",IF($U508="im7","MM7C2",IF($U508="SP","MSPAC2",IF($U508="SPM","RM2B",IF($U508="SPLA","RLA2B",IF($U508="ASC","ASC2BT1",IF($U508="ELL","ELL2B")))))))))</f>
        <v/>
      </c>
      <c r="BF512" s="26">
        <f>IF($V508="LA","MLAC3",IF($V508="SS","MSSC3",IF($V508="SCI","MSCIC3",IF($V508="im8","MM8C3",IF($V508="SP","MSPC3",IF($V508="SPM","RM1G",IF($V508="SLA","RLA1G",IF($V508="ASC","ASC1GT1"))))))))</f>
        <v/>
      </c>
      <c r="BG512" s="26">
        <f>IF($W508="LA","MLAC4",IF($W508="SS","MSSC4",IF($W508="SCI","MSCIC4",IF($W508="im8","MM8C4",IF($W508="SP","MSPC4",IF($W508="SPM","RM2G",IF($W508="SPLA","RLA2G",IF($W508="ASC","ASC2GT1",IF($W508="MOT","OTM72G")))))))))</f>
        <v/>
      </c>
      <c r="BH512" s="26">
        <f>IF($X508="LA","MLAC5",IF($X508="SS","MSSC5",IF($X508="SCI","MSCIC5",IF($X508="im7","MM7C5",IF($X508="SP","MSPC5",IF($X508="ELL","ELL5G",IF($X508="SPLA","RLA5G",IF($X508="ASC","ASC5B"))))))))</f>
        <v/>
      </c>
      <c r="BI512" s="26">
        <f>IF($Y505="WB","MHRWB",IF($Y505="JG","MHRJG",IF($Y505="AV","MHRAV",IF($Y505="KP","MHRKP",IF($Y505="TH","MHRTH")))))</f>
        <v/>
      </c>
    </row>
    <row r="513">
      <c r="BD513" s="223">
        <f>IF($T509="LA","MLAC1",IF($T509="SS","MSSC1",IF($T509="SCI","MSCIC1",IF($T509="IM7","MM7C1",IF($T509="SP","MSPAC1",IF($T509="SPM","RM1B",IF($T509="SLA","RLA1B",IF($T509="ASC","ASC1BT1"))))))))</f>
        <v/>
      </c>
      <c r="BE513" s="217">
        <f>IF($U509="LA","MLAC2",IF($U509="SS","MSSC2",IF($U509="SCI","MSCIC2",IF($U509="im7","MM7C2",IF($U509="SP","MSPAC2",IF($U509="SPM","RM2B",IF($U509="SPLA","RLA2B",IF($U509="ASC","ASC2BT1",IF($U509="ELL","ELL2B")))))))))</f>
        <v/>
      </c>
      <c r="BF513" s="26">
        <f>IF($V509="LA","MLAC3",IF($V509="SS","MSSC3",IF($V509="SCI","MSCIC3",IF($V509="im8","MM8C3",IF($V509="SP","MSPC3",IF($V509="SPM","RM1G",IF($V509="SLA","RLA1G",IF($V509="ASC","ASC1GT1"))))))))</f>
        <v/>
      </c>
      <c r="BG513" s="26">
        <f>IF($W509="LA","MLAC4",IF($W509="SS","MSSC4",IF($W509="SCI","MSCIC4",IF($W509="im8","MM8C4",IF($W509="SP","MSPC4",IF($W509="SPM","RM2G",IF($W509="SPLA","RLA2G",IF($W509="ASC","ASC2GT1",IF($W509="MOT","OTM72G")))))))))</f>
        <v/>
      </c>
      <c r="BH513" s="26">
        <f>IF($X509="LA","MLAC5",IF($X509="SS","MSSC5",IF($X509="SCI","MSCIC5",IF($X509="im7","MM7C5",IF($X509="SP","MSPC5",IF($X509="ELL","ELL5G",IF($X509="SPLA","RLA5G",IF($X509="ASC","ASC5B"))))))))</f>
        <v/>
      </c>
      <c r="BI513" s="26">
        <f>IF($Y506="WB","MHRWB",IF($Y506="JG","MHRJG",IF($Y506="AV","MHRAV",IF($Y506="KP","MHRKP",IF($Y506="TH","MHRTH")))))</f>
        <v/>
      </c>
    </row>
    <row r="514">
      <c r="BD514" s="223">
        <f>IF($T510="LA","MLAC1",IF($T510="SS","MSSC1",IF($T510="SCI","MSCIC1",IF($T510="IM7","MM7C1",IF($T510="SP","MSPAC1",IF($T510="SPM","RM1B",IF($T510="SLA","RLA1B",IF($T510="ASC","ASC1BT1"))))))))</f>
        <v/>
      </c>
      <c r="BE514" s="217">
        <f>IF($U510="LA","MLAC2",IF($U510="SS","MSSC2",IF($U510="SCI","MSCIC2",IF($U510="im7","MM7C2",IF($U510="SP","MSPAC2",IF($U510="SPM","RM2B",IF($U510="SPLA","RLA2B",IF($U510="ASC","ASC2BT1",IF($U510="ELL","ELL2B")))))))))</f>
        <v/>
      </c>
      <c r="BF514" s="26">
        <f>IF($V510="LA","MLAC3",IF($V510="SS","MSSC3",IF($V510="SCI","MSCIC3",IF($V510="im8","MM8C3",IF($V510="SP","MSPC3",IF($V510="SPM","RM1G",IF($V510="SLA","RLA1G",IF($V510="ASC","ASC1GT1"))))))))</f>
        <v/>
      </c>
      <c r="BG514" s="26">
        <f>IF($W510="LA","MLAC4",IF($W510="SS","MSSC4",IF($W510="SCI","MSCIC4",IF($W510="im8","MM8C4",IF($W510="SP","MSPC4",IF($W510="SPM","RM2G",IF($W510="SPLA","RLA2G",IF($W510="ASC","ASC2GT1",IF($W510="MOT","OTM72G")))))))))</f>
        <v/>
      </c>
      <c r="BH514" s="26">
        <f>IF($X510="LA","MLAC5",IF($X510="SS","MSSC5",IF($X510="SCI","MSCIC5",IF($X510="im7","MM7C5",IF($X510="SP","MSPC5",IF($X510="ELL","ELL5G",IF($X510="SPLA","RLA5G",IF($X510="ASC","ASC5B"))))))))</f>
        <v/>
      </c>
      <c r="BI514" s="26">
        <f>IF($Y507="WB","MHRWB",IF($Y507="JG","MHRJG",IF($Y507="AV","MHRAV",IF($Y507="KP","MHRKP",IF($Y507="TH","MHRTH")))))</f>
        <v/>
      </c>
    </row>
    <row r="515">
      <c r="BD515" s="223">
        <f>IF($T511="LA","MLAC1",IF($T511="SS","MSSC1",IF($T511="SCI","MSCIC1",IF($T511="IM7","MM7C1",IF($T511="SP","MSPAC1",IF($T511="SPM","RM1B",IF($T511="SLA","RLA1B",IF($T511="ASC","ASC1BT1"))))))))</f>
        <v/>
      </c>
      <c r="BE515" s="217">
        <f>IF($U511="LA","MLAC2",IF($U511="SS","MSSC2",IF($U511="SCI","MSCIC2",IF($U511="im7","MM7C2",IF($U511="SP","MSPAC2",IF($U511="SPM","RM2B",IF($U511="SPLA","RLA2B",IF($U511="ASC","ASC2BT1",IF($U511="ELL","ELL2B")))))))))</f>
        <v/>
      </c>
      <c r="BF515" s="26">
        <f>IF($V511="LA","MLAC3",IF($V511="SS","MSSC3",IF($V511="SCI","MSCIC3",IF($V511="im8","MM8C3",IF($V511="SP","MSPC3",IF($V511="SPM","RM1G",IF($V511="SLA","RLA1G",IF($V511="ASC","ASC1GT1"))))))))</f>
        <v/>
      </c>
      <c r="BG515" s="26">
        <f>IF($W511="LA","MLAC4",IF($W511="SS","MSSC4",IF($W511="SCI","MSCIC4",IF($W511="im8","MM8C4",IF($W511="SP","MSPC4",IF($W511="SPM","RM2G",IF($W511="SPLA","RLA2G",IF($W511="ASC","ASC2GT1",IF($W511="MOT","OTM72G")))))))))</f>
        <v/>
      </c>
      <c r="BH515" s="26">
        <f>IF($X511="LA","MLAC5",IF($X511="SS","MSSC5",IF($X511="SCI","MSCIC5",IF($X511="im7","MM7C5",IF($X511="SP","MSPC5",IF($X511="ELL","ELL5G",IF($X511="SPLA","RLA5G",IF($X511="ASC","ASC5B"))))))))</f>
        <v/>
      </c>
      <c r="BI515" s="26">
        <f>IF($Y508="WB","MHRWB",IF($Y508="JG","MHRJG",IF($Y508="AV","MHRAV",IF($Y508="KP","MHRKP",IF($Y508="TH","MHRTH")))))</f>
        <v/>
      </c>
    </row>
    <row r="516">
      <c r="BD516" s="223">
        <f>IF($T512="LA","MLAC1",IF($T512="SS","MSSC1",IF($T512="SCI","MSCIC1",IF($T512="IM7","MM7C1",IF($T512="SP","MSPAC1",IF($T512="SPM","RM1B",IF($T512="SLA","RLA1B",IF($T512="ASC","ASC1BT1"))))))))</f>
        <v/>
      </c>
      <c r="BE516" s="217">
        <f>IF($U512="LA","MLAC2",IF($U512="SS","MSSC2",IF($U512="SCI","MSCIC2",IF($U512="im7","MM7C2",IF($U512="SP","MSPAC2",IF($U512="SPM","RM2B",IF($U512="SPLA","RLA2B",IF($U512="ASC","ASC2BT1",IF($U512="ELL","ELL2B")))))))))</f>
        <v/>
      </c>
      <c r="BF516" s="26">
        <f>IF($V512="LA","MLAC3",IF($V512="SS","MSSC3",IF($V512="SCI","MSCIC3",IF($V512="im8","MM8C3",IF($V512="SP","MSPC3",IF($V512="SPM","RM1G",IF($V512="SLA","RLA1G",IF($V512="ASC","ASC1GT1"))))))))</f>
        <v/>
      </c>
      <c r="BG516" s="26">
        <f>IF($W512="LA","MLAC4",IF($W512="SS","MSSC4",IF($W512="SCI","MSCIC4",IF($W512="im8","MM8C4",IF($W512="SP","MSPC4",IF($W512="SPM","RM2G",IF($W512="SPLA","RLA2G",IF($W512="ASC","ASC2GT1",IF($W512="MOT","OTM72G")))))))))</f>
        <v/>
      </c>
      <c r="BH516" s="26">
        <f>IF($X512="LA","MLAC5",IF($X512="SS","MSSC5",IF($X512="SCI","MSCIC5",IF($X512="im7","MM7C5",IF($X512="SP","MSPC5",IF($X512="ELL","ELL5G",IF($X512="SPLA","RLA5G",IF($X512="ASC","ASC5B"))))))))</f>
        <v/>
      </c>
      <c r="BI516" s="26">
        <f>IF($Y509="WB","MHRWB",IF($Y509="JG","MHRJG",IF($Y509="AV","MHRAV",IF($Y509="KP","MHRKP",IF($Y509="TH","MHRTH")))))</f>
        <v/>
      </c>
    </row>
    <row r="517">
      <c r="BD517" s="223">
        <f>IF($T513="LA","MLAC1",IF($T513="SS","MSSC1",IF($T513="SCI","MSCIC1",IF($T513="IM7","MM7C1",IF($T513="SP","MSPAC1",IF($T513="SPM","RM1B",IF($T513="SLA","RLA1B",IF($T513="ASC","ASC1BT1"))))))))</f>
        <v/>
      </c>
      <c r="BE517" s="217">
        <f>IF($U513="LA","MLAC2",IF($U513="SS","MSSC2",IF($U513="SCI","MSCIC2",IF($U513="im7","MM7C2",IF($U513="SP","MSPAC2",IF($U513="SPM","RM2B",IF($U513="SPLA","RLA2B",IF($U513="ASC","ASC2BT1",IF($U513="ELL","ELL2B")))))))))</f>
        <v/>
      </c>
      <c r="BF517" s="26">
        <f>IF($V513="LA","MLAC3",IF($V513="SS","MSSC3",IF($V513="SCI","MSCIC3",IF($V513="im8","MM8C3",IF($V513="SP","MSPC3",IF($V513="SPM","RM1G",IF($V513="SLA","RLA1G",IF($V513="ASC","ASC1GT1"))))))))</f>
        <v/>
      </c>
      <c r="BG517" s="26">
        <f>IF($W513="LA","MLAC4",IF($W513="SS","MSSC4",IF($W513="SCI","MSCIC4",IF($W513="im8","MM8C4",IF($W513="SP","MSPC4",IF($W513="SPM","RM2G",IF($W513="SPLA","RLA2G",IF($W513="ASC","ASC2GT1",IF($W513="MOT","OTM72G")))))))))</f>
        <v/>
      </c>
      <c r="BH517" s="26">
        <f>IF($X513="LA","MLAC5",IF($X513="SS","MSSC5",IF($X513="SCI","MSCIC5",IF($X513="im7","MM7C5",IF($X513="SP","MSPC5",IF($X513="ELL","ELL5G",IF($X513="SPLA","RLA5G",IF($X513="ASC","ASC5B"))))))))</f>
        <v/>
      </c>
      <c r="BI517" s="26">
        <f>IF($Y510="WB","MHRWB",IF($Y510="JG","MHRJG",IF($Y510="AV","MHRAV",IF($Y510="KP","MHRKP",IF($Y510="TH","MHRTH")))))</f>
        <v/>
      </c>
    </row>
    <row r="518">
      <c r="BD518" s="223">
        <f>IF($T514="LA","MLAC1",IF($T514="SS","MSSC1",IF($T514="SCI","MSCIC1",IF($T514="IM7","MM7C1",IF($T514="SP","MSPAC1",IF($T514="SPM","RM1B",IF($T514="SLA","RLA1B",IF($T514="ASC","ASC1BT1"))))))))</f>
        <v/>
      </c>
      <c r="BE518" s="217">
        <f>IF($U514="LA","MLAC2",IF($U514="SS","MSSC2",IF($U514="SCI","MSCIC2",IF($U514="im7","MM7C2",IF($U514="SP","MSPAC2",IF($U514="SPM","RM2B",IF($U514="SPLA","RLA2B",IF($U514="ASC","ASC2BT1",IF($U514="ELL","ELL2B")))))))))</f>
        <v/>
      </c>
      <c r="BF518" s="26">
        <f>IF($V514="LA","MLAC3",IF($V514="SS","MSSC3",IF($V514="SCI","MSCIC3",IF($V514="im8","MM8C3",IF($V514="SP","MSPC3",IF($V514="SPM","RM1G",IF($V514="SLA","RLA1G",IF($V514="ASC","ASC1GT1"))))))))</f>
        <v/>
      </c>
      <c r="BG518" s="26">
        <f>IF($W514="LA","MLAC4",IF($W514="SS","MSSC4",IF($W514="SCI","MSCIC4",IF($W514="im8","MM8C4",IF($W514="SP","MSPC4",IF($W514="SPM","RM2G",IF($W514="SPLA","RLA2G",IF($W514="ASC","ASC2GT1",IF($W514="MOT","OTM72G")))))))))</f>
        <v/>
      </c>
      <c r="BH518" s="26">
        <f>IF($X514="LA","MLAC5",IF($X514="SS","MSSC5",IF($X514="SCI","MSCIC5",IF($X514="im7","MM7C5",IF($X514="SP","MSPC5",IF($X514="ELL","ELL5G",IF($X514="SPLA","RLA5G",IF($X514="ASC","ASC5B"))))))))</f>
        <v/>
      </c>
      <c r="BI518" s="26">
        <f>IF($Y511="WB","MHRWB",IF($Y511="JG","MHRJG",IF($Y511="AV","MHRAV",IF($Y511="KP","MHRKP",IF($Y511="TH","MHRTH")))))</f>
        <v/>
      </c>
    </row>
    <row r="519">
      <c r="BD519" s="223">
        <f>IF($T515="LA","MLAC1",IF($T515="SS","MSSC1",IF($T515="SCI","MSCIC1",IF($T515="IM7","MM7C1",IF($T515="SP","MSPAC1",IF($T515="SPM","RM1B",IF($T515="SLA","RLA1B",IF($T515="ASC","ASC1BT1"))))))))</f>
        <v/>
      </c>
      <c r="BE519" s="217">
        <f>IF($U515="LA","MLAC2",IF($U515="SS","MSSC2",IF($U515="SCI","MSCIC2",IF($U515="im7","MM7C2",IF($U515="SP","MSPAC2",IF($U515="SPM","RM2B",IF($U515="SPLA","RLA2B",IF($U515="ASC","ASC2BT1",IF($U515="ELL","ELL2B")))))))))</f>
        <v/>
      </c>
      <c r="BF519" s="26">
        <f>IF($V515="LA","MLAC3",IF($V515="SS","MSSC3",IF($V515="SCI","MSCIC3",IF($V515="im8","MM8C3",IF($V515="SP","MSPC3",IF($V515="SPM","RM1G",IF($V515="SLA","RLA1G",IF($V515="ASC","ASC1GT1"))))))))</f>
        <v/>
      </c>
      <c r="BG519" s="26">
        <f>IF($W515="LA","MLAC4",IF($W515="SS","MSSC4",IF($W515="SCI","MSCIC4",IF($W515="im8","MM8C4",IF($W515="SP","MSPC4",IF($W515="SPM","RM2G",IF($W515="SPLA","RLA2G",IF($W515="ASC","ASC2GT1",IF($W515="MOT","OTM72G")))))))))</f>
        <v/>
      </c>
      <c r="BH519" s="26">
        <f>IF($X515="LA","MLAC5",IF($X515="SS","MSSC5",IF($X515="SCI","MSCIC5",IF($X515="im7","MM7C5",IF($X515="SP","MSPC5",IF($X515="ELL","ELL5G",IF($X515="SPLA","RLA5G",IF($X515="ASC","ASC5B"))))))))</f>
        <v/>
      </c>
      <c r="BI519" s="26">
        <f>IF($Y512="WB","MHRWB",IF($Y512="JG","MHRJG",IF($Y512="AV","MHRAV",IF($Y512="KP","MHRKP",IF($Y512="TH","MHRTH")))))</f>
        <v/>
      </c>
    </row>
    <row r="520">
      <c r="BD520" s="223">
        <f>IF($T516="LA","MLAC1",IF($T516="SS","MSSC1",IF($T516="SCI","MSCIC1",IF($T516="IM7","MM7C1",IF($T516="SP","MSPAC1",IF($T516="SPM","RM1B",IF($T516="SLA","RLA1B",IF($T516="ASC","ASC1BT1"))))))))</f>
        <v/>
      </c>
      <c r="BE520" s="217">
        <f>IF($U516="LA","MLAC2",IF($U516="SS","MSSC2",IF($U516="SCI","MSCIC2",IF($U516="im7","MM7C2",IF($U516="SP","MSPAC2",IF($U516="SPM","RM2B",IF($U516="SPLA","RLA2B",IF($U516="ASC","ASC2BT1",IF($U516="ELL","ELL2B")))))))))</f>
        <v/>
      </c>
      <c r="BF520" s="26">
        <f>IF($V516="LA","MLAC3",IF($V516="SS","MSSC3",IF($V516="SCI","MSCIC3",IF($V516="im8","MM8C3",IF($V516="SP","MSPC3",IF($V516="SPM","RM1G",IF($V516="SLA","RLA1G",IF($V516="ASC","ASC1GT1"))))))))</f>
        <v/>
      </c>
      <c r="BG520" s="26">
        <f>IF($W516="LA","MLAC4",IF($W516="SS","MSSC4",IF($W516="SCI","MSCIC4",IF($W516="im8","MM8C4",IF($W516="SP","MSPC4",IF($W516="SPM","RM2G",IF($W516="SPLA","RLA2G",IF($W516="ASC","ASC2GT1",IF($W516="MOT","OTM72G")))))))))</f>
        <v/>
      </c>
      <c r="BH520" s="26">
        <f>IF($X516="LA","MLAC5",IF($X516="SS","MSSC5",IF($X516="SCI","MSCIC5",IF($X516="im7","MM7C5",IF($X516="SP","MSPC5",IF($X516="ELL","ELL5G",IF($X516="SPLA","RLA5G",IF($X516="ASC","ASC5B"))))))))</f>
        <v/>
      </c>
      <c r="BI520" s="26">
        <f>IF($Y513="WB","MHRWB",IF($Y513="JG","MHRJG",IF($Y513="AV","MHRAV",IF($Y513="KP","MHRKP",IF($Y513="TH","MHRTH")))))</f>
        <v/>
      </c>
    </row>
    <row r="521">
      <c r="BD521" s="223">
        <f>IF($T517="LA","MLAC1",IF($T517="SS","MSSC1",IF($T517="SCI","MSCIC1",IF($T517="IM7","MM7C1",IF($T517="SP","MSPAC1",IF($T517="SPM","RM1B",IF($T517="SLA","RLA1B",IF($T517="ASC","ASC1BT1"))))))))</f>
        <v/>
      </c>
      <c r="BE521" s="217">
        <f>IF($U517="LA","MLAC2",IF($U517="SS","MSSC2",IF($U517="SCI","MSCIC2",IF($U517="im7","MM7C2",IF($U517="SP","MSPAC2",IF($U517="SPM","RM2B",IF($U517="SPLA","RLA2B",IF($U517="ASC","ASC2BT1",IF($U517="ELL","ELL2B")))))))))</f>
        <v/>
      </c>
      <c r="BF521" s="26">
        <f>IF($V517="LA","MLAC3",IF($V517="SS","MSSC3",IF($V517="SCI","MSCIC3",IF($V517="im8","MM8C3",IF($V517="SP","MSPC3",IF($V517="SPM","RM1G",IF($V517="SLA","RLA1G",IF($V517="ASC","ASC1GT1"))))))))</f>
        <v/>
      </c>
      <c r="BG521" s="26">
        <f>IF($W517="LA","MLAC4",IF($W517="SS","MSSC4",IF($W517="SCI","MSCIC4",IF($W517="im8","MM8C4",IF($W517="SP","MSPC4",IF($W517="SPM","RM2G",IF($W517="SPLA","RLA2G",IF($W517="ASC","ASC2GT1",IF($W517="MOT","OTM72G")))))))))</f>
        <v/>
      </c>
      <c r="BH521" s="26">
        <f>IF($X517="LA","MLAC5",IF($X517="SS","MSSC5",IF($X517="SCI","MSCIC5",IF($X517="im7","MM7C5",IF($X517="SP","MSPC5",IF($X517="ELL","ELL5G",IF($X517="SPLA","RLA5G",IF($X517="ASC","ASC5B"))))))))</f>
        <v/>
      </c>
      <c r="BI521" s="26">
        <f>IF($Y514="WB","MHRWB",IF($Y514="JG","MHRJG",IF($Y514="AV","MHRAV",IF($Y514="KP","MHRKP",IF($Y514="TH","MHRTH")))))</f>
        <v/>
      </c>
    </row>
    <row r="522">
      <c r="BD522" s="223">
        <f>IF($T518="LA","MLAC1",IF($T518="SS","MSSC1",IF($T518="SCI","MSCIC1",IF($T518="IM7","MM7C1",IF($T518="SP","MSPAC1",IF($T518="SPM","RM1B",IF($T518="SLA","RLA1B",IF($T518="ASC","ASC1BT1"))))))))</f>
        <v/>
      </c>
      <c r="BE522" s="217">
        <f>IF($U518="LA","MLAC2",IF($U518="SS","MSSC2",IF($U518="SCI","MSCIC2",IF($U518="im7","MM7C2",IF($U518="SP","MSPAC2",IF($U518="SPM","RM2B",IF($U518="SPLA","RLA2B",IF($U518="ASC","ASC2BT1",IF($U518="ELL","ELL2B")))))))))</f>
        <v/>
      </c>
      <c r="BF522" s="26">
        <f>IF($V518="LA","MLAC3",IF($V518="SS","MSSC3",IF($V518="SCI","MSCIC3",IF($V518="im8","MM8C3",IF($V518="SP","MSPC3",IF($V518="SPM","RM1G",IF($V518="SLA","RLA1G",IF($V518="ASC","ASC1GT1"))))))))</f>
        <v/>
      </c>
      <c r="BG522" s="26">
        <f>IF($W518="LA","MLAC4",IF($W518="SS","MSSC4",IF($W518="SCI","MSCIC4",IF($W518="im8","MM8C4",IF($W518="SP","MSPC4",IF($W518="SPM","RM2G",IF($W518="SPLA","RLA2G",IF($W518="ASC","ASC2GT1",IF($W518="MOT","OTM72G")))))))))</f>
        <v/>
      </c>
      <c r="BH522" s="26">
        <f>IF($X518="LA","MLAC5",IF($X518="SS","MSSC5",IF($X518="SCI","MSCIC5",IF($X518="im7","MM7C5",IF($X518="SP","MSPC5",IF($X518="ELL","ELL5G",IF($X518="SPLA","RLA5G",IF($X518="ASC","ASC5B"))))))))</f>
        <v/>
      </c>
      <c r="BI522" s="26">
        <f>IF($Y515="WB","MHRWB",IF($Y515="JG","MHRJG",IF($Y515="AV","MHRAV",IF($Y515="KP","MHRKP",IF($Y515="TH","MHRTH")))))</f>
        <v/>
      </c>
    </row>
    <row r="523">
      <c r="BD523" s="223">
        <f>IF($T519="LA","MLAC1",IF($T519="SS","MSSC1",IF($T519="SCI","MSCIC1",IF($T519="IM7","MM7C1",IF($T519="SP","MSPAC1",IF($T519="SPM","RM1B",IF($T519="SLA","RLA1B",IF($T519="ASC","ASC1BT1"))))))))</f>
        <v/>
      </c>
      <c r="BE523" s="217">
        <f>IF($U519="LA","MLAC2",IF($U519="SS","MSSC2",IF($U519="SCI","MSCIC2",IF($U519="im7","MM7C2",IF($U519="SP","MSPAC2",IF($U519="SPM","RM2B",IF($U519="SPLA","RLA2B",IF($U519="ASC","ASC2BT1",IF($U519="ELL","ELL2B")))))))))</f>
        <v/>
      </c>
      <c r="BF523" s="26">
        <f>IF($V519="LA","MLAC3",IF($V519="SS","MSSC3",IF($V519="SCI","MSCIC3",IF($V519="im8","MM8C3",IF($V519="SP","MSPC3",IF($V519="SPM","RM1G",IF($V519="SLA","RLA1G",IF($V519="ASC","ASC1GT1"))))))))</f>
        <v/>
      </c>
      <c r="BG523" s="26">
        <f>IF($W519="LA","MLAC4",IF($W519="SS","MSSC4",IF($W519="SCI","MSCIC4",IF($W519="im8","MM8C4",IF($W519="SP","MSPC4",IF($W519="SPM","RM2G",IF($W519="SPLA","RLA2G",IF($W519="ASC","ASC2GT1",IF($W519="MOT","OTM72G")))))))))</f>
        <v/>
      </c>
      <c r="BH523" s="26">
        <f>IF($X519="LA","MLAC5",IF($X519="SS","MSSC5",IF($X519="SCI","MSCIC5",IF($X519="im7","MM7C5",IF($X519="SP","MSPC5",IF($X519="ELL","ELL5G",IF($X519="SPLA","RLA5G",IF($X519="ASC","ASC5B"))))))))</f>
        <v/>
      </c>
      <c r="BI523" s="26">
        <f>IF($Y516="WB","MHRWB",IF($Y516="JG","MHRJG",IF($Y516="AV","MHRAV",IF($Y516="KP","MHRKP",IF($Y516="TH","MHRTH")))))</f>
        <v/>
      </c>
    </row>
    <row r="524">
      <c r="BD524" s="223">
        <f>IF($T520="LA","MLAC1",IF($T520="SS","MSSC1",IF($T520="SCI","MSCIC1",IF($T520="IM7","MM7C1",IF($T520="SP","MSPAC1",IF($T520="SPM","RM1B",IF($T520="SLA","RLA1B",IF($T520="ASC","ASC1BT1"))))))))</f>
        <v/>
      </c>
      <c r="BE524" s="217">
        <f>IF($U520="LA","MLAC2",IF($U520="SS","MSSC2",IF($U520="SCI","MSCIC2",IF($U520="im7","MM7C2",IF($U520="SP","MSPAC2",IF($U520="SPM","RM2B",IF($U520="SPLA","RLA2B",IF($U520="ASC","ASC2BT1",IF($U520="ELL","ELL2B")))))))))</f>
        <v/>
      </c>
      <c r="BF524" s="26">
        <f>IF($V520="LA","MLAC3",IF($V520="SS","MSSC3",IF($V520="SCI","MSCIC3",IF($V520="im8","MM8C3",IF($V520="SP","MSPC3",IF($V520="SPM","RM1G",IF($V520="SLA","RLA1G",IF($V520="ASC","ASC1GT1"))))))))</f>
        <v/>
      </c>
      <c r="BG524" s="26">
        <f>IF($W520="LA","MLAC4",IF($W520="SS","MSSC4",IF($W520="SCI","MSCIC4",IF($W520="im8","MM8C4",IF($W520="SP","MSPC4",IF($W520="SPM","RM2G",IF($W520="SPLA","RLA2G",IF($W520="ASC","ASC2GT1",IF($W520="MOT","OTM72G")))))))))</f>
        <v/>
      </c>
      <c r="BH524" s="26">
        <f>IF($X520="LA","MLAC5",IF($X520="SS","MSSC5",IF($X520="SCI","MSCIC5",IF($X520="im7","MM7C5",IF($X520="SP","MSPC5",IF($X520="ELL","ELL5G",IF($X520="SPLA","RLA5G",IF($X520="ASC","ASC5B"))))))))</f>
        <v/>
      </c>
      <c r="BI524" s="26">
        <f>IF($Y517="WB","MHRWB",IF($Y517="JG","MHRJG",IF($Y517="AV","MHRAV",IF($Y517="KP","MHRKP",IF($Y517="TH","MHRTH")))))</f>
        <v/>
      </c>
    </row>
    <row r="525">
      <c r="BD525" s="223">
        <f>IF($T521="LA","MLAC1",IF($T521="SS","MSSC1",IF($T521="SCI","MSCIC1",IF($T521="IM7","MM7C1",IF($T521="SP","MSPAC1",IF($T521="SPM","RM1B",IF($T521="SLA","RLA1B",IF($T521="ASC","ASC1BT1"))))))))</f>
        <v/>
      </c>
      <c r="BE525" s="217">
        <f>IF($U521="LA","MLAC2",IF($U521="SS","MSSC2",IF($U521="SCI","MSCIC2",IF($U521="im7","MM7C2",IF($U521="SP","MSPAC2",IF($U521="SPM","RM2B",IF($U521="SPLA","RLA2B",IF($U521="ASC","ASC2BT1",IF($U521="ELL","ELL2B")))))))))</f>
        <v/>
      </c>
      <c r="BF525" s="26">
        <f>IF($V521="LA","MLAC3",IF($V521="SS","MSSC3",IF($V521="SCI","MSCIC3",IF($V521="im8","MM8C3",IF($V521="SP","MSPC3",IF($V521="SPM","RM1G",IF($V521="SLA","RLA1G",IF($V521="ASC","ASC1GT1"))))))))</f>
        <v/>
      </c>
      <c r="BG525" s="26">
        <f>IF($W521="LA","MLAC4",IF($W521="SS","MSSC4",IF($W521="SCI","MSCIC4",IF($W521="im8","MM8C4",IF($W521="SP","MSPC4",IF($W521="SPM","RM2G",IF($W521="SPLA","RLA2G",IF($W521="ASC","ASC2GT1",IF($W521="MOT","OTM72G")))))))))</f>
        <v/>
      </c>
      <c r="BH525" s="26">
        <f>IF($X521="LA","MLAC5",IF($X521="SS","MSSC5",IF($X521="SCI","MSCIC5",IF($X521="im7","MM7C5",IF($X521="SP","MSPC5",IF($X521="ELL","ELL5G",IF($X521="SPLA","RLA5G",IF($X521="ASC","ASC5B"))))))))</f>
        <v/>
      </c>
      <c r="BI525" s="26">
        <f>IF($Y518="WB","MHRWB",IF($Y518="JG","MHRJG",IF($Y518="AV","MHRAV",IF($Y518="KP","MHRKP",IF($Y518="TH","MHRTH")))))</f>
        <v/>
      </c>
    </row>
    <row r="526">
      <c r="BD526" s="223">
        <f>IF($T522="LA","MLAC1",IF($T522="SS","MSSC1",IF($T522="SCI","MSCIC1",IF($T522="IM7","MM7C1",IF($T522="SP","MSPAC1",IF($T522="SPM","RM1B",IF($T522="SLA","RLA1B",IF($T522="ASC","ASC1BT1"))))))))</f>
        <v/>
      </c>
      <c r="BE526" s="217">
        <f>IF($U522="LA","MLAC2",IF($U522="SS","MSSC2",IF($U522="SCI","MSCIC2",IF($U522="im7","MM7C2",IF($U522="SP","MSPAC2",IF($U522="SPM","RM2B",IF($U522="SPLA","RLA2B",IF($U522="ASC","ASC2BT1",IF($U522="ELL","ELL2B")))))))))</f>
        <v/>
      </c>
      <c r="BF526" s="26">
        <f>IF($V522="LA","MLAC3",IF($V522="SS","MSSC3",IF($V522="SCI","MSCIC3",IF($V522="im8","MM8C3",IF($V522="SP","MSPC3",IF($V522="SPM","RM1G",IF($V522="SLA","RLA1G",IF($V522="ASC","ASC1GT1"))))))))</f>
        <v/>
      </c>
      <c r="BG526" s="26">
        <f>IF($W522="LA","MLAC4",IF($W522="SS","MSSC4",IF($W522="SCI","MSCIC4",IF($W522="im8","MM8C4",IF($W522="SP","MSPC4",IF($W522="SPM","RM2G",IF($W522="SPLA","RLA2G",IF($W522="ASC","ASC2GT1",IF($W522="MOT","OTM72G")))))))))</f>
        <v/>
      </c>
      <c r="BH526" s="26">
        <f>IF($X522="LA","MLAC5",IF($X522="SS","MSSC5",IF($X522="SCI","MSCIC5",IF($X522="im7","MM7C5",IF($X522="SP","MSPC5",IF($X522="ELL","ELL5G",IF($X522="SPLA","RLA5G",IF($X522="ASC","ASC5B"))))))))</f>
        <v/>
      </c>
      <c r="BI526" s="26">
        <f>IF($Y519="WB","MHRWB",IF($Y519="JG","MHRJG",IF($Y519="AV","MHRAV",IF($Y519="KP","MHRKP",IF($Y519="TH","MHRTH")))))</f>
        <v/>
      </c>
    </row>
    <row r="527">
      <c r="BD527" s="223">
        <f>IF($T523="LA","MLAC1",IF($T523="SS","MSSC1",IF($T523="SCI","MSCIC1",IF($T523="IM7","MM7C1",IF($T523="SP","MSPAC1",IF($T523="SPM","RM1B",IF($T523="SLA","RLA1B",IF($T523="ASC","ASC1BT1"))))))))</f>
        <v/>
      </c>
      <c r="BE527" s="217">
        <f>IF($U523="LA","MLAC2",IF($U523="SS","MSSC2",IF($U523="SCI","MSCIC2",IF($U523="im7","MM7C2",IF($U523="SP","MSPAC2",IF($U523="SPM","RM2B",IF($U523="SPLA","RLA2B",IF($U523="ASC","ASC2BT1",IF($U523="ELL","ELL2B")))))))))</f>
        <v/>
      </c>
      <c r="BF527" s="26">
        <f>IF($V523="LA","MLAC3",IF($V523="SS","MSSC3",IF($V523="SCI","MSCIC3",IF($V523="im8","MM8C3",IF($V523="SP","MSPC3",IF($V523="SPM","RM1G",IF($V523="SLA","RLA1G",IF($V523="ASC","ASC1GT1"))))))))</f>
        <v/>
      </c>
      <c r="BG527" s="26">
        <f>IF($W523="LA","MLAC4",IF($W523="SS","MSSC4",IF($W523="SCI","MSCIC4",IF($W523="im8","MM8C4",IF($W523="SP","MSPC4",IF($W523="SPM","RM2G",IF($W523="SPLA","RLA2G",IF($W523="ASC","ASC2GT1",IF($W523="MOT","OTM72G")))))))))</f>
        <v/>
      </c>
      <c r="BH527" s="26">
        <f>IF($X523="LA","MLAC5",IF($X523="SS","MSSC5",IF($X523="SCI","MSCIC5",IF($X523="im7","MM7C5",IF($X523="SP","MSPC5",IF($X523="ELL","ELL5G",IF($X523="SPLA","RLA5G",IF($X523="ASC","ASC5B"))))))))</f>
        <v/>
      </c>
      <c r="BI527" s="26">
        <f>IF($Y520="WB","MHRWB",IF($Y520="JG","MHRJG",IF($Y520="AV","MHRAV",IF($Y520="KP","MHRKP",IF($Y520="TH","MHRTH")))))</f>
        <v/>
      </c>
    </row>
    <row r="528">
      <c r="BD528" s="223">
        <f>IF($T524="LA","MLAC1",IF($T524="SS","MSSC1",IF($T524="SCI","MSCIC1",IF($T524="IM7","MM7C1",IF($T524="SP","MSPAC1",IF($T524="SPM","RM1B",IF($T524="SLA","RLA1B",IF($T524="ASC","ASC1BT1"))))))))</f>
        <v/>
      </c>
      <c r="BE528" s="217">
        <f>IF($U524="LA","MLAC2",IF($U524="SS","MSSC2",IF($U524="SCI","MSCIC2",IF($U524="im7","MM7C2",IF($U524="SP","MSPAC2",IF($U524="SPM","RM2B",IF($U524="SPLA","RLA2B",IF($U524="ASC","ASC2BT1",IF($U524="ELL","ELL2B")))))))))</f>
        <v/>
      </c>
      <c r="BF528" s="26">
        <f>IF($V524="LA","MLAC3",IF($V524="SS","MSSC3",IF($V524="SCI","MSCIC3",IF($V524="im8","MM8C3",IF($V524="SP","MSPC3",IF($V524="SPM","RM1G",IF($V524="SLA","RLA1G",IF($V524="ASC","ASC1GT1"))))))))</f>
        <v/>
      </c>
      <c r="BG528" s="26">
        <f>IF($W524="LA","MLAC4",IF($W524="SS","MSSC4",IF($W524="SCI","MSCIC4",IF($W524="im8","MM8C4",IF($W524="SP","MSPC4",IF($W524="SPM","RM2G",IF($W524="SPLA","RLA2G",IF($W524="ASC","ASC2GT1",IF($W524="MOT","OTM72G")))))))))</f>
        <v/>
      </c>
      <c r="BH528" s="26">
        <f>IF($X524="LA","MLAC5",IF($X524="SS","MSSC5",IF($X524="SCI","MSCIC5",IF($X524="im7","MM7C5",IF($X524="SP","MSPC5",IF($X524="ELL","ELL5G",IF($X524="SPLA","RLA5G",IF($X524="ASC","ASC5B"))))))))</f>
        <v/>
      </c>
      <c r="BI528" s="26">
        <f>IF($Y521="WB","MHRWB",IF($Y521="JG","MHRJG",IF($Y521="AV","MHRAV",IF($Y521="KP","MHRKP",IF($Y521="TH","MHRTH")))))</f>
        <v/>
      </c>
    </row>
    <row r="529">
      <c r="BD529" s="223">
        <f>IF($T525="LA","MLAC1",IF($T525="SS","MSSC1",IF($T525="SCI","MSCIC1",IF($T525="IM7","MM7C1",IF($T525="SP","MSPAC1",IF($T525="SPM","RM1B",IF($T525="SLA","RLA1B",IF($T525="ASC","ASC1BT1"))))))))</f>
        <v/>
      </c>
      <c r="BE529" s="217">
        <f>IF($U525="LA","MLAC2",IF($U525="SS","MSSC2",IF($U525="SCI","MSCIC2",IF($U525="im7","MM7C2",IF($U525="SP","MSPAC2",IF($U525="SPM","RM2B",IF($U525="SPLA","RLA2B",IF($U525="ASC","ASC2BT1",IF($U525="ELL","ELL2B")))))))))</f>
        <v/>
      </c>
      <c r="BF529" s="26">
        <f>IF($V525="LA","MLAC3",IF($V525="SS","MSSC3",IF($V525="SCI","MSCIC3",IF($V525="im8","MM8C3",IF($V525="SP","MSPC3",IF($V525="SPM","RM1G",IF($V525="SLA","RLA1G",IF($V525="ASC","ASC1GT1"))))))))</f>
        <v/>
      </c>
      <c r="BG529" s="26">
        <f>IF($W525="LA","MLAC4",IF($W525="SS","MSSC4",IF($W525="SCI","MSCIC4",IF($W525="im8","MM8C4",IF($W525="SP","MSPC4",IF($W525="SPM","RM2G",IF($W525="SPLA","RLA2G",IF($W525="ASC","ASC2GT1",IF($W525="MOT","OTM72G")))))))))</f>
        <v/>
      </c>
      <c r="BH529" s="26">
        <f>IF($X525="LA","MLAC5",IF($X525="SS","MSSC5",IF($X525="SCI","MSCIC5",IF($X525="im7","MM7C5",IF($X525="SP","MSPC5",IF($X525="ELL","ELL5G",IF($X525="SPLA","RLA5G",IF($X525="ASC","ASC5B"))))))))</f>
        <v/>
      </c>
      <c r="BI529" s="26">
        <f>IF($Y522="WB","MHRWB",IF($Y522="JG","MHRJG",IF($Y522="AV","MHRAV",IF($Y522="KP","MHRKP",IF($Y522="TH","MHRTH")))))</f>
        <v/>
      </c>
    </row>
    <row r="530">
      <c r="BD530" s="223">
        <f>IF($T526="LA","MLAC1",IF($T526="SS","MSSC1",IF($T526="SCI","MSCIC1",IF($T526="IM7","MM7C1",IF($T526="SP","MSPAC1",IF($T526="SPM","RM1B",IF($T526="SLA","RLA1B",IF($T526="ASC","ASC1BT1"))))))))</f>
        <v/>
      </c>
      <c r="BE530" s="217">
        <f>IF($U526="LA","MLAC2",IF($U526="SS","MSSC2",IF($U526="SCI","MSCIC2",IF($U526="im7","MM7C2",IF($U526="SP","MSPAC2",IF($U526="SPM","RM2B",IF($U526="SPLA","RLA2B",IF($U526="ASC","ASC2BT1",IF($U526="ELL","ELL2B")))))))))</f>
        <v/>
      </c>
      <c r="BF530" s="26">
        <f>IF($V526="LA","MLAC3",IF($V526="SS","MSSC3",IF($V526="SCI","MSCIC3",IF($V526="im8","MM8C3",IF($V526="SP","MSPC3",IF($V526="SPM","RM1G",IF($V526="SLA","RLA1G",IF($V526="ASC","ASC1GT1"))))))))</f>
        <v/>
      </c>
      <c r="BG530" s="26">
        <f>IF($W526="LA","MLAC4",IF($W526="SS","MSSC4",IF($W526="SCI","MSCIC4",IF($W526="im8","MM8C4",IF($W526="SP","MSPC4",IF($W526="SPM","RM2G",IF($W526="SPLA","RLA2G",IF($W526="ASC","ASC2GT1",IF($W526="MOT","OTM72G")))))))))</f>
        <v/>
      </c>
      <c r="BH530" s="26">
        <f>IF($X526="LA","MLAC5",IF($X526="SS","MSSC5",IF($X526="SCI","MSCIC5",IF($X526="im7","MM7C5",IF($X526="SP","MSPC5",IF($X526="ELL","ELL5G",IF($X526="SPLA","RLA5G",IF($X526="ASC","ASC5B"))))))))</f>
        <v/>
      </c>
      <c r="BI530" s="26">
        <f>IF($Y523="WB","MHRWB",IF($Y523="JG","MHRJG",IF($Y523="AV","MHRAV",IF($Y523="KP","MHRKP",IF($Y523="TH","MHRTH")))))</f>
        <v/>
      </c>
    </row>
    <row r="531">
      <c r="BD531" s="223">
        <f>IF($T527="LA","MLAC1",IF($T527="SS","MSSC1",IF($T527="SCI","MSCIC1",IF($T527="IM7","MM7C1",IF($T527="SP","MSPAC1",IF($T527="SPM","RM1B",IF($T527="SLA","RLA1B",IF($T527="ASC","ASC1BT1"))))))))</f>
        <v/>
      </c>
      <c r="BE531" s="217">
        <f>IF($U527="LA","MLAC2",IF($U527="SS","MSSC2",IF($U527="SCI","MSCIC2",IF($U527="im7","MM7C2",IF($U527="SP","MSPAC2",IF($U527="SPM","RM2B",IF($U527="SPLA","RLA2B",IF($U527="ASC","ASC2BT1",IF($U527="ELL","ELL2B")))))))))</f>
        <v/>
      </c>
      <c r="BF531" s="26">
        <f>IF($V527="LA","MLAC3",IF($V527="SS","MSSC3",IF($V527="SCI","MSCIC3",IF($V527="im8","MM8C3",IF($V527="SP","MSPC3",IF($V527="SPM","RM1G",IF($V527="SLA","RLA1G",IF($V527="ASC","ASC1GT1"))))))))</f>
        <v/>
      </c>
      <c r="BG531" s="26">
        <f>IF($W527="LA","MLAC4",IF($W527="SS","MSSC4",IF($W527="SCI","MSCIC4",IF($W527="im8","MM8C4",IF($W527="SP","MSPC4",IF($W527="SPM","RM2G",IF($W527="SPLA","RLA2G",IF($W527="ASC","ASC2GT1",IF($W527="MOT","OTM72G")))))))))</f>
        <v/>
      </c>
      <c r="BH531" s="26">
        <f>IF($X527="LA","MLAC5",IF($X527="SS","MSSC5",IF($X527="SCI","MSCIC5",IF($X527="im7","MM7C5",IF($X527="SP","MSPC5",IF($X527="ELL","ELL5G",IF($X527="SPLA","RLA5G",IF($X527="ASC","ASC5B"))))))))</f>
        <v/>
      </c>
      <c r="BI531" s="26">
        <f>IF($Y524="WB","MHRWB",IF($Y524="JG","MHRJG",IF($Y524="AV","MHRAV",IF($Y524="KP","MHRKP",IF($Y524="TH","MHRTH")))))</f>
        <v/>
      </c>
    </row>
    <row r="532">
      <c r="BD532" s="223">
        <f>IF($T528="LA","MLAC1",IF($T528="SS","MSSC1",IF($T528="SCI","MSCIC1",IF($T528="IM7","MM7C1",IF($T528="SP","MSPAC1",IF($T528="SPM","RM1B",IF($T528="SLA","RLA1B",IF($T528="ASC","ASC1BT1"))))))))</f>
        <v/>
      </c>
      <c r="BE532" s="217">
        <f>IF($U528="LA","MLAC2",IF($U528="SS","MSSC2",IF($U528="SCI","MSCIC2",IF($U528="im7","MM7C2",IF($U528="SP","MSPAC2",IF($U528="SPM","RM2B",IF($U528="SPLA","RLA2B",IF($U528="ASC","ASC2BT1",IF($U528="ELL","ELL2B")))))))))</f>
        <v/>
      </c>
      <c r="BF532" s="26">
        <f>IF($V528="LA","MLAC3",IF($V528="SS","MSSC3",IF($V528="SCI","MSCIC3",IF($V528="im8","MM8C3",IF($V528="SP","MSPC3",IF($V528="SPM","RM1G",IF($V528="SLA","RLA1G",IF($V528="ASC","ASC1GT1"))))))))</f>
        <v/>
      </c>
      <c r="BG532" s="26">
        <f>IF($W528="LA","MLAC4",IF($W528="SS","MSSC4",IF($W528="SCI","MSCIC4",IF($W528="im8","MM8C4",IF($W528="SP","MSPC4",IF($W528="SPM","RM2G",IF($W528="SPLA","RLA2G",IF($W528="ASC","ASC2GT1",IF($W528="MOT","OTM72G")))))))))</f>
        <v/>
      </c>
      <c r="BH532" s="26">
        <f>IF($X528="LA","MLAC5",IF($X528="SS","MSSC5",IF($X528="SCI","MSCIC5",IF($X528="im7","MM7C5",IF($X528="SP","MSPC5",IF($X528="ELL","ELL5G",IF($X528="SPLA","RLA5G",IF($X528="ASC","ASC5B"))))))))</f>
        <v/>
      </c>
      <c r="BI532" s="26">
        <f>IF($Y525="WB","MHRWB",IF($Y525="JG","MHRJG",IF($Y525="AV","MHRAV",IF($Y525="KP","MHRKP",IF($Y525="TH","MHRTH")))))</f>
        <v/>
      </c>
    </row>
    <row r="533">
      <c r="BD533" s="223">
        <f>IF($T529="LA","MLAC1",IF($T529="SS","MSSC1",IF($T529="SCI","MSCIC1",IF($T529="IM7","MM7C1",IF($T529="SP","MSPAC1",IF($T529="SPM","RM1B",IF($T529="SLA","RLA1B",IF($T529="ASC","ASC1BT1"))))))))</f>
        <v/>
      </c>
      <c r="BE533" s="217">
        <f>IF($U529="LA","MLAC2",IF($U529="SS","MSSC2",IF($U529="SCI","MSCIC2",IF($U529="im7","MM7C2",IF($U529="SP","MSPAC2",IF($U529="SPM","RM2B",IF($U529="SPLA","RLA2B",IF($U529="ASC","ASC2BT1",IF($U529="ELL","ELL2B")))))))))</f>
        <v/>
      </c>
      <c r="BF533" s="26">
        <f>IF($V529="LA","MLAC3",IF($V529="SS","MSSC3",IF($V529="SCI","MSCIC3",IF($V529="im8","MM8C3",IF($V529="SP","MSPC3",IF($V529="SPM","RM1G",IF($V529="SLA","RLA1G",IF($V529="ASC","ASC1GT1"))))))))</f>
        <v/>
      </c>
      <c r="BG533" s="26">
        <f>IF($W529="LA","MLAC4",IF($W529="SS","MSSC4",IF($W529="SCI","MSCIC4",IF($W529="im8","MM8C4",IF($W529="SP","MSPC4",IF($W529="SPM","RM2G",IF($W529="SPLA","RLA2G",IF($W529="ASC","ASC2GT1",IF($W529="MOT","OTM72G")))))))))</f>
        <v/>
      </c>
      <c r="BH533" s="26">
        <f>IF($X529="LA","MLAC5",IF($X529="SS","MSSC5",IF($X529="SCI","MSCIC5",IF($X529="im7","MM7C5",IF($X529="SP","MSPC5",IF($X529="ELL","ELL5G",IF($X529="SPLA","RLA5G",IF($X529="ASC","ASC5B"))))))))</f>
        <v/>
      </c>
      <c r="BI533" s="26">
        <f>IF($Y526="WB","MHRWB",IF($Y526="JG","MHRJG",IF($Y526="AV","MHRAV",IF($Y526="KP","MHRKP",IF($Y526="TH","MHRTH")))))</f>
        <v/>
      </c>
    </row>
    <row r="534">
      <c r="BD534" s="223">
        <f>IF($T530="LA","MLAC1",IF($T530="SS","MSSC1",IF($T530="SCI","MSCIC1",IF($T530="IM7","MM7C1",IF($T530="SP","MSPAC1",IF($T530="SPM","RM1B",IF($T530="SLA","RLA1B",IF($T530="ASC","ASC1BT1"))))))))</f>
        <v/>
      </c>
      <c r="BE534" s="217">
        <f>IF($U530="LA","MLAC2",IF($U530="SS","MSSC2",IF($U530="SCI","MSCIC2",IF($U530="im7","MM7C2",IF($U530="SP","MSPAC2",IF($U530="SPM","RM2B",IF($U530="SPLA","RLA2B",IF($U530="ASC","ASC2BT1",IF($U530="ELL","ELL2B")))))))))</f>
        <v/>
      </c>
      <c r="BF534" s="26">
        <f>IF($V530="LA","MLAC3",IF($V530="SS","MSSC3",IF($V530="SCI","MSCIC3",IF($V530="im8","MM8C3",IF($V530="SP","MSPC3",IF($V530="SPM","RM1G",IF($V530="SLA","RLA1G",IF($V530="ASC","ASC1GT1"))))))))</f>
        <v/>
      </c>
      <c r="BG534" s="26">
        <f>IF($W530="LA","MLAC4",IF($W530="SS","MSSC4",IF($W530="SCI","MSCIC4",IF($W530="im8","MM8C4",IF($W530="SP","MSPC4",IF($W530="SPM","RM2G",IF($W530="SPLA","RLA2G",IF($W530="ASC","ASC2GT1",IF($W530="MOT","OTM72G")))))))))</f>
        <v/>
      </c>
      <c r="BH534" s="26">
        <f>IF($X530="LA","MLAC5",IF($X530="SS","MSSC5",IF($X530="SCI","MSCIC5",IF($X530="im7","MM7C5",IF($X530="SP","MSPC5",IF($X530="ELL","ELL5G",IF($X530="SPLA","RLA5G",IF($X530="ASC","ASC5B"))))))))</f>
        <v/>
      </c>
      <c r="BI534" s="26">
        <f>IF($Y527="WB","MHRWB",IF($Y527="JG","MHRJG",IF($Y527="AV","MHRAV",IF($Y527="KP","MHRKP",IF($Y527="TH","MHRTH")))))</f>
        <v/>
      </c>
    </row>
    <row r="535">
      <c r="BD535" s="223">
        <f>IF($T531="LA","MLAC1",IF($T531="SS","MSSC1",IF($T531="SCI","MSCIC1",IF($T531="IM7","MM7C1",IF($T531="SP","MSPAC1",IF($T531="SPM","RM1B",IF($T531="SLA","RLA1B",IF($T531="ASC","ASC1BT1"))))))))</f>
        <v/>
      </c>
      <c r="BE535" s="217">
        <f>IF($U531="LA","MLAC2",IF($U531="SS","MSSC2",IF($U531="SCI","MSCIC2",IF($U531="im7","MM7C2",IF($U531="SP","MSPAC2",IF($U531="SPM","RM2B",IF($U531="SPLA","RLA2B",IF($U531="ASC","ASC2BT1",IF($U531="ELL","ELL2B")))))))))</f>
        <v/>
      </c>
      <c r="BF535" s="26">
        <f>IF($V531="LA","MLAC3",IF($V531="SS","MSSC3",IF($V531="SCI","MSCIC3",IF($V531="im8","MM8C3",IF($V531="SP","MSPC3",IF($V531="SPM","RM1G",IF($V531="SLA","RLA1G",IF($V531="ASC","ASC1GT1"))))))))</f>
        <v/>
      </c>
      <c r="BG535" s="26">
        <f>IF($W531="LA","MLAC4",IF($W531="SS","MSSC4",IF($W531="SCI","MSCIC4",IF($W531="im8","MM8C4",IF($W531="SP","MSPC4",IF($W531="SPM","RM2G",IF($W531="SPLA","RLA2G",IF($W531="ASC","ASC2GT1",IF($W531="MOT","OTM72G")))))))))</f>
        <v/>
      </c>
      <c r="BH535" s="26">
        <f>IF($X531="LA","MLAC5",IF($X531="SS","MSSC5",IF($X531="SCI","MSCIC5",IF($X531="im7","MM7C5",IF($X531="SP","MSPC5",IF($X531="ELL","ELL5G",IF($X531="SPLA","RLA5G",IF($X531="ASC","ASC5B"))))))))</f>
        <v/>
      </c>
      <c r="BI535" s="26">
        <f>IF($Y528="WB","MHRWB",IF($Y528="JG","MHRJG",IF($Y528="AV","MHRAV",IF($Y528="KP","MHRKP",IF($Y528="TH","MHRTH")))))</f>
        <v/>
      </c>
    </row>
    <row r="536">
      <c r="BD536" s="223">
        <f>IF($T532="LA","MLAC1",IF($T532="SS","MSSC1",IF($T532="SCI","MSCIC1",IF($T532="IM7","MM7C1",IF($T532="SP","MSPAC1",IF($T532="SPM","RM1B",IF($T532="SLA","RLA1B",IF($T532="ASC","ASC1BT1"))))))))</f>
        <v/>
      </c>
      <c r="BE536" s="217">
        <f>IF($U532="LA","MLAC2",IF($U532="SS","MSSC2",IF($U532="SCI","MSCIC2",IF($U532="im7","MM7C2",IF($U532="SP","MSPAC2",IF($U532="SPM","RM2B",IF($U532="SPLA","RLA2B",IF($U532="ASC","ASC2BT1",IF($U532="ELL","ELL2B")))))))))</f>
        <v/>
      </c>
      <c r="BF536" s="26">
        <f>IF($V532="LA","MLAC3",IF($V532="SS","MSSC3",IF($V532="SCI","MSCIC3",IF($V532="im8","MM8C3",IF($V532="SP","MSPC3",IF($V532="SPM","RM1G",IF($V532="SLA","RLA1G",IF($V532="ASC","ASC1GT1"))))))))</f>
        <v/>
      </c>
      <c r="BG536" s="26">
        <f>IF($W532="LA","MLAC4",IF($W532="SS","MSSC4",IF($W532="SCI","MSCIC4",IF($W532="im8","MM8C4",IF($W532="SP","MSPC4",IF($W532="SPM","RM2G",IF($W532="SPLA","RLA2G",IF($W532="ASC","ASC2GT1",IF($W532="MOT","OTM72G")))))))))</f>
        <v/>
      </c>
      <c r="BH536" s="26">
        <f>IF($X532="LA","MLAC5",IF($X532="SS","MSSC5",IF($X532="SCI","MSCIC5",IF($X532="im7","MM7C5",IF($X532="SP","MSPC5",IF($X532="ELL","ELL5G",IF($X532="SPLA","RLA5G",IF($X532="ASC","ASC5B"))))))))</f>
        <v/>
      </c>
      <c r="BI536" s="26">
        <f>IF($Y529="WB","MHRWB",IF($Y529="JG","MHRJG",IF($Y529="AV","MHRAV",IF($Y529="KP","MHRKP",IF($Y529="TH","MHRTH")))))</f>
        <v/>
      </c>
    </row>
    <row r="537">
      <c r="BD537" s="223">
        <f>IF($T533="LA","MLAC1",IF($T533="SS","MSSC1",IF($T533="SCI","MSCIC1",IF($T533="IM7","MM7C1",IF($T533="SP","MSPAC1",IF($T533="SPM","RM1B",IF($T533="SLA","RLA1B",IF($T533="ASC","ASC1BT1"))))))))</f>
        <v/>
      </c>
      <c r="BE537" s="217">
        <f>IF($U533="LA","MLAC2",IF($U533="SS","MSSC2",IF($U533="SCI","MSCIC2",IF($U533="im7","MM7C2",IF($U533="SP","MSPAC2",IF($U533="SPM","RM2B",IF($U533="SPLA","RLA2B",IF($U533="ASC","ASC2BT1",IF($U533="ELL","ELL2B")))))))))</f>
        <v/>
      </c>
      <c r="BF537" s="26">
        <f>IF($V533="LA","MLAC3",IF($V533="SS","MSSC3",IF($V533="SCI","MSCIC3",IF($V533="im8","MM8C3",IF($V533="SP","MSPC3",IF($V533="SPM","RM1G",IF($V533="SLA","RLA1G",IF($V533="ASC","ASC1GT1"))))))))</f>
        <v/>
      </c>
      <c r="BG537" s="26">
        <f>IF($W533="LA","MLAC4",IF($W533="SS","MSSC4",IF($W533="SCI","MSCIC4",IF($W533="im8","MM8C4",IF($W533="SP","MSPC4",IF($W533="SPM","RM2G",IF($W533="SPLA","RLA2G",IF($W533="ASC","ASC2GT1",IF($W533="MOT","OTM72G")))))))))</f>
        <v/>
      </c>
      <c r="BH537" s="26">
        <f>IF($X533="LA","MLAC5",IF($X533="SS","MSSC5",IF($X533="SCI","MSCIC5",IF($X533="im7","MM7C5",IF($X533="SP","MSPC5",IF($X533="ELL","ELL5G",IF($X533="SPLA","RLA5G",IF($X533="ASC","ASC5B"))))))))</f>
        <v/>
      </c>
      <c r="BI537" s="26">
        <f>IF($Y530="WB","MHRWB",IF($Y530="JG","MHRJG",IF($Y530="AV","MHRAV",IF($Y530="KP","MHRKP",IF($Y530="TH","MHRTH")))))</f>
        <v/>
      </c>
    </row>
    <row r="538">
      <c r="BD538" s="223">
        <f>IF($T534="LA","MLAC1",IF($T534="SS","MSSC1",IF($T534="SCI","MSCIC1",IF($T534="IM7","MM7C1",IF($T534="SP","MSPAC1",IF($T534="SPM","RM1B",IF($T534="SLA","RLA1B",IF($T534="ASC","ASC1BT1"))))))))</f>
        <v/>
      </c>
      <c r="BE538" s="217">
        <f>IF($U534="LA","MLAC2",IF($U534="SS","MSSC2",IF($U534="SCI","MSCIC2",IF($U534="im7","MM7C2",IF($U534="SP","MSPAC2",IF($U534="SPM","RM2B",IF($U534="SPLA","RLA2B",IF($U534="ASC","ASC2BT1",IF($U534="ELL","ELL2B")))))))))</f>
        <v/>
      </c>
      <c r="BF538" s="26">
        <f>IF($V534="LA","MLAC3",IF($V534="SS","MSSC3",IF($V534="SCI","MSCIC3",IF($V534="im8","MM8C3",IF($V534="SP","MSPC3",IF($V534="SPM","RM1G",IF($V534="SLA","RLA1G",IF($V534="ASC","ASC1GT1"))))))))</f>
        <v/>
      </c>
      <c r="BG538" s="26">
        <f>IF($W534="LA","MLAC4",IF($W534="SS","MSSC4",IF($W534="SCI","MSCIC4",IF($W534="im8","MM8C4",IF($W534="SP","MSPC4",IF($W534="SPM","RM2G",IF($W534="SPLA","RLA2G",IF($W534="ASC","ASC2GT1",IF($W534="MOT","OTM72G")))))))))</f>
        <v/>
      </c>
      <c r="BH538" s="26">
        <f>IF($X534="LA","MLAC5",IF($X534="SS","MSSC5",IF($X534="SCI","MSCIC5",IF($X534="im7","MM7C5",IF($X534="SP","MSPC5",IF($X534="ELL","ELL5G",IF($X534="SPLA","RLA5G",IF($X534="ASC","ASC5B"))))))))</f>
        <v/>
      </c>
      <c r="BI538" s="26">
        <f>IF($Y531="WB","MHRWB",IF($Y531="JG","MHRJG",IF($Y531="AV","MHRAV",IF($Y531="KP","MHRKP",IF($Y531="TH","MHRTH")))))</f>
        <v/>
      </c>
    </row>
    <row r="539">
      <c r="BD539" s="223">
        <f>IF($T535="LA","MLAC1",IF($T535="SS","MSSC1",IF($T535="SCI","MSCIC1",IF($T535="IM7","MM7C1",IF($T535="SP","MSPAC1",IF($T535="SPM","RM1B",IF($T535="SLA","RLA1B",IF($T535="ASC","ASC1BT1"))))))))</f>
        <v/>
      </c>
      <c r="BE539" s="217">
        <f>IF($U535="LA","MLAC2",IF($U535="SS","MSSC2",IF($U535="SCI","MSCIC2",IF($U535="im7","MM7C2",IF($U535="SP","MSPAC2",IF($U535="SPM","RM2B",IF($U535="SPLA","RLA2B",IF($U535="ASC","ASC2BT1",IF($U535="ELL","ELL2B")))))))))</f>
        <v/>
      </c>
      <c r="BF539" s="26">
        <f>IF($V535="LA","MLAC3",IF($V535="SS","MSSC3",IF($V535="SCI","MSCIC3",IF($V535="im8","MM8C3",IF($V535="SP","MSPC3",IF($V535="SPM","RM1G",IF($V535="SLA","RLA1G",IF($V535="ASC","ASC1GT1"))))))))</f>
        <v/>
      </c>
      <c r="BG539" s="26">
        <f>IF($W535="LA","MLAC4",IF($W535="SS","MSSC4",IF($W535="SCI","MSCIC4",IF($W535="im8","MM8C4",IF($W535="SP","MSPC4",IF($W535="SPM","RM2G",IF($W535="SPLA","RLA2G",IF($W535="ASC","ASC2GT1",IF($W535="MOT","OTM72G")))))))))</f>
        <v/>
      </c>
      <c r="BH539" s="26">
        <f>IF($X535="LA","MLAC5",IF($X535="SS","MSSC5",IF($X535="SCI","MSCIC5",IF($X535="im7","MM7C5",IF($X535="SP","MSPC5",IF($X535="ELL","ELL5G",IF($X535="SPLA","RLA5G",IF($X535="ASC","ASC5B"))))))))</f>
        <v/>
      </c>
      <c r="BI539" s="26">
        <f>IF($Y532="WB","MHRWB",IF($Y532="JG","MHRJG",IF($Y532="AV","MHRAV",IF($Y532="KP","MHRKP",IF($Y532="TH","MHRTH")))))</f>
        <v/>
      </c>
    </row>
    <row r="540">
      <c r="BD540" s="223">
        <f>IF($T536="LA","MLAC1",IF($T536="SS","MSSC1",IF($T536="SCI","MSCIC1",IF($T536="IM7","MM7C1",IF($T536="SP","MSPAC1",IF($T536="SPM","RM1B",IF($T536="SLA","RLA1B",IF($T536="ASC","ASC1BT1"))))))))</f>
        <v/>
      </c>
      <c r="BE540" s="217">
        <f>IF($U536="LA","MLAC2",IF($U536="SS","MSSC2",IF($U536="SCI","MSCIC2",IF($U536="im7","MM7C2",IF($U536="SP","MSPAC2",IF($U536="SPM","RM2B",IF($U536="SPLA","RLA2B",IF($U536="ASC","ASC2BT1",IF($U536="ELL","ELL2B")))))))))</f>
        <v/>
      </c>
      <c r="BF540" s="26">
        <f>IF($V536="LA","MLAC3",IF($V536="SS","MSSC3",IF($V536="SCI","MSCIC3",IF($V536="im8","MM8C3",IF($V536="SP","MSPC3",IF($V536="SPM","RM1G",IF($V536="SLA","RLA1G",IF($V536="ASC","ASC1GT1"))))))))</f>
        <v/>
      </c>
      <c r="BG540" s="26">
        <f>IF($W536="LA","MLAC4",IF($W536="SS","MSSC4",IF($W536="SCI","MSCIC4",IF($W536="im8","MM8C4",IF($W536="SP","MSPC4",IF($W536="SPM","RM2G",IF($W536="SPLA","RLA2G",IF($W536="ASC","ASC2GT1",IF($W536="MOT","OTM72G")))))))))</f>
        <v/>
      </c>
      <c r="BH540" s="26">
        <f>IF($X536="LA","MLAC5",IF($X536="SS","MSSC5",IF($X536="SCI","MSCIC5",IF($X536="im7","MM7C5",IF($X536="SP","MSPC5",IF($X536="ELL","ELL5G",IF($X536="SPLA","RLA5G",IF($X536="ASC","ASC5B"))))))))</f>
        <v/>
      </c>
      <c r="BI540" s="26">
        <f>IF($Y533="WB","MHRWB",IF($Y533="JG","MHRJG",IF($Y533="AV","MHRAV",IF($Y533="KP","MHRKP",IF($Y533="TH","MHRTH")))))</f>
        <v/>
      </c>
    </row>
    <row r="541">
      <c r="BD541" s="223">
        <f>IF($T537="LA","MLAC1",IF($T537="SS","MSSC1",IF($T537="SCI","MSCIC1",IF($T537="IM7","MM7C1",IF($T537="SP","MSPAC1",IF($T537="SPM","RM1B",IF($T537="SLA","RLA1B",IF($T537="ASC","ASC1BT1"))))))))</f>
        <v/>
      </c>
      <c r="BE541" s="217">
        <f>IF($U537="LA","MLAC2",IF($U537="SS","MSSC2",IF($U537="SCI","MSCIC2",IF($U537="im7","MM7C2",IF($U537="SP","MSPAC2",IF($U537="SPM","RM2B",IF($U537="SPLA","RLA2B",IF($U537="ASC","ASC2BT1",IF($U537="ELL","ELL2B")))))))))</f>
        <v/>
      </c>
      <c r="BF541" s="26">
        <f>IF($V537="LA","MLAC3",IF($V537="SS","MSSC3",IF($V537="SCI","MSCIC3",IF($V537="im8","MM8C3",IF($V537="SP","MSPC3",IF($V537="SPM","RM1G",IF($V537="SLA","RLA1G",IF($V537="ASC","ASC1GT1"))))))))</f>
        <v/>
      </c>
      <c r="BG541" s="26">
        <f>IF($W537="LA","MLAC4",IF($W537="SS","MSSC4",IF($W537="SCI","MSCIC4",IF($W537="im8","MM8C4",IF($W537="SP","MSPC4",IF($W537="SPM","RM2G",IF($W537="SPLA","RLA2G",IF($W537="ASC","ASC2GT1",IF($W537="MOT","OTM72G")))))))))</f>
        <v/>
      </c>
      <c r="BH541" s="26">
        <f>IF($X537="LA","MLAC5",IF($X537="SS","MSSC5",IF($X537="SCI","MSCIC5",IF($X537="im7","MM7C5",IF($X537="SP","MSPC5",IF($X537="ELL","ELL5G",IF($X537="SPLA","RLA5G",IF($X537="ASC","ASC5B"))))))))</f>
        <v/>
      </c>
      <c r="BI541" s="26">
        <f>IF($Y534="WB","MHRWB",IF($Y534="JG","MHRJG",IF($Y534="AV","MHRAV",IF($Y534="KP","MHRKP",IF($Y534="TH","MHRTH")))))</f>
        <v/>
      </c>
    </row>
    <row r="542">
      <c r="BD542" s="223">
        <f>IF($T538="LA","MLAC1",IF($T538="SS","MSSC1",IF($T538="SCI","MSCIC1",IF($T538="IM7","MM7C1",IF($T538="SP","MSPAC1",IF($T538="SPM","RM1B",IF($T538="SLA","RLA1B",IF($T538="ASC","ASC1BT1"))))))))</f>
        <v/>
      </c>
      <c r="BE542" s="217">
        <f>IF($U538="LA","MLAC2",IF($U538="SS","MSSC2",IF($U538="SCI","MSCIC2",IF($U538="im7","MM7C2",IF($U538="SP","MSPAC2",IF($U538="SPM","RM2B",IF($U538="SPLA","RLA2B",IF($U538="ASC","ASC2BT1",IF($U538="ELL","ELL2B")))))))))</f>
        <v/>
      </c>
      <c r="BF542" s="26">
        <f>IF($V538="LA","MLAC3",IF($V538="SS","MSSC3",IF($V538="SCI","MSCIC3",IF($V538="im8","MM8C3",IF($V538="SP","MSPC3",IF($V538="SPM","RM1G",IF($V538="SLA","RLA1G",IF($V538="ASC","ASC1GT1"))))))))</f>
        <v/>
      </c>
      <c r="BG542" s="26">
        <f>IF($W538="LA","MLAC4",IF($W538="SS","MSSC4",IF($W538="SCI","MSCIC4",IF($W538="im8","MM8C4",IF($W538="SP","MSPC4",IF($W538="SPM","RM2G",IF($W538="SPLA","RLA2G",IF($W538="ASC","ASC2GT1",IF($W538="MOT","OTM72G")))))))))</f>
        <v/>
      </c>
      <c r="BH542" s="26">
        <f>IF($X538="LA","MLAC5",IF($X538="SS","MSSC5",IF($X538="SCI","MSCIC5",IF($X538="im7","MM7C5",IF($X538="SP","MSPC5",IF($X538="ELL","ELL5G",IF($X538="SPLA","RLA5G",IF($X538="ASC","ASC5B"))))))))</f>
        <v/>
      </c>
      <c r="BI542" s="26">
        <f>IF($Y535="WB","MHRWB",IF($Y535="JG","MHRJG",IF($Y535="AV","MHRAV",IF($Y535="KP","MHRKP",IF($Y535="TH","MHRTH")))))</f>
        <v/>
      </c>
    </row>
    <row r="543">
      <c r="BD543" s="223">
        <f>IF($T539="LA","MLAC1",IF($T539="SS","MSSC1",IF($T539="SCI","MSCIC1",IF($T539="IM7","MM7C1",IF($T539="SP","MSPAC1",IF($T539="SPM","RM1B",IF($T539="SLA","RLA1B",IF($T539="ASC","ASC1BT1"))))))))</f>
        <v/>
      </c>
      <c r="BE543" s="217">
        <f>IF($U539="LA","MLAC2",IF($U539="SS","MSSC2",IF($U539="SCI","MSCIC2",IF($U539="im7","MM7C2",IF($U539="SP","MSPAC2",IF($U539="SPM","RM2B",IF($U539="SPLA","RLA2B",IF($U539="ASC","ASC2BT1",IF($U539="ELL","ELL2B")))))))))</f>
        <v/>
      </c>
      <c r="BF543" s="26">
        <f>IF($V539="LA","MLAC3",IF($V539="SS","MSSC3",IF($V539="SCI","MSCIC3",IF($V539="im8","MM8C3",IF($V539="SP","MSPC3",IF($V539="SPM","RM1G",IF($V539="SLA","RLA1G",IF($V539="ASC","ASC1GT1"))))))))</f>
        <v/>
      </c>
      <c r="BG543" s="26">
        <f>IF($W539="LA","MLAC4",IF($W539="SS","MSSC4",IF($W539="SCI","MSCIC4",IF($W539="im8","MM8C4",IF($W539="SP","MSPC4",IF($W539="SPM","RM2G",IF($W539="SPLA","RLA2G",IF($W539="ASC","ASC2GT1",IF($W539="MOT","OTM72G")))))))))</f>
        <v/>
      </c>
      <c r="BH543" s="26">
        <f>IF($X539="LA","MLAC5",IF($X539="SS","MSSC5",IF($X539="SCI","MSCIC5",IF($X539="im7","MM7C5",IF($X539="SP","MSPC5",IF($X539="ELL","ELL5G",IF($X539="SPLA","RLA5G",IF($X539="ASC","ASC5B"))))))))</f>
        <v/>
      </c>
      <c r="BI543" s="26">
        <f>IF($Y536="WB","MHRWB",IF($Y536="JG","MHRJG",IF($Y536="AV","MHRAV",IF($Y536="KP","MHRKP",IF($Y536="TH","MHRTH")))))</f>
        <v/>
      </c>
    </row>
    <row r="544">
      <c r="BD544" s="223">
        <f>IF($T540="LA","MLAC1",IF($T540="SS","MSSC1",IF($T540="SCI","MSCIC1",IF($T540="IM7","MM7C1",IF($T540="SP","MSPAC1",IF($T540="SPM","RM1B",IF($T540="SLA","RLA1B",IF($T540="ASC","ASC1BT1"))))))))</f>
        <v/>
      </c>
      <c r="BE544" s="217">
        <f>IF($U540="LA","MLAC2",IF($U540="SS","MSSC2",IF($U540="SCI","MSCIC2",IF($U540="im7","MM7C2",IF($U540="SP","MSPAC2",IF($U540="SPM","RM2B",IF($U540="SPLA","RLA2B",IF($U540="ASC","ASC2BT1",IF($U540="ELL","ELL2B")))))))))</f>
        <v/>
      </c>
      <c r="BF544" s="26">
        <f>IF($V540="LA","MLAC3",IF($V540="SS","MSSC3",IF($V540="SCI","MSCIC3",IF($V540="im8","MM8C3",IF($V540="SP","MSPC3",IF($V540="SPM","RM1G",IF($V540="SLA","RLA1G",IF($V540="ASC","ASC1GT1"))))))))</f>
        <v/>
      </c>
      <c r="BG544" s="26">
        <f>IF($W540="LA","MLAC4",IF($W540="SS","MSSC4",IF($W540="SCI","MSCIC4",IF($W540="im8","MM8C4",IF($W540="SP","MSPC4",IF($W540="SPM","RM2G",IF($W540="SPLA","RLA2G",IF($W540="ASC","ASC2GT1",IF($W540="MOT","OTM72G")))))))))</f>
        <v/>
      </c>
      <c r="BH544" s="26">
        <f>IF($X540="LA","MLAC5",IF($X540="SS","MSSC5",IF($X540="SCI","MSCIC5",IF($X540="im7","MM7C5",IF($X540="SP","MSPC5",IF($X540="ELL","ELL5G",IF($X540="SPLA","RLA5G",IF($X540="ASC","ASC5B"))))))))</f>
        <v/>
      </c>
      <c r="BI544" s="26">
        <f>IF($Y537="WB","MHRWB",IF($Y537="JG","MHRJG",IF($Y537="AV","MHRAV",IF($Y537="KP","MHRKP",IF($Y537="TH","MHRTH")))))</f>
        <v/>
      </c>
    </row>
    <row r="545">
      <c r="BD545" s="223">
        <f>IF($T541="LA","MLAC1",IF($T541="SS","MSSC1",IF($T541="SCI","MSCIC1",IF($T541="IM7","MM7C1",IF($T541="SP","MSPAC1",IF($T541="SPM","RM1B",IF($T541="SLA","RLA1B",IF($T541="ASC","ASC1BT1"))))))))</f>
        <v/>
      </c>
      <c r="BE545" s="217">
        <f>IF($U541="LA","MLAC2",IF($U541="SS","MSSC2",IF($U541="SCI","MSCIC2",IF($U541="im7","MM7C2",IF($U541="SP","MSPAC2",IF($U541="SPM","RM2B",IF($U541="SPLA","RLA2B",IF($U541="ASC","ASC2BT1",IF($U541="ELL","ELL2B")))))))))</f>
        <v/>
      </c>
      <c r="BF545" s="26">
        <f>IF($V541="LA","MLAC3",IF($V541="SS","MSSC3",IF($V541="SCI","MSCIC3",IF($V541="im8","MM8C3",IF($V541="SP","MSPC3",IF($V541="SPM","RM1G",IF($V541="SLA","RLA1G",IF($V541="ASC","ASC1GT1"))))))))</f>
        <v/>
      </c>
      <c r="BG545" s="26">
        <f>IF($W541="LA","MLAC4",IF($W541="SS","MSSC4",IF($W541="SCI","MSCIC4",IF($W541="im8","MM8C4",IF($W541="SP","MSPC4",IF($W541="SPM","RM2G",IF($W541="SPLA","RLA2G",IF($W541="ASC","ASC2GT1",IF($W541="MOT","OTM72G")))))))))</f>
        <v/>
      </c>
      <c r="BH545" s="26">
        <f>IF($X541="LA","MLAC5",IF($X541="SS","MSSC5",IF($X541="SCI","MSCIC5",IF($X541="im7","MM7C5",IF($X541="SP","MSPC5",IF($X541="ELL","ELL5G",IF($X541="SPLA","RLA5G",IF($X541="ASC","ASC5B"))))))))</f>
        <v/>
      </c>
      <c r="BI545" s="26">
        <f>IF($Y538="WB","MHRWB",IF($Y538="JG","MHRJG",IF($Y538="AV","MHRAV",IF($Y538="KP","MHRKP",IF($Y538="TH","MHRTH")))))</f>
        <v/>
      </c>
    </row>
    <row r="546">
      <c r="BD546" s="223">
        <f>IF($T542="LA","MLAC1",IF($T542="SS","MSSC1",IF($T542="SCI","MSCIC1",IF($T542="IM7","MM7C1",IF($T542="SP","MSPAC1",IF($T542="SPM","RM1B",IF($T542="SLA","RLA1B",IF($T542="ASC","ASC1BT1"))))))))</f>
        <v/>
      </c>
      <c r="BE546" s="217">
        <f>IF($U542="LA","MLAC2",IF($U542="SS","MSSC2",IF($U542="SCI","MSCIC2",IF($U542="im7","MM7C2",IF($U542="SP","MSPAC2",IF($U542="SPM","RM2B",IF($U542="SPLA","RLA2B",IF($U542="ASC","ASC2BT1",IF($U542="ELL","ELL2B")))))))))</f>
        <v/>
      </c>
      <c r="BF546" s="26">
        <f>IF($V542="LA","MLAC3",IF($V542="SS","MSSC3",IF($V542="SCI","MSCIC3",IF($V542="im8","MM8C3",IF($V542="SP","MSPC3",IF($V542="SPM","RM1G",IF($V542="SLA","RLA1G",IF($V542="ASC","ASC1GT1"))))))))</f>
        <v/>
      </c>
      <c r="BG546" s="26">
        <f>IF($W542="LA","MLAC4",IF($W542="SS","MSSC4",IF($W542="SCI","MSCIC4",IF($W542="im8","MM8C4",IF($W542="SP","MSPC4",IF($W542="SPM","RM2G",IF($W542="SPLA","RLA2G",IF($W542="ASC","ASC2GT1",IF($W542="MOT","OTM72G")))))))))</f>
        <v/>
      </c>
      <c r="BH546" s="26">
        <f>IF($X542="LA","MLAC5",IF($X542="SS","MSSC5",IF($X542="SCI","MSCIC5",IF($X542="im7","MM7C5",IF($X542="SP","MSPC5",IF($X542="ELL","ELL5G",IF($X542="SPLA","RLA5G",IF($X542="ASC","ASC5B"))))))))</f>
        <v/>
      </c>
      <c r="BI546" s="26">
        <f>IF($Y539="WB","MHRWB",IF($Y539="JG","MHRJG",IF($Y539="AV","MHRAV",IF($Y539="KP","MHRKP",IF($Y539="TH","MHRTH")))))</f>
        <v/>
      </c>
    </row>
    <row r="547">
      <c r="BD547" s="223">
        <f>IF($T543="LA","MLAC1",IF($T543="SS","MSSC1",IF($T543="SCI","MSCIC1",IF($T543="IM7","MM7C1",IF($T543="SP","MSPAC1",IF($T543="SPM","RM1B",IF($T543="SLA","RLA1B",IF($T543="ASC","ASC1BT1"))))))))</f>
        <v/>
      </c>
      <c r="BE547" s="217">
        <f>IF($U543="LA","MLAC2",IF($U543="SS","MSSC2",IF($U543="SCI","MSCIC2",IF($U543="im7","MM7C2",IF($U543="SP","MSPAC2",IF($U543="SPM","RM2B",IF($U543="SPLA","RLA2B",IF($U543="ASC","ASC2BT1",IF($U543="ELL","ELL2B")))))))))</f>
        <v/>
      </c>
      <c r="BF547" s="26">
        <f>IF($V543="LA","MLAC3",IF($V543="SS","MSSC3",IF($V543="SCI","MSCIC3",IF($V543="im8","MM8C3",IF($V543="SP","MSPC3",IF($V543="SPM","RM1G",IF($V543="SLA","RLA1G",IF($V543="ASC","ASC1GT1"))))))))</f>
        <v/>
      </c>
      <c r="BG547" s="26">
        <f>IF($W543="LA","MLAC4",IF($W543="SS","MSSC4",IF($W543="SCI","MSCIC4",IF($W543="im8","MM8C4",IF($W543="SP","MSPC4",IF($W543="SPM","RM2G",IF($W543="SPLA","RLA2G",IF($W543="ASC","ASC2GT1",IF($W543="MOT","OTM72G")))))))))</f>
        <v/>
      </c>
      <c r="BH547" s="26">
        <f>IF($X543="LA","MLAC5",IF($X543="SS","MSSC5",IF($X543="SCI","MSCIC5",IF($X543="im7","MM7C5",IF($X543="SP","MSPC5",IF($X543="ELL","ELL5G",IF($X543="SPLA","RLA5G",IF($X543="ASC","ASC5B"))))))))</f>
        <v/>
      </c>
      <c r="BI547" s="26">
        <f>IF($Y540="WB","MHRWB",IF($Y540="JG","MHRJG",IF($Y540="AV","MHRAV",IF($Y540="KP","MHRKP",IF($Y540="TH","MHRTH")))))</f>
        <v/>
      </c>
    </row>
  </sheetData>
  <conditionalFormatting sqref="AG3:AG5 AG8:AG12 AG37">
    <cfRule type="expression" priority="211" dxfId="20">
      <formula>AG3&gt;=$AW$21</formula>
    </cfRule>
  </conditionalFormatting>
  <conditionalFormatting sqref="AG5">
    <cfRule type="expression" priority="210" dxfId="20">
      <formula>AG5&gt;$AW$21</formula>
    </cfRule>
  </conditionalFormatting>
  <conditionalFormatting sqref="AG20:AG21">
    <cfRule type="expression" priority="209" dxfId="20">
      <formula>AG20&gt;$AW$21</formula>
    </cfRule>
  </conditionalFormatting>
  <conditionalFormatting sqref="AG4">
    <cfRule type="expression" priority="208" dxfId="20">
      <formula>AG4&gt;=$AW$21</formula>
    </cfRule>
  </conditionalFormatting>
  <conditionalFormatting sqref="AG10:AG11">
    <cfRule type="expression" priority="206" dxfId="20">
      <formula>AG10&gt;$AW$21</formula>
    </cfRule>
  </conditionalFormatting>
  <conditionalFormatting sqref="AG9">
    <cfRule type="expression" priority="205" dxfId="20">
      <formula>AG9&gt;=$AW$21</formula>
    </cfRule>
  </conditionalFormatting>
  <conditionalFormatting sqref="AG22:AG26">
    <cfRule type="expression" priority="201" dxfId="20">
      <formula>AG22&gt;=$AW$21</formula>
    </cfRule>
  </conditionalFormatting>
  <conditionalFormatting sqref="AG24:AG25">
    <cfRule type="expression" priority="200" dxfId="20">
      <formula>AG24&gt;$AW$21</formula>
    </cfRule>
  </conditionalFormatting>
  <conditionalFormatting sqref="AG23">
    <cfRule type="expression" priority="199" dxfId="20">
      <formula>AG23&gt;=$AW$21</formula>
    </cfRule>
  </conditionalFormatting>
  <conditionalFormatting sqref="AG40:AG44">
    <cfRule type="expression" priority="196" dxfId="20">
      <formula>AG40&gt;=$AW$21</formula>
    </cfRule>
  </conditionalFormatting>
  <conditionalFormatting sqref="AH3:AH5 AH8:AH12 AH37">
    <cfRule type="expression" priority="194" dxfId="20">
      <formula>(AH3/AG3)&gt;$AW$22</formula>
    </cfRule>
    <cfRule type="expression" priority="195" dxfId="20">
      <formula>(AH3/AG3)&lt;(1-$AW$22)</formula>
    </cfRule>
  </conditionalFormatting>
  <conditionalFormatting sqref="AH22:AH26">
    <cfRule type="expression" priority="184" dxfId="20">
      <formula>(AH22/AG22)&gt;$AW$22</formula>
    </cfRule>
    <cfRule type="expression" priority="185" dxfId="20">
      <formula>(AH22/AG22)&lt;(1-$AW$22)</formula>
    </cfRule>
  </conditionalFormatting>
  <conditionalFormatting sqref="AH40:AH44">
    <cfRule type="expression" priority="180" dxfId="20">
      <formula>(AH40/AG40)&gt;$AW$22</formula>
    </cfRule>
    <cfRule type="expression" priority="181" dxfId="20">
      <formula>(AH40/AG40)&lt;(1-$AW$22)</formula>
    </cfRule>
  </conditionalFormatting>
  <conditionalFormatting sqref="AI2:AI5 AI8:AI12 AI37">
    <cfRule type="expression" priority="178" dxfId="20">
      <formula>(AI2/AG2)&gt;$AW$22</formula>
    </cfRule>
    <cfRule type="expression" priority="179" dxfId="20">
      <formula>(AI2/AG2)&lt;(1-$AW$22)</formula>
    </cfRule>
  </conditionalFormatting>
  <conditionalFormatting sqref="AI22:AI26">
    <cfRule type="expression" priority="170" dxfId="20">
      <formula>(AI22/AG22)&gt;$AW$22</formula>
    </cfRule>
    <cfRule type="expression" priority="171" dxfId="20">
      <formula>(AI22/AG22)&lt;(1-$AW$22)</formula>
    </cfRule>
  </conditionalFormatting>
  <conditionalFormatting sqref="AI40:AI44">
    <cfRule type="expression" priority="166" dxfId="20">
      <formula>(AI40/AG40)&gt;$AW$22</formula>
    </cfRule>
    <cfRule type="expression" priority="167" dxfId="20">
      <formula>(AI40/AG40)&lt;(1-$AW$22)</formula>
    </cfRule>
  </conditionalFormatting>
  <conditionalFormatting sqref="AJ2:AK5 AJ8:AK12 AJ37:AK37">
    <cfRule type="expression" priority="165" dxfId="20">
      <formula>(AJ2/AG2)&gt;=$AW$23</formula>
    </cfRule>
  </conditionalFormatting>
  <conditionalFormatting sqref="AG2">
    <cfRule type="expression" priority="164" dxfId="20">
      <formula>AG2&gt;=$AW$21</formula>
    </cfRule>
  </conditionalFormatting>
  <conditionalFormatting sqref="AJ22:AK26">
    <cfRule type="expression" priority="160" dxfId="20">
      <formula>(AJ22/AG22)&gt;=$AW$23</formula>
    </cfRule>
  </conditionalFormatting>
  <conditionalFormatting sqref="AJ40:AK44">
    <cfRule type="expression" priority="158" dxfId="20">
      <formula>(AJ40/AG40)&gt;=$AW$23</formula>
    </cfRule>
  </conditionalFormatting>
  <conditionalFormatting sqref="AL2:AL5 AL8:AL12 AL37">
    <cfRule type="expression" priority="156" dxfId="20">
      <formula>(AL2/AG2)&lt;(1-$AW$24)</formula>
    </cfRule>
    <cfRule type="expression" priority="157" dxfId="20">
      <formula>(AL2/AG2)&gt;=$AW$24</formula>
    </cfRule>
  </conditionalFormatting>
  <conditionalFormatting sqref="AL22:AL26">
    <cfRule type="expression" priority="150" dxfId="20">
      <formula>(AL22/AG22)&lt;(1-$AW$24)</formula>
    </cfRule>
    <cfRule type="expression" priority="151" dxfId="20">
      <formula>(AL22/AG22)&gt;=$AW$24</formula>
    </cfRule>
  </conditionalFormatting>
  <conditionalFormatting sqref="AM3:AM5 AM8:AM12 AM37">
    <cfRule type="expression" priority="144" dxfId="20">
      <formula>(AM3/AG3)&lt;=(1-$AW$24)</formula>
    </cfRule>
    <cfRule type="expression" priority="145" dxfId="20">
      <formula>(AM3/AG3)&gt;=$AW$24</formula>
    </cfRule>
  </conditionalFormatting>
  <conditionalFormatting sqref="AM2">
    <cfRule type="expression" priority="142" dxfId="20">
      <formula>(AM2/AG2)&lt;=(1-$AW$24)</formula>
    </cfRule>
    <cfRule type="expression" priority="143" dxfId="20">
      <formula>(AM2/AG2)&gt;=$AW$24</formula>
    </cfRule>
  </conditionalFormatting>
  <conditionalFormatting sqref="AM22:AM26">
    <cfRule type="expression" priority="134" dxfId="20">
      <formula>(AM22/AG22)&lt;=(1-$AW$24)</formula>
    </cfRule>
    <cfRule type="expression" priority="135" dxfId="20">
      <formula>(AM22/AG22)&gt;=$AW$24</formula>
    </cfRule>
  </conditionalFormatting>
  <conditionalFormatting sqref="AH2">
    <cfRule type="expression" priority="130" dxfId="20">
      <formula>(AH2/AG2)&gt;$AW$22</formula>
    </cfRule>
    <cfRule type="expression" priority="131" dxfId="20">
      <formula>(AH2/AG2)&lt;(1-$AW$22)</formula>
    </cfRule>
  </conditionalFormatting>
  <conditionalFormatting sqref="AG6">
    <cfRule type="expression" priority="129" dxfId="20">
      <formula>AG6&gt;=$AW$21</formula>
    </cfRule>
    <cfRule type="expression" priority="128" dxfId="20">
      <formula>AG6&gt;$AW$21</formula>
    </cfRule>
  </conditionalFormatting>
  <conditionalFormatting sqref="AH6">
    <cfRule type="expression" priority="126" dxfId="20">
      <formula>(AH6/AG6)&gt;$AW$22</formula>
    </cfRule>
    <cfRule type="expression" priority="127" dxfId="20">
      <formula>(AH6/AG6)&lt;(1-$AW$22)</formula>
    </cfRule>
  </conditionalFormatting>
  <conditionalFormatting sqref="AI6">
    <cfRule type="expression" priority="124" dxfId="20">
      <formula>(AI6/AG6)&gt;$AW$22</formula>
    </cfRule>
    <cfRule type="expression" priority="125" dxfId="20">
      <formula>(AI6/AG6)&lt;(1-$AW$22)</formula>
    </cfRule>
  </conditionalFormatting>
  <conditionalFormatting sqref="AJ6:AK6">
    <cfRule type="expression" priority="123" dxfId="20">
      <formula>(AJ6/AG6)&gt;=$AW$23</formula>
    </cfRule>
  </conditionalFormatting>
  <conditionalFormatting sqref="AL6">
    <cfRule type="expression" priority="121" dxfId="20">
      <formula>(AL6/AG6)&lt;(1-$AW$24)</formula>
    </cfRule>
    <cfRule type="expression" priority="122" dxfId="20">
      <formula>(AL6/AG6)&gt;=$AW$24</formula>
    </cfRule>
  </conditionalFormatting>
  <conditionalFormatting sqref="AM6">
    <cfRule type="expression" priority="119" dxfId="20">
      <formula>(AM6/AG6)&lt;=(1-$AW$24)</formula>
    </cfRule>
    <cfRule type="expression" priority="120" dxfId="20">
      <formula>(AM6/AG6)&gt;=$AW$24</formula>
    </cfRule>
  </conditionalFormatting>
  <conditionalFormatting sqref="AI35">
    <cfRule type="expression" priority="77" dxfId="20">
      <formula>(AI35/AG35)&gt;$AW$22</formula>
    </cfRule>
    <cfRule type="expression" priority="78" dxfId="20">
      <formula>(AI35/AG35)&lt;(1-$AW$22)</formula>
    </cfRule>
  </conditionalFormatting>
  <conditionalFormatting sqref="AJ35:AK35">
    <cfRule type="expression" priority="76" dxfId="20">
      <formula>(AJ35/AG35)&gt;=$AW$23</formula>
    </cfRule>
  </conditionalFormatting>
  <conditionalFormatting sqref="AG35">
    <cfRule type="expression" priority="75" dxfId="20">
      <formula>AG35&gt;=$AW$21</formula>
    </cfRule>
  </conditionalFormatting>
  <conditionalFormatting sqref="AL35">
    <cfRule type="expression" priority="73" dxfId="20">
      <formula>(AL35/AG35)&lt;(1-$AW$24)</formula>
    </cfRule>
    <cfRule type="expression" priority="74" dxfId="20">
      <formula>(AL35/AG35)&gt;=$AW$24</formula>
    </cfRule>
  </conditionalFormatting>
  <conditionalFormatting sqref="AM35">
    <cfRule type="expression" priority="71" dxfId="20">
      <formula>(AM35/AG35)&lt;=(1-$AW$24)</formula>
    </cfRule>
    <cfRule type="expression" priority="72" dxfId="20">
      <formula>(AM35/AG35)&gt;=$AW$24</formula>
    </cfRule>
  </conditionalFormatting>
  <conditionalFormatting sqref="AH35">
    <cfRule type="expression" priority="69" dxfId="20">
      <formula>(AH35/AG35)&gt;$AW$22</formula>
    </cfRule>
    <cfRule type="expression" priority="70" dxfId="20">
      <formula>(AH35/AG35)&lt;(1-$AW$22)</formula>
    </cfRule>
  </conditionalFormatting>
  <conditionalFormatting sqref="AG36">
    <cfRule type="expression" priority="68" dxfId="20">
      <formula>AG36&gt;=$AW$21</formula>
    </cfRule>
  </conditionalFormatting>
  <conditionalFormatting sqref="AH36">
    <cfRule type="expression" priority="66" dxfId="20">
      <formula>(AH36/AG36)&gt;$AW$22</formula>
    </cfRule>
    <cfRule type="expression" priority="67" dxfId="20">
      <formula>(AH36/AG36)&lt;(1-$AW$22)</formula>
    </cfRule>
  </conditionalFormatting>
  <conditionalFormatting sqref="AI36">
    <cfRule type="expression" priority="64" dxfId="20">
      <formula>(AI36/AG36)&gt;$AW$22</formula>
    </cfRule>
    <cfRule type="expression" priority="65" dxfId="20">
      <formula>(AI36/AG36)&lt;(1-$AW$22)</formula>
    </cfRule>
  </conditionalFormatting>
  <conditionalFormatting sqref="AJ36:AK36">
    <cfRule type="expression" priority="63" dxfId="20">
      <formula>(AJ36/AG36)&gt;=$AW$23</formula>
    </cfRule>
  </conditionalFormatting>
  <conditionalFormatting sqref="AL36">
    <cfRule type="expression" priority="61" dxfId="20">
      <formula>(AL36/AG36)&lt;(1-$AW$24)</formula>
    </cfRule>
    <cfRule type="expression" priority="62" dxfId="20">
      <formula>(AL36/AG36)&gt;=$AW$24</formula>
    </cfRule>
  </conditionalFormatting>
  <conditionalFormatting sqref="AM36">
    <cfRule type="expression" priority="59" dxfId="20">
      <formula>(AM36/AG36)&lt;=(1-$AW$24)</formula>
    </cfRule>
    <cfRule type="expression" priority="60" dxfId="20">
      <formula>(AM36/AG36)&gt;=$AW$24</formula>
    </cfRule>
  </conditionalFormatting>
  <conditionalFormatting sqref="AH16:AH18">
    <cfRule type="expression" priority="49" dxfId="20">
      <formula>(AH16/AG16)&gt;$AW$20</formula>
    </cfRule>
    <cfRule type="expression" priority="50" dxfId="20">
      <formula>(AH16/AG16)&lt;(1-$AW$20)</formula>
    </cfRule>
  </conditionalFormatting>
  <conditionalFormatting sqref="AI16:AI18">
    <cfRule type="expression" priority="47" dxfId="20">
      <formula>(AI16/AG16)&gt;$AW$20</formula>
    </cfRule>
    <cfRule type="expression" priority="48" dxfId="20">
      <formula>(AI16/AG16)&lt;(1-$AW$20)</formula>
    </cfRule>
  </conditionalFormatting>
  <conditionalFormatting sqref="AJ16:AK18">
    <cfRule type="expression" priority="46" dxfId="20">
      <formula>(AJ16/AG16)&gt;=$AW$21</formula>
    </cfRule>
  </conditionalFormatting>
  <conditionalFormatting sqref="AH14">
    <cfRule type="expression" priority="44" dxfId="20">
      <formula>(AH14/AG13)&gt;$AW$20</formula>
    </cfRule>
    <cfRule type="expression" priority="45" dxfId="20">
      <formula>(AH14/AG13)&lt;(1-$AW$20)</formula>
    </cfRule>
  </conditionalFormatting>
  <conditionalFormatting sqref="AI14">
    <cfRule type="expression" priority="42" dxfId="20">
      <formula>(AI14/AG13)&gt;$AW$20</formula>
    </cfRule>
    <cfRule type="expression" priority="43" dxfId="20">
      <formula>(AI14/AG13)&lt;(1-$AW$20)</formula>
    </cfRule>
  </conditionalFormatting>
  <conditionalFormatting sqref="AH15">
    <cfRule type="expression" priority="54" dxfId="20">
      <formula>(AH15/AG14)&gt;$AW$20</formula>
    </cfRule>
    <cfRule type="expression" priority="55" dxfId="20">
      <formula>(AH15/AG14)&lt;(1-$AW$20)</formula>
    </cfRule>
  </conditionalFormatting>
  <conditionalFormatting sqref="AI15">
    <cfRule type="expression" priority="56" dxfId="20">
      <formula>(AI15/AG14)&gt;$AW$20</formula>
    </cfRule>
    <cfRule type="expression" priority="57" dxfId="20">
      <formula>(AI15/AG14)&lt;(1-$AW$20)</formula>
    </cfRule>
  </conditionalFormatting>
  <conditionalFormatting sqref="AJ14:AK15">
    <cfRule type="expression" priority="58" dxfId="20">
      <formula>(AJ14/AG13)&gt;=$AW$21</formula>
    </cfRule>
  </conditionalFormatting>
  <conditionalFormatting sqref="AG28:AG32 AG14:AG18">
    <cfRule type="expression" priority="41" dxfId="20">
      <formula>AG14&gt;=#REF!</formula>
    </cfRule>
  </conditionalFormatting>
  <conditionalFormatting sqref="AH28:AH32">
    <cfRule type="expression" priority="39" dxfId="20">
      <formula>(AH28/AG28)&gt;$AW$20</formula>
    </cfRule>
    <cfRule type="expression" priority="40" dxfId="20">
      <formula>(AH28/AG28)&lt;(1-$AW$20)</formula>
    </cfRule>
  </conditionalFormatting>
  <conditionalFormatting sqref="AI28:AI32">
    <cfRule type="expression" priority="37" dxfId="20">
      <formula>(AI28/AG28)&gt;$AW$20</formula>
    </cfRule>
    <cfRule type="expression" priority="38" dxfId="20">
      <formula>(AI28/AG28)&lt;(1-$AW$20)</formula>
    </cfRule>
  </conditionalFormatting>
  <conditionalFormatting sqref="AJ28:AK32">
    <cfRule type="expression" priority="36" dxfId="20">
      <formula>(AJ28/AG28)&gt;=$AW$21</formula>
    </cfRule>
  </conditionalFormatting>
  <conditionalFormatting sqref="AL28:AL30">
    <cfRule type="expression" priority="34" dxfId="20">
      <formula>(AL28/AG28)&lt;(1-$AW$22)</formula>
    </cfRule>
    <cfRule type="expression" priority="35" dxfId="20">
      <formula>(AL28/AG28)&gt;=$AW$22</formula>
    </cfRule>
  </conditionalFormatting>
  <conditionalFormatting sqref="AM28:AM30">
    <cfRule type="expression" priority="32" dxfId="20">
      <formula>(AM28/AG28)&lt;=(1-$AW$22)</formula>
    </cfRule>
    <cfRule type="expression" priority="33" dxfId="20">
      <formula>(AM28/AG28)&gt;=$AW$22</formula>
    </cfRule>
  </conditionalFormatting>
  <conditionalFormatting sqref="BD1:BD1048576">
    <cfRule type="containsText" priority="31" operator="containsText" dxfId="0" text="FALSE">
      <formula>NOT(ISERROR(SEARCH("FALSE",BD1)))</formula>
    </cfRule>
  </conditionalFormatting>
  <conditionalFormatting sqref="BE1:BJ1048576">
    <cfRule type="containsText" priority="30" operator="containsText" dxfId="0" text="FALSE">
      <formula>NOT(ISERROR(SEARCH("FALSE",BE1)))</formula>
    </cfRule>
  </conditionalFormatting>
  <conditionalFormatting sqref="BI1:BI1048576">
    <cfRule type="containsText" priority="29" operator="containsText" dxfId="2" text="help">
      <formula>NOT(ISERROR(SEARCH("help",BI1)))</formula>
    </cfRule>
  </conditionalFormatting>
  <conditionalFormatting sqref="AG16:AG17">
    <cfRule type="expression" priority="233" dxfId="20">
      <formula>AG16&gt;#REF!</formula>
    </cfRule>
  </conditionalFormatting>
  <conditionalFormatting sqref="AG38">
    <cfRule type="expression" priority="28" dxfId="20">
      <formula>AG38&gt;=$AW$21</formula>
    </cfRule>
  </conditionalFormatting>
  <conditionalFormatting sqref="AH38">
    <cfRule type="expression" priority="26" dxfId="20">
      <formula>(AH38/AG38)&gt;$AW$22</formula>
    </cfRule>
    <cfRule type="expression" priority="27" dxfId="20">
      <formula>(AH38/AG38)&lt;(1-$AW$22)</formula>
    </cfRule>
  </conditionalFormatting>
  <conditionalFormatting sqref="AI38">
    <cfRule type="expression" priority="24" dxfId="20">
      <formula>(AI38/AG38)&gt;$AW$22</formula>
    </cfRule>
    <cfRule type="expression" priority="25" dxfId="20">
      <formula>(AI38/AG38)&lt;(1-$AW$22)</formula>
    </cfRule>
  </conditionalFormatting>
  <conditionalFormatting sqref="AJ38:AK38">
    <cfRule type="expression" priority="23" dxfId="20">
      <formula>(AJ38/AG38)&gt;=$AW$23</formula>
    </cfRule>
  </conditionalFormatting>
  <conditionalFormatting sqref="AL38">
    <cfRule type="expression" priority="21" dxfId="20">
      <formula>(AL38/AG38)&lt;(1-$AW$24)</formula>
    </cfRule>
    <cfRule type="expression" priority="22" dxfId="20">
      <formula>(AL38/AG38)&gt;=$AW$24</formula>
    </cfRule>
  </conditionalFormatting>
  <conditionalFormatting sqref="AM38">
    <cfRule type="expression" priority="19" dxfId="20">
      <formula>(AM38/AG38)&lt;=(1-$AW$24)</formula>
    </cfRule>
    <cfRule type="expression" priority="20" dxfId="20">
      <formula>(AM38/AG38)&gt;=$AW$24</formula>
    </cfRule>
  </conditionalFormatting>
  <conditionalFormatting sqref="AJ66:AK70">
    <cfRule type="expression" priority="13" dxfId="20">
      <formula>(AJ66/AG66)&gt;=$AW$23</formula>
    </cfRule>
  </conditionalFormatting>
  <conditionalFormatting sqref="AG66:AG70">
    <cfRule type="expression" priority="18" dxfId="20">
      <formula>AG66&gt;=$AW$21</formula>
    </cfRule>
  </conditionalFormatting>
  <conditionalFormatting sqref="AH66:AH70">
    <cfRule type="expression" priority="16" dxfId="20">
      <formula>(AH66/AG66)&gt;$AW$22</formula>
    </cfRule>
    <cfRule type="expression" priority="17" dxfId="20">
      <formula>(AH66/AG66)&lt;(1-$AW$22)</formula>
    </cfRule>
  </conditionalFormatting>
  <conditionalFormatting sqref="AI66:AI70">
    <cfRule type="expression" priority="14" dxfId="20">
      <formula>(AI66/AG66)&gt;$AW$22</formula>
    </cfRule>
    <cfRule type="expression" priority="15" dxfId="20">
      <formula>(AI66/AG66)&lt;(1-$AW$22)</formula>
    </cfRule>
  </conditionalFormatting>
  <conditionalFormatting sqref="AJ51:AK55">
    <cfRule type="expression" priority="7" dxfId="20">
      <formula>(AJ51/AG51)&gt;=$AW$23</formula>
    </cfRule>
  </conditionalFormatting>
  <conditionalFormatting sqref="AG51:AG55">
    <cfRule type="expression" priority="12" dxfId="20">
      <formula>AG51&gt;=$AW$21</formula>
    </cfRule>
  </conditionalFormatting>
  <conditionalFormatting sqref="AH51:AH55">
    <cfRule type="expression" priority="10" dxfId="20">
      <formula>(AH51/AG51)&gt;$AW$22</formula>
    </cfRule>
    <cfRule type="expression" priority="11" dxfId="20">
      <formula>(AH51/AG51)&lt;(1-$AW$22)</formula>
    </cfRule>
  </conditionalFormatting>
  <conditionalFormatting sqref="AI51:AI55">
    <cfRule type="expression" priority="8" dxfId="20">
      <formula>(AI51/AG51)&gt;$AW$22</formula>
    </cfRule>
    <cfRule type="expression" priority="9" dxfId="20">
      <formula>(AI51/AG51)&lt;(1-$AW$22)</formula>
    </cfRule>
  </conditionalFormatting>
  <conditionalFormatting sqref="AJ56:AK56">
    <cfRule type="expression" priority="1" dxfId="20">
      <formula>(AJ56/AG56)&gt;=$AW$23</formula>
    </cfRule>
  </conditionalFormatting>
  <conditionalFormatting sqref="AG56">
    <cfRule type="expression" priority="6" dxfId="20">
      <formula>AG56&gt;=$AW$21</formula>
    </cfRule>
  </conditionalFormatting>
  <conditionalFormatting sqref="AH56">
    <cfRule type="expression" priority="4" dxfId="20">
      <formula>(AH56/AG56)&gt;$AW$22</formula>
    </cfRule>
    <cfRule type="expression" priority="5" dxfId="20">
      <formula>(AH56/AG56)&lt;(1-$AW$22)</formula>
    </cfRule>
  </conditionalFormatting>
  <conditionalFormatting sqref="AI56">
    <cfRule type="expression" priority="2" dxfId="20">
      <formula>(AI56/AG56)&gt;$AW$22</formula>
    </cfRule>
    <cfRule type="expression" priority="3" dxfId="20">
      <formula>(AI56/AG56)&lt;(1-$AW$22)</formula>
    </cfRule>
  </conditionalFormatting>
  <dataValidations count="7">
    <dataValidation sqref="K45:K65 L105:M105 K117 K67:K115" showErrorMessage="1" showInputMessage="1" allowBlank="1" type="list">
      <formula1>"pre alg, 7th, ALG, sped"</formula1>
    </dataValidation>
    <dataValidation sqref="P105:Q105" showErrorMessage="1" showInputMessage="1" allowBlank="1" type="list">
      <formula1>"Below, Grade, Above, sped"</formula1>
    </dataValidation>
    <dataValidation sqref="N78:O99 N104:O105 N67:O75 N54:O65" showErrorMessage="1" showInputMessage="1" allowBlank="1" type="list">
      <formula1>"yes"</formula1>
    </dataValidation>
    <dataValidation sqref="P45:Q65 P67:Q101 P104:Q104" showErrorMessage="1" showInputMessage="1" allowBlank="1" type="list">
      <formula1>"Above, Grade, Below, Sped"</formula1>
    </dataValidation>
    <dataValidation sqref="G45:G65 G67:G100" showErrorMessage="1" showInputMessage="1" allowBlank="1" type="list">
      <formula1>"Yes"</formula1>
    </dataValidation>
    <dataValidation sqref="I45:J65 I67:J100" showErrorMessage="1" showInputMessage="1" allowBlank="1" type="list">
      <formula1>"1, 2, 3"</formula1>
    </dataValidation>
    <dataValidation sqref="R104" showErrorMessage="1" showInputMessage="1" allowBlank="1" type="list">
      <formula1>"R,M,R/M"</formula1>
    </dataValidation>
  </dataValidations>
  <pageMargins left="0.75" right="0.75" top="1" bottom="1" header="0.5" footer="0.5"/>
  <pageSetup orientation="portrait"/>
  <colBreaks count="1" manualBreakCount="1">
    <brk id="24" min="0" max="1048575" man="1"/>
  </colBreaks>
</worksheet>
</file>

<file path=xl/worksheets/sheet2.xml><?xml version="1.0" encoding="utf-8"?>
<worksheet xmlns="http://schemas.openxmlformats.org/spreadsheetml/2006/main">
  <sheetPr>
    <outlinePr summaryBelow="1" summaryRight="1"/>
    <pageSetUpPr/>
  </sheetPr>
  <dimension ref="B2:J30"/>
  <sheetViews>
    <sheetView zoomScale="150" zoomScaleNormal="150" workbookViewId="0">
      <selection activeCell="E45" sqref="E45"/>
    </sheetView>
  </sheetViews>
  <sheetFormatPr baseColWidth="10" defaultColWidth="11" defaultRowHeight="16"/>
  <sheetData>
    <row r="2" ht="17" customHeight="1" thickBot="1">
      <c r="F2" t="inlineStr">
        <is>
          <t>Aspen</t>
        </is>
      </c>
      <c r="G2" t="inlineStr">
        <is>
          <t>Manz</t>
        </is>
      </c>
      <c r="H2" t="inlineStr">
        <is>
          <t>Seq</t>
        </is>
      </c>
    </row>
    <row r="3">
      <c r="B3" s="2" t="inlineStr">
        <is>
          <t>Academic</t>
        </is>
      </c>
      <c r="C3" s="2" t="inlineStr">
        <is>
          <t>Behavior</t>
        </is>
      </c>
      <c r="D3" s="2" t="inlineStr">
        <is>
          <t>Total</t>
        </is>
      </c>
      <c r="E3" s="98" t="inlineStr">
        <is>
          <t>Per Team</t>
        </is>
      </c>
      <c r="F3" s="96" t="inlineStr">
        <is>
          <t>c,e</t>
        </is>
      </c>
      <c r="G3" s="96" t="inlineStr">
        <is>
          <t>a,d</t>
        </is>
      </c>
      <c r="H3" s="96" t="inlineStr">
        <is>
          <t>b,f</t>
        </is>
      </c>
      <c r="I3" s="200" t="inlineStr">
        <is>
          <t>Academic</t>
        </is>
      </c>
      <c r="J3" s="2" t="inlineStr">
        <is>
          <t>Behavior</t>
        </is>
      </c>
    </row>
    <row r="4">
      <c r="B4" s="2" t="n">
        <v>1</v>
      </c>
      <c r="C4" s="2" t="n">
        <v>1</v>
      </c>
      <c r="D4" t="n">
        <v>58</v>
      </c>
      <c r="E4" s="274" t="n">
        <v>19.33333333333333</v>
      </c>
      <c r="F4" s="275" t="n">
        <v>18</v>
      </c>
      <c r="G4" s="276" t="n">
        <v>18</v>
      </c>
      <c r="H4" s="277" t="n">
        <v>22</v>
      </c>
      <c r="I4" s="200" t="n">
        <v>1</v>
      </c>
      <c r="J4" s="2" t="n">
        <v>1</v>
      </c>
    </row>
    <row r="5">
      <c r="B5" s="2" t="n">
        <v>1</v>
      </c>
      <c r="C5" s="2" t="n">
        <v>2</v>
      </c>
      <c r="D5" t="n">
        <v>13</v>
      </c>
      <c r="E5" s="274" t="n">
        <v>4.333333333333333</v>
      </c>
      <c r="F5" s="275" t="n">
        <v>6</v>
      </c>
      <c r="G5" s="276" t="n">
        <v>4</v>
      </c>
      <c r="H5" s="277" t="n">
        <v>3</v>
      </c>
      <c r="I5" s="200" t="n">
        <v>1</v>
      </c>
      <c r="J5" s="2" t="n">
        <v>2</v>
      </c>
    </row>
    <row r="6">
      <c r="B6" s="2" t="n">
        <v>1</v>
      </c>
      <c r="C6" s="2" t="n">
        <v>3</v>
      </c>
      <c r="D6" t="n">
        <v>3</v>
      </c>
      <c r="E6" s="274" t="n">
        <v>1</v>
      </c>
      <c r="F6" s="275" t="n">
        <v>1</v>
      </c>
      <c r="G6" s="276" t="n">
        <v>2</v>
      </c>
      <c r="H6" s="277" t="n">
        <v>0</v>
      </c>
      <c r="I6" s="200" t="n">
        <v>1</v>
      </c>
      <c r="J6" s="2" t="n">
        <v>3</v>
      </c>
    </row>
    <row r="7">
      <c r="B7" s="2" t="n">
        <v>2</v>
      </c>
      <c r="C7" s="2" t="n">
        <v>1</v>
      </c>
      <c r="D7" t="n">
        <v>24</v>
      </c>
      <c r="E7" s="274" t="n">
        <v>8</v>
      </c>
      <c r="F7" s="275" t="n">
        <v>11</v>
      </c>
      <c r="G7" s="276" t="n">
        <v>6</v>
      </c>
      <c r="H7" s="277" t="n">
        <v>7</v>
      </c>
      <c r="I7" s="200" t="n">
        <v>2</v>
      </c>
      <c r="J7" s="2" t="n">
        <v>1</v>
      </c>
    </row>
    <row r="8">
      <c r="B8" s="2" t="n">
        <v>2</v>
      </c>
      <c r="C8" s="2" t="n">
        <v>2</v>
      </c>
      <c r="D8" t="n">
        <v>31</v>
      </c>
      <c r="E8" s="274" t="n">
        <v>10.33333333333333</v>
      </c>
      <c r="F8" s="275" t="n">
        <v>10</v>
      </c>
      <c r="G8" s="276" t="n">
        <v>11</v>
      </c>
      <c r="H8" s="277" t="n">
        <v>10</v>
      </c>
      <c r="I8" s="200" t="n">
        <v>2</v>
      </c>
      <c r="J8" s="2" t="n">
        <v>2</v>
      </c>
    </row>
    <row r="9">
      <c r="B9" s="2" t="n">
        <v>2</v>
      </c>
      <c r="C9" s="2" t="n">
        <v>3</v>
      </c>
      <c r="D9" t="n">
        <v>11</v>
      </c>
      <c r="E9" s="274" t="n">
        <v>3.666666666666667</v>
      </c>
      <c r="F9" s="275" t="n">
        <v>5</v>
      </c>
      <c r="G9" s="276" t="n">
        <v>3</v>
      </c>
      <c r="H9" s="277" t="n">
        <v>3</v>
      </c>
      <c r="I9" s="200" t="n">
        <v>2</v>
      </c>
      <c r="J9" s="2" t="n">
        <v>3</v>
      </c>
    </row>
    <row r="10">
      <c r="B10" s="2" t="n">
        <v>3</v>
      </c>
      <c r="C10" s="2" t="n">
        <v>1</v>
      </c>
      <c r="D10" t="n">
        <v>11</v>
      </c>
      <c r="E10" s="274" t="n">
        <v>3.666666666666667</v>
      </c>
      <c r="F10" s="275" t="n">
        <v>3</v>
      </c>
      <c r="G10" s="276" t="n">
        <v>7</v>
      </c>
      <c r="H10" s="277" t="n">
        <v>1</v>
      </c>
      <c r="I10" s="200" t="n">
        <v>3</v>
      </c>
      <c r="J10" s="2" t="n">
        <v>1</v>
      </c>
    </row>
    <row r="11">
      <c r="B11" s="2" t="n">
        <v>3</v>
      </c>
      <c r="C11" s="2" t="n">
        <v>2</v>
      </c>
      <c r="D11" t="n">
        <v>11</v>
      </c>
      <c r="E11" s="274" t="n">
        <v>3.666666666666667</v>
      </c>
      <c r="F11" s="275" t="n">
        <v>3</v>
      </c>
      <c r="G11" s="276" t="n">
        <v>2</v>
      </c>
      <c r="H11" s="277" t="n">
        <v>6</v>
      </c>
      <c r="I11" s="200" t="n">
        <v>3</v>
      </c>
      <c r="J11" s="2" t="n">
        <v>2</v>
      </c>
    </row>
    <row r="12" ht="17" customHeight="1" thickBot="1">
      <c r="B12" s="2" t="n">
        <v>3</v>
      </c>
      <c r="C12" s="102" t="n">
        <v>3</v>
      </c>
      <c r="D12" t="n">
        <v>10</v>
      </c>
      <c r="E12" s="274" t="n">
        <v>3.333333333333333</v>
      </c>
      <c r="F12" s="278" t="n">
        <v>2</v>
      </c>
      <c r="G12" s="279" t="n">
        <v>3</v>
      </c>
      <c r="H12" s="280" t="n">
        <v>5</v>
      </c>
      <c r="I12" s="202" t="n">
        <v>3</v>
      </c>
      <c r="J12" s="2" t="n">
        <v>3</v>
      </c>
    </row>
    <row r="13">
      <c r="C13" s="95" t="inlineStr">
        <is>
          <t>F</t>
        </is>
      </c>
      <c r="D13" s="281" t="n">
        <v>86</v>
      </c>
      <c r="E13" s="282" t="n">
        <v>28.66666666666667</v>
      </c>
      <c r="F13" s="283" t="n">
        <v>25</v>
      </c>
      <c r="G13" s="284" t="n">
        <v>30</v>
      </c>
      <c r="H13" s="285" t="n">
        <v>31</v>
      </c>
      <c r="I13" s="203" t="inlineStr">
        <is>
          <t>F</t>
        </is>
      </c>
    </row>
    <row r="14" ht="17" customHeight="1" thickBot="1">
      <c r="C14" s="204" t="inlineStr">
        <is>
          <t>M</t>
        </is>
      </c>
      <c r="D14" s="286" t="n">
        <v>84</v>
      </c>
      <c r="E14" s="287" t="n">
        <v>28</v>
      </c>
      <c r="F14" s="288" t="n">
        <v>32</v>
      </c>
      <c r="G14" s="289" t="n">
        <v>26</v>
      </c>
      <c r="H14" s="290" t="n">
        <v>26</v>
      </c>
      <c r="I14" s="205" t="inlineStr">
        <is>
          <t>M</t>
        </is>
      </c>
    </row>
    <row r="15" ht="17" customHeight="1" thickBot="1">
      <c r="C15" s="206" t="n">
        <v>504</v>
      </c>
      <c r="D15" t="n">
        <v>12</v>
      </c>
      <c r="E15" s="274" t="n">
        <v>4</v>
      </c>
      <c r="F15" s="291" t="n">
        <v>3</v>
      </c>
      <c r="G15" s="292" t="n">
        <v>5</v>
      </c>
      <c r="H15" s="293" t="n">
        <v>4</v>
      </c>
      <c r="I15" s="208" t="n">
        <v>504</v>
      </c>
    </row>
    <row r="16" ht="17" customHeight="1" thickBot="1">
      <c r="C16" s="209" t="inlineStr">
        <is>
          <t>IEP</t>
        </is>
      </c>
      <c r="D16" s="294" t="n">
        <v>18</v>
      </c>
      <c r="E16" s="295" t="n">
        <v>6</v>
      </c>
      <c r="F16" s="296" t="n">
        <v>6</v>
      </c>
      <c r="G16" s="297" t="n">
        <v>6</v>
      </c>
      <c r="H16" s="298" t="n">
        <v>6</v>
      </c>
      <c r="I16" s="212" t="inlineStr">
        <is>
          <t>IEP</t>
        </is>
      </c>
    </row>
    <row r="17" ht="17" customHeight="1" thickBot="1">
      <c r="C17" s="207" t="inlineStr">
        <is>
          <t>7th M</t>
        </is>
      </c>
      <c r="D17" t="n">
        <v>99</v>
      </c>
      <c r="E17" s="274" t="n">
        <v>33</v>
      </c>
      <c r="F17" s="291" t="n">
        <v>36</v>
      </c>
      <c r="G17" s="292" t="n">
        <v>28</v>
      </c>
      <c r="H17" s="293" t="n">
        <v>35</v>
      </c>
      <c r="I17" s="213" t="inlineStr">
        <is>
          <t>7th M</t>
        </is>
      </c>
    </row>
    <row r="18" ht="17" customHeight="1" thickBot="1">
      <c r="C18" s="209" t="inlineStr">
        <is>
          <t>P alg</t>
        </is>
      </c>
      <c r="D18" s="294" t="n">
        <v>71</v>
      </c>
      <c r="E18" s="295" t="n">
        <v>23.66666666666667</v>
      </c>
      <c r="F18" s="296" t="n">
        <v>23</v>
      </c>
      <c r="G18" s="297" t="n">
        <v>26</v>
      </c>
      <c r="H18" s="298" t="n">
        <v>22</v>
      </c>
      <c r="I18" s="212" t="inlineStr">
        <is>
          <t>P alg</t>
        </is>
      </c>
    </row>
    <row r="19">
      <c r="C19" s="189" t="inlineStr">
        <is>
          <t>Alg</t>
        </is>
      </c>
      <c r="D19" s="281" t="n">
        <v>0</v>
      </c>
      <c r="E19" s="282" t="n">
        <v>0</v>
      </c>
      <c r="F19" s="299" t="n">
        <v>0</v>
      </c>
      <c r="G19" s="300" t="n">
        <v>0</v>
      </c>
      <c r="H19" s="301" t="n">
        <v>0</v>
      </c>
      <c r="I19" s="214" t="inlineStr">
        <is>
          <t>Alg</t>
        </is>
      </c>
    </row>
    <row r="20">
      <c r="C20" s="2" t="inlineStr">
        <is>
          <t>SPED M</t>
        </is>
      </c>
      <c r="D20" s="2" t="n">
        <v>7</v>
      </c>
      <c r="E20" s="302" t="n">
        <v>2.333333333333333</v>
      </c>
      <c r="F20" s="275" t="n">
        <v>3</v>
      </c>
      <c r="G20" s="276" t="n">
        <v>1</v>
      </c>
      <c r="H20" s="277" t="n">
        <v>3</v>
      </c>
      <c r="I20" s="200" t="inlineStr">
        <is>
          <t>SPED M</t>
        </is>
      </c>
    </row>
    <row r="21" ht="17" customHeight="1" thickBot="1">
      <c r="C21" s="102" t="inlineStr">
        <is>
          <t>ELL</t>
        </is>
      </c>
      <c r="D21" s="102" t="n">
        <v>2</v>
      </c>
      <c r="E21" s="303" t="n">
        <v>0.6666666666666666</v>
      </c>
      <c r="F21" s="278" t="n">
        <v>2</v>
      </c>
      <c r="G21" s="279" t="n">
        <v>0</v>
      </c>
      <c r="H21" s="280" t="n">
        <v>0</v>
      </c>
      <c r="I21" s="202" t="inlineStr">
        <is>
          <t>ELL</t>
        </is>
      </c>
    </row>
    <row r="22" ht="17" customHeight="1" thickBot="1">
      <c r="C22" s="209" t="inlineStr">
        <is>
          <t>Total</t>
        </is>
      </c>
      <c r="D22" s="210">
        <f>H22+G22+F22</f>
        <v/>
      </c>
      <c r="E22" s="211">
        <f>D22/3</f>
        <v/>
      </c>
      <c r="F22" s="296" t="n">
        <v>59</v>
      </c>
      <c r="G22" s="297" t="n">
        <v>56</v>
      </c>
      <c r="H22" s="298" t="n">
        <v>57</v>
      </c>
      <c r="I22" s="212" t="inlineStr">
        <is>
          <t>TOTAL</t>
        </is>
      </c>
    </row>
    <row r="23">
      <c r="E23" s="215" t="n"/>
    </row>
    <row r="24" ht="17" customHeight="1" thickBot="1">
      <c r="E24" s="215" t="n"/>
    </row>
    <row r="25">
      <c r="B25" s="2" t="inlineStr">
        <is>
          <t>Academic</t>
        </is>
      </c>
      <c r="C25" s="2" t="n">
        <v>1</v>
      </c>
      <c r="D25" s="2">
        <f>H25+G25+F25</f>
        <v/>
      </c>
      <c r="E25" s="201">
        <f>D25/3</f>
        <v/>
      </c>
      <c r="F25" s="283" t="n">
        <v>25</v>
      </c>
      <c r="G25" s="284" t="n">
        <v>24</v>
      </c>
      <c r="H25" s="285" t="n">
        <v>25</v>
      </c>
      <c r="I25" s="200" t="n">
        <v>1</v>
      </c>
      <c r="J25" s="2" t="inlineStr">
        <is>
          <t>Academic</t>
        </is>
      </c>
    </row>
    <row r="26">
      <c r="C26" s="2" t="n">
        <v>2</v>
      </c>
      <c r="D26" s="2">
        <f>H26+G26+F26</f>
        <v/>
      </c>
      <c r="E26" s="201">
        <f>D26/3</f>
        <v/>
      </c>
      <c r="F26" s="275" t="n">
        <v>26</v>
      </c>
      <c r="G26" s="276" t="n">
        <v>20</v>
      </c>
      <c r="H26" s="277" t="n">
        <v>20</v>
      </c>
      <c r="I26" s="200" t="n">
        <v>2</v>
      </c>
    </row>
    <row r="27">
      <c r="C27" s="2" t="n">
        <v>3</v>
      </c>
      <c r="D27" s="2">
        <f>H27+G27+F27</f>
        <v/>
      </c>
      <c r="E27" s="201">
        <f>D27/3</f>
        <v/>
      </c>
      <c r="F27" s="275" t="n">
        <v>8</v>
      </c>
      <c r="G27" s="276" t="n">
        <v>12</v>
      </c>
      <c r="H27" s="277" t="n">
        <v>12</v>
      </c>
      <c r="I27" s="200" t="n">
        <v>3</v>
      </c>
    </row>
    <row r="28">
      <c r="B28" s="2" t="inlineStr">
        <is>
          <t>Behavior</t>
        </is>
      </c>
      <c r="C28" s="2" t="n">
        <v>1</v>
      </c>
      <c r="D28" s="2">
        <f>H28+G28+F28</f>
        <v/>
      </c>
      <c r="E28" s="201">
        <f>D28/3</f>
        <v/>
      </c>
      <c r="F28" s="275" t="n">
        <v>32</v>
      </c>
      <c r="G28" s="276" t="n">
        <v>31</v>
      </c>
      <c r="H28" s="277" t="n">
        <v>30</v>
      </c>
      <c r="I28" s="200" t="n">
        <v>1</v>
      </c>
      <c r="J28" s="2" t="inlineStr">
        <is>
          <t>Behavior</t>
        </is>
      </c>
    </row>
    <row r="29">
      <c r="C29" s="2" t="n">
        <v>2</v>
      </c>
      <c r="D29" s="2">
        <f>H29+G29+F29</f>
        <v/>
      </c>
      <c r="E29" s="201">
        <f>D29/3</f>
        <v/>
      </c>
      <c r="F29" s="275" t="n">
        <v>19</v>
      </c>
      <c r="G29" s="276" t="n">
        <v>17</v>
      </c>
      <c r="H29" s="277" t="n">
        <v>19</v>
      </c>
      <c r="I29" s="200" t="n">
        <v>2</v>
      </c>
    </row>
    <row r="30" ht="17" customHeight="1" thickBot="1">
      <c r="C30" s="2" t="n">
        <v>3</v>
      </c>
      <c r="D30" s="2">
        <f>H30+G30+F30</f>
        <v/>
      </c>
      <c r="E30" s="201">
        <f>D30/3</f>
        <v/>
      </c>
      <c r="F30" s="288" t="n">
        <v>8</v>
      </c>
      <c r="G30" s="289" t="n">
        <v>8</v>
      </c>
      <c r="H30" s="290" t="n">
        <v>8</v>
      </c>
      <c r="I30" s="200" t="n">
        <v>3</v>
      </c>
    </row>
  </sheetData>
  <conditionalFormatting sqref="F25:H25">
    <cfRule type="cellIs" priority="7" operator="between" dxfId="4" stopIfTrue="1">
      <formula>$L$26-1</formula>
      <formula>$L$26+1</formula>
    </cfRule>
    <cfRule type="cellIs" priority="17" operator="between" dxfId="6" stopIfTrue="1">
      <formula>$L$26-2</formula>
      <formula>$L$26+2</formula>
    </cfRule>
    <cfRule type="cellIs" priority="18" operator="between" dxfId="2">
      <formula>$L$26-3</formula>
      <formula>$L$26+3</formula>
    </cfRule>
  </conditionalFormatting>
  <conditionalFormatting sqref="F26:H26">
    <cfRule type="cellIs" priority="6" operator="between" dxfId="4" stopIfTrue="1">
      <formula>$L$27-1</formula>
      <formula>$L$27+1</formula>
    </cfRule>
    <cfRule type="cellIs" priority="15" operator="between" dxfId="6" stopIfTrue="1">
      <formula>$L$27-2</formula>
      <formula>$L$27+2</formula>
    </cfRule>
    <cfRule type="cellIs" priority="16" operator="between" dxfId="2">
      <formula>$L$27-3</formula>
      <formula>$L$27+3</formula>
    </cfRule>
  </conditionalFormatting>
  <conditionalFormatting sqref="F27:H27">
    <cfRule type="cellIs" priority="5" operator="between" dxfId="4" stopIfTrue="1">
      <formula>$L$28-1</formula>
      <formula>$L$28+1</formula>
    </cfRule>
    <cfRule type="cellIs" priority="13" operator="between" dxfId="6" stopIfTrue="1">
      <formula>$L$28-2</formula>
      <formula>$L$28+2</formula>
    </cfRule>
    <cfRule type="cellIs" priority="14" operator="between" dxfId="2">
      <formula>$L$28-3</formula>
      <formula>$L$28+3</formula>
    </cfRule>
  </conditionalFormatting>
  <conditionalFormatting sqref="F28:H28">
    <cfRule type="cellIs" priority="4" operator="between" dxfId="4" stopIfTrue="1">
      <formula>$L$29-1</formula>
      <formula>$L$29+1</formula>
    </cfRule>
    <cfRule type="cellIs" priority="11" operator="between" dxfId="6" stopIfTrue="1">
      <formula>$L$29-2</formula>
      <formula>$L$29+2</formula>
    </cfRule>
    <cfRule type="cellIs" priority="12" operator="between" dxfId="2">
      <formula>$L$29-3</formula>
      <formula>$L$29+3</formula>
    </cfRule>
  </conditionalFormatting>
  <conditionalFormatting sqref="F29:H29">
    <cfRule type="cellIs" priority="3" operator="between" dxfId="4" stopIfTrue="1">
      <formula>$L$30-1</formula>
      <formula>$L$30+1</formula>
    </cfRule>
    <cfRule type="cellIs" priority="9" operator="between" dxfId="6" stopIfTrue="1">
      <formula>$L$30-2</formula>
      <formula>$L$30+2</formula>
    </cfRule>
    <cfRule type="cellIs" priority="10" operator="between" dxfId="2">
      <formula>$L$30-3</formula>
      <formula>$L$30+3</formula>
    </cfRule>
  </conditionalFormatting>
  <conditionalFormatting sqref="F30:H30">
    <cfRule type="cellIs" priority="1" operator="between" dxfId="4" stopIfTrue="1">
      <formula>$L$31-1</formula>
      <formula>$L$31+1</formula>
    </cfRule>
    <cfRule type="cellIs" priority="2" operator="between" dxfId="3" stopIfTrue="1">
      <formula>$L$31-2</formula>
      <formula>$L$31+2</formula>
    </cfRule>
    <cfRule type="cellIs" priority="8" operator="between" dxfId="2">
      <formula>$L$31-3</formula>
      <formula>$L$31+3</formula>
    </cfRule>
  </conditionalFormatting>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AQ69"/>
  <sheetViews>
    <sheetView topLeftCell="A12" workbookViewId="0">
      <selection activeCell="B30" sqref="B30"/>
    </sheetView>
  </sheetViews>
  <sheetFormatPr baseColWidth="10" defaultColWidth="14" defaultRowHeight="16"/>
  <cols>
    <col width="12.5" bestFit="1" customWidth="1" min="1" max="1"/>
    <col width="9.33203125" bestFit="1" customWidth="1" min="2" max="2"/>
    <col width="8.5" bestFit="1" customWidth="1" min="3" max="3"/>
    <col hidden="1" width="5.83203125" customWidth="1" min="4" max="4"/>
    <col hidden="1" width="7" customWidth="1" min="5" max="5"/>
    <col hidden="1" width="13.83203125" customWidth="1" min="6" max="6"/>
    <col hidden="1" width="8.6640625" customWidth="1" min="7" max="7"/>
    <col hidden="1" width="8.83203125" customWidth="1" min="8" max="8"/>
    <col hidden="1" width="15.1640625" customWidth="1" min="9" max="9"/>
    <col hidden="1" width="5" customWidth="1" min="10" max="10"/>
    <col hidden="1" width="10" customWidth="1" min="11" max="11"/>
    <col hidden="1" width="9.6640625" customWidth="1" min="12" max="12"/>
    <col hidden="1" width="8" customWidth="1" min="13" max="13"/>
    <col hidden="1" width="9.5" customWidth="1" min="14" max="14"/>
    <col hidden="1" width="13.33203125" customWidth="1" min="15" max="15"/>
    <col hidden="1" width="7.1640625" customWidth="1" min="16" max="16"/>
    <col hidden="1" width="19.33203125" customWidth="1" min="17" max="17"/>
    <col hidden="1" width="4.33203125" customWidth="1" min="18" max="18"/>
    <col hidden="1" width="3.6640625" customWidth="1" min="19" max="19"/>
    <col hidden="1" width="8.83203125" customWidth="1" min="20" max="20"/>
    <col hidden="1" width="8" customWidth="1" min="21" max="21"/>
    <col hidden="1" width="8.5" customWidth="1" min="22" max="22"/>
    <col hidden="1" width="7.33203125" customWidth="1" min="23" max="23"/>
    <col hidden="1" width="7" customWidth="1" min="24" max="24"/>
    <col hidden="1" width="10" customWidth="1" min="25" max="25"/>
    <col hidden="1" width="11.33203125" customWidth="1" min="26" max="26"/>
    <col width="6.83203125" bestFit="1" customWidth="1" min="27" max="27"/>
    <col width="11.33203125" bestFit="1" customWidth="1" min="29" max="29"/>
    <col width="12" bestFit="1" customWidth="1" min="30" max="31"/>
    <col width="11.5" bestFit="1" customWidth="1" min="33" max="33"/>
    <col width="12.33203125" bestFit="1" customWidth="1" min="34" max="34"/>
    <col width="51.6640625" bestFit="1" customWidth="1" min="35" max="35"/>
    <col width="42.83203125" bestFit="1" customWidth="1" min="36" max="36"/>
    <col width="5" bestFit="1" customWidth="1" min="37" max="37"/>
    <col width="8.6640625" bestFit="1" customWidth="1" min="38" max="38"/>
    <col width="110.5" bestFit="1" customWidth="1" min="39" max="39"/>
    <col width="9.5" bestFit="1" customWidth="1" min="40" max="40"/>
    <col width="2" bestFit="1" customWidth="1" style="186" min="42" max="42"/>
  </cols>
  <sheetData>
    <row r="1" ht="6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t>
        </is>
      </c>
      <c r="W1" s="181" t="inlineStr">
        <is>
          <t>Reading</t>
        </is>
      </c>
      <c r="X1" s="181" t="inlineStr">
        <is>
          <t>Writing</t>
        </is>
      </c>
      <c r="Y1" s="181" t="inlineStr">
        <is>
          <t>i-Ready ELA Winter</t>
        </is>
      </c>
      <c r="Z1" s="181" t="inlineStr">
        <is>
          <t>i-Ready Math Winter</t>
        </is>
      </c>
      <c r="AA1" s="182" t="inlineStr">
        <is>
          <t>6th INC</t>
        </is>
      </c>
      <c r="AB1" s="182" t="inlineStr">
        <is>
          <t>INC Recommendation</t>
        </is>
      </c>
      <c r="AC1" s="182" t="inlineStr">
        <is>
          <t>Core Reading Support</t>
        </is>
      </c>
      <c r="AD1" s="182" t="inlineStr">
        <is>
          <t>Student Struggles with Organization</t>
        </is>
      </c>
      <c r="AE1" s="182" t="inlineStr">
        <is>
          <t>Student Struggles with Work Completion</t>
        </is>
      </c>
      <c r="AF1" s="182" t="inlineStr">
        <is>
          <t>Student Struggle with Attendance</t>
        </is>
      </c>
      <c r="AG1" s="182" t="inlineStr">
        <is>
          <t>ASC</t>
        </is>
      </c>
      <c r="AH1" s="182" t="inlineStr">
        <is>
          <t>Native Spanish Speaker</t>
        </is>
      </c>
      <c r="AI1" s="183" t="inlineStr">
        <is>
          <t>3 Postive Peers</t>
        </is>
      </c>
      <c r="AJ1" s="183" t="inlineStr">
        <is>
          <t>Negative Peers</t>
        </is>
      </c>
      <c r="AK1" s="183" t="inlineStr">
        <is>
          <t>Band</t>
        </is>
      </c>
      <c r="AL1" s="183" t="inlineStr">
        <is>
          <t>Orchestra</t>
        </is>
      </c>
      <c r="AM1" s="184" t="inlineStr">
        <is>
          <t>Comments</t>
        </is>
      </c>
      <c r="AN1" s="184" t="inlineStr">
        <is>
          <t>Comments</t>
        </is>
      </c>
      <c r="AO1" s="185" t="n"/>
      <c r="AQ1" s="187" t="n"/>
    </row>
    <row r="2" ht="15" customFormat="1" customHeight="1" s="306">
      <c r="A2" s="255" t="inlineStr">
        <is>
          <t>Magana</t>
        </is>
      </c>
      <c r="B2" s="255" t="inlineStr">
        <is>
          <t>Asher</t>
        </is>
      </c>
      <c r="C2" s="255" t="n">
        <v>39054</v>
      </c>
      <c r="D2" s="304" t="n">
        <v>6</v>
      </c>
      <c r="E2" s="256" t="inlineStr">
        <is>
          <t>M</t>
        </is>
      </c>
      <c r="F2" s="255" t="inlineStr">
        <is>
          <t>Pryor</t>
        </is>
      </c>
      <c r="G2" s="255" t="inlineStr">
        <is>
          <t>Cascades</t>
        </is>
      </c>
      <c r="H2" s="305" t="n">
        <v>40042</v>
      </c>
      <c r="I2" s="255" t="n"/>
      <c r="J2" s="255" t="n"/>
      <c r="K2" s="255" t="n"/>
      <c r="L2" s="255" t="n"/>
      <c r="M2" s="255" t="n"/>
      <c r="N2" s="255" t="n"/>
      <c r="O2" s="255" t="n"/>
      <c r="P2" s="255" t="n"/>
      <c r="Q2" s="255" t="n"/>
      <c r="R2" s="255" t="n"/>
      <c r="S2" s="255" t="n"/>
      <c r="T2" s="255" t="n">
        <v>2</v>
      </c>
      <c r="U2" s="255" t="n">
        <v>2</v>
      </c>
      <c r="V2" s="255" t="inlineStr">
        <is>
          <t>7th</t>
        </is>
      </c>
      <c r="W2" s="255" t="inlineStr">
        <is>
          <t>Grade</t>
        </is>
      </c>
      <c r="X2" s="259" t="inlineStr">
        <is>
          <t>Grade</t>
        </is>
      </c>
      <c r="Y2" s="259" t="inlineStr">
        <is>
          <t>Level 5</t>
        </is>
      </c>
      <c r="Z2" s="259" t="inlineStr">
        <is>
          <t>Level 3</t>
        </is>
      </c>
      <c r="AA2" s="255" t="n"/>
      <c r="AB2" s="255" t="inlineStr">
        <is>
          <t>ASC</t>
        </is>
      </c>
      <c r="AC2" s="255" t="n"/>
      <c r="AD2" s="258" t="n"/>
      <c r="AE2" s="255" t="n"/>
      <c r="AF2" s="255" t="n"/>
      <c r="AG2" s="255" t="inlineStr">
        <is>
          <t>Recommend</t>
        </is>
      </c>
      <c r="AH2" s="255" t="n"/>
      <c r="AI2" s="255" t="inlineStr">
        <is>
          <t xml:space="preserve">Vincent Jarvis, Dominic Flucas </t>
        </is>
      </c>
      <c r="AJ2" s="255" t="inlineStr">
        <is>
          <t>Devin Box</t>
        </is>
      </c>
      <c r="AK2" s="255" t="n"/>
      <c r="AL2" s="255" t="n"/>
      <c r="AM2" s="255" t="inlineStr">
        <is>
          <t>seems like he suffers from ADD, but family unable to get a diagnosis; struggles a lot with focus, wanders the room incessantly</t>
        </is>
      </c>
      <c r="AN2" s="255" t="n"/>
      <c r="AP2" s="306" t="inlineStr">
        <is>
          <t>x</t>
        </is>
      </c>
      <c r="AQ2" s="307" t="n"/>
    </row>
    <row r="3" ht="15" customFormat="1" customHeight="1" s="306">
      <c r="A3" s="255" t="inlineStr">
        <is>
          <t>Phelps</t>
        </is>
      </c>
      <c r="B3" s="255" t="inlineStr">
        <is>
          <t>Edie</t>
        </is>
      </c>
      <c r="C3" s="255" t="n">
        <v>35263</v>
      </c>
      <c r="D3" s="304" t="n">
        <v>6</v>
      </c>
      <c r="E3" s="256" t="inlineStr">
        <is>
          <t>F</t>
        </is>
      </c>
      <c r="F3" s="255" t="inlineStr">
        <is>
          <t>Werthaiser</t>
        </is>
      </c>
      <c r="G3" s="255" t="inlineStr">
        <is>
          <t>Cascades</t>
        </is>
      </c>
      <c r="H3" s="305" t="n">
        <v>40051</v>
      </c>
      <c r="I3" s="255" t="n"/>
      <c r="J3" s="255" t="n"/>
      <c r="K3" s="255" t="n"/>
      <c r="L3" s="255" t="n"/>
      <c r="M3" s="255" t="n"/>
      <c r="N3" s="255" t="n"/>
      <c r="O3" s="255" t="n"/>
      <c r="P3" s="255" t="n"/>
      <c r="Q3" s="255" t="n"/>
      <c r="R3" s="255" t="n"/>
      <c r="S3" s="255" t="n"/>
      <c r="T3" s="255" t="n">
        <v>2</v>
      </c>
      <c r="U3" s="255" t="n">
        <v>1</v>
      </c>
      <c r="V3" s="255" t="inlineStr">
        <is>
          <t>7th</t>
        </is>
      </c>
      <c r="W3" s="255" t="inlineStr">
        <is>
          <t>Grade</t>
        </is>
      </c>
      <c r="X3" s="259" t="inlineStr">
        <is>
          <t>Grade</t>
        </is>
      </c>
      <c r="Y3" s="259" t="inlineStr">
        <is>
          <t>Mid 6</t>
        </is>
      </c>
      <c r="Z3" s="259" t="inlineStr">
        <is>
          <t>Early 6</t>
        </is>
      </c>
      <c r="AA3" s="255" t="n"/>
      <c r="AB3" s="255" t="inlineStr">
        <is>
          <t>ASC</t>
        </is>
      </c>
      <c r="AC3" s="255" t="n"/>
      <c r="AD3" s="258" t="n"/>
      <c r="AE3" s="255" t="n"/>
      <c r="AF3" s="255" t="n"/>
      <c r="AG3" s="255" t="n"/>
      <c r="AH3" s="255" t="n"/>
      <c r="AI3" s="255" t="inlineStr">
        <is>
          <t>Mason Jones, Avani Larson, Caitlin Ward, Stella Bremmer</t>
        </is>
      </c>
      <c r="AJ3" s="255" t="n"/>
      <c r="AK3" s="255" t="n"/>
      <c r="AL3" s="255" t="n"/>
      <c r="AM3" s="255" t="inlineStr">
        <is>
          <t>processing a bit slower, but able to succeed with extra time, working on renewing the IEP for speech</t>
        </is>
      </c>
      <c r="AN3" s="255" t="n"/>
      <c r="AO3" s="308" t="n"/>
      <c r="AP3" s="306" t="inlineStr">
        <is>
          <t>x</t>
        </is>
      </c>
      <c r="AQ3" s="307" t="n"/>
    </row>
    <row r="4" customFormat="1" s="306">
      <c r="A4" s="255" t="inlineStr">
        <is>
          <t>Ward</t>
        </is>
      </c>
      <c r="B4" s="255" t="inlineStr">
        <is>
          <t>Caitlyn</t>
        </is>
      </c>
      <c r="C4" s="255" t="n">
        <v>38901</v>
      </c>
      <c r="D4" s="256" t="n">
        <v>6</v>
      </c>
      <c r="E4" s="256" t="inlineStr">
        <is>
          <t>F</t>
        </is>
      </c>
      <c r="F4" s="255" t="inlineStr">
        <is>
          <t>Pryor</t>
        </is>
      </c>
      <c r="G4" s="255" t="inlineStr">
        <is>
          <t>Cascades</t>
        </is>
      </c>
      <c r="H4" s="255" t="n">
        <v>40323</v>
      </c>
      <c r="I4" s="255" t="n"/>
      <c r="J4" s="255" t="n"/>
      <c r="K4" s="255" t="n"/>
      <c r="L4" s="255" t="n"/>
      <c r="M4" s="255" t="n"/>
      <c r="N4" s="255" t="n"/>
      <c r="O4" s="255" t="n"/>
      <c r="P4" s="255" t="n"/>
      <c r="Q4" s="255" t="n"/>
      <c r="R4" s="255" t="n"/>
      <c r="S4" s="255" t="n"/>
      <c r="T4" s="255" t="n">
        <v>3</v>
      </c>
      <c r="U4" s="255" t="n">
        <v>1</v>
      </c>
      <c r="V4" s="255" t="inlineStr">
        <is>
          <t>7th</t>
        </is>
      </c>
      <c r="W4" s="255" t="inlineStr">
        <is>
          <t>Grade</t>
        </is>
      </c>
      <c r="X4" s="259" t="inlineStr">
        <is>
          <t>Below</t>
        </is>
      </c>
      <c r="Y4" s="259" t="inlineStr">
        <is>
          <t>Level 5</t>
        </is>
      </c>
      <c r="Z4" s="259" t="inlineStr">
        <is>
          <t>Level 5</t>
        </is>
      </c>
      <c r="AA4" s="255" t="n"/>
      <c r="AB4" s="255" t="inlineStr">
        <is>
          <t>ASC</t>
        </is>
      </c>
      <c r="AC4" s="255" t="n"/>
      <c r="AD4" s="258" t="inlineStr">
        <is>
          <t>Yes</t>
        </is>
      </c>
      <c r="AE4" s="255" t="n"/>
      <c r="AF4" s="255" t="n"/>
      <c r="AG4" s="255" t="n"/>
      <c r="AH4" s="255" t="n"/>
      <c r="AI4" s="255" t="n"/>
      <c r="AJ4" s="255" t="n"/>
      <c r="AK4" s="255" t="inlineStr">
        <is>
          <t>Yes</t>
        </is>
      </c>
      <c r="AL4" s="255" t="n"/>
      <c r="AM4" s="255" t="inlineStr">
        <is>
          <t>super sweet student; homeless--stays near Ashland Springs Hotel; attendance and work completion an issue; definitely needs ASC</t>
        </is>
      </c>
      <c r="AN4" s="255" t="n"/>
      <c r="AP4" s="306" t="inlineStr">
        <is>
          <t>x</t>
        </is>
      </c>
    </row>
    <row r="5" ht="15" customFormat="1" customHeight="1" s="306">
      <c r="A5" s="255" t="inlineStr">
        <is>
          <t>Hernandez</t>
        </is>
      </c>
      <c r="B5" s="255" t="inlineStr">
        <is>
          <t>Colton</t>
        </is>
      </c>
      <c r="C5" s="255" t="n">
        <v>35704</v>
      </c>
      <c r="D5" s="256" t="n">
        <v>6</v>
      </c>
      <c r="E5" s="256" t="inlineStr">
        <is>
          <t>M</t>
        </is>
      </c>
      <c r="F5" s="255" t="inlineStr">
        <is>
          <t>Multanen</t>
        </is>
      </c>
      <c r="G5" s="255" t="inlineStr">
        <is>
          <t>Cascades</t>
        </is>
      </c>
      <c r="H5" s="305" t="n">
        <v>40135</v>
      </c>
      <c r="I5" s="255" t="inlineStr">
        <is>
          <t>Erika Williford</t>
        </is>
      </c>
      <c r="J5" s="255" t="inlineStr">
        <is>
          <t>Yes</t>
        </is>
      </c>
      <c r="K5" s="255" t="inlineStr">
        <is>
          <t>Current</t>
        </is>
      </c>
      <c r="L5" s="255" t="inlineStr">
        <is>
          <t>Current</t>
        </is>
      </c>
      <c r="M5" s="255" t="inlineStr">
        <is>
          <t>Current</t>
        </is>
      </c>
      <c r="N5" s="258" t="n"/>
      <c r="O5" s="255" t="n"/>
      <c r="P5" s="255" t="n"/>
      <c r="Q5" s="255" t="n"/>
      <c r="R5" s="255" t="n"/>
      <c r="S5" s="255" t="n"/>
      <c r="T5" s="255" t="n">
        <v>3</v>
      </c>
      <c r="U5" s="255" t="n">
        <v>1</v>
      </c>
      <c r="V5" s="255" t="inlineStr">
        <is>
          <t>7th</t>
        </is>
      </c>
      <c r="W5" s="255" t="inlineStr">
        <is>
          <t>Below</t>
        </is>
      </c>
      <c r="X5" s="259" t="inlineStr">
        <is>
          <t>Below</t>
        </is>
      </c>
      <c r="Y5" s="259" t="inlineStr">
        <is>
          <t>Level 3</t>
        </is>
      </c>
      <c r="Z5" s="259" t="inlineStr">
        <is>
          <t>Level 4</t>
        </is>
      </c>
      <c r="AA5" s="255" t="n"/>
      <c r="AB5" s="255" t="inlineStr">
        <is>
          <t>math</t>
        </is>
      </c>
      <c r="AC5" s="255" t="n"/>
      <c r="AD5" s="258" t="n"/>
      <c r="AE5" s="255" t="n"/>
      <c r="AF5" s="255" t="n"/>
      <c r="AG5" s="255" t="n"/>
      <c r="AH5" s="255" t="n"/>
      <c r="AI5" s="255" t="inlineStr">
        <is>
          <t>Gavin LaVorse, Cole Iwamoto, Henry Schumacher</t>
        </is>
      </c>
      <c r="AJ5" s="255" t="n"/>
      <c r="AK5" s="255" t="n"/>
      <c r="AL5" s="255" t="n"/>
      <c r="AM5" s="255" t="n"/>
      <c r="AN5" s="255" t="n"/>
      <c r="AP5" s="306" t="inlineStr">
        <is>
          <t>x</t>
        </is>
      </c>
    </row>
    <row r="6" customFormat="1" s="306">
      <c r="A6" s="255" t="inlineStr">
        <is>
          <t>Rodgers</t>
        </is>
      </c>
      <c r="B6" s="255" t="inlineStr">
        <is>
          <t>Jolene</t>
        </is>
      </c>
      <c r="C6" s="255" t="n">
        <v>37623</v>
      </c>
      <c r="D6" s="256" t="n">
        <v>6</v>
      </c>
      <c r="E6" s="256" t="inlineStr">
        <is>
          <t>F</t>
        </is>
      </c>
      <c r="F6" s="255" t="inlineStr">
        <is>
          <t>Werthaiser</t>
        </is>
      </c>
      <c r="G6" s="255" t="inlineStr">
        <is>
          <t>Cascades</t>
        </is>
      </c>
      <c r="H6" s="305" t="n">
        <v>40421</v>
      </c>
      <c r="I6" s="255" t="n"/>
      <c r="J6" s="255" t="n"/>
      <c r="K6" s="255" t="n"/>
      <c r="L6" s="255" t="n"/>
      <c r="M6" s="255" t="n"/>
      <c r="N6" s="255" t="n"/>
      <c r="O6" s="255" t="n"/>
      <c r="P6" s="255" t="n"/>
      <c r="Q6" s="255" t="n"/>
      <c r="R6" s="255" t="n"/>
      <c r="S6" s="255" t="n"/>
      <c r="T6" s="255" t="n">
        <v>2</v>
      </c>
      <c r="U6" s="255" t="n">
        <v>2</v>
      </c>
      <c r="V6" s="255" t="inlineStr">
        <is>
          <t>7th</t>
        </is>
      </c>
      <c r="W6" s="255" t="inlineStr">
        <is>
          <t>Below</t>
        </is>
      </c>
      <c r="X6" s="259" t="inlineStr">
        <is>
          <t>Grade</t>
        </is>
      </c>
      <c r="Y6" s="259" t="inlineStr">
        <is>
          <t>Level 4</t>
        </is>
      </c>
      <c r="Z6" s="259" t="inlineStr">
        <is>
          <t>Level 4</t>
        </is>
      </c>
      <c r="AA6" s="255" t="inlineStr">
        <is>
          <t>M</t>
        </is>
      </c>
      <c r="AB6" s="255" t="inlineStr">
        <is>
          <t>math</t>
        </is>
      </c>
      <c r="AC6" s="255" t="n"/>
      <c r="AD6" s="258" t="n"/>
      <c r="AE6" s="255" t="n"/>
      <c r="AF6" s="255" t="n"/>
      <c r="AG6" s="255" t="n"/>
      <c r="AH6" s="255" t="n"/>
      <c r="AI6" s="258" t="inlineStr">
        <is>
          <t>Kayla Im, Vivi Connolly, Perry Cymore</t>
        </is>
      </c>
      <c r="AJ6" s="267" t="n"/>
      <c r="AK6" s="255" t="n"/>
      <c r="AL6" s="255" t="n"/>
      <c r="AM6" s="255" t="n"/>
      <c r="AN6" s="255" t="n"/>
    </row>
    <row r="7" customFormat="1" s="306">
      <c r="A7" s="255" t="inlineStr">
        <is>
          <t>Dunbrasky</t>
        </is>
      </c>
      <c r="B7" s="255" t="inlineStr">
        <is>
          <t>Max</t>
        </is>
      </c>
      <c r="C7" s="255" t="n">
        <v>35678</v>
      </c>
      <c r="D7" s="304" t="n">
        <v>6</v>
      </c>
      <c r="E7" s="256" t="inlineStr">
        <is>
          <t>M</t>
        </is>
      </c>
      <c r="F7" s="255" t="inlineStr">
        <is>
          <t>Pryor</t>
        </is>
      </c>
      <c r="G7" s="255" t="inlineStr">
        <is>
          <t>Cascades</t>
        </is>
      </c>
      <c r="H7" s="305" t="n">
        <v>40395</v>
      </c>
      <c r="I7" s="255" t="inlineStr">
        <is>
          <t>Melissa Alvarado</t>
        </is>
      </c>
      <c r="J7" s="255" t="inlineStr">
        <is>
          <t>Yes</t>
        </is>
      </c>
      <c r="K7" s="255" t="n"/>
      <c r="L7" s="255" t="n"/>
      <c r="M7" s="255" t="n"/>
      <c r="N7" s="255" t="inlineStr">
        <is>
          <t>Current</t>
        </is>
      </c>
      <c r="O7" s="255" t="n"/>
      <c r="P7" s="255" t="n"/>
      <c r="Q7" s="255" t="n"/>
      <c r="R7" s="255" t="n"/>
      <c r="S7" s="255" t="n"/>
      <c r="T7" s="255" t="n">
        <v>2</v>
      </c>
      <c r="U7" s="255" t="n">
        <v>1</v>
      </c>
      <c r="V7" s="255" t="inlineStr">
        <is>
          <t>7th</t>
        </is>
      </c>
      <c r="W7" s="255" t="inlineStr">
        <is>
          <t>Below</t>
        </is>
      </c>
      <c r="X7" s="259" t="inlineStr">
        <is>
          <t>Below</t>
        </is>
      </c>
      <c r="Y7" s="259" t="inlineStr">
        <is>
          <t>Level 3</t>
        </is>
      </c>
      <c r="Z7" s="259" t="inlineStr">
        <is>
          <t>Level 5</t>
        </is>
      </c>
      <c r="AA7" s="255" t="inlineStr">
        <is>
          <t>M</t>
        </is>
      </c>
      <c r="AB7" s="255" t="inlineStr">
        <is>
          <t>R</t>
        </is>
      </c>
      <c r="AC7" s="255" t="inlineStr">
        <is>
          <t>Current</t>
        </is>
      </c>
      <c r="AD7" s="258" t="n"/>
      <c r="AE7" s="255" t="n"/>
      <c r="AF7" s="255" t="n"/>
      <c r="AG7" s="255" t="n"/>
      <c r="AH7" s="255" t="n"/>
      <c r="AI7" s="255" t="inlineStr">
        <is>
          <t xml:space="preserve">Emmett Rothbottom, </t>
        </is>
      </c>
      <c r="AJ7" s="255" t="n"/>
      <c r="AK7" s="255" t="n"/>
      <c r="AL7" s="255" t="inlineStr">
        <is>
          <t>Yes</t>
        </is>
      </c>
      <c r="AM7" s="255" t="n"/>
      <c r="AP7" s="306" t="inlineStr">
        <is>
          <t>x</t>
        </is>
      </c>
      <c r="AQ7" s="307" t="n"/>
    </row>
    <row r="8" ht="15" customFormat="1" customHeight="1" s="306">
      <c r="A8" s="255" t="inlineStr">
        <is>
          <t>Hammond</t>
        </is>
      </c>
      <c r="B8" s="255" t="inlineStr">
        <is>
          <t>Maggie</t>
        </is>
      </c>
      <c r="C8" s="255" t="n">
        <v>35702</v>
      </c>
      <c r="D8" s="304" t="n">
        <v>6</v>
      </c>
      <c r="E8" s="256" t="inlineStr">
        <is>
          <t>F</t>
        </is>
      </c>
      <c r="F8" s="255" t="inlineStr">
        <is>
          <t>Oehler</t>
        </is>
      </c>
      <c r="G8" s="255" t="inlineStr">
        <is>
          <t>Cascades</t>
        </is>
      </c>
      <c r="H8" s="305" t="n">
        <v>40209</v>
      </c>
      <c r="I8" s="255" t="n"/>
      <c r="J8" s="255" t="n"/>
      <c r="K8" s="255" t="n"/>
      <c r="L8" s="255" t="n"/>
      <c r="M8" s="255" t="n"/>
      <c r="N8" s="258" t="n"/>
      <c r="O8" s="255" t="n"/>
      <c r="P8" s="255" t="n"/>
      <c r="Q8" s="255" t="n"/>
      <c r="R8" s="255" t="n"/>
      <c r="S8" s="255" t="n"/>
      <c r="T8" s="255" t="n">
        <v>3</v>
      </c>
      <c r="U8" s="255" t="n">
        <v>1</v>
      </c>
      <c r="V8" s="255" t="inlineStr">
        <is>
          <t>7th</t>
        </is>
      </c>
      <c r="W8" s="255" t="inlineStr">
        <is>
          <t>Below</t>
        </is>
      </c>
      <c r="X8" s="259" t="inlineStr">
        <is>
          <t>Below</t>
        </is>
      </c>
      <c r="Y8" s="259" t="inlineStr">
        <is>
          <t>Level 5</t>
        </is>
      </c>
      <c r="Z8" s="259" t="inlineStr">
        <is>
          <t>Early 6</t>
        </is>
      </c>
      <c r="AA8" s="255" t="inlineStr">
        <is>
          <t>R</t>
        </is>
      </c>
      <c r="AB8" s="255" t="inlineStr">
        <is>
          <t>R</t>
        </is>
      </c>
      <c r="AC8" s="255" t="n"/>
      <c r="AD8" s="258" t="n"/>
      <c r="AE8" s="255" t="n"/>
      <c r="AF8" s="255" t="n"/>
      <c r="AG8" s="255" t="n"/>
      <c r="AH8" s="255" t="n"/>
      <c r="AI8" s="255" t="inlineStr">
        <is>
          <t>Sadie Clark, Kambrynn Platko, Lily Pelzer</t>
        </is>
      </c>
      <c r="AJ8" s="255" t="n"/>
      <c r="AK8" s="255" t="n"/>
      <c r="AL8" s="255" t="inlineStr">
        <is>
          <t>Yes</t>
        </is>
      </c>
      <c r="AM8" s="255" t="n"/>
      <c r="AN8" s="255" t="n"/>
      <c r="AP8" s="306" t="inlineStr">
        <is>
          <t>x</t>
        </is>
      </c>
      <c r="AQ8" s="307" t="n"/>
    </row>
    <row r="9" ht="15" customFormat="1" customHeight="1" s="306">
      <c r="A9" s="255" t="inlineStr">
        <is>
          <t>Hadji</t>
        </is>
      </c>
      <c r="B9" s="255" t="inlineStr">
        <is>
          <t>Zahra</t>
        </is>
      </c>
      <c r="C9" s="255" t="n">
        <v>37445</v>
      </c>
      <c r="D9" s="256" t="n">
        <v>6</v>
      </c>
      <c r="E9" s="256" t="inlineStr">
        <is>
          <t>F</t>
        </is>
      </c>
      <c r="F9" s="255" t="inlineStr">
        <is>
          <t>Werthaiser</t>
        </is>
      </c>
      <c r="G9" s="255" t="inlineStr">
        <is>
          <t>Cascades</t>
        </is>
      </c>
      <c r="H9" s="305" t="n">
        <v>40061</v>
      </c>
      <c r="I9" s="255" t="n"/>
      <c r="J9" s="255" t="n"/>
      <c r="K9" s="255" t="n"/>
      <c r="L9" s="255" t="n"/>
      <c r="M9" s="255" t="n"/>
      <c r="N9" s="258" t="n"/>
      <c r="O9" s="255" t="n"/>
      <c r="P9" s="255" t="n"/>
      <c r="Q9" s="255" t="n"/>
      <c r="R9" s="255" t="n"/>
      <c r="S9" s="255" t="n"/>
      <c r="T9" s="255" t="n">
        <v>3</v>
      </c>
      <c r="U9" s="255" t="n">
        <v>1</v>
      </c>
      <c r="V9" s="255" t="inlineStr">
        <is>
          <t>7th</t>
        </is>
      </c>
      <c r="W9" s="255" t="inlineStr">
        <is>
          <t>Below</t>
        </is>
      </c>
      <c r="X9" s="259" t="inlineStr">
        <is>
          <t>Below</t>
        </is>
      </c>
      <c r="Y9" s="259" t="inlineStr">
        <is>
          <t>Level 4</t>
        </is>
      </c>
      <c r="Z9" s="259" t="inlineStr">
        <is>
          <t>Level 4</t>
        </is>
      </c>
      <c r="AA9" s="255" t="inlineStr">
        <is>
          <t>R</t>
        </is>
      </c>
      <c r="AB9" s="255" t="inlineStr">
        <is>
          <t>R, math</t>
        </is>
      </c>
      <c r="AC9" s="255" t="n"/>
      <c r="AD9" s="258" t="n"/>
      <c r="AE9" s="255" t="n"/>
      <c r="AF9" s="255" t="n"/>
      <c r="AG9" s="255" t="n"/>
      <c r="AH9" s="255" t="n"/>
      <c r="AI9" s="267" t="inlineStr">
        <is>
          <t>Lily Pelzer, Maggie Hammond, Lucy Bell, Sadie Clark</t>
        </is>
      </c>
      <c r="AJ9" s="255" t="n"/>
      <c r="AK9" s="255" t="n"/>
      <c r="AL9" s="255" t="inlineStr">
        <is>
          <t>Yes</t>
        </is>
      </c>
      <c r="AM9" s="255" t="inlineStr">
        <is>
          <t>parents may want higher math, but skill set does not support higher math</t>
        </is>
      </c>
      <c r="AP9" s="306" t="inlineStr">
        <is>
          <t>x</t>
        </is>
      </c>
    </row>
    <row r="10" customFormat="1" s="306">
      <c r="A10" s="255" t="inlineStr">
        <is>
          <t>Sparks</t>
        </is>
      </c>
      <c r="B10" s="255" t="inlineStr">
        <is>
          <t>Taitum</t>
        </is>
      </c>
      <c r="C10" s="255" t="n">
        <v>35439</v>
      </c>
      <c r="D10" s="256" t="n">
        <v>6</v>
      </c>
      <c r="E10" s="256" t="inlineStr">
        <is>
          <t>F</t>
        </is>
      </c>
      <c r="F10" s="255" t="inlineStr">
        <is>
          <t>Multanen</t>
        </is>
      </c>
      <c r="G10" s="255" t="inlineStr">
        <is>
          <t>Cascades</t>
        </is>
      </c>
      <c r="H10" s="305" t="n">
        <v>40253</v>
      </c>
      <c r="I10" s="255" t="n"/>
      <c r="J10" s="255" t="n"/>
      <c r="K10" s="255" t="n"/>
      <c r="L10" s="255" t="n"/>
      <c r="M10" s="255" t="n"/>
      <c r="N10" s="255" t="n"/>
      <c r="O10" s="255" t="n"/>
      <c r="P10" s="255" t="n"/>
      <c r="Q10" s="255" t="n"/>
      <c r="R10" s="255" t="n"/>
      <c r="S10" s="255" t="n"/>
      <c r="T10" s="255" t="n">
        <v>2</v>
      </c>
      <c r="U10" s="255" t="n">
        <v>2</v>
      </c>
      <c r="V10" s="255" t="inlineStr">
        <is>
          <t>7th</t>
        </is>
      </c>
      <c r="W10" s="255" t="inlineStr">
        <is>
          <t>Below</t>
        </is>
      </c>
      <c r="X10" s="259" t="inlineStr">
        <is>
          <t>Below</t>
        </is>
      </c>
      <c r="Y10" s="259" t="inlineStr">
        <is>
          <t>Level 4</t>
        </is>
      </c>
      <c r="Z10" s="259" t="inlineStr">
        <is>
          <t>Level 2</t>
        </is>
      </c>
      <c r="AA10" s="255" t="inlineStr">
        <is>
          <t>M/R</t>
        </is>
      </c>
      <c r="AB10" s="255" t="inlineStr">
        <is>
          <t>R, math</t>
        </is>
      </c>
      <c r="AC10" s="255" t="inlineStr">
        <is>
          <t>Current</t>
        </is>
      </c>
      <c r="AD10" s="258" t="n"/>
      <c r="AE10" s="255" t="n"/>
      <c r="AF10" s="255" t="n"/>
      <c r="AG10" s="255" t="n"/>
      <c r="AH10" s="255" t="n"/>
      <c r="AI10" s="255" t="inlineStr">
        <is>
          <t>Jaysa Pippa, Max Dunbrosky, Ryder Freeman</t>
        </is>
      </c>
      <c r="AJ10" s="255" t="n"/>
      <c r="AK10" s="255" t="n"/>
      <c r="AL10" s="255" t="n"/>
      <c r="AM10" s="255" t="n"/>
      <c r="AN10" s="255" t="n"/>
      <c r="AP10" s="306" t="inlineStr">
        <is>
          <t>x</t>
        </is>
      </c>
    </row>
    <row r="11" ht="15" customFormat="1" customHeight="1" s="306">
      <c r="A11" s="255" t="inlineStr">
        <is>
          <t>Loftus</t>
        </is>
      </c>
      <c r="B11" s="255" t="inlineStr">
        <is>
          <t>Kaden</t>
        </is>
      </c>
      <c r="C11" s="255" t="n">
        <v>35408</v>
      </c>
      <c r="D11" s="256" t="n">
        <v>6</v>
      </c>
      <c r="E11" s="256" t="inlineStr">
        <is>
          <t>M</t>
        </is>
      </c>
      <c r="F11" s="255" t="inlineStr">
        <is>
          <t>Street</t>
        </is>
      </c>
      <c r="G11" s="255" t="inlineStr">
        <is>
          <t>Siskiyous</t>
        </is>
      </c>
      <c r="H11" s="305" t="n">
        <v>40181</v>
      </c>
      <c r="I11" s="255" t="n"/>
      <c r="J11" s="255" t="n"/>
      <c r="K11" s="255" t="n"/>
      <c r="L11" s="255" t="n"/>
      <c r="M11" s="255" t="n"/>
      <c r="N11" s="255" t="n"/>
      <c r="O11" s="255" t="n"/>
      <c r="P11" s="255" t="n"/>
      <c r="Q11" s="255" t="n"/>
      <c r="R11" s="255" t="n"/>
      <c r="S11" s="255" t="n"/>
      <c r="T11" s="255" t="n">
        <v>3</v>
      </c>
      <c r="U11" s="255" t="n">
        <v>2</v>
      </c>
      <c r="V11" s="255" t="inlineStr">
        <is>
          <t>7th</t>
        </is>
      </c>
      <c r="W11" s="255" t="inlineStr">
        <is>
          <t>Below</t>
        </is>
      </c>
      <c r="X11" s="260" t="inlineStr">
        <is>
          <t>Below</t>
        </is>
      </c>
      <c r="Y11" s="259" t="inlineStr">
        <is>
          <t>Level 5</t>
        </is>
      </c>
      <c r="Z11" s="259" t="inlineStr">
        <is>
          <t>Early 6</t>
        </is>
      </c>
      <c r="AA11" s="255" t="inlineStr">
        <is>
          <t>R</t>
        </is>
      </c>
      <c r="AB11" s="267" t="n"/>
      <c r="AC11" s="255" t="inlineStr">
        <is>
          <t>Current</t>
        </is>
      </c>
      <c r="AD11" s="258" t="inlineStr">
        <is>
          <t>Yes</t>
        </is>
      </c>
      <c r="AE11" s="255" t="inlineStr">
        <is>
          <t>Yes</t>
        </is>
      </c>
      <c r="AF11" s="255" t="n"/>
      <c r="AG11" s="255" t="inlineStr">
        <is>
          <t>Recommend</t>
        </is>
      </c>
      <c r="AH11" s="255" t="n"/>
      <c r="AI11" s="255" t="inlineStr">
        <is>
          <t>Jace Brooker, Sage Sawtell, Max Herron</t>
        </is>
      </c>
      <c r="AJ11" s="255" t="n"/>
      <c r="AK11" s="255" t="n"/>
      <c r="AL11" s="255" t="n"/>
      <c r="AM11" s="255" t="n"/>
      <c r="AN11" s="255" t="n"/>
      <c r="AO11" s="308" t="n"/>
      <c r="AP11" s="306" t="inlineStr">
        <is>
          <t>x</t>
        </is>
      </c>
      <c r="AQ11" s="307" t="n"/>
    </row>
    <row r="12" ht="15" customFormat="1" customHeight="1" s="306">
      <c r="A12" s="255" t="inlineStr">
        <is>
          <t>Rimes</t>
        </is>
      </c>
      <c r="B12" s="255" t="inlineStr">
        <is>
          <t>Dolly</t>
        </is>
      </c>
      <c r="C12" s="255" t="n">
        <v>35372</v>
      </c>
      <c r="D12" s="304" t="n">
        <v>6</v>
      </c>
      <c r="E12" s="256" t="inlineStr">
        <is>
          <t>F</t>
        </is>
      </c>
      <c r="F12" s="255" t="inlineStr">
        <is>
          <t>Street</t>
        </is>
      </c>
      <c r="G12" s="255" t="inlineStr">
        <is>
          <t>Siskiyous</t>
        </is>
      </c>
      <c r="H12" s="305" t="n">
        <v>40191</v>
      </c>
      <c r="I12" s="255" t="inlineStr">
        <is>
          <t>Katherine Holden</t>
        </is>
      </c>
      <c r="J12" s="255" t="n"/>
      <c r="K12" s="255" t="n"/>
      <c r="L12" s="255" t="n"/>
      <c r="M12" s="255" t="n"/>
      <c r="N12" s="255" t="n"/>
      <c r="O12" s="255" t="n"/>
      <c r="P12" s="255" t="inlineStr">
        <is>
          <t>Current</t>
        </is>
      </c>
      <c r="Q12" s="255" t="inlineStr">
        <is>
          <t>ADHD inattentive type</t>
        </is>
      </c>
      <c r="R12" s="255" t="n"/>
      <c r="S12" s="255" t="n"/>
      <c r="T12" s="255" t="n">
        <v>1</v>
      </c>
      <c r="U12" s="255" t="n">
        <v>2</v>
      </c>
      <c r="V12" s="255" t="inlineStr">
        <is>
          <t>pre alg</t>
        </is>
      </c>
      <c r="W12" s="255" t="inlineStr">
        <is>
          <t>Above</t>
        </is>
      </c>
      <c r="X12" s="260" t="inlineStr">
        <is>
          <t>Grade</t>
        </is>
      </c>
      <c r="Y12" s="259" t="inlineStr">
        <is>
          <t>Level 8</t>
        </is>
      </c>
      <c r="Z12" s="259" t="inlineStr">
        <is>
          <t>Mid 6</t>
        </is>
      </c>
      <c r="AA12" s="255" t="n"/>
      <c r="AB12" s="255" t="n"/>
      <c r="AC12" s="255" t="n"/>
      <c r="AD12" s="258" t="n"/>
      <c r="AE12" s="255" t="inlineStr">
        <is>
          <t>Yes</t>
        </is>
      </c>
      <c r="AF12" s="255" t="n"/>
      <c r="AG12" s="255" t="inlineStr">
        <is>
          <t>Recommend</t>
        </is>
      </c>
      <c r="AH12" s="255" t="n"/>
      <c r="AI12" s="255" t="inlineStr">
        <is>
          <t>Opal Fleming, Darlene Templar, Evelynn Moore</t>
        </is>
      </c>
      <c r="AJ12" s="255" t="n"/>
      <c r="AK12" s="255" t="n"/>
      <c r="AL12" s="255" t="n"/>
      <c r="AM12" s="255" t="n"/>
      <c r="AN12" s="255" t="n"/>
    </row>
    <row r="13" ht="15" customFormat="1" customHeight="1" s="306">
      <c r="A13" s="255" t="inlineStr">
        <is>
          <t>Ruff</t>
        </is>
      </c>
      <c r="B13" s="255" t="inlineStr">
        <is>
          <t>Tallen</t>
        </is>
      </c>
      <c r="C13" s="255" t="n">
        <v>39282</v>
      </c>
      <c r="D13" s="304" t="n">
        <v>6</v>
      </c>
      <c r="E13" s="256" t="inlineStr">
        <is>
          <t>M</t>
        </is>
      </c>
      <c r="F13" s="255" t="inlineStr">
        <is>
          <t>Street</t>
        </is>
      </c>
      <c r="G13" s="255" t="inlineStr">
        <is>
          <t>Siskiyous</t>
        </is>
      </c>
      <c r="H13" s="305" t="n">
        <v>40120</v>
      </c>
      <c r="I13" s="255" t="n"/>
      <c r="J13" s="255" t="n"/>
      <c r="K13" s="255" t="n"/>
      <c r="L13" s="255" t="n"/>
      <c r="M13" s="255" t="n"/>
      <c r="N13" s="255" t="n"/>
      <c r="O13" s="255" t="n"/>
      <c r="P13" s="255" t="n"/>
      <c r="Q13" s="255" t="n"/>
      <c r="R13" s="255" t="n"/>
      <c r="S13" s="255" t="n"/>
      <c r="T13" s="255" t="n">
        <v>3</v>
      </c>
      <c r="U13" s="255" t="n">
        <v>3</v>
      </c>
      <c r="V13" s="255" t="inlineStr">
        <is>
          <t>7th</t>
        </is>
      </c>
      <c r="W13" s="255" t="inlineStr">
        <is>
          <t>Below</t>
        </is>
      </c>
      <c r="X13" s="260" t="inlineStr">
        <is>
          <t>Below</t>
        </is>
      </c>
      <c r="Y13" s="259" t="inlineStr">
        <is>
          <t>Level 5</t>
        </is>
      </c>
      <c r="Z13" s="259" t="inlineStr">
        <is>
          <t>Level 5</t>
        </is>
      </c>
      <c r="AA13" s="255" t="n"/>
      <c r="AB13" s="255" t="n"/>
      <c r="AC13" s="255" t="n"/>
      <c r="AD13" s="258" t="inlineStr">
        <is>
          <t>Yes</t>
        </is>
      </c>
      <c r="AE13" s="255" t="inlineStr">
        <is>
          <t>Yes</t>
        </is>
      </c>
      <c r="AF13" s="255" t="n"/>
      <c r="AG13" s="255" t="inlineStr">
        <is>
          <t>Recommend</t>
        </is>
      </c>
      <c r="AH13" s="255" t="n"/>
      <c r="AI13" s="255" t="inlineStr">
        <is>
          <t>Conroy Browning, Caswell Dorcak, Cooper Strait</t>
        </is>
      </c>
      <c r="AJ13" s="255" t="n"/>
      <c r="AK13" s="255" t="n"/>
      <c r="AL13" s="255" t="n"/>
      <c r="AM13" s="255" t="n"/>
      <c r="AN13" s="255" t="n"/>
      <c r="AP13" s="306" t="inlineStr">
        <is>
          <t>x</t>
        </is>
      </c>
      <c r="AQ13" s="307" t="n"/>
    </row>
    <row r="14" customFormat="1" s="306">
      <c r="A14" s="255" t="inlineStr">
        <is>
          <t>Allario</t>
        </is>
      </c>
      <c r="B14" s="255" t="inlineStr">
        <is>
          <t>Sage</t>
        </is>
      </c>
      <c r="C14" s="255" t="n">
        <v>35388</v>
      </c>
      <c r="D14" s="256" t="n">
        <v>6</v>
      </c>
      <c r="E14" s="256" t="inlineStr">
        <is>
          <t>M</t>
        </is>
      </c>
      <c r="F14" s="255" t="inlineStr">
        <is>
          <t>Hardy</t>
        </is>
      </c>
      <c r="G14" s="255" t="inlineStr">
        <is>
          <t>Siskiyous</t>
        </is>
      </c>
      <c r="H14" s="305" t="n">
        <v>40403</v>
      </c>
      <c r="I14" s="255" t="inlineStr">
        <is>
          <t>Katherine Holden</t>
        </is>
      </c>
      <c r="J14" s="255" t="n"/>
      <c r="K14" s="255" t="n"/>
      <c r="L14" s="255" t="n"/>
      <c r="M14" s="255" t="n"/>
      <c r="N14" s="255" t="n"/>
      <c r="O14" s="255" t="n"/>
      <c r="P14" s="255" t="inlineStr">
        <is>
          <t>Current</t>
        </is>
      </c>
      <c r="Q14" s="255" t="inlineStr">
        <is>
          <t>ADHD</t>
        </is>
      </c>
      <c r="R14" s="255" t="n"/>
      <c r="S14" s="255" t="n"/>
      <c r="T14" s="255" t="n">
        <v>2</v>
      </c>
      <c r="U14" s="255" t="n">
        <v>2</v>
      </c>
      <c r="V14" s="255" t="inlineStr">
        <is>
          <t>pre alg</t>
        </is>
      </c>
      <c r="W14" s="255" t="inlineStr">
        <is>
          <t>Grade</t>
        </is>
      </c>
      <c r="X14" s="260" t="inlineStr">
        <is>
          <t>Grade</t>
        </is>
      </c>
      <c r="Y14" s="259" t="inlineStr">
        <is>
          <t>Late 6</t>
        </is>
      </c>
      <c r="Z14" s="259" t="inlineStr">
        <is>
          <t>Early 6</t>
        </is>
      </c>
      <c r="AA14" s="255" t="n"/>
      <c r="AB14" s="255" t="n"/>
      <c r="AC14" s="255" t="n"/>
      <c r="AD14" s="258" t="n"/>
      <c r="AE14" s="255" t="n"/>
      <c r="AF14" s="255" t="n"/>
      <c r="AG14" s="255" t="n"/>
      <c r="AH14" s="255" t="n"/>
      <c r="AI14" s="255" t="inlineStr">
        <is>
          <t>Aemon Zohara, Xandir Tilton, Zachary McCoy</t>
        </is>
      </c>
      <c r="AJ14" s="255" t="inlineStr">
        <is>
          <t>Griffyn Simms</t>
        </is>
      </c>
      <c r="AK14" s="255" t="inlineStr">
        <is>
          <t>Yes</t>
        </is>
      </c>
      <c r="AL14" s="255" t="n"/>
      <c r="AM14" s="255" t="n"/>
      <c r="AN14" s="255" t="n"/>
      <c r="AP14" s="306" t="inlineStr">
        <is>
          <t>x</t>
        </is>
      </c>
      <c r="AQ14" s="307" t="n"/>
    </row>
    <row r="15" ht="15" customFormat="1" customHeight="1" s="306">
      <c r="A15" s="255" t="inlineStr">
        <is>
          <t>Avery</t>
        </is>
      </c>
      <c r="B15" s="255" t="inlineStr">
        <is>
          <t>Alex</t>
        </is>
      </c>
      <c r="C15" s="255" t="n">
        <v>38619</v>
      </c>
      <c r="D15" s="256" t="n">
        <v>6</v>
      </c>
      <c r="E15" s="256" t="inlineStr">
        <is>
          <t>M</t>
        </is>
      </c>
      <c r="F15" s="255" t="inlineStr">
        <is>
          <t>Guerin</t>
        </is>
      </c>
      <c r="G15" s="255" t="inlineStr">
        <is>
          <t>Siskiyous</t>
        </is>
      </c>
      <c r="H15" s="305" t="n">
        <v>40186</v>
      </c>
      <c r="I15" s="255" t="n"/>
      <c r="J15" s="255" t="n"/>
      <c r="K15" s="255" t="n"/>
      <c r="L15" s="255" t="n"/>
      <c r="M15" s="255" t="n"/>
      <c r="N15" s="255" t="n"/>
      <c r="O15" s="255" t="n"/>
      <c r="P15" s="255" t="n"/>
      <c r="Q15" s="255" t="n"/>
      <c r="R15" s="255" t="n"/>
      <c r="S15" s="255" t="n"/>
      <c r="T15" s="255" t="n">
        <v>1</v>
      </c>
      <c r="U15" s="255" t="n">
        <v>1</v>
      </c>
      <c r="V15" s="255" t="inlineStr">
        <is>
          <t>pre alg</t>
        </is>
      </c>
      <c r="W15" s="255" t="inlineStr">
        <is>
          <t>Above</t>
        </is>
      </c>
      <c r="X15" s="260" t="inlineStr">
        <is>
          <t>Grade</t>
        </is>
      </c>
      <c r="Y15" s="259" t="inlineStr">
        <is>
          <t>Level 9</t>
        </is>
      </c>
      <c r="Z15" s="259" t="inlineStr">
        <is>
          <t>Mid 6</t>
        </is>
      </c>
      <c r="AA15" s="255" t="n"/>
      <c r="AB15" s="255" t="n"/>
      <c r="AC15" s="255" t="n"/>
      <c r="AD15" s="258" t="n"/>
      <c r="AE15" s="255" t="n"/>
      <c r="AF15" s="255" t="n"/>
      <c r="AG15" s="255" t="n"/>
      <c r="AH15" s="255" t="n"/>
      <c r="AI15" s="255" t="inlineStr">
        <is>
          <t>Sage Sawtell   Ted Kiekhaefer  Sawyer Bernard</t>
        </is>
      </c>
      <c r="AJ15" s="255" t="inlineStr">
        <is>
          <t>Sage A</t>
        </is>
      </c>
      <c r="AK15" s="255" t="n"/>
      <c r="AL15" s="255" t="n"/>
      <c r="AM15" s="255" t="n"/>
      <c r="AN15" s="267" t="n"/>
      <c r="AP15" s="306" t="inlineStr">
        <is>
          <t>x</t>
        </is>
      </c>
    </row>
    <row r="16" ht="15" customFormat="1" customHeight="1" s="306">
      <c r="A16" s="255" t="inlineStr">
        <is>
          <t>Barrey</t>
        </is>
      </c>
      <c r="B16" s="255" t="inlineStr">
        <is>
          <t>Saya</t>
        </is>
      </c>
      <c r="C16" s="255" t="n">
        <v>35694</v>
      </c>
      <c r="D16" s="256" t="n">
        <v>6</v>
      </c>
      <c r="E16" s="256" t="inlineStr">
        <is>
          <t>F</t>
        </is>
      </c>
      <c r="F16" s="255" t="inlineStr">
        <is>
          <t>Street</t>
        </is>
      </c>
      <c r="G16" s="255" t="inlineStr">
        <is>
          <t>Siskiyous</t>
        </is>
      </c>
      <c r="H16" s="305" t="n">
        <v>40274</v>
      </c>
      <c r="I16" s="255" t="n"/>
      <c r="J16" s="255" t="n"/>
      <c r="K16" s="255" t="n"/>
      <c r="L16" s="255" t="n"/>
      <c r="M16" s="255" t="n"/>
      <c r="N16" s="255" t="n"/>
      <c r="O16" s="255" t="n"/>
      <c r="P16" s="258" t="n"/>
      <c r="Q16" s="258" t="n"/>
      <c r="R16" s="258" t="n"/>
      <c r="S16" s="258" t="n"/>
      <c r="T16" s="258" t="n">
        <v>1</v>
      </c>
      <c r="U16" s="258" t="n">
        <v>1</v>
      </c>
      <c r="V16" s="258" t="inlineStr">
        <is>
          <t>pre alg</t>
        </is>
      </c>
      <c r="W16" s="258" t="inlineStr">
        <is>
          <t>Above</t>
        </is>
      </c>
      <c r="X16" s="259" t="inlineStr">
        <is>
          <t>Above</t>
        </is>
      </c>
      <c r="Y16" s="259" t="inlineStr">
        <is>
          <t>Level 7</t>
        </is>
      </c>
      <c r="Z16" s="259" t="inlineStr">
        <is>
          <t>Late 6</t>
        </is>
      </c>
      <c r="AA16" s="258" t="n"/>
      <c r="AB16" s="258" t="n"/>
      <c r="AC16" s="258" t="n"/>
      <c r="AD16" s="258" t="n"/>
      <c r="AE16" s="258" t="n"/>
      <c r="AF16" s="255" t="n"/>
      <c r="AG16" s="258" t="n"/>
      <c r="AH16" s="258" t="n"/>
      <c r="AI16" s="258" t="inlineStr">
        <is>
          <t>Clara Purkeson, Ruby Brookes, Isabella Baldassar</t>
        </is>
      </c>
      <c r="AJ16" s="258" t="inlineStr">
        <is>
          <t>Sage Allario, Liam Krasner</t>
        </is>
      </c>
      <c r="AK16" s="258" t="n"/>
      <c r="AL16" s="255" t="inlineStr">
        <is>
          <t>Yes</t>
        </is>
      </c>
      <c r="AM16" s="258" t="n"/>
      <c r="AN16" s="258" t="n"/>
      <c r="AO16" s="308" t="n"/>
      <c r="AP16" s="306" t="inlineStr">
        <is>
          <t>x</t>
        </is>
      </c>
      <c r="AQ16" s="307" t="n"/>
    </row>
    <row r="17" ht="15" customFormat="1" customHeight="1" s="306">
      <c r="A17" s="255" t="inlineStr">
        <is>
          <t>Bernard</t>
        </is>
      </c>
      <c r="B17" s="255" t="inlineStr">
        <is>
          <t>Sawyer</t>
        </is>
      </c>
      <c r="C17" s="255" t="n">
        <v>35355</v>
      </c>
      <c r="D17" s="304" t="n">
        <v>6</v>
      </c>
      <c r="E17" s="256" t="inlineStr">
        <is>
          <t>M</t>
        </is>
      </c>
      <c r="F17" s="255" t="inlineStr">
        <is>
          <t>Guerin</t>
        </is>
      </c>
      <c r="G17" s="255" t="inlineStr">
        <is>
          <t>Siskiyous</t>
        </is>
      </c>
      <c r="H17" s="305" t="n">
        <v>40287</v>
      </c>
      <c r="I17" s="255" t="inlineStr">
        <is>
          <t>Katherine Holden</t>
        </is>
      </c>
      <c r="J17" s="255" t="n"/>
      <c r="K17" s="255" t="n"/>
      <c r="L17" s="255" t="n"/>
      <c r="M17" s="255" t="n"/>
      <c r="N17" s="255" t="n"/>
      <c r="O17" s="255" t="n"/>
      <c r="P17" s="255" t="inlineStr">
        <is>
          <t>Current</t>
        </is>
      </c>
      <c r="Q17" s="255" t="inlineStr">
        <is>
          <t>Signs of Dyslexia</t>
        </is>
      </c>
      <c r="R17" s="255" t="n"/>
      <c r="S17" s="255" t="n"/>
      <c r="T17" s="255" t="n">
        <v>2</v>
      </c>
      <c r="U17" s="255" t="n">
        <v>2</v>
      </c>
      <c r="V17" s="255" t="inlineStr">
        <is>
          <t>pre alg</t>
        </is>
      </c>
      <c r="W17" s="255" t="inlineStr">
        <is>
          <t>Grade</t>
        </is>
      </c>
      <c r="X17" s="260" t="inlineStr">
        <is>
          <t>Below</t>
        </is>
      </c>
      <c r="Y17" s="259" t="inlineStr">
        <is>
          <t>Level 8</t>
        </is>
      </c>
      <c r="Z17" s="259" t="inlineStr">
        <is>
          <t>Mid 6</t>
        </is>
      </c>
      <c r="AA17" s="255" t="n"/>
      <c r="AB17" s="255" t="n"/>
      <c r="AC17" s="255" t="n"/>
      <c r="AD17" s="258" t="n"/>
      <c r="AE17" s="255" t="n"/>
      <c r="AF17" s="255" t="n"/>
      <c r="AG17" s="255" t="n"/>
      <c r="AH17" s="255" t="n"/>
      <c r="AI17" s="255" t="inlineStr">
        <is>
          <t>Alex Avery    Miriam Preskenis  Sage Satel</t>
        </is>
      </c>
      <c r="AJ17" s="255" t="inlineStr">
        <is>
          <t>Liam Krasner  Niko Moore  Sage Alario</t>
        </is>
      </c>
      <c r="AK17" s="255" t="n"/>
      <c r="AL17" s="255" t="n"/>
      <c r="AM17" s="255" t="n"/>
      <c r="AN17" s="255" t="n"/>
      <c r="AO17" s="308" t="n"/>
      <c r="AP17" s="306" t="inlineStr">
        <is>
          <t>x</t>
        </is>
      </c>
    </row>
    <row r="18" customFormat="1" s="306">
      <c r="A18" s="255" t="inlineStr">
        <is>
          <t>Blakeley</t>
        </is>
      </c>
      <c r="B18" s="255" t="inlineStr">
        <is>
          <t>Sojo</t>
        </is>
      </c>
      <c r="C18" s="255" t="n">
        <v>35360</v>
      </c>
      <c r="D18" s="304" t="n">
        <v>6</v>
      </c>
      <c r="E18" s="256" t="inlineStr">
        <is>
          <t>F</t>
        </is>
      </c>
      <c r="F18" s="255" t="inlineStr">
        <is>
          <t>Kolni</t>
        </is>
      </c>
      <c r="G18" s="255" t="inlineStr">
        <is>
          <t>Siskiyous</t>
        </is>
      </c>
      <c r="H18" s="305" t="n">
        <v>40363</v>
      </c>
      <c r="I18" s="255" t="n"/>
      <c r="J18" s="255" t="n"/>
      <c r="K18" s="255" t="n"/>
      <c r="L18" s="255" t="n"/>
      <c r="M18" s="255" t="n"/>
      <c r="N18" s="255" t="n"/>
      <c r="O18" s="255" t="n"/>
      <c r="P18" s="258" t="n"/>
      <c r="Q18" s="309" t="n"/>
      <c r="R18" s="258" t="n"/>
      <c r="S18" s="258" t="n"/>
      <c r="T18" s="258" t="n">
        <v>1</v>
      </c>
      <c r="U18" s="258" t="n">
        <v>1</v>
      </c>
      <c r="V18" s="258" t="inlineStr">
        <is>
          <t>7th</t>
        </is>
      </c>
      <c r="W18" s="258" t="inlineStr">
        <is>
          <t>Grade</t>
        </is>
      </c>
      <c r="X18" s="259" t="inlineStr">
        <is>
          <t>Grade</t>
        </is>
      </c>
      <c r="Y18" s="259" t="inlineStr">
        <is>
          <t>Early 6</t>
        </is>
      </c>
      <c r="Z18" s="259" t="inlineStr">
        <is>
          <t>Level 5</t>
        </is>
      </c>
      <c r="AA18" s="258" t="n"/>
      <c r="AB18" s="309" t="n"/>
      <c r="AC18" s="309" t="n"/>
      <c r="AD18" s="258" t="n"/>
      <c r="AE18" s="309" t="n"/>
      <c r="AF18" s="255" t="n"/>
      <c r="AG18" s="258" t="n"/>
      <c r="AH18" s="258" t="n"/>
      <c r="AI18" s="309" t="inlineStr">
        <is>
          <t>Owsley Deneui***, Sophia Overstreet, Maggie</t>
        </is>
      </c>
      <c r="AJ18" s="309" t="inlineStr">
        <is>
          <t>Conroy Browning, Alayla Robertson</t>
        </is>
      </c>
      <c r="AK18" s="258" t="n"/>
      <c r="AL18" s="255" t="n"/>
      <c r="AM18" s="309" t="n"/>
      <c r="AN18" s="255" t="n"/>
    </row>
    <row r="19" ht="15" customFormat="1" customHeight="1" s="306">
      <c r="A19" s="255" t="inlineStr">
        <is>
          <t>Clark</t>
        </is>
      </c>
      <c r="B19" s="255" t="inlineStr">
        <is>
          <t>Sadie</t>
        </is>
      </c>
      <c r="C19" s="255" t="n">
        <v>35384</v>
      </c>
      <c r="D19" s="256" t="n">
        <v>6</v>
      </c>
      <c r="E19" s="257" t="inlineStr">
        <is>
          <t>F</t>
        </is>
      </c>
      <c r="F19" s="255" t="inlineStr">
        <is>
          <t>Oehler</t>
        </is>
      </c>
      <c r="G19" s="255" t="inlineStr">
        <is>
          <t>Cascades</t>
        </is>
      </c>
      <c r="H19" s="305" t="n">
        <v>40142</v>
      </c>
      <c r="I19" s="255" t="n"/>
      <c r="J19" s="260" t="n"/>
      <c r="K19" s="255" t="n"/>
      <c r="L19" s="255" t="n"/>
      <c r="M19" s="255" t="n"/>
      <c r="N19" s="255" t="n"/>
      <c r="O19" s="255" t="n"/>
      <c r="P19" s="255" t="n"/>
      <c r="Q19" s="265" t="n"/>
      <c r="R19" s="255" t="n"/>
      <c r="S19" s="255" t="n"/>
      <c r="T19" s="255" t="n">
        <v>1</v>
      </c>
      <c r="U19" s="255" t="n">
        <v>1</v>
      </c>
      <c r="V19" s="255" t="inlineStr">
        <is>
          <t>pre alg</t>
        </is>
      </c>
      <c r="W19" s="255" t="inlineStr">
        <is>
          <t>Grade</t>
        </is>
      </c>
      <c r="X19" s="259" t="inlineStr">
        <is>
          <t>Grade</t>
        </is>
      </c>
      <c r="Y19" s="259" t="inlineStr">
        <is>
          <t>Early 6</t>
        </is>
      </c>
      <c r="Z19" s="259" t="inlineStr">
        <is>
          <t>Early 6</t>
        </is>
      </c>
      <c r="AA19" s="255" t="n"/>
      <c r="AB19" s="265" t="n"/>
      <c r="AC19" s="265" t="n"/>
      <c r="AD19" s="258" t="n"/>
      <c r="AE19" s="265" t="n"/>
      <c r="AF19" s="255" t="n"/>
      <c r="AG19" s="255" t="n"/>
      <c r="AH19" s="255" t="n"/>
      <c r="AI19" s="265" t="inlineStr">
        <is>
          <t>Maggie Hammond, Layla Martin, Perry Cymore</t>
        </is>
      </c>
      <c r="AJ19" s="265" t="inlineStr">
        <is>
          <t>Audrey Erickson</t>
        </is>
      </c>
      <c r="AK19" s="255" t="n"/>
      <c r="AL19" s="255" t="inlineStr">
        <is>
          <t>Yes</t>
        </is>
      </c>
      <c r="AM19" s="264" t="inlineStr">
        <is>
          <t>blind in one eye - does not affect her at all</t>
        </is>
      </c>
      <c r="AN19" s="255" t="n"/>
      <c r="AP19" s="306" t="inlineStr">
        <is>
          <t>x</t>
        </is>
      </c>
    </row>
    <row r="20" ht="15" customFormat="1" customHeight="1" s="306">
      <c r="A20" s="255" t="inlineStr">
        <is>
          <t>Connolly</t>
        </is>
      </c>
      <c r="B20" s="255" t="inlineStr">
        <is>
          <t>Vivian</t>
        </is>
      </c>
      <c r="C20" s="255" t="n">
        <v>35427</v>
      </c>
      <c r="D20" s="256" t="n">
        <v>6</v>
      </c>
      <c r="E20" s="256" t="inlineStr">
        <is>
          <t>F</t>
        </is>
      </c>
      <c r="F20" s="255" t="inlineStr">
        <is>
          <t>Oehler</t>
        </is>
      </c>
      <c r="G20" s="255" t="inlineStr">
        <is>
          <t>Cascades</t>
        </is>
      </c>
      <c r="H20" s="305" t="n">
        <v>40106</v>
      </c>
      <c r="I20" s="255" t="n"/>
      <c r="J20" s="260" t="n"/>
      <c r="K20" s="255" t="n"/>
      <c r="L20" s="255" t="n"/>
      <c r="M20" s="255" t="n"/>
      <c r="N20" s="255" t="n"/>
      <c r="O20" s="255" t="n"/>
      <c r="P20" s="255" t="n"/>
      <c r="Q20" s="265" t="n"/>
      <c r="R20" s="255" t="n"/>
      <c r="S20" s="255" t="n"/>
      <c r="T20" s="255" t="n">
        <v>2</v>
      </c>
      <c r="U20" s="255" t="n">
        <v>1</v>
      </c>
      <c r="V20" s="255" t="inlineStr">
        <is>
          <t>7th</t>
        </is>
      </c>
      <c r="W20" s="255" t="inlineStr">
        <is>
          <t>Grade</t>
        </is>
      </c>
      <c r="X20" s="259" t="inlineStr">
        <is>
          <t>Above</t>
        </is>
      </c>
      <c r="Y20" s="259" t="inlineStr">
        <is>
          <t>Mid 6</t>
        </is>
      </c>
      <c r="Z20" s="259" t="inlineStr">
        <is>
          <t>Level 5</t>
        </is>
      </c>
      <c r="AA20" s="255" t="n"/>
      <c r="AB20" s="268" t="n"/>
      <c r="AC20" s="265" t="n"/>
      <c r="AD20" s="258" t="n"/>
      <c r="AE20" s="265" t="n"/>
      <c r="AF20" s="255" t="n"/>
      <c r="AG20" s="255" t="n"/>
      <c r="AH20" s="255" t="n"/>
      <c r="AI20" s="265" t="inlineStr">
        <is>
          <t>Gwynn Collonge, Kalya Im, Perry Cymore, Emily Carter</t>
        </is>
      </c>
      <c r="AJ20" s="265" t="n"/>
      <c r="AK20" s="255" t="n"/>
      <c r="AL20" s="255" t="n"/>
      <c r="AM20" s="265" t="n"/>
      <c r="AN20" s="255" t="n"/>
      <c r="AP20" s="306" t="inlineStr">
        <is>
          <t>x</t>
        </is>
      </c>
      <c r="AQ20" s="307" t="n"/>
    </row>
    <row r="21" customFormat="1" s="306">
      <c r="A21" s="255" t="inlineStr">
        <is>
          <t>Corsbie</t>
        </is>
      </c>
      <c r="B21" s="255" t="inlineStr">
        <is>
          <t>Gabe</t>
        </is>
      </c>
      <c r="C21" s="255" t="n">
        <v>39368</v>
      </c>
      <c r="D21" s="256" t="n">
        <v>6</v>
      </c>
      <c r="E21" s="256" t="inlineStr">
        <is>
          <t>M</t>
        </is>
      </c>
      <c r="F21" s="255" t="inlineStr">
        <is>
          <t>Kolni</t>
        </is>
      </c>
      <c r="G21" s="255" t="inlineStr">
        <is>
          <t>Siskiyous</t>
        </is>
      </c>
      <c r="H21" s="305" t="n">
        <v>40244</v>
      </c>
      <c r="I21" s="255" t="n"/>
      <c r="J21" s="260" t="n"/>
      <c r="K21" s="255" t="n"/>
      <c r="L21" s="255" t="n"/>
      <c r="M21" s="255" t="n"/>
      <c r="N21" s="255" t="n"/>
      <c r="O21" s="255" t="n"/>
      <c r="P21" s="255" t="n"/>
      <c r="Q21" s="265" t="n"/>
      <c r="R21" s="255" t="n"/>
      <c r="S21" s="255" t="n"/>
      <c r="T21" s="255" t="n">
        <v>3</v>
      </c>
      <c r="U21" s="255" t="n">
        <v>3</v>
      </c>
      <c r="V21" s="255" t="inlineStr">
        <is>
          <t>7th</t>
        </is>
      </c>
      <c r="W21" s="255" t="inlineStr">
        <is>
          <t>Below</t>
        </is>
      </c>
      <c r="X21" s="260" t="inlineStr">
        <is>
          <t>Below</t>
        </is>
      </c>
      <c r="Y21" s="259" t="inlineStr">
        <is>
          <t>Level 1</t>
        </is>
      </c>
      <c r="Z21" s="259" t="inlineStr">
        <is>
          <t>Level 1</t>
        </is>
      </c>
      <c r="AA21" s="255" t="inlineStr">
        <is>
          <t>M/R</t>
        </is>
      </c>
      <c r="AB21" s="265" t="n"/>
      <c r="AC21" s="265" t="inlineStr">
        <is>
          <t>Current</t>
        </is>
      </c>
      <c r="AD21" s="258" t="inlineStr">
        <is>
          <t>Yes</t>
        </is>
      </c>
      <c r="AE21" s="265" t="inlineStr">
        <is>
          <t>Yes</t>
        </is>
      </c>
      <c r="AF21" s="255" t="n"/>
      <c r="AG21" s="255" t="n"/>
      <c r="AH21" s="255" t="n"/>
      <c r="AI21" s="265" t="inlineStr">
        <is>
          <t>Ruby Brookes, Lily Fleming, Brayden Hansen</t>
        </is>
      </c>
      <c r="AJ21" s="265" t="inlineStr">
        <is>
          <t>Nicky?, Jillin?</t>
        </is>
      </c>
      <c r="AK21" s="255" t="n"/>
      <c r="AL21" s="255" t="n"/>
      <c r="AM21" s="265" t="n"/>
      <c r="AN21" s="255" t="n"/>
      <c r="AP21" s="306" t="inlineStr">
        <is>
          <t>x</t>
        </is>
      </c>
      <c r="AQ21" s="307" t="n"/>
    </row>
    <row r="22" customFormat="1" s="306">
      <c r="A22" s="255" t="inlineStr">
        <is>
          <t>Coulter</t>
        </is>
      </c>
      <c r="B22" s="255" t="inlineStr">
        <is>
          <t>Stephen</t>
        </is>
      </c>
      <c r="C22" s="255" t="n">
        <v>39160</v>
      </c>
      <c r="D22" s="304" t="n">
        <v>6</v>
      </c>
      <c r="E22" s="256" t="inlineStr">
        <is>
          <t>M</t>
        </is>
      </c>
      <c r="F22" s="255" t="inlineStr">
        <is>
          <t>Hardy</t>
        </is>
      </c>
      <c r="G22" s="255" t="inlineStr">
        <is>
          <t>Siskiyous</t>
        </is>
      </c>
      <c r="H22" s="305" t="n">
        <v>40241</v>
      </c>
      <c r="I22" s="255" t="n"/>
      <c r="J22" s="260" t="n"/>
      <c r="K22" s="255" t="n"/>
      <c r="L22" s="255" t="n"/>
      <c r="M22" s="255" t="n"/>
      <c r="N22" s="258" t="n"/>
      <c r="O22" s="255" t="n"/>
      <c r="P22" s="258" t="n"/>
      <c r="Q22" s="264" t="n"/>
      <c r="R22" s="258" t="n"/>
      <c r="S22" s="258" t="n"/>
      <c r="T22" s="258" t="n">
        <v>1</v>
      </c>
      <c r="U22" s="258" t="n">
        <v>1</v>
      </c>
      <c r="V22" s="258" t="inlineStr">
        <is>
          <t>pre alg</t>
        </is>
      </c>
      <c r="W22" s="258" t="inlineStr">
        <is>
          <t>Grade</t>
        </is>
      </c>
      <c r="X22" s="259" t="inlineStr">
        <is>
          <t>Grade</t>
        </is>
      </c>
      <c r="Y22" s="259" t="inlineStr">
        <is>
          <t>Early 6</t>
        </is>
      </c>
      <c r="Z22" s="259" t="inlineStr">
        <is>
          <t>Early 6</t>
        </is>
      </c>
      <c r="AA22" s="258" t="n"/>
      <c r="AB22" s="264" t="n"/>
      <c r="AC22" s="264" t="n"/>
      <c r="AD22" s="258" t="n"/>
      <c r="AE22" s="264" t="n"/>
      <c r="AF22" s="255" t="n"/>
      <c r="AG22" s="258" t="n"/>
      <c r="AH22" s="258" t="n"/>
      <c r="AI22" s="264" t="inlineStr">
        <is>
          <t>Aarav Shearon, Nadine McCullough, Jack Gayton</t>
        </is>
      </c>
      <c r="AJ22" s="264" t="inlineStr">
        <is>
          <t>Logan Wileman</t>
        </is>
      </c>
      <c r="AK22" s="258" t="inlineStr">
        <is>
          <t>Yes</t>
        </is>
      </c>
      <c r="AL22" s="255" t="n"/>
      <c r="AM22" s="264" t="n"/>
      <c r="AN22" s="255" t="n"/>
    </row>
    <row r="23" ht="15" customFormat="1" customHeight="1" s="306">
      <c r="A23" s="255" t="inlineStr">
        <is>
          <t>Crawford</t>
        </is>
      </c>
      <c r="B23" s="255" t="inlineStr">
        <is>
          <t>Sadie</t>
        </is>
      </c>
      <c r="C23" s="255" t="n">
        <v>35382</v>
      </c>
      <c r="D23" s="304" t="n">
        <v>6</v>
      </c>
      <c r="E23" s="256" t="inlineStr">
        <is>
          <t>F</t>
        </is>
      </c>
      <c r="F23" s="255" t="inlineStr">
        <is>
          <t>Street</t>
        </is>
      </c>
      <c r="G23" s="255" t="inlineStr">
        <is>
          <t>Siskiyous</t>
        </is>
      </c>
      <c r="H23" s="305" t="n">
        <v>40071</v>
      </c>
      <c r="I23" s="255" t="n"/>
      <c r="J23" s="260" t="n"/>
      <c r="K23" s="255" t="n"/>
      <c r="L23" s="255" t="n"/>
      <c r="M23" s="255" t="n"/>
      <c r="N23" s="255" t="n"/>
      <c r="O23" s="255" t="n"/>
      <c r="P23" s="255" t="n"/>
      <c r="Q23" s="265" t="n"/>
      <c r="R23" s="255" t="n"/>
      <c r="S23" s="255" t="n"/>
      <c r="T23" s="255" t="n">
        <v>1</v>
      </c>
      <c r="U23" s="255" t="n">
        <v>1</v>
      </c>
      <c r="V23" s="255" t="inlineStr">
        <is>
          <t>7th</t>
        </is>
      </c>
      <c r="W23" s="255" t="inlineStr">
        <is>
          <t>Grade</t>
        </is>
      </c>
      <c r="X23" s="260" t="inlineStr">
        <is>
          <t>Grade</t>
        </is>
      </c>
      <c r="Y23" s="259" t="inlineStr">
        <is>
          <t>Early 6</t>
        </is>
      </c>
      <c r="Z23" s="259" t="inlineStr">
        <is>
          <t>Level 5</t>
        </is>
      </c>
      <c r="AA23" s="255" t="n"/>
      <c r="AB23" s="265" t="n"/>
      <c r="AC23" s="265" t="n"/>
      <c r="AD23" s="258" t="n"/>
      <c r="AE23" s="265" t="n"/>
      <c r="AF23" s="255" t="n"/>
      <c r="AG23" s="255" t="n"/>
      <c r="AH23" s="255" t="n"/>
      <c r="AI23" s="306" t="inlineStr">
        <is>
          <t>Abigail Culver, Amelie Moore, Phoebe Stachel</t>
        </is>
      </c>
      <c r="AJ23" s="265" t="n"/>
      <c r="AK23" s="255" t="n"/>
      <c r="AL23" s="255" t="n"/>
      <c r="AM23" s="268" t="n"/>
      <c r="AN23" s="255" t="n"/>
      <c r="AP23" s="306" t="inlineStr">
        <is>
          <t>x</t>
        </is>
      </c>
    </row>
    <row r="24" customFormat="1" s="306">
      <c r="A24" s="255" t="inlineStr">
        <is>
          <t>Culver</t>
        </is>
      </c>
      <c r="B24" s="255" t="inlineStr">
        <is>
          <t>Abigail</t>
        </is>
      </c>
      <c r="C24" s="255" t="n">
        <v>39161</v>
      </c>
      <c r="D24" s="256" t="n">
        <v>6</v>
      </c>
      <c r="E24" s="256" t="inlineStr">
        <is>
          <t>F</t>
        </is>
      </c>
      <c r="F24" s="255" t="inlineStr">
        <is>
          <t>Street</t>
        </is>
      </c>
      <c r="G24" s="255" t="inlineStr">
        <is>
          <t>Siskiyous</t>
        </is>
      </c>
      <c r="H24" s="305" t="n">
        <v>40081</v>
      </c>
      <c r="I24" s="255" t="n"/>
      <c r="J24" s="260" t="n"/>
      <c r="K24" s="255" t="n"/>
      <c r="L24" s="255" t="n"/>
      <c r="M24" s="255" t="n"/>
      <c r="N24" s="255" t="n"/>
      <c r="O24" s="255" t="n"/>
      <c r="P24" s="255" t="n"/>
      <c r="Q24" s="265" t="n"/>
      <c r="R24" s="255" t="n"/>
      <c r="S24" s="255" t="n"/>
      <c r="T24" s="255" t="n">
        <v>1</v>
      </c>
      <c r="U24" s="255" t="n">
        <v>1</v>
      </c>
      <c r="V24" s="255" t="inlineStr">
        <is>
          <t>pre alg</t>
        </is>
      </c>
      <c r="W24" s="255" t="inlineStr">
        <is>
          <t>Grade</t>
        </is>
      </c>
      <c r="X24" s="260" t="inlineStr">
        <is>
          <t>Grade</t>
        </is>
      </c>
      <c r="Y24" s="259" t="inlineStr">
        <is>
          <t>Early 6</t>
        </is>
      </c>
      <c r="Z24" s="259" t="inlineStr">
        <is>
          <t>Level 5</t>
        </is>
      </c>
      <c r="AA24" s="255" t="n"/>
      <c r="AB24" s="265" t="n"/>
      <c r="AC24" s="265" t="n"/>
      <c r="AD24" s="258" t="n"/>
      <c r="AE24" s="265" t="n"/>
      <c r="AF24" s="255" t="n"/>
      <c r="AG24" s="255" t="n"/>
      <c r="AH24" s="255" t="n"/>
      <c r="AI24" s="265" t="inlineStr">
        <is>
          <t>Sadie Crawford, Celia Swofford, Savannah Sargent</t>
        </is>
      </c>
      <c r="AJ24" s="265" t="n"/>
      <c r="AK24" s="255" t="n"/>
      <c r="AL24" s="255" t="n"/>
      <c r="AM24" s="265" t="n"/>
      <c r="AN24" s="255" t="n"/>
      <c r="AP24" s="306" t="inlineStr">
        <is>
          <t>x</t>
        </is>
      </c>
    </row>
    <row r="25" ht="15" customFormat="1" customHeight="1" s="306">
      <c r="A25" s="255" t="inlineStr">
        <is>
          <t>Cunningham</t>
        </is>
      </c>
      <c r="B25" s="255" t="inlineStr">
        <is>
          <t>Wyatt</t>
        </is>
      </c>
      <c r="C25" s="255" t="n">
        <v>38156</v>
      </c>
      <c r="D25" s="256" t="n">
        <v>6</v>
      </c>
      <c r="E25" s="256" t="inlineStr">
        <is>
          <t>M</t>
        </is>
      </c>
      <c r="F25" s="255" t="inlineStr">
        <is>
          <t>Multanen</t>
        </is>
      </c>
      <c r="G25" s="255" t="inlineStr">
        <is>
          <t>Cascades</t>
        </is>
      </c>
      <c r="H25" s="305" t="n">
        <v>40196</v>
      </c>
      <c r="I25" s="255" t="inlineStr">
        <is>
          <t>Erika Williford</t>
        </is>
      </c>
      <c r="J25" s="260" t="inlineStr">
        <is>
          <t>Yes</t>
        </is>
      </c>
      <c r="K25" s="255" t="inlineStr">
        <is>
          <t>Current</t>
        </is>
      </c>
      <c r="L25" s="255" t="n"/>
      <c r="M25" s="255" t="inlineStr">
        <is>
          <t>Current</t>
        </is>
      </c>
      <c r="N25" s="255" t="n"/>
      <c r="O25" s="255" t="inlineStr">
        <is>
          <t>Current</t>
        </is>
      </c>
      <c r="P25" s="255" t="n"/>
      <c r="Q25" s="265" t="n"/>
      <c r="R25" s="255" t="n"/>
      <c r="S25" s="255" t="n"/>
      <c r="T25" s="255" t="n">
        <v>2</v>
      </c>
      <c r="U25" s="255" t="n">
        <v>2</v>
      </c>
      <c r="V25" s="255" t="inlineStr">
        <is>
          <t>7th</t>
        </is>
      </c>
      <c r="W25" s="255" t="inlineStr">
        <is>
          <t>Below</t>
        </is>
      </c>
      <c r="X25" s="259" t="inlineStr">
        <is>
          <t>Below</t>
        </is>
      </c>
      <c r="Y25" s="259" t="inlineStr">
        <is>
          <t>Level 4</t>
        </is>
      </c>
      <c r="Z25" s="259" t="inlineStr">
        <is>
          <t>Level 4</t>
        </is>
      </c>
      <c r="AA25" s="255" t="n"/>
      <c r="AB25" s="265" t="n"/>
      <c r="AC25" s="265" t="n"/>
      <c r="AD25" s="258" t="n"/>
      <c r="AE25" s="265" t="n"/>
      <c r="AF25" s="255" t="n"/>
      <c r="AG25" s="255" t="n"/>
      <c r="AH25" s="255" t="n"/>
      <c r="AI25" s="265" t="inlineStr">
        <is>
          <t>Emmett Rothbottom, Vincent Jarvis, Zan Pollard</t>
        </is>
      </c>
      <c r="AJ25" s="265" t="inlineStr">
        <is>
          <t>Emmett Sible</t>
        </is>
      </c>
      <c r="AK25" s="265" t="n"/>
      <c r="AL25" s="255" t="inlineStr">
        <is>
          <t>Yes</t>
        </is>
      </c>
      <c r="AM25" s="265" t="n"/>
      <c r="AN25" s="255" t="n"/>
      <c r="AP25" s="306" t="inlineStr">
        <is>
          <t>x</t>
        </is>
      </c>
      <c r="AQ25" s="307" t="n"/>
    </row>
    <row r="26" ht="15" customFormat="1" customHeight="1" s="306">
      <c r="A26" s="255" t="inlineStr">
        <is>
          <t>Cymore</t>
        </is>
      </c>
      <c r="B26" s="255" t="inlineStr">
        <is>
          <t>Perry</t>
        </is>
      </c>
      <c r="C26" s="255" t="n">
        <v>35383</v>
      </c>
      <c r="D26" s="256" t="n">
        <v>6</v>
      </c>
      <c r="E26" s="256" t="inlineStr">
        <is>
          <t>F</t>
        </is>
      </c>
      <c r="F26" s="255" t="inlineStr">
        <is>
          <t>Oehler</t>
        </is>
      </c>
      <c r="G26" s="255" t="inlineStr">
        <is>
          <t>Cascades</t>
        </is>
      </c>
      <c r="H26" s="305" t="n">
        <v>40133</v>
      </c>
      <c r="I26" s="255" t="n"/>
      <c r="J26" s="260" t="n"/>
      <c r="K26" s="258" t="n"/>
      <c r="L26" s="258" t="n"/>
      <c r="M26" s="258" t="n"/>
      <c r="N26" s="258" t="n"/>
      <c r="O26" s="255" t="n"/>
      <c r="P26" s="258" t="n"/>
      <c r="Q26" s="264" t="n"/>
      <c r="R26" s="258" t="n"/>
      <c r="S26" s="258" t="n"/>
      <c r="T26" s="258" t="n">
        <v>1</v>
      </c>
      <c r="U26" s="258" t="n">
        <v>1</v>
      </c>
      <c r="V26" s="258" t="inlineStr">
        <is>
          <t>7th</t>
        </is>
      </c>
      <c r="W26" s="258" t="inlineStr">
        <is>
          <t>Grade</t>
        </is>
      </c>
      <c r="X26" s="259" t="inlineStr">
        <is>
          <t>Above</t>
        </is>
      </c>
      <c r="Y26" s="259" t="inlineStr">
        <is>
          <t>Early 6</t>
        </is>
      </c>
      <c r="Z26" s="259" t="inlineStr">
        <is>
          <t>Early 6</t>
        </is>
      </c>
      <c r="AA26" s="258" t="n"/>
      <c r="AB26" s="264" t="n"/>
      <c r="AC26" s="264" t="n"/>
      <c r="AD26" s="258" t="n"/>
      <c r="AE26" s="264" t="n"/>
      <c r="AF26" s="258" t="n"/>
      <c r="AG26" s="258" t="n"/>
      <c r="AH26" s="258" t="n"/>
      <c r="AI26" s="264" t="inlineStr">
        <is>
          <t>Kayla Im, Juniper Nohr, Hayden Hazel Turner, Layla Martin</t>
        </is>
      </c>
      <c r="AJ26" s="264" t="n"/>
      <c r="AK26" s="264" t="n"/>
      <c r="AL26" s="258" t="n"/>
      <c r="AM26" s="264" t="n"/>
      <c r="AN26" s="255" t="n"/>
      <c r="AO26" s="308" t="n"/>
    </row>
    <row r="27" ht="15" customFormat="1" customHeight="1" s="306">
      <c r="A27" s="255" t="inlineStr">
        <is>
          <t>DeNeui</t>
        </is>
      </c>
      <c r="B27" s="255" t="inlineStr">
        <is>
          <t>Owsley</t>
        </is>
      </c>
      <c r="C27" s="255" t="n">
        <v>35697</v>
      </c>
      <c r="D27" s="304" t="n">
        <v>6</v>
      </c>
      <c r="E27" s="256" t="inlineStr">
        <is>
          <t>F</t>
        </is>
      </c>
      <c r="F27" s="255" t="inlineStr">
        <is>
          <t>Kolni</t>
        </is>
      </c>
      <c r="G27" s="255" t="inlineStr">
        <is>
          <t>Siskiyous</t>
        </is>
      </c>
      <c r="H27" s="305" t="n">
        <v>40386</v>
      </c>
      <c r="I27" s="255" t="n"/>
      <c r="J27" s="260" t="n"/>
      <c r="K27" s="255" t="n"/>
      <c r="L27" s="255" t="n"/>
      <c r="M27" s="255" t="n"/>
      <c r="N27" s="255" t="n"/>
      <c r="O27" s="255" t="n"/>
      <c r="P27" s="255" t="n"/>
      <c r="Q27" s="265" t="n"/>
      <c r="R27" s="255" t="n"/>
      <c r="S27" s="255" t="n"/>
      <c r="T27" s="255" t="n">
        <v>1</v>
      </c>
      <c r="U27" s="255" t="n">
        <v>1</v>
      </c>
      <c r="V27" s="255" t="inlineStr">
        <is>
          <t>7th</t>
        </is>
      </c>
      <c r="W27" s="255" t="inlineStr">
        <is>
          <t>Grade</t>
        </is>
      </c>
      <c r="X27" s="260" t="inlineStr">
        <is>
          <t>Grade</t>
        </is>
      </c>
      <c r="Y27" s="259" t="inlineStr">
        <is>
          <t>Mid 6</t>
        </is>
      </c>
      <c r="Z27" s="259" t="inlineStr">
        <is>
          <t>Level 5</t>
        </is>
      </c>
      <c r="AA27" s="255" t="n"/>
      <c r="AB27" s="265" t="n"/>
      <c r="AC27" s="265" t="n"/>
      <c r="AD27" s="258" t="n"/>
      <c r="AE27" s="265" t="n"/>
      <c r="AF27" s="255" t="n"/>
      <c r="AG27" s="255" t="n"/>
      <c r="AH27" s="255" t="n"/>
      <c r="AI27" s="268" t="inlineStr">
        <is>
          <t>Sojo Blakely*, Ruby Brooks*, Jillian Taylor</t>
        </is>
      </c>
      <c r="AJ27" s="265" t="inlineStr">
        <is>
          <t>Calliope P-G</t>
        </is>
      </c>
      <c r="AK27" s="265" t="n"/>
      <c r="AL27" s="255" t="n"/>
      <c r="AM27" s="268" t="n"/>
      <c r="AN27" s="255" t="n"/>
      <c r="AO27" s="308" t="n"/>
    </row>
    <row r="28" ht="15" customFormat="1" customHeight="1" s="306">
      <c r="A28" s="255" t="inlineStr">
        <is>
          <t>Dorcak</t>
        </is>
      </c>
      <c r="B28" s="255" t="inlineStr">
        <is>
          <t>Caswell</t>
        </is>
      </c>
      <c r="C28" s="255" t="n">
        <v>38228</v>
      </c>
      <c r="D28" s="304" t="n">
        <v>6</v>
      </c>
      <c r="E28" s="256" t="inlineStr">
        <is>
          <t>M</t>
        </is>
      </c>
      <c r="F28" s="255" t="inlineStr">
        <is>
          <t>Street</t>
        </is>
      </c>
      <c r="G28" s="255" t="inlineStr">
        <is>
          <t>Siskiyous</t>
        </is>
      </c>
      <c r="H28" s="305" t="n">
        <v>40075</v>
      </c>
      <c r="I28" s="255" t="n"/>
      <c r="J28" s="260" t="n"/>
      <c r="K28" s="255" t="n"/>
      <c r="L28" s="255" t="n"/>
      <c r="M28" s="255" t="n"/>
      <c r="N28" s="255" t="n"/>
      <c r="O28" s="255" t="n"/>
      <c r="P28" s="255" t="n"/>
      <c r="Q28" s="265" t="n"/>
      <c r="R28" s="255" t="n"/>
      <c r="S28" s="255" t="n"/>
      <c r="T28" s="255" t="n">
        <v>1</v>
      </c>
      <c r="U28" s="255" t="n">
        <v>3</v>
      </c>
      <c r="V28" s="255" t="inlineStr">
        <is>
          <t>pre alg</t>
        </is>
      </c>
      <c r="W28" s="255" t="inlineStr">
        <is>
          <t>Grade</t>
        </is>
      </c>
      <c r="X28" s="260" t="inlineStr">
        <is>
          <t>Grade</t>
        </is>
      </c>
      <c r="Y28" s="259" t="inlineStr">
        <is>
          <t>Early 6</t>
        </is>
      </c>
      <c r="Z28" s="259" t="inlineStr">
        <is>
          <t>Early 6</t>
        </is>
      </c>
      <c r="AA28" s="255" t="n"/>
      <c r="AB28" s="265" t="n"/>
      <c r="AC28" s="265" t="n"/>
      <c r="AD28" s="258" t="n"/>
      <c r="AE28" s="265" t="n"/>
      <c r="AF28" s="255" t="n"/>
      <c r="AG28" s="255" t="n"/>
      <c r="AH28" s="255" t="n"/>
      <c r="AI28" s="265" t="inlineStr">
        <is>
          <t>Jace Brooker, Nickolas Corona, Silas Sorensen</t>
        </is>
      </c>
      <c r="AJ28" s="265" t="inlineStr">
        <is>
          <t>Mantis Gumm Phoebe Stachel, Darlene Templar</t>
        </is>
      </c>
      <c r="AK28" s="265" t="n"/>
      <c r="AL28" s="255" t="n"/>
      <c r="AM28" s="265" t="n"/>
      <c r="AN28" s="255" t="n"/>
      <c r="AP28" s="306" t="inlineStr">
        <is>
          <t>x</t>
        </is>
      </c>
    </row>
    <row r="29" ht="15" customFormat="1" customHeight="1" s="306">
      <c r="A29" s="255" t="inlineStr">
        <is>
          <t>Elster</t>
        </is>
      </c>
      <c r="B29" s="255" t="inlineStr">
        <is>
          <t>Forest</t>
        </is>
      </c>
      <c r="C29" s="255" t="n">
        <v>35392</v>
      </c>
      <c r="D29" s="256" t="n">
        <v>6</v>
      </c>
      <c r="E29" s="256" t="inlineStr">
        <is>
          <t>M</t>
        </is>
      </c>
      <c r="F29" s="255" t="inlineStr">
        <is>
          <t>Pryor</t>
        </is>
      </c>
      <c r="G29" s="255" t="inlineStr">
        <is>
          <t>Cascades</t>
        </is>
      </c>
      <c r="H29" s="305" t="n">
        <v>40329</v>
      </c>
      <c r="I29" s="255" t="inlineStr">
        <is>
          <t>John Stroud</t>
        </is>
      </c>
      <c r="J29" s="260" t="n"/>
      <c r="K29" s="255" t="n"/>
      <c r="L29" s="255" t="n"/>
      <c r="M29" s="255" t="n"/>
      <c r="N29" s="255" t="n"/>
      <c r="O29" s="255" t="n"/>
      <c r="P29" s="255" t="n"/>
      <c r="Q29" s="265" t="n"/>
      <c r="R29" s="255" t="inlineStr">
        <is>
          <t>Yes</t>
        </is>
      </c>
      <c r="S29" s="255" t="n"/>
      <c r="T29" s="255" t="n">
        <v>2</v>
      </c>
      <c r="U29" s="255" t="n">
        <v>3</v>
      </c>
      <c r="V29" s="255" t="inlineStr">
        <is>
          <t>pre alg</t>
        </is>
      </c>
      <c r="W29" s="255" t="inlineStr">
        <is>
          <t>Grade</t>
        </is>
      </c>
      <c r="X29" s="259" t="inlineStr">
        <is>
          <t>Grade</t>
        </is>
      </c>
      <c r="Y29" s="259" t="inlineStr">
        <is>
          <t>Mid 6</t>
        </is>
      </c>
      <c r="Z29" s="259" t="inlineStr">
        <is>
          <t>Mid 6</t>
        </is>
      </c>
      <c r="AA29" s="255" t="n"/>
      <c r="AB29" s="265" t="n"/>
      <c r="AC29" s="265" t="n"/>
      <c r="AD29" s="258" t="n"/>
      <c r="AE29" s="265" t="n"/>
      <c r="AF29" s="255" t="n"/>
      <c r="AG29" s="255" t="n"/>
      <c r="AH29" s="255" t="n"/>
      <c r="AI29" s="264" t="inlineStr">
        <is>
          <t xml:space="preserve">Max Dunbrasky, </t>
        </is>
      </c>
      <c r="AJ29" s="265" t="n"/>
      <c r="AK29" s="265" t="n"/>
      <c r="AL29" s="255" t="n"/>
      <c r="AM29" s="265" t="n"/>
      <c r="AN29" s="255" t="n"/>
      <c r="AP29" s="306" t="inlineStr">
        <is>
          <t>x</t>
        </is>
      </c>
    </row>
    <row r="30" ht="15" customFormat="1" customHeight="1" s="306">
      <c r="A30" s="255" t="inlineStr">
        <is>
          <t>Fleming</t>
        </is>
      </c>
      <c r="B30" s="255" t="inlineStr">
        <is>
          <t>Opal</t>
        </is>
      </c>
      <c r="C30" s="255" t="n">
        <v>35394</v>
      </c>
      <c r="D30" s="256" t="n">
        <v>6</v>
      </c>
      <c r="E30" s="256" t="inlineStr">
        <is>
          <t>F</t>
        </is>
      </c>
      <c r="F30" s="255" t="inlineStr">
        <is>
          <t>Guerin</t>
        </is>
      </c>
      <c r="G30" s="255" t="inlineStr">
        <is>
          <t>Siskiyous</t>
        </is>
      </c>
      <c r="H30" s="305" t="n">
        <v>40311</v>
      </c>
      <c r="I30" s="255" t="n"/>
      <c r="J30" s="260" t="n"/>
      <c r="K30" s="255" t="n"/>
      <c r="L30" s="255" t="n"/>
      <c r="M30" s="255" t="n"/>
      <c r="N30" s="258" t="n"/>
      <c r="O30" s="255" t="n"/>
      <c r="P30" s="255" t="n"/>
      <c r="Q30" s="265" t="n"/>
      <c r="R30" s="255" t="n"/>
      <c r="S30" s="255" t="n"/>
      <c r="T30" s="255" t="n">
        <v>2</v>
      </c>
      <c r="U30" s="255" t="n">
        <v>1</v>
      </c>
      <c r="V30" s="255" t="inlineStr">
        <is>
          <t>7th</t>
        </is>
      </c>
      <c r="W30" s="255" t="inlineStr">
        <is>
          <t>Grade</t>
        </is>
      </c>
      <c r="X30" s="259" t="inlineStr">
        <is>
          <t>Grade</t>
        </is>
      </c>
      <c r="Y30" s="259" t="inlineStr">
        <is>
          <t>Mid 6</t>
        </is>
      </c>
      <c r="Z30" s="259" t="inlineStr">
        <is>
          <t>Early 6</t>
        </is>
      </c>
      <c r="AA30" s="255" t="n"/>
      <c r="AB30" s="265" t="n"/>
      <c r="AC30" s="265" t="n"/>
      <c r="AD30" s="258" t="n"/>
      <c r="AE30" s="265" t="inlineStr">
        <is>
          <t>Yes</t>
        </is>
      </c>
      <c r="AF30" s="255" t="n"/>
      <c r="AG30" s="255" t="n"/>
      <c r="AH30" s="255" t="n"/>
      <c r="AI30" s="265" t="inlineStr">
        <is>
          <t>Darlene Templar, Dolly (Isabella) Rimes  Vicky Austin</t>
        </is>
      </c>
      <c r="AJ30" s="265" t="n"/>
      <c r="AK30" s="265" t="n"/>
      <c r="AL30" s="255" t="n"/>
      <c r="AM30" s="265" t="n"/>
      <c r="AN30" s="258" t="n"/>
      <c r="AO30" s="308" t="n"/>
    </row>
    <row r="31" customFormat="1" s="306">
      <c r="A31" s="255" t="inlineStr">
        <is>
          <t>Flucas</t>
        </is>
      </c>
      <c r="B31" s="255" t="inlineStr">
        <is>
          <t>Dominic</t>
        </is>
      </c>
      <c r="C31" s="255" t="n">
        <v>36283</v>
      </c>
      <c r="D31" s="256" t="n">
        <v>6</v>
      </c>
      <c r="E31" s="256" t="inlineStr">
        <is>
          <t>M</t>
        </is>
      </c>
      <c r="F31" s="255" t="inlineStr">
        <is>
          <t>Multanen</t>
        </is>
      </c>
      <c r="G31" s="255" t="inlineStr">
        <is>
          <t>Cascades</t>
        </is>
      </c>
      <c r="H31" s="305" t="n">
        <v>40071</v>
      </c>
      <c r="I31" s="255" t="n"/>
      <c r="J31" s="260" t="n"/>
      <c r="K31" s="255" t="n"/>
      <c r="L31" s="255" t="n"/>
      <c r="M31" s="255" t="n"/>
      <c r="N31" s="258" t="n"/>
      <c r="O31" s="255" t="n"/>
      <c r="P31" s="255" t="n"/>
      <c r="Q31" s="265" t="n"/>
      <c r="R31" s="255" t="n"/>
      <c r="S31" s="255" t="n"/>
      <c r="T31" s="255" t="n">
        <v>1</v>
      </c>
      <c r="U31" s="255" t="n">
        <v>1</v>
      </c>
      <c r="V31" s="260" t="inlineStr">
        <is>
          <t>pre alg</t>
        </is>
      </c>
      <c r="W31" s="265" t="inlineStr">
        <is>
          <t>Below</t>
        </is>
      </c>
      <c r="X31" s="259" t="inlineStr">
        <is>
          <t>Grade</t>
        </is>
      </c>
      <c r="Y31" s="259" t="inlineStr">
        <is>
          <t>Level 5</t>
        </is>
      </c>
      <c r="Z31" s="259" t="inlineStr">
        <is>
          <t>Early 6</t>
        </is>
      </c>
      <c r="AA31" s="255" t="n"/>
      <c r="AB31" s="265" t="n"/>
      <c r="AC31" s="265" t="n"/>
      <c r="AD31" s="258" t="n"/>
      <c r="AE31" s="265" t="n"/>
      <c r="AF31" s="255" t="n"/>
      <c r="AG31" s="255" t="n"/>
      <c r="AH31" s="255" t="n"/>
      <c r="AI31" s="265" t="inlineStr">
        <is>
          <t>Juniper Nohr, Jordan Kranz, Damian Pitt</t>
        </is>
      </c>
      <c r="AJ31" s="265" t="inlineStr">
        <is>
          <t>Rocket Victor</t>
        </is>
      </c>
      <c r="AK31" s="265" t="inlineStr">
        <is>
          <t>Yes</t>
        </is>
      </c>
      <c r="AL31" s="255" t="n"/>
      <c r="AM31" s="265" t="n"/>
      <c r="AN31" s="322" t="n"/>
    </row>
    <row r="32" ht="15" customFormat="1" customHeight="1" s="306">
      <c r="A32" s="255" t="inlineStr">
        <is>
          <t>Foust</t>
        </is>
      </c>
      <c r="B32" s="255" t="inlineStr">
        <is>
          <t>Loki</t>
        </is>
      </c>
      <c r="C32" s="255" t="n">
        <v>38398</v>
      </c>
      <c r="D32" s="304" t="n">
        <v>6</v>
      </c>
      <c r="E32" s="256" t="inlineStr">
        <is>
          <t>M</t>
        </is>
      </c>
      <c r="F32" s="255" t="inlineStr">
        <is>
          <t>Guerin</t>
        </is>
      </c>
      <c r="G32" s="255" t="inlineStr">
        <is>
          <t>Siskiyous</t>
        </is>
      </c>
      <c r="H32" s="305" t="n">
        <v>40264</v>
      </c>
      <c r="I32" s="255" t="n"/>
      <c r="J32" s="260" t="n"/>
      <c r="K32" s="255" t="n"/>
      <c r="L32" s="255" t="n"/>
      <c r="M32" s="255" t="n"/>
      <c r="N32" s="258" t="n"/>
      <c r="O32" s="255" t="n"/>
      <c r="P32" s="255" t="n"/>
      <c r="Q32" s="265" t="n"/>
      <c r="R32" s="255" t="n"/>
      <c r="S32" s="255" t="n"/>
      <c r="T32" s="255" t="n">
        <v>3</v>
      </c>
      <c r="U32" s="255" t="n">
        <v>1</v>
      </c>
      <c r="V32" s="260" t="inlineStr">
        <is>
          <t>7th</t>
        </is>
      </c>
      <c r="W32" s="265" t="inlineStr">
        <is>
          <t>Grade</t>
        </is>
      </c>
      <c r="X32" s="260" t="inlineStr">
        <is>
          <t>Below</t>
        </is>
      </c>
      <c r="Y32" s="259" t="inlineStr">
        <is>
          <t>Early 6</t>
        </is>
      </c>
      <c r="Z32" s="259" t="inlineStr">
        <is>
          <t>Level 5</t>
        </is>
      </c>
      <c r="AA32" s="255" t="inlineStr">
        <is>
          <t>R</t>
        </is>
      </c>
      <c r="AB32" s="265" t="n"/>
      <c r="AC32" s="265" t="n"/>
      <c r="AD32" s="258" t="inlineStr">
        <is>
          <t>Yes</t>
        </is>
      </c>
      <c r="AE32" s="265" t="inlineStr">
        <is>
          <t>Yes</t>
        </is>
      </c>
      <c r="AF32" s="255" t="n"/>
      <c r="AG32" s="255" t="n"/>
      <c r="AH32" s="255" t="n"/>
      <c r="AI32" s="264" t="inlineStr">
        <is>
          <t>Sawyer Bernard    Nickolas Corona  Carter Franks</t>
        </is>
      </c>
      <c r="AJ32" s="265" t="inlineStr">
        <is>
          <t xml:space="preserve">Jace Brooker </t>
        </is>
      </c>
      <c r="AK32" s="265" t="n"/>
      <c r="AL32" s="255" t="n"/>
      <c r="AM32" s="265" t="n"/>
      <c r="AN32" s="265" t="n"/>
      <c r="AO32" s="308" t="n"/>
    </row>
    <row r="33" ht="15" customFormat="1" customHeight="1" s="306">
      <c r="A33" s="255" t="inlineStr">
        <is>
          <t>Fox</t>
        </is>
      </c>
      <c r="B33" s="255" t="inlineStr">
        <is>
          <t>Sylvia</t>
        </is>
      </c>
      <c r="C33" s="255" t="n">
        <v>35362</v>
      </c>
      <c r="D33" s="304" t="n">
        <v>6</v>
      </c>
      <c r="E33" s="256" t="inlineStr">
        <is>
          <t>F</t>
        </is>
      </c>
      <c r="F33" s="255" t="inlineStr">
        <is>
          <t>Pryor</t>
        </is>
      </c>
      <c r="G33" s="255" t="inlineStr">
        <is>
          <t>Cascades</t>
        </is>
      </c>
      <c r="H33" s="305" t="n">
        <v>40066</v>
      </c>
      <c r="I33" s="255" t="n"/>
      <c r="J33" s="260" t="n"/>
      <c r="K33" s="255" t="n"/>
      <c r="L33" s="255" t="n"/>
      <c r="M33" s="255" t="n"/>
      <c r="N33" s="258" t="n"/>
      <c r="O33" s="255" t="n"/>
      <c r="P33" s="255" t="n"/>
      <c r="Q33" s="265" t="n"/>
      <c r="R33" s="255" t="n"/>
      <c r="S33" s="255" t="n"/>
      <c r="T33" s="255" t="n">
        <v>1</v>
      </c>
      <c r="U33" s="255" t="n">
        <v>1</v>
      </c>
      <c r="V33" s="260" t="inlineStr">
        <is>
          <t>pre alg</t>
        </is>
      </c>
      <c r="W33" s="265" t="inlineStr">
        <is>
          <t>Grade</t>
        </is>
      </c>
      <c r="X33" s="259" t="inlineStr">
        <is>
          <t>Above</t>
        </is>
      </c>
      <c r="Y33" s="259" t="inlineStr">
        <is>
          <t>Late 6</t>
        </is>
      </c>
      <c r="Z33" s="259" t="inlineStr">
        <is>
          <t>Early 6</t>
        </is>
      </c>
      <c r="AA33" s="255" t="n"/>
      <c r="AB33" s="265" t="n"/>
      <c r="AC33" s="265" t="n"/>
      <c r="AD33" s="258" t="n"/>
      <c r="AE33" s="265" t="n"/>
      <c r="AF33" s="255" t="n"/>
      <c r="AG33" s="255" t="n"/>
      <c r="AH33" s="255" t="n"/>
      <c r="AI33" s="264" t="inlineStr">
        <is>
          <t>Addison Fretwell, Hazel Turner, Kayla Im</t>
        </is>
      </c>
      <c r="AJ33" s="265" t="n"/>
      <c r="AK33" s="265" t="n"/>
      <c r="AL33" s="255" t="n"/>
      <c r="AM33" s="265" t="n"/>
      <c r="AN33" s="265" t="n"/>
    </row>
    <row r="34" ht="15" customFormat="1" customHeight="1" s="306">
      <c r="A34" s="255" t="inlineStr">
        <is>
          <t>Fretwell</t>
        </is>
      </c>
      <c r="B34" s="255" t="inlineStr">
        <is>
          <t>Addison</t>
        </is>
      </c>
      <c r="C34" s="255" t="n">
        <v>35373</v>
      </c>
      <c r="D34" s="256" t="n">
        <v>6</v>
      </c>
      <c r="E34" s="256" t="inlineStr">
        <is>
          <t>F</t>
        </is>
      </c>
      <c r="F34" s="255" t="inlineStr">
        <is>
          <t>Werthaiser</t>
        </is>
      </c>
      <c r="G34" s="255" t="inlineStr">
        <is>
          <t>Cascades</t>
        </is>
      </c>
      <c r="H34" s="305" t="n">
        <v>40260</v>
      </c>
      <c r="I34" s="255" t="n"/>
      <c r="J34" s="260" t="n"/>
      <c r="K34" s="255" t="n"/>
      <c r="L34" s="255" t="n"/>
      <c r="M34" s="255" t="n"/>
      <c r="N34" s="258" t="n"/>
      <c r="O34" s="255" t="n"/>
      <c r="P34" s="255" t="n"/>
      <c r="Q34" s="265" t="n"/>
      <c r="R34" s="255" t="n"/>
      <c r="S34" s="255" t="n"/>
      <c r="T34" s="255" t="n">
        <v>1</v>
      </c>
      <c r="U34" s="255" t="n">
        <v>1</v>
      </c>
      <c r="V34" s="260" t="inlineStr">
        <is>
          <t>pre alg</t>
        </is>
      </c>
      <c r="W34" s="265" t="inlineStr">
        <is>
          <t>Grade</t>
        </is>
      </c>
      <c r="X34" s="259" t="inlineStr">
        <is>
          <t>Grade</t>
        </is>
      </c>
      <c r="Y34" s="259" t="inlineStr">
        <is>
          <t>Early 6</t>
        </is>
      </c>
      <c r="Z34" s="259" t="inlineStr">
        <is>
          <t>Early 6</t>
        </is>
      </c>
      <c r="AA34" s="255" t="n"/>
      <c r="AB34" s="265" t="n"/>
      <c r="AC34" s="265" t="n"/>
      <c r="AD34" s="258" t="n"/>
      <c r="AE34" s="265" t="n"/>
      <c r="AF34" s="255" t="n"/>
      <c r="AG34" s="255" t="n"/>
      <c r="AH34" s="255" t="n"/>
      <c r="AI34" s="265" t="inlineStr">
        <is>
          <t>Syliva Fox, Juniper Nohr, Kayla Im</t>
        </is>
      </c>
      <c r="AJ34" s="265" t="n"/>
      <c r="AK34" s="265" t="n"/>
      <c r="AL34" s="255" t="n"/>
      <c r="AM34" s="265" t="n"/>
      <c r="AN34" s="265" t="n"/>
    </row>
    <row r="35" ht="15" customFormat="1" customHeight="1" s="306">
      <c r="A35" s="255" t="inlineStr">
        <is>
          <t>Gumm</t>
        </is>
      </c>
      <c r="B35" s="255" t="inlineStr">
        <is>
          <t>Mack</t>
        </is>
      </c>
      <c r="C35" s="255" t="n">
        <v>36782</v>
      </c>
      <c r="D35" s="256" t="n">
        <v>6</v>
      </c>
      <c r="E35" s="256" t="inlineStr">
        <is>
          <t>F</t>
        </is>
      </c>
      <c r="F35" s="255" t="inlineStr">
        <is>
          <t>Street</t>
        </is>
      </c>
      <c r="G35" s="255" t="inlineStr">
        <is>
          <t>Siskiyous</t>
        </is>
      </c>
      <c r="H35" s="305" t="n">
        <v>40350</v>
      </c>
      <c r="I35" s="255" t="inlineStr">
        <is>
          <t>Erika Williford</t>
        </is>
      </c>
      <c r="J35" s="260" t="inlineStr">
        <is>
          <t>Yes</t>
        </is>
      </c>
      <c r="K35" s="255" t="inlineStr">
        <is>
          <t>Current</t>
        </is>
      </c>
      <c r="L35" s="255" t="inlineStr">
        <is>
          <t>Current</t>
        </is>
      </c>
      <c r="M35" s="255" t="n"/>
      <c r="N35" s="255" t="n"/>
      <c r="O35" s="255" t="n"/>
      <c r="P35" s="255" t="n"/>
      <c r="Q35" s="264" t="n"/>
      <c r="R35" s="258" t="n"/>
      <c r="S35" s="258" t="n"/>
      <c r="T35" s="258" t="n">
        <v>2</v>
      </c>
      <c r="U35" s="258" t="n">
        <v>2</v>
      </c>
      <c r="V35" s="259" t="inlineStr">
        <is>
          <t>7th</t>
        </is>
      </c>
      <c r="W35" s="264" t="inlineStr">
        <is>
          <t>Sped</t>
        </is>
      </c>
      <c r="X35" s="259" t="inlineStr">
        <is>
          <t>Sped</t>
        </is>
      </c>
      <c r="Y35" s="259" t="inlineStr">
        <is>
          <t>Level 2</t>
        </is>
      </c>
      <c r="Z35" s="259" t="inlineStr">
        <is>
          <t>Level 3</t>
        </is>
      </c>
      <c r="AA35" s="258" t="n"/>
      <c r="AB35" s="264" t="n"/>
      <c r="AC35" s="264" t="n"/>
      <c r="AD35" s="258" t="n"/>
      <c r="AE35" s="264" t="inlineStr">
        <is>
          <t>Yes</t>
        </is>
      </c>
      <c r="AF35" s="255" t="n"/>
      <c r="AG35" s="258" t="n"/>
      <c r="AH35" s="258" t="n"/>
      <c r="AI35" s="264" t="inlineStr">
        <is>
          <t>Benji White, Dustin Corley, Nicky Grigg</t>
        </is>
      </c>
      <c r="AJ35" s="264" t="n"/>
      <c r="AK35" s="264" t="n"/>
      <c r="AL35" s="255" t="n"/>
      <c r="AM35" s="264" t="n"/>
      <c r="AN35" s="264" t="n"/>
      <c r="AO35" s="308" t="n"/>
      <c r="AP35" s="306" t="inlineStr">
        <is>
          <t>x</t>
        </is>
      </c>
    </row>
    <row r="36" ht="15" customFormat="1" customHeight="1" s="306">
      <c r="A36" s="255" t="inlineStr">
        <is>
          <t>Hetland</t>
        </is>
      </c>
      <c r="B36" s="255" t="inlineStr">
        <is>
          <t>Hannah</t>
        </is>
      </c>
      <c r="C36" s="255" t="n">
        <v>35546</v>
      </c>
      <c r="D36" s="256" t="n">
        <v>6</v>
      </c>
      <c r="E36" s="256" t="inlineStr">
        <is>
          <t>F</t>
        </is>
      </c>
      <c r="F36" s="255" t="inlineStr">
        <is>
          <t>Street</t>
        </is>
      </c>
      <c r="G36" s="255" t="inlineStr">
        <is>
          <t>Siskiyous</t>
        </is>
      </c>
      <c r="H36" s="305" t="n">
        <v>40423</v>
      </c>
      <c r="I36" s="255" t="n"/>
      <c r="J36" s="260" t="n"/>
      <c r="K36" s="255" t="n"/>
      <c r="L36" s="255" t="n"/>
      <c r="M36" s="255" t="n"/>
      <c r="N36" s="255" t="n"/>
      <c r="O36" s="255" t="n"/>
      <c r="P36" s="255" t="n"/>
      <c r="Q36" s="265" t="n"/>
      <c r="R36" s="255" t="n"/>
      <c r="S36" s="255" t="n"/>
      <c r="T36" s="255" t="n">
        <v>1</v>
      </c>
      <c r="U36" s="255" t="n">
        <v>2</v>
      </c>
      <c r="V36" s="260" t="inlineStr">
        <is>
          <t>pre alg</t>
        </is>
      </c>
      <c r="W36" s="265" t="inlineStr">
        <is>
          <t>Grade</t>
        </is>
      </c>
      <c r="X36" s="260" t="inlineStr">
        <is>
          <t>Above</t>
        </is>
      </c>
      <c r="Y36" s="259" t="inlineStr">
        <is>
          <t>Mid 6</t>
        </is>
      </c>
      <c r="Z36" s="259" t="inlineStr">
        <is>
          <t>Early 6</t>
        </is>
      </c>
      <c r="AA36" s="255" t="n"/>
      <c r="AB36" s="265" t="n"/>
      <c r="AC36" s="265" t="n"/>
      <c r="AD36" s="258" t="n"/>
      <c r="AE36" s="265" t="n"/>
      <c r="AF36" s="255" t="n"/>
      <c r="AG36" s="255" t="n"/>
      <c r="AH36" s="255" t="n"/>
      <c r="AI36" s="265" t="inlineStr">
        <is>
          <t>Alayla Robertson, Finnian Sullivan, Dustin Corley</t>
        </is>
      </c>
      <c r="AJ36" s="265" t="n"/>
      <c r="AK36" s="265" t="n"/>
      <c r="AL36" s="255" t="n"/>
      <c r="AM36" s="265" t="n"/>
      <c r="AN36" s="264" t="n"/>
    </row>
    <row r="37" ht="15" customFormat="1" customHeight="1" s="306">
      <c r="A37" s="255" t="inlineStr">
        <is>
          <t>Krasner</t>
        </is>
      </c>
      <c r="B37" s="255" t="inlineStr">
        <is>
          <t>Liam</t>
        </is>
      </c>
      <c r="C37" s="255" t="n">
        <v>35377</v>
      </c>
      <c r="D37" s="304" t="n">
        <v>6</v>
      </c>
      <c r="E37" s="256" t="inlineStr">
        <is>
          <t>M</t>
        </is>
      </c>
      <c r="F37" s="255" t="inlineStr">
        <is>
          <t>Guerin</t>
        </is>
      </c>
      <c r="G37" s="255" t="inlineStr">
        <is>
          <t>Siskiyous</t>
        </is>
      </c>
      <c r="H37" s="305" t="n">
        <v>40095</v>
      </c>
      <c r="I37" s="255" t="n"/>
      <c r="J37" s="255" t="n"/>
      <c r="K37" s="255" t="n"/>
      <c r="L37" s="255" t="n"/>
      <c r="M37" s="255" t="n"/>
      <c r="N37" s="258" t="n"/>
      <c r="O37" s="255" t="n"/>
      <c r="P37" s="255" t="n"/>
      <c r="Q37" s="255" t="n"/>
      <c r="R37" s="255" t="n"/>
      <c r="S37" s="255" t="n"/>
      <c r="T37" s="255" t="n">
        <v>2</v>
      </c>
      <c r="U37" s="255" t="n">
        <v>3</v>
      </c>
      <c r="V37" s="260" t="inlineStr">
        <is>
          <t>pre alg</t>
        </is>
      </c>
      <c r="W37" s="255" t="inlineStr">
        <is>
          <t>Grade</t>
        </is>
      </c>
      <c r="X37" s="255" t="inlineStr">
        <is>
          <t>Grade</t>
        </is>
      </c>
      <c r="Y37" s="259" t="inlineStr">
        <is>
          <t>Early 6</t>
        </is>
      </c>
      <c r="Z37" s="259" t="inlineStr">
        <is>
          <t>Level 5</t>
        </is>
      </c>
      <c r="AA37" s="255" t="inlineStr">
        <is>
          <t>R</t>
        </is>
      </c>
      <c r="AB37" s="255" t="n"/>
      <c r="AC37" s="255" t="n"/>
      <c r="AD37" s="258" t="n"/>
      <c r="AE37" s="255" t="n"/>
      <c r="AF37" s="255" t="n"/>
      <c r="AG37" s="255" t="n"/>
      <c r="AH37" s="255" t="n"/>
      <c r="AI37" s="255" t="inlineStr">
        <is>
          <t>Niko Moore   Caswell Dorcak   Alayla Robertson</t>
        </is>
      </c>
      <c r="AJ37" s="255" t="inlineStr">
        <is>
          <t>V Austin</t>
        </is>
      </c>
      <c r="AK37" s="255" t="n"/>
      <c r="AL37" s="255" t="n"/>
      <c r="AM37" s="255" t="n"/>
      <c r="AN37" s="265" t="n"/>
      <c r="AP37" s="306" t="inlineStr">
        <is>
          <t>x</t>
        </is>
      </c>
    </row>
    <row r="38" ht="15" customFormat="1" customHeight="1" s="306">
      <c r="A38" s="255" t="inlineStr">
        <is>
          <t>Kukuk</t>
        </is>
      </c>
      <c r="B38" s="255" t="inlineStr">
        <is>
          <t>Asher</t>
        </is>
      </c>
      <c r="C38" s="255" t="n">
        <v>35826</v>
      </c>
      <c r="D38" s="304" t="n">
        <v>6</v>
      </c>
      <c r="E38" s="256" t="inlineStr">
        <is>
          <t>M</t>
        </is>
      </c>
      <c r="F38" s="255" t="inlineStr">
        <is>
          <t>Multanen</t>
        </is>
      </c>
      <c r="G38" s="255" t="inlineStr">
        <is>
          <t>Cascades</t>
        </is>
      </c>
      <c r="H38" s="305" t="n">
        <v>40364</v>
      </c>
      <c r="I38" s="255" t="n"/>
      <c r="J38" s="255" t="n"/>
      <c r="K38" s="255" t="n"/>
      <c r="L38" s="255" t="n"/>
      <c r="M38" s="255" t="n"/>
      <c r="N38" s="258" t="n"/>
      <c r="O38" s="255" t="n"/>
      <c r="P38" s="255" t="n"/>
      <c r="Q38" s="255" t="n"/>
      <c r="R38" s="255" t="n"/>
      <c r="S38" s="255" t="n"/>
      <c r="T38" s="255" t="n">
        <v>2</v>
      </c>
      <c r="U38" s="255" t="n">
        <v>2</v>
      </c>
      <c r="V38" s="260" t="inlineStr">
        <is>
          <t>pre alg</t>
        </is>
      </c>
      <c r="W38" s="255" t="inlineStr">
        <is>
          <t>Below</t>
        </is>
      </c>
      <c r="X38" s="258" t="inlineStr">
        <is>
          <t>Grade</t>
        </is>
      </c>
      <c r="Y38" s="259" t="inlineStr">
        <is>
          <t>Late 6</t>
        </is>
      </c>
      <c r="Z38" s="259" t="inlineStr">
        <is>
          <t>Early 6</t>
        </is>
      </c>
      <c r="AA38" s="255" t="n"/>
      <c r="AB38" s="255" t="n"/>
      <c r="AC38" s="255" t="n"/>
      <c r="AD38" s="258" t="n"/>
      <c r="AE38" s="255" t="n"/>
      <c r="AF38" s="255" t="n"/>
      <c r="AG38" s="255" t="n"/>
      <c r="AH38" s="255" t="n"/>
      <c r="AI38" s="306" t="inlineStr">
        <is>
          <t>Vincent Jarvis, Zan Pollard, Hayden Staten</t>
        </is>
      </c>
      <c r="AJ38" s="255" t="inlineStr">
        <is>
          <t>Emmett Sible, Wyatt Cunningham, Asher Magana</t>
        </is>
      </c>
      <c r="AK38" s="255" t="n"/>
      <c r="AL38" s="255" t="n"/>
      <c r="AM38" s="306" t="inlineStr">
        <is>
          <t>was in accelerated math but borderline student in class</t>
        </is>
      </c>
      <c r="AN38" s="265" t="n"/>
      <c r="AO38" s="308" t="n"/>
    </row>
    <row r="39" ht="15" customFormat="1" customHeight="1" s="306">
      <c r="A39" s="255" t="inlineStr">
        <is>
          <t>Larsen</t>
        </is>
      </c>
      <c r="B39" s="255" t="inlineStr">
        <is>
          <t>Avani</t>
        </is>
      </c>
      <c r="C39" s="255" t="n">
        <v>38189</v>
      </c>
      <c r="D39" s="256" t="n">
        <v>6</v>
      </c>
      <c r="E39" s="256" t="inlineStr">
        <is>
          <t>F</t>
        </is>
      </c>
      <c r="F39" s="255" t="inlineStr">
        <is>
          <t>Werthaiser</t>
        </is>
      </c>
      <c r="G39" s="255" t="inlineStr">
        <is>
          <t>Cascades</t>
        </is>
      </c>
      <c r="H39" s="305" t="n">
        <v>40230</v>
      </c>
      <c r="I39" s="255" t="inlineStr">
        <is>
          <t>Erika Williford</t>
        </is>
      </c>
      <c r="J39" s="255" t="inlineStr">
        <is>
          <t>Yes</t>
        </is>
      </c>
      <c r="K39" s="255" t="n"/>
      <c r="L39" s="255" t="n"/>
      <c r="M39" s="255" t="n"/>
      <c r="N39" s="258" t="inlineStr">
        <is>
          <t>Current</t>
        </is>
      </c>
      <c r="O39" s="255" t="inlineStr">
        <is>
          <t>Current</t>
        </is>
      </c>
      <c r="P39" s="258" t="n"/>
      <c r="Q39" s="258" t="n"/>
      <c r="R39" s="255" t="n"/>
      <c r="S39" s="255" t="n"/>
      <c r="T39" s="255" t="n">
        <v>2</v>
      </c>
      <c r="U39" s="255" t="n">
        <v>2</v>
      </c>
      <c r="V39" s="259" t="inlineStr">
        <is>
          <t>7th</t>
        </is>
      </c>
      <c r="W39" s="258" t="inlineStr">
        <is>
          <t>Grade</t>
        </is>
      </c>
      <c r="X39" s="258" t="inlineStr">
        <is>
          <t>Above</t>
        </is>
      </c>
      <c r="Y39" s="259" t="inlineStr">
        <is>
          <t>Early 6</t>
        </is>
      </c>
      <c r="Z39" s="259" t="inlineStr">
        <is>
          <t>Early 6</t>
        </is>
      </c>
      <c r="AA39" s="255" t="n"/>
      <c r="AB39" s="258" t="n"/>
      <c r="AC39" s="258" t="n"/>
      <c r="AD39" s="258" t="n"/>
      <c r="AE39" s="258" t="n"/>
      <c r="AF39" s="255" t="n"/>
      <c r="AG39" s="255" t="n"/>
      <c r="AH39" s="255" t="n"/>
      <c r="AI39" s="258" t="inlineStr">
        <is>
          <t>Edie Phelps, Caitlin Ward, Jolene Rogers</t>
        </is>
      </c>
      <c r="AJ39" s="258" t="inlineStr">
        <is>
          <t>Zion santiago</t>
        </is>
      </c>
      <c r="AK39" s="258" t="inlineStr">
        <is>
          <t>Yes</t>
        </is>
      </c>
      <c r="AL39" s="255" t="n"/>
      <c r="AM39" s="258" t="inlineStr">
        <is>
          <t>can be explosive, but much growth this year</t>
        </is>
      </c>
      <c r="AN39" s="265" t="n"/>
    </row>
    <row r="40" ht="15" customFormat="1" customHeight="1" s="306">
      <c r="A40" s="255" t="inlineStr">
        <is>
          <t>Lupton</t>
        </is>
      </c>
      <c r="B40" s="255" t="inlineStr">
        <is>
          <t>Mason</t>
        </is>
      </c>
      <c r="C40" s="255" t="n">
        <v>35438</v>
      </c>
      <c r="D40" s="256" t="n">
        <v>6</v>
      </c>
      <c r="E40" s="256" t="inlineStr">
        <is>
          <t>M</t>
        </is>
      </c>
      <c r="F40" s="255" t="inlineStr">
        <is>
          <t>Oehler</t>
        </is>
      </c>
      <c r="G40" s="255" t="inlineStr">
        <is>
          <t>Cascades</t>
        </is>
      </c>
      <c r="H40" s="305" t="n">
        <v>40248</v>
      </c>
      <c r="I40" s="255" t="n"/>
      <c r="J40" s="255" t="n"/>
      <c r="K40" s="255" t="n"/>
      <c r="L40" s="255" t="n"/>
      <c r="M40" s="255" t="n"/>
      <c r="N40" s="255" t="n"/>
      <c r="O40" s="255" t="n"/>
      <c r="P40" s="255" t="n"/>
      <c r="Q40" s="255" t="n"/>
      <c r="R40" s="255" t="n"/>
      <c r="S40" s="255" t="n"/>
      <c r="T40" s="255" t="n">
        <v>1</v>
      </c>
      <c r="U40" s="255" t="n">
        <v>1</v>
      </c>
      <c r="V40" s="260" t="inlineStr">
        <is>
          <t>pre alg</t>
        </is>
      </c>
      <c r="W40" s="255" t="n"/>
      <c r="X40" s="258" t="inlineStr">
        <is>
          <t>Grade</t>
        </is>
      </c>
      <c r="Y40" s="259" t="inlineStr">
        <is>
          <t xml:space="preserve"> </t>
        </is>
      </c>
      <c r="Z40" s="259" t="inlineStr">
        <is>
          <t xml:space="preserve"> </t>
        </is>
      </c>
      <c r="AA40" s="255" t="n"/>
      <c r="AB40" s="255" t="n"/>
      <c r="AC40" s="255" t="n"/>
      <c r="AD40" s="258" t="n"/>
      <c r="AE40" s="255" t="n"/>
      <c r="AF40" s="255" t="n"/>
      <c r="AG40" s="255" t="n"/>
      <c r="AH40" s="255" t="n"/>
      <c r="AI40" s="255" t="inlineStr">
        <is>
          <t>Jordan Kranz, Colton Hernandez, Max Lupton</t>
        </is>
      </c>
      <c r="AJ40" s="255" t="inlineStr">
        <is>
          <t>Zion Santiago, Wyatt Cunningham</t>
        </is>
      </c>
      <c r="AK40" s="255" t="n"/>
      <c r="AL40" s="255" t="n"/>
      <c r="AM40" s="255" t="inlineStr">
        <is>
          <t>New to AMS in April - may have some gaps. Could be possible candidate for pre alg</t>
        </is>
      </c>
      <c r="AN40" s="265" t="n"/>
    </row>
    <row r="41" ht="15" customFormat="1" customHeight="1" s="306">
      <c r="A41" s="255" t="inlineStr">
        <is>
          <t>Lupton</t>
        </is>
      </c>
      <c r="B41" s="255" t="inlineStr">
        <is>
          <t>Max</t>
        </is>
      </c>
      <c r="C41" s="255" t="n">
        <v>35440</v>
      </c>
      <c r="D41" s="256" t="n">
        <v>6</v>
      </c>
      <c r="E41" s="256" t="inlineStr">
        <is>
          <t>M</t>
        </is>
      </c>
      <c r="F41" s="255" t="inlineStr">
        <is>
          <t>Oehler</t>
        </is>
      </c>
      <c r="G41" s="255" t="inlineStr">
        <is>
          <t>Cascades</t>
        </is>
      </c>
      <c r="H41" s="305" t="n">
        <v>40248</v>
      </c>
      <c r="I41" s="255" t="n"/>
      <c r="J41" s="255" t="n"/>
      <c r="K41" s="255" t="n"/>
      <c r="L41" s="255" t="n"/>
      <c r="M41" s="255" t="n"/>
      <c r="N41" s="255" t="n"/>
      <c r="O41" s="255" t="n"/>
      <c r="P41" s="255" t="n"/>
      <c r="Q41" s="255" t="n"/>
      <c r="R41" s="255" t="n"/>
      <c r="S41" s="255" t="n"/>
      <c r="T41" s="255" t="n">
        <v>1</v>
      </c>
      <c r="U41" s="255" t="n">
        <v>2</v>
      </c>
      <c r="V41" s="260" t="inlineStr">
        <is>
          <t>7th</t>
        </is>
      </c>
      <c r="W41" s="255" t="n"/>
      <c r="X41" s="258" t="n"/>
      <c r="Y41" s="259" t="inlineStr">
        <is>
          <t xml:space="preserve"> </t>
        </is>
      </c>
      <c r="Z41" s="259" t="inlineStr">
        <is>
          <t xml:space="preserve"> </t>
        </is>
      </c>
      <c r="AA41" s="255" t="n"/>
      <c r="AB41" s="255" t="n"/>
      <c r="AC41" s="255" t="n"/>
      <c r="AD41" s="258" t="n"/>
      <c r="AE41" s="255" t="n"/>
      <c r="AF41" s="255" t="n"/>
      <c r="AG41" s="255" t="n"/>
      <c r="AH41" s="255" t="n"/>
      <c r="AI41" s="267" t="inlineStr">
        <is>
          <t xml:space="preserve">Mason Lupton, Perry Cymore, </t>
        </is>
      </c>
      <c r="AJ41" s="255" t="n"/>
      <c r="AK41" s="255" t="n"/>
      <c r="AL41" s="255" t="n"/>
      <c r="AM41" s="255" t="inlineStr">
        <is>
          <t>New to AMS in April - may have some gaps.</t>
        </is>
      </c>
      <c r="AN41" s="265" t="n"/>
    </row>
    <row r="42" customFormat="1" s="306">
      <c r="A42" s="255" t="inlineStr">
        <is>
          <t>Martin</t>
        </is>
      </c>
      <c r="B42" s="255" t="inlineStr">
        <is>
          <t>Layla</t>
        </is>
      </c>
      <c r="C42" s="255" t="n">
        <v>39134</v>
      </c>
      <c r="D42" s="304" t="n">
        <v>6</v>
      </c>
      <c r="E42" s="256" t="inlineStr">
        <is>
          <t>F</t>
        </is>
      </c>
      <c r="F42" s="255" t="inlineStr">
        <is>
          <t>Oehler</t>
        </is>
      </c>
      <c r="G42" s="255" t="inlineStr">
        <is>
          <t>Cascades</t>
        </is>
      </c>
      <c r="H42" s="305" t="n">
        <v>40108</v>
      </c>
      <c r="I42" s="255" t="n"/>
      <c r="J42" s="255" t="n"/>
      <c r="K42" s="255" t="n"/>
      <c r="L42" s="255" t="n"/>
      <c r="M42" s="255" t="n"/>
      <c r="N42" s="255" t="n"/>
      <c r="O42" s="255" t="n"/>
      <c r="P42" s="255" t="n"/>
      <c r="Q42" s="255" t="n"/>
      <c r="R42" s="255" t="n"/>
      <c r="S42" s="255" t="n"/>
      <c r="T42" s="255" t="n">
        <v>1</v>
      </c>
      <c r="U42" s="255" t="n">
        <v>1</v>
      </c>
      <c r="V42" s="260" t="inlineStr">
        <is>
          <t>ALG</t>
        </is>
      </c>
      <c r="W42" s="255" t="inlineStr">
        <is>
          <t>Above</t>
        </is>
      </c>
      <c r="X42" s="258" t="inlineStr">
        <is>
          <t>Above</t>
        </is>
      </c>
      <c r="Y42" s="259" t="inlineStr">
        <is>
          <t>Level 8</t>
        </is>
      </c>
      <c r="Z42" s="259" t="inlineStr">
        <is>
          <t>Late 6</t>
        </is>
      </c>
      <c r="AA42" s="255" t="n"/>
      <c r="AB42" s="255" t="n"/>
      <c r="AC42" s="255" t="n"/>
      <c r="AD42" s="258" t="n"/>
      <c r="AE42" s="255" t="n"/>
      <c r="AF42" s="255" t="n"/>
      <c r="AG42" s="255" t="n"/>
      <c r="AH42" s="255" t="n"/>
      <c r="AI42" s="255" t="inlineStr">
        <is>
          <t xml:space="preserve">Perry Cymore, Sadie Clark, </t>
        </is>
      </c>
      <c r="AJ42" s="255" t="n"/>
      <c r="AK42" s="255" t="n"/>
      <c r="AL42" s="255" t="inlineStr">
        <is>
          <t>Yes</t>
        </is>
      </c>
      <c r="AM42" s="255" t="inlineStr">
        <is>
          <t>Algebra - had Allen last year for math;</t>
        </is>
      </c>
      <c r="AN42" s="265" t="n"/>
      <c r="AP42" s="306" t="inlineStr">
        <is>
          <t>x</t>
        </is>
      </c>
      <c r="AQ42" s="307" t="n"/>
    </row>
    <row r="43" ht="15" customFormat="1" customHeight="1" s="306">
      <c r="A43" s="255" t="inlineStr">
        <is>
          <t>Pedersen</t>
        </is>
      </c>
      <c r="B43" s="255" t="inlineStr">
        <is>
          <t>Grace</t>
        </is>
      </c>
      <c r="C43" s="255" t="n">
        <v>37701</v>
      </c>
      <c r="D43" s="304" t="n">
        <v>6</v>
      </c>
      <c r="E43" s="256" t="inlineStr">
        <is>
          <t>F</t>
        </is>
      </c>
      <c r="F43" s="255" t="inlineStr">
        <is>
          <t>Guerin</t>
        </is>
      </c>
      <c r="G43" s="255" t="inlineStr">
        <is>
          <t>Siskiyous</t>
        </is>
      </c>
      <c r="H43" s="305" t="n">
        <v>40291</v>
      </c>
      <c r="I43" s="255" t="inlineStr">
        <is>
          <t>Erika Williford</t>
        </is>
      </c>
      <c r="J43" s="255" t="inlineStr">
        <is>
          <t>Yes</t>
        </is>
      </c>
      <c r="K43" s="255" t="inlineStr">
        <is>
          <t>Current</t>
        </is>
      </c>
      <c r="L43" s="255" t="inlineStr">
        <is>
          <t>Current</t>
        </is>
      </c>
      <c r="M43" s="255" t="inlineStr">
        <is>
          <t>Current</t>
        </is>
      </c>
      <c r="N43" s="255" t="inlineStr">
        <is>
          <t>Current</t>
        </is>
      </c>
      <c r="O43" s="255" t="inlineStr">
        <is>
          <t>Current</t>
        </is>
      </c>
      <c r="P43" s="255" t="n"/>
      <c r="Q43" s="255" t="n"/>
      <c r="R43" s="255" t="n"/>
      <c r="S43" s="255" t="n"/>
      <c r="T43" s="255" t="n">
        <v>3</v>
      </c>
      <c r="U43" s="255" t="n">
        <v>1</v>
      </c>
      <c r="V43" s="260" t="inlineStr">
        <is>
          <t>sped</t>
        </is>
      </c>
      <c r="W43" s="255" t="inlineStr">
        <is>
          <t>Sped</t>
        </is>
      </c>
      <c r="X43" s="258" t="inlineStr">
        <is>
          <t>Sped</t>
        </is>
      </c>
      <c r="Y43" s="259" t="inlineStr">
        <is>
          <t>Level 1</t>
        </is>
      </c>
      <c r="Z43" s="259" t="inlineStr">
        <is>
          <t>Level K</t>
        </is>
      </c>
      <c r="AA43" s="255" t="n"/>
      <c r="AB43" s="255" t="n"/>
      <c r="AC43" s="255" t="n"/>
      <c r="AD43" s="258" t="n"/>
      <c r="AE43" s="255" t="n"/>
      <c r="AF43" s="255" t="n"/>
      <c r="AG43" s="255" t="n"/>
      <c r="AH43" s="255" t="n"/>
      <c r="AI43" s="267" t="inlineStr">
        <is>
          <t>Kelly Mazariegos-Rodas  Carter Franks  Ella Ramsey</t>
        </is>
      </c>
      <c r="AJ43" s="255" t="n"/>
      <c r="AK43" s="255" t="n"/>
      <c r="AL43" s="255" t="n"/>
      <c r="AM43" s="255" t="n"/>
      <c r="AN43" s="265" t="n"/>
      <c r="AP43" s="306" t="inlineStr">
        <is>
          <t>x</t>
        </is>
      </c>
    </row>
    <row r="44" ht="15" customFormat="1" customHeight="1" s="306">
      <c r="A44" s="255" t="inlineStr">
        <is>
          <t>Pitt</t>
        </is>
      </c>
      <c r="B44" s="255" t="inlineStr">
        <is>
          <t>Damien</t>
        </is>
      </c>
      <c r="C44" s="255" t="n">
        <v>35710</v>
      </c>
      <c r="D44" s="256" t="n">
        <v>6</v>
      </c>
      <c r="E44" s="256" t="inlineStr">
        <is>
          <t>M</t>
        </is>
      </c>
      <c r="F44" s="255" t="inlineStr">
        <is>
          <t>Werthaiser</t>
        </is>
      </c>
      <c r="G44" s="255" t="inlineStr">
        <is>
          <t>Cascades</t>
        </is>
      </c>
      <c r="H44" s="305" t="n">
        <v>40307</v>
      </c>
      <c r="I44" s="255" t="n"/>
      <c r="J44" s="255" t="n"/>
      <c r="K44" s="255" t="n"/>
      <c r="L44" s="255" t="n"/>
      <c r="M44" s="255" t="n"/>
      <c r="N44" s="255" t="n"/>
      <c r="O44" s="255" t="n"/>
      <c r="P44" s="255" t="n"/>
      <c r="Q44" s="255" t="n"/>
      <c r="R44" s="255" t="n"/>
      <c r="S44" s="255" t="n"/>
      <c r="T44" s="255" t="n">
        <v>1</v>
      </c>
      <c r="U44" s="255" t="n">
        <v>2</v>
      </c>
      <c r="V44" s="260" t="inlineStr">
        <is>
          <t>pre alg</t>
        </is>
      </c>
      <c r="W44" s="255" t="inlineStr">
        <is>
          <t>Grade</t>
        </is>
      </c>
      <c r="X44" s="258" t="inlineStr">
        <is>
          <t>Grade</t>
        </is>
      </c>
      <c r="Y44" s="259" t="inlineStr">
        <is>
          <t>Mid 6</t>
        </is>
      </c>
      <c r="Z44" s="259" t="inlineStr">
        <is>
          <t>Mid 6</t>
        </is>
      </c>
      <c r="AA44" s="255" t="n"/>
      <c r="AB44" s="255" t="n"/>
      <c r="AC44" s="255" t="n"/>
      <c r="AD44" s="258" t="n"/>
      <c r="AE44" s="255" t="n"/>
      <c r="AF44" s="255" t="n"/>
      <c r="AG44" s="255" t="n"/>
      <c r="AH44" s="255" t="n"/>
      <c r="AI44" s="255" t="inlineStr">
        <is>
          <t>Dominic Flucas, Jaidan J. Rocket victor</t>
        </is>
      </c>
      <c r="AJ44" s="255" t="n"/>
      <c r="AK44" s="255" t="n"/>
      <c r="AL44" s="255" t="n"/>
      <c r="AM44" s="255" t="n"/>
      <c r="AN44" s="268" t="n"/>
      <c r="AP44" s="306" t="inlineStr">
        <is>
          <t>x</t>
        </is>
      </c>
    </row>
    <row r="45" ht="15" customFormat="1" customHeight="1" s="306">
      <c r="A45" s="255" t="inlineStr">
        <is>
          <t>Platko</t>
        </is>
      </c>
      <c r="B45" s="255" t="inlineStr">
        <is>
          <t>Kambrynn</t>
        </is>
      </c>
      <c r="C45" s="255" t="n">
        <v>39218</v>
      </c>
      <c r="D45" s="256" t="n">
        <v>6</v>
      </c>
      <c r="E45" s="256" t="inlineStr">
        <is>
          <t>F</t>
        </is>
      </c>
      <c r="F45" s="255" t="inlineStr">
        <is>
          <t>Werthaiser</t>
        </is>
      </c>
      <c r="G45" s="255" t="inlineStr">
        <is>
          <t>Cascades</t>
        </is>
      </c>
      <c r="H45" s="305" t="n">
        <v>40310</v>
      </c>
      <c r="I45" s="255" t="n"/>
      <c r="J45" s="255" t="n"/>
      <c r="K45" s="255" t="n"/>
      <c r="L45" s="255" t="n"/>
      <c r="M45" s="255" t="n"/>
      <c r="N45" s="255" t="n"/>
      <c r="O45" s="255" t="n"/>
      <c r="P45" s="255" t="n"/>
      <c r="Q45" s="255" t="n"/>
      <c r="R45" s="255" t="n"/>
      <c r="S45" s="255" t="n"/>
      <c r="T45" s="255" t="n">
        <v>2</v>
      </c>
      <c r="U45" s="255" t="n">
        <v>2</v>
      </c>
      <c r="V45" s="260" t="inlineStr">
        <is>
          <t>7th</t>
        </is>
      </c>
      <c r="W45" s="255" t="inlineStr">
        <is>
          <t>Grade</t>
        </is>
      </c>
      <c r="X45" s="258" t="inlineStr">
        <is>
          <t>Grade</t>
        </is>
      </c>
      <c r="Y45" s="259" t="inlineStr">
        <is>
          <t>Mid 6</t>
        </is>
      </c>
      <c r="Z45" s="259" t="inlineStr">
        <is>
          <t>Level 5</t>
        </is>
      </c>
      <c r="AA45" s="255" t="n"/>
      <c r="AB45" s="255" t="n"/>
      <c r="AC45" s="255" t="n"/>
      <c r="AD45" s="258" t="n"/>
      <c r="AE45" s="255" t="n"/>
      <c r="AF45" s="255" t="n"/>
      <c r="AG45" s="255" t="n"/>
      <c r="AH45" s="255" t="n"/>
      <c r="AI45" s="255" t="inlineStr">
        <is>
          <t>Jaysa Pippa, Emily Carter, Ryder Freeman, Kloie Bruce</t>
        </is>
      </c>
      <c r="AJ45" s="255" t="n"/>
      <c r="AK45" s="255" t="n"/>
      <c r="AL45" s="255" t="n"/>
      <c r="AM45" s="255" t="n"/>
      <c r="AN45" s="265" t="n"/>
      <c r="AP45" s="306" t="inlineStr">
        <is>
          <t>x</t>
        </is>
      </c>
      <c r="AQ45" s="307" t="n"/>
    </row>
    <row r="46" ht="15" customFormat="1" customHeight="1" s="306">
      <c r="A46" s="255" t="inlineStr">
        <is>
          <t>Pratchios-Gay</t>
        </is>
      </c>
      <c r="B46" s="255" t="inlineStr">
        <is>
          <t>Calliope</t>
        </is>
      </c>
      <c r="C46" s="255" t="n">
        <v>35549</v>
      </c>
      <c r="D46" s="256" t="n">
        <v>6</v>
      </c>
      <c r="E46" s="256" t="inlineStr">
        <is>
          <t>F</t>
        </is>
      </c>
      <c r="F46" s="255" t="inlineStr">
        <is>
          <t>Street</t>
        </is>
      </c>
      <c r="G46" s="255" t="inlineStr">
        <is>
          <t>Siskiyous</t>
        </is>
      </c>
      <c r="H46" s="305" t="n">
        <v>40346</v>
      </c>
      <c r="I46" s="255" t="n"/>
      <c r="J46" s="255" t="n"/>
      <c r="K46" s="255" t="n"/>
      <c r="L46" s="255" t="n"/>
      <c r="M46" s="255" t="n"/>
      <c r="N46" s="255" t="n"/>
      <c r="O46" s="255" t="n"/>
      <c r="P46" s="255" t="n"/>
      <c r="Q46" s="255" t="n"/>
      <c r="R46" s="255" t="n"/>
      <c r="S46" s="255" t="n"/>
      <c r="T46" s="255" t="n">
        <v>1</v>
      </c>
      <c r="U46" s="255" t="n">
        <v>1</v>
      </c>
      <c r="V46" s="260" t="inlineStr">
        <is>
          <t>pre alg</t>
        </is>
      </c>
      <c r="W46" s="255" t="inlineStr">
        <is>
          <t>Grade</t>
        </is>
      </c>
      <c r="X46" s="255" t="inlineStr">
        <is>
          <t>Grade</t>
        </is>
      </c>
      <c r="Y46" s="259" t="inlineStr">
        <is>
          <t>Late 6</t>
        </is>
      </c>
      <c r="Z46" s="259" t="inlineStr">
        <is>
          <t>Mid 6</t>
        </is>
      </c>
      <c r="AA46" s="255" t="n"/>
      <c r="AB46" s="255" t="n"/>
      <c r="AC46" s="255" t="n"/>
      <c r="AD46" s="258" t="n"/>
      <c r="AE46" s="255" t="n"/>
      <c r="AF46" s="255" t="n"/>
      <c r="AG46" s="255" t="n"/>
      <c r="AH46" s="255" t="n"/>
      <c r="AI46" s="255" t="inlineStr">
        <is>
          <t>Clara Purkeson, Isabella Baldassar, Ruby Brookes</t>
        </is>
      </c>
      <c r="AJ46" s="255" t="inlineStr">
        <is>
          <t>Sage Allario, Miriam Preskenis</t>
        </is>
      </c>
      <c r="AK46" s="255" t="inlineStr">
        <is>
          <t>Yes</t>
        </is>
      </c>
      <c r="AL46" s="255" t="n"/>
      <c r="AM46" s="255" t="n"/>
      <c r="AN46" s="265" t="n"/>
      <c r="AP46" s="306" t="inlineStr">
        <is>
          <t>x</t>
        </is>
      </c>
    </row>
    <row r="47" customFormat="1" s="306">
      <c r="A47" s="255" t="inlineStr">
        <is>
          <t>Purkerson</t>
        </is>
      </c>
      <c r="B47" s="255" t="inlineStr">
        <is>
          <t>Clara</t>
        </is>
      </c>
      <c r="C47" s="255" t="n">
        <v>35711</v>
      </c>
      <c r="D47" s="256" t="n">
        <v>6</v>
      </c>
      <c r="E47" s="256" t="inlineStr">
        <is>
          <t>F</t>
        </is>
      </c>
      <c r="F47" s="255" t="inlineStr">
        <is>
          <t>Kolni</t>
        </is>
      </c>
      <c r="G47" s="255" t="inlineStr">
        <is>
          <t>Siskiyous</t>
        </is>
      </c>
      <c r="H47" s="305" t="n">
        <v>40392</v>
      </c>
      <c r="I47" s="255" t="n"/>
      <c r="J47" s="255" t="n"/>
      <c r="K47" s="255" t="n"/>
      <c r="L47" s="255" t="n"/>
      <c r="M47" s="255" t="n"/>
      <c r="N47" s="255" t="n"/>
      <c r="O47" s="255" t="n"/>
      <c r="P47" s="258" t="n"/>
      <c r="Q47" s="258" t="n"/>
      <c r="R47" s="255" t="n"/>
      <c r="S47" s="255" t="n"/>
      <c r="T47" s="258" t="n">
        <v>1</v>
      </c>
      <c r="U47" s="258" t="n">
        <v>1</v>
      </c>
      <c r="V47" s="259" t="inlineStr">
        <is>
          <t>pre alg</t>
        </is>
      </c>
      <c r="W47" s="258" t="inlineStr">
        <is>
          <t>Grade</t>
        </is>
      </c>
      <c r="X47" s="258" t="inlineStr">
        <is>
          <t>Above</t>
        </is>
      </c>
      <c r="Y47" s="259" t="inlineStr">
        <is>
          <t>Late 6</t>
        </is>
      </c>
      <c r="Z47" s="259" t="inlineStr">
        <is>
          <t>Mid 6</t>
        </is>
      </c>
      <c r="AA47" s="258" t="n"/>
      <c r="AB47" s="258" t="n"/>
      <c r="AC47" s="258" t="n"/>
      <c r="AD47" s="258" t="n"/>
      <c r="AE47" s="258" t="n"/>
      <c r="AF47" s="255" t="n"/>
      <c r="AG47" s="258" t="n"/>
      <c r="AH47" s="258" t="n"/>
      <c r="AI47" s="258" t="inlineStr">
        <is>
          <t>Saya Barry, Isabella Baldassar, Ruby Brooks, Lily Pelzer</t>
        </is>
      </c>
      <c r="AJ47" s="258" t="n"/>
      <c r="AK47" s="258" t="n"/>
      <c r="AL47" s="255" t="inlineStr">
        <is>
          <t>Yes</t>
        </is>
      </c>
      <c r="AM47" s="258" t="n"/>
      <c r="AN47" s="265" t="n"/>
      <c r="AP47" s="306" t="inlineStr">
        <is>
          <t>x</t>
        </is>
      </c>
      <c r="AQ47" s="307" t="n"/>
    </row>
    <row r="48" customFormat="1" s="306">
      <c r="A48" s="255" t="inlineStr">
        <is>
          <t>Ramsey</t>
        </is>
      </c>
      <c r="B48" s="255" t="inlineStr">
        <is>
          <t>Ella</t>
        </is>
      </c>
      <c r="C48" s="255" t="n">
        <v>35411</v>
      </c>
      <c r="D48" s="304" t="n">
        <v>6</v>
      </c>
      <c r="E48" s="256" t="inlineStr">
        <is>
          <t>F</t>
        </is>
      </c>
      <c r="F48" s="255" t="inlineStr">
        <is>
          <t>Guerin</t>
        </is>
      </c>
      <c r="G48" s="255" t="inlineStr">
        <is>
          <t>Siskiyous</t>
        </is>
      </c>
      <c r="H48" s="305" t="n">
        <v>40128</v>
      </c>
      <c r="I48" s="255" t="n"/>
      <c r="J48" s="255" t="n"/>
      <c r="K48" s="255" t="n"/>
      <c r="L48" s="255" t="n"/>
      <c r="M48" s="255" t="n"/>
      <c r="N48" s="255" t="n"/>
      <c r="O48" s="255" t="n"/>
      <c r="P48" s="258" t="n"/>
      <c r="Q48" s="258" t="n"/>
      <c r="R48" s="255" t="n"/>
      <c r="S48" s="255" t="n"/>
      <c r="T48" s="258" t="n">
        <v>3</v>
      </c>
      <c r="U48" s="255" t="n">
        <v>1</v>
      </c>
      <c r="V48" s="260" t="inlineStr">
        <is>
          <t>7th</t>
        </is>
      </c>
      <c r="W48" s="258" t="inlineStr">
        <is>
          <t>Grade</t>
        </is>
      </c>
      <c r="X48" s="258" t="inlineStr">
        <is>
          <t>Below</t>
        </is>
      </c>
      <c r="Y48" s="259" t="inlineStr">
        <is>
          <t>Early 6</t>
        </is>
      </c>
      <c r="Z48" s="259" t="inlineStr">
        <is>
          <t>Level 4</t>
        </is>
      </c>
      <c r="AA48" s="255" t="n"/>
      <c r="AB48" s="258" t="n"/>
      <c r="AC48" s="258" t="n"/>
      <c r="AD48" s="258" t="n"/>
      <c r="AE48" s="258" t="inlineStr">
        <is>
          <t>Yes</t>
        </is>
      </c>
      <c r="AF48" s="255" t="n"/>
      <c r="AG48" s="255" t="n"/>
      <c r="AH48" s="255" t="n"/>
      <c r="AI48" s="258" t="inlineStr">
        <is>
          <t xml:space="preserve">*declined </t>
        </is>
      </c>
      <c r="AJ48" s="258" t="n"/>
      <c r="AK48" s="258" t="n"/>
      <c r="AL48" s="255" t="n"/>
      <c r="AM48" s="321" t="n"/>
      <c r="AO48" s="308" t="n"/>
    </row>
    <row r="49" customFormat="1" s="306">
      <c r="A49" s="255" t="inlineStr">
        <is>
          <t>Reeves</t>
        </is>
      </c>
      <c r="B49" s="255" t="inlineStr">
        <is>
          <t>Kai</t>
        </is>
      </c>
      <c r="C49" s="255" t="n">
        <v>35412</v>
      </c>
      <c r="D49" s="304" t="n">
        <v>6</v>
      </c>
      <c r="E49" s="256" t="inlineStr">
        <is>
          <t>M</t>
        </is>
      </c>
      <c r="F49" s="255" t="inlineStr">
        <is>
          <t>Street</t>
        </is>
      </c>
      <c r="G49" s="255" t="inlineStr">
        <is>
          <t>Siskiyous</t>
        </is>
      </c>
      <c r="H49" s="305" t="n">
        <v>40069</v>
      </c>
      <c r="I49" s="255" t="inlineStr">
        <is>
          <t>Katherine Holden</t>
        </is>
      </c>
      <c r="J49" s="255" t="n"/>
      <c r="K49" s="255" t="n"/>
      <c r="L49" s="255" t="n"/>
      <c r="M49" s="255" t="n"/>
      <c r="N49" s="255" t="n"/>
      <c r="O49" s="255" t="n"/>
      <c r="P49" s="255" t="inlineStr">
        <is>
          <t>Current</t>
        </is>
      </c>
      <c r="Q49" s="255" t="inlineStr">
        <is>
          <t>Anxiety</t>
        </is>
      </c>
      <c r="R49" s="255" t="n"/>
      <c r="S49" s="255" t="n"/>
      <c r="T49" s="255" t="n">
        <v>2</v>
      </c>
      <c r="U49" s="255" t="n">
        <v>1</v>
      </c>
      <c r="V49" s="260" t="inlineStr">
        <is>
          <t>pre alg</t>
        </is>
      </c>
      <c r="W49" s="255" t="inlineStr">
        <is>
          <t>Grade</t>
        </is>
      </c>
      <c r="X49" s="255" t="inlineStr">
        <is>
          <t>Grade</t>
        </is>
      </c>
      <c r="Y49" s="259" t="inlineStr">
        <is>
          <t>Early 6</t>
        </is>
      </c>
      <c r="Z49" s="259" t="inlineStr">
        <is>
          <t>Mid 6</t>
        </is>
      </c>
      <c r="AA49" s="255" t="n"/>
      <c r="AB49" s="255" t="n"/>
      <c r="AC49" s="255" t="n"/>
      <c r="AD49" s="258" t="n"/>
      <c r="AE49" s="255" t="n"/>
      <c r="AF49" s="255" t="n"/>
      <c r="AG49" s="255" t="n"/>
      <c r="AH49" s="255" t="n"/>
      <c r="AI49" s="255" t="inlineStr">
        <is>
          <t>Jacob Claasen, Saya Barrey, Sawyer Bernard</t>
        </is>
      </c>
      <c r="AJ49" s="255" t="inlineStr">
        <is>
          <t>Jace Brooker, Liam Krasner</t>
        </is>
      </c>
      <c r="AK49" s="255" t="n"/>
      <c r="AL49" s="255" t="n"/>
      <c r="AM49" s="255" t="n"/>
    </row>
    <row r="50" customFormat="1" s="306">
      <c r="A50" s="255" t="inlineStr">
        <is>
          <t>Robertson</t>
        </is>
      </c>
      <c r="B50" s="255" t="inlineStr">
        <is>
          <t>Alayla</t>
        </is>
      </c>
      <c r="C50" s="255" t="n">
        <v>35348</v>
      </c>
      <c r="D50" s="256" t="n">
        <v>6</v>
      </c>
      <c r="E50" s="256" t="inlineStr">
        <is>
          <t>F</t>
        </is>
      </c>
      <c r="F50" s="255" t="inlineStr">
        <is>
          <t>Street</t>
        </is>
      </c>
      <c r="G50" s="255" t="inlineStr">
        <is>
          <t>Siskiyous</t>
        </is>
      </c>
      <c r="H50" s="305" t="n">
        <v>40217</v>
      </c>
      <c r="I50" s="255" t="n"/>
      <c r="J50" s="255" t="n"/>
      <c r="K50" s="255" t="n"/>
      <c r="L50" s="255" t="n"/>
      <c r="M50" s="255" t="n"/>
      <c r="N50" s="255" t="n"/>
      <c r="O50" s="255" t="n"/>
      <c r="P50" s="255" t="n"/>
      <c r="Q50" s="255" t="n"/>
      <c r="R50" s="255" t="n"/>
      <c r="S50" s="255" t="n"/>
      <c r="T50" s="255" t="n">
        <v>1</v>
      </c>
      <c r="U50" s="255" t="n">
        <v>1</v>
      </c>
      <c r="V50" s="260" t="inlineStr">
        <is>
          <t>pre alg</t>
        </is>
      </c>
      <c r="W50" s="255" t="inlineStr">
        <is>
          <t>Grade</t>
        </is>
      </c>
      <c r="X50" s="255" t="inlineStr">
        <is>
          <t>Grade</t>
        </is>
      </c>
      <c r="Y50" s="259" t="inlineStr">
        <is>
          <t>Mid 6</t>
        </is>
      </c>
      <c r="Z50" s="259" t="inlineStr">
        <is>
          <t>Mid 6</t>
        </is>
      </c>
      <c r="AA50" s="255" t="n"/>
      <c r="AB50" s="267" t="n"/>
      <c r="AC50" s="255" t="n"/>
      <c r="AD50" s="258" t="n"/>
      <c r="AE50" s="255" t="n"/>
      <c r="AF50" s="255" t="n"/>
      <c r="AG50" s="255" t="n"/>
      <c r="AH50" s="255" t="n"/>
      <c r="AI50" s="255" t="inlineStr">
        <is>
          <t>Hannah Hetland, Sojo Blakely, Dustin Corley</t>
        </is>
      </c>
      <c r="AJ50" s="255" t="inlineStr">
        <is>
          <t>Miriam Preskenis, Sofia Roman</t>
        </is>
      </c>
      <c r="AK50" s="255" t="n"/>
      <c r="AL50" s="255" t="n"/>
      <c r="AM50" s="255" t="n"/>
      <c r="AO50" s="308" t="n"/>
    </row>
    <row r="51" customFormat="1" s="306">
      <c r="A51" s="255" t="inlineStr">
        <is>
          <t>Rowbotham</t>
        </is>
      </c>
      <c r="B51" s="255" t="inlineStr">
        <is>
          <t>Emmett</t>
        </is>
      </c>
      <c r="C51" s="255" t="n">
        <v>37991</v>
      </c>
      <c r="D51" s="256" t="n">
        <v>6</v>
      </c>
      <c r="E51" s="256" t="inlineStr">
        <is>
          <t>M</t>
        </is>
      </c>
      <c r="F51" s="255" t="inlineStr">
        <is>
          <t>Multanen</t>
        </is>
      </c>
      <c r="G51" s="255" t="inlineStr">
        <is>
          <t>Cascades</t>
        </is>
      </c>
      <c r="H51" s="305" t="n">
        <v>40190</v>
      </c>
      <c r="I51" s="255" t="n"/>
      <c r="J51" s="255" t="n"/>
      <c r="K51" s="255" t="n"/>
      <c r="L51" s="255" t="n"/>
      <c r="M51" s="255" t="n"/>
      <c r="N51" s="255" t="n"/>
      <c r="O51" s="255" t="n"/>
      <c r="P51" s="255" t="n"/>
      <c r="Q51" s="255" t="n"/>
      <c r="R51" s="255" t="n"/>
      <c r="S51" s="255" t="n"/>
      <c r="T51" s="255" t="n">
        <v>2</v>
      </c>
      <c r="U51" s="255" t="n">
        <v>1</v>
      </c>
      <c r="V51" s="260" t="inlineStr">
        <is>
          <t>pre alg</t>
        </is>
      </c>
      <c r="W51" s="255" t="inlineStr">
        <is>
          <t>Below</t>
        </is>
      </c>
      <c r="X51" s="258" t="inlineStr">
        <is>
          <t>Grade</t>
        </is>
      </c>
      <c r="Y51" s="259" t="inlineStr">
        <is>
          <t>Level 5</t>
        </is>
      </c>
      <c r="Z51" s="259" t="inlineStr">
        <is>
          <t>Level 5</t>
        </is>
      </c>
      <c r="AA51" s="255" t="n"/>
      <c r="AB51" s="267" t="n"/>
      <c r="AC51" s="255" t="n"/>
      <c r="AD51" s="258" t="n"/>
      <c r="AE51" s="255" t="n"/>
      <c r="AF51" s="255" t="n"/>
      <c r="AG51" s="255" t="n"/>
      <c r="AH51" s="255" t="n"/>
      <c r="AI51" s="255" t="inlineStr">
        <is>
          <t>Max Dunbrasky. Mason Lupton, Zan Pollard, Rocket Victor</t>
        </is>
      </c>
      <c r="AJ51" s="255" t="n"/>
      <c r="AK51" s="255" t="inlineStr">
        <is>
          <t>Yes</t>
        </is>
      </c>
      <c r="AL51" s="255" t="n"/>
      <c r="AM51" s="255" t="n"/>
    </row>
    <row r="52" customFormat="1" s="306">
      <c r="A52" s="255" t="inlineStr">
        <is>
          <t>Santiago</t>
        </is>
      </c>
      <c r="B52" s="255" t="inlineStr">
        <is>
          <t>Zion</t>
        </is>
      </c>
      <c r="C52" s="255" t="n">
        <v>35533</v>
      </c>
      <c r="D52" s="256" t="n">
        <v>6</v>
      </c>
      <c r="E52" s="256" t="inlineStr">
        <is>
          <t>M</t>
        </is>
      </c>
      <c r="F52" s="255" t="inlineStr">
        <is>
          <t>Pryor</t>
        </is>
      </c>
      <c r="G52" s="255" t="inlineStr">
        <is>
          <t>Cascades</t>
        </is>
      </c>
      <c r="H52" s="305" t="n">
        <v>40137</v>
      </c>
      <c r="I52" s="255" t="n"/>
      <c r="J52" s="255" t="n"/>
      <c r="K52" s="255" t="n"/>
      <c r="L52" s="255" t="n"/>
      <c r="M52" s="255" t="n"/>
      <c r="N52" s="255" t="n"/>
      <c r="O52" s="255" t="n"/>
      <c r="P52" s="255" t="n"/>
      <c r="Q52" s="255" t="n"/>
      <c r="R52" s="255" t="n"/>
      <c r="S52" s="255" t="n"/>
      <c r="T52" s="255" t="n">
        <v>3</v>
      </c>
      <c r="U52" s="255" t="n">
        <v>3</v>
      </c>
      <c r="V52" s="260" t="inlineStr">
        <is>
          <t>7th</t>
        </is>
      </c>
      <c r="W52" s="255" t="inlineStr">
        <is>
          <t>Below</t>
        </is>
      </c>
      <c r="X52" s="258" t="inlineStr">
        <is>
          <t>Below</t>
        </is>
      </c>
      <c r="Y52" s="259" t="inlineStr">
        <is>
          <t>Level 4</t>
        </is>
      </c>
      <c r="Z52" s="259" t="inlineStr">
        <is>
          <t>Level 5</t>
        </is>
      </c>
      <c r="AA52" s="255" t="n"/>
      <c r="AB52" s="255" t="n"/>
      <c r="AC52" s="255" t="inlineStr">
        <is>
          <t>Current</t>
        </is>
      </c>
      <c r="AD52" s="258" t="n"/>
      <c r="AE52" s="255" t="n"/>
      <c r="AF52" s="255" t="n"/>
      <c r="AG52" s="255" t="n"/>
      <c r="AH52" s="255" t="n"/>
      <c r="AI52" s="255" t="inlineStr">
        <is>
          <t xml:space="preserve">Max Dunbrasky, </t>
        </is>
      </c>
      <c r="AJ52" s="255" t="inlineStr">
        <is>
          <t>Dublin Inman</t>
        </is>
      </c>
      <c r="AK52" s="255" t="n"/>
      <c r="AL52" s="255" t="n"/>
      <c r="AM52" s="255" t="inlineStr">
        <is>
          <t>lots of contact with administrtion this year--sexualized comments, touching others inappropriately</t>
        </is>
      </c>
    </row>
    <row r="53" customFormat="1" s="306">
      <c r="A53" s="255" t="inlineStr">
        <is>
          <t>Sible</t>
        </is>
      </c>
      <c r="B53" s="255" t="inlineStr">
        <is>
          <t>Emmett</t>
        </is>
      </c>
      <c r="C53" s="255" t="n">
        <v>36200</v>
      </c>
      <c r="D53" s="256" t="n">
        <v>6</v>
      </c>
      <c r="E53" s="256" t="inlineStr">
        <is>
          <t>M</t>
        </is>
      </c>
      <c r="F53" s="255" t="inlineStr">
        <is>
          <t>Oehler</t>
        </is>
      </c>
      <c r="G53" s="255" t="inlineStr">
        <is>
          <t>Cascades</t>
        </is>
      </c>
      <c r="H53" s="305" t="n">
        <v>40125</v>
      </c>
      <c r="I53" s="255" t="inlineStr">
        <is>
          <t>John Stroud</t>
        </is>
      </c>
      <c r="J53" s="255" t="n"/>
      <c r="K53" s="255" t="n"/>
      <c r="L53" s="255" t="n"/>
      <c r="M53" s="255" t="n"/>
      <c r="N53" s="255" t="n"/>
      <c r="O53" s="255" t="n"/>
      <c r="P53" s="255" t="n"/>
      <c r="Q53" s="255" t="n"/>
      <c r="R53" s="255" t="inlineStr">
        <is>
          <t>Yes</t>
        </is>
      </c>
      <c r="S53" s="255" t="n"/>
      <c r="T53" s="255" t="n">
        <v>1</v>
      </c>
      <c r="U53" s="255" t="n">
        <v>3</v>
      </c>
      <c r="V53" s="255" t="inlineStr">
        <is>
          <t>pre alg</t>
        </is>
      </c>
      <c r="W53" s="255" t="inlineStr">
        <is>
          <t>Grade</t>
        </is>
      </c>
      <c r="X53" s="258" t="inlineStr">
        <is>
          <t>Grade</t>
        </is>
      </c>
      <c r="Y53" s="259" t="inlineStr">
        <is>
          <t>Late 6</t>
        </is>
      </c>
      <c r="Z53" s="259" t="inlineStr">
        <is>
          <t>Late 6</t>
        </is>
      </c>
      <c r="AA53" s="255" t="n"/>
      <c r="AB53" s="255" t="n"/>
      <c r="AC53" s="255" t="n"/>
      <c r="AD53" s="258" t="n"/>
      <c r="AE53" s="255" t="n"/>
      <c r="AF53" s="255" t="n"/>
      <c r="AG53" s="255" t="n"/>
      <c r="AH53" s="255" t="n"/>
      <c r="AI53" s="255" t="inlineStr">
        <is>
          <t>Layla Martin, Jillian Taylor, Cru Lang</t>
        </is>
      </c>
      <c r="AJ53" s="255" t="inlineStr">
        <is>
          <t>Pouya Sadri, Devin Box, Lucy Bell</t>
        </is>
      </c>
      <c r="AK53" s="255" t="n"/>
      <c r="AL53" s="255" t="n"/>
      <c r="AM53" s="255" t="inlineStr">
        <is>
          <t>Very supportive parents; On behavior plan;</t>
        </is>
      </c>
    </row>
    <row r="54" customFormat="1" s="306">
      <c r="A54" s="255" t="inlineStr">
        <is>
          <t>Strait</t>
        </is>
      </c>
      <c r="B54" s="255" t="inlineStr">
        <is>
          <t>Cooper</t>
        </is>
      </c>
      <c r="C54" s="255" t="n">
        <v>39047</v>
      </c>
      <c r="D54" s="256" t="n">
        <v>6</v>
      </c>
      <c r="E54" s="256" t="inlineStr">
        <is>
          <t>M</t>
        </is>
      </c>
      <c r="F54" s="255" t="inlineStr">
        <is>
          <t>Street</t>
        </is>
      </c>
      <c r="G54" s="255" t="inlineStr">
        <is>
          <t>Siskiyous</t>
        </is>
      </c>
      <c r="H54" s="255" t="n">
        <v>40175</v>
      </c>
      <c r="I54" s="255" t="n"/>
      <c r="J54" s="255" t="n"/>
      <c r="K54" s="255" t="n"/>
      <c r="L54" s="255" t="n"/>
      <c r="M54" s="255" t="n"/>
      <c r="N54" s="255" t="n"/>
      <c r="O54" s="255" t="n"/>
      <c r="P54" s="255" t="n"/>
      <c r="Q54" s="255" t="n"/>
      <c r="R54" s="255" t="n"/>
      <c r="S54" s="255" t="n"/>
      <c r="T54" s="255" t="n">
        <v>1</v>
      </c>
      <c r="U54" s="255" t="n">
        <v>1</v>
      </c>
      <c r="V54" s="255" t="inlineStr">
        <is>
          <t>pre alg</t>
        </is>
      </c>
      <c r="W54" s="255" t="inlineStr">
        <is>
          <t>Above</t>
        </is>
      </c>
      <c r="X54" s="255" t="inlineStr">
        <is>
          <t>Above</t>
        </is>
      </c>
      <c r="Y54" s="259" t="inlineStr">
        <is>
          <t>Level 8</t>
        </is>
      </c>
      <c r="Z54" s="259" t="inlineStr">
        <is>
          <t>Late 6</t>
        </is>
      </c>
      <c r="AA54" s="255" t="n"/>
      <c r="AB54" s="255" t="n"/>
      <c r="AC54" s="255" t="n"/>
      <c r="AD54" s="258" t="n"/>
      <c r="AE54" s="255" t="n"/>
      <c r="AF54" s="255" t="n"/>
      <c r="AG54" s="255" t="n"/>
      <c r="AH54" s="255" t="n"/>
      <c r="AI54" s="255" t="inlineStr">
        <is>
          <t>Max Herron, Benett Willeby, Grant Heeter</t>
        </is>
      </c>
      <c r="AJ54" s="255" t="n"/>
      <c r="AK54" s="255" t="inlineStr">
        <is>
          <t>Yes</t>
        </is>
      </c>
      <c r="AL54" s="255" t="n"/>
      <c r="AM54" s="255" t="n"/>
    </row>
    <row r="55" customFormat="1" s="306">
      <c r="A55" s="255" t="inlineStr">
        <is>
          <t>Swofford</t>
        </is>
      </c>
      <c r="B55" s="255" t="inlineStr">
        <is>
          <t>Celia</t>
        </is>
      </c>
      <c r="C55" s="255" t="n">
        <v>35677</v>
      </c>
      <c r="D55" s="256" t="n">
        <v>6</v>
      </c>
      <c r="E55" s="256" t="inlineStr">
        <is>
          <t>F</t>
        </is>
      </c>
      <c r="F55" s="255" t="inlineStr">
        <is>
          <t>Street</t>
        </is>
      </c>
      <c r="G55" s="255" t="inlineStr">
        <is>
          <t>Siskiyous</t>
        </is>
      </c>
      <c r="H55" s="255" t="n">
        <v>40288</v>
      </c>
      <c r="I55" s="255" t="inlineStr">
        <is>
          <t>Katherine Holden</t>
        </is>
      </c>
      <c r="J55" s="255" t="n"/>
      <c r="K55" s="255" t="n"/>
      <c r="L55" s="255" t="n"/>
      <c r="M55" s="255" t="n"/>
      <c r="N55" s="255" t="n"/>
      <c r="O55" s="255" t="n"/>
      <c r="P55" s="255" t="inlineStr">
        <is>
          <t>Current</t>
        </is>
      </c>
      <c r="Q55" s="255" t="inlineStr">
        <is>
          <t>ADD</t>
        </is>
      </c>
      <c r="R55" s="255" t="n"/>
      <c r="S55" s="255" t="n"/>
      <c r="T55" s="255" t="n">
        <v>3</v>
      </c>
      <c r="U55" s="255" t="n">
        <v>2</v>
      </c>
      <c r="V55" s="255" t="inlineStr">
        <is>
          <t>7th</t>
        </is>
      </c>
      <c r="W55" s="255" t="inlineStr">
        <is>
          <t>Grade</t>
        </is>
      </c>
      <c r="X55" s="255" t="inlineStr">
        <is>
          <t>Grade</t>
        </is>
      </c>
      <c r="Y55" s="259" t="inlineStr">
        <is>
          <t>Level 5</t>
        </is>
      </c>
      <c r="Z55" s="259" t="inlineStr">
        <is>
          <t>Level 5</t>
        </is>
      </c>
      <c r="AA55" s="255" t="n"/>
      <c r="AB55" s="255" t="n"/>
      <c r="AC55" s="255" t="inlineStr">
        <is>
          <t>Exited</t>
        </is>
      </c>
      <c r="AD55" s="258" t="n"/>
      <c r="AE55" s="255" t="n"/>
      <c r="AF55" s="255" t="n"/>
      <c r="AG55" s="255" t="n"/>
      <c r="AH55" s="255" t="n"/>
      <c r="AI55" s="255" t="inlineStr">
        <is>
          <t>Sadie Crawford, Abigail Culver, Phoebe Stachel</t>
        </is>
      </c>
      <c r="AJ55" s="255" t="n"/>
      <c r="AK55" s="255" t="n"/>
      <c r="AL55" s="255" t="n"/>
      <c r="AM55" s="255" t="n"/>
    </row>
    <row r="56" customFormat="1" s="306">
      <c r="A56" s="255" t="inlineStr">
        <is>
          <t>Templer</t>
        </is>
      </c>
      <c r="B56" s="255" t="inlineStr">
        <is>
          <t>DeeDee</t>
        </is>
      </c>
      <c r="C56" s="255" t="n">
        <v>38164</v>
      </c>
      <c r="D56" s="256" t="n">
        <v>6</v>
      </c>
      <c r="E56" s="256" t="inlineStr">
        <is>
          <t>F</t>
        </is>
      </c>
      <c r="F56" s="255" t="inlineStr">
        <is>
          <t>Kolni</t>
        </is>
      </c>
      <c r="G56" s="255" t="inlineStr">
        <is>
          <t>Siskiyous</t>
        </is>
      </c>
      <c r="H56" s="255" t="n">
        <v>40262</v>
      </c>
      <c r="I56" s="255" t="n"/>
      <c r="J56" s="255" t="n"/>
      <c r="K56" s="255" t="n"/>
      <c r="L56" s="255" t="n"/>
      <c r="M56" s="255" t="n"/>
      <c r="N56" s="255" t="n"/>
      <c r="O56" s="255" t="n"/>
      <c r="P56" s="255" t="n"/>
      <c r="Q56" s="255" t="n"/>
      <c r="R56" s="255" t="n"/>
      <c r="S56" s="255" t="n"/>
      <c r="T56" s="255" t="n">
        <v>2</v>
      </c>
      <c r="U56" s="255" t="n">
        <v>3</v>
      </c>
      <c r="V56" s="255" t="inlineStr">
        <is>
          <t>7th</t>
        </is>
      </c>
      <c r="W56" s="255" t="inlineStr">
        <is>
          <t>Grade</t>
        </is>
      </c>
      <c r="X56" s="255" t="inlineStr">
        <is>
          <t>Above</t>
        </is>
      </c>
      <c r="Y56" s="259" t="inlineStr">
        <is>
          <t>Early 6</t>
        </is>
      </c>
      <c r="Z56" s="259" t="inlineStr">
        <is>
          <t>Level 5</t>
        </is>
      </c>
      <c r="AA56" s="255" t="n"/>
      <c r="AB56" s="255" t="n"/>
      <c r="AC56" s="255" t="n"/>
      <c r="AD56" s="258" t="n"/>
      <c r="AE56" s="255" t="n"/>
      <c r="AF56" s="255" t="n"/>
      <c r="AG56" s="255" t="n"/>
      <c r="AH56" s="255" t="n"/>
      <c r="AI56" s="255" t="inlineStr">
        <is>
          <t>Dolly Rimes, Opal Fleming, (Nikki Grigg- may have changed)</t>
        </is>
      </c>
      <c r="AJ56" s="255" t="inlineStr">
        <is>
          <t>Zachary McCoy, Vicky Austin</t>
        </is>
      </c>
      <c r="AK56" s="255" t="n"/>
      <c r="AL56" s="255" t="n"/>
      <c r="AM56" s="255" t="n"/>
    </row>
    <row r="57" customFormat="1" s="306">
      <c r="A57" s="255" t="inlineStr">
        <is>
          <t>Tilton</t>
        </is>
      </c>
      <c r="B57" s="255" t="inlineStr">
        <is>
          <t>Xandir</t>
        </is>
      </c>
      <c r="C57" s="255" t="n">
        <v>35357</v>
      </c>
      <c r="D57" s="256" t="n">
        <v>6</v>
      </c>
      <c r="E57" s="256" t="inlineStr">
        <is>
          <t>M</t>
        </is>
      </c>
      <c r="F57" s="255" t="inlineStr">
        <is>
          <t>Hardy</t>
        </is>
      </c>
      <c r="G57" s="255" t="inlineStr">
        <is>
          <t>Siskiyous</t>
        </is>
      </c>
      <c r="H57" s="255" t="n">
        <v>40155</v>
      </c>
      <c r="I57" s="255" t="inlineStr">
        <is>
          <t>John Stroud</t>
        </is>
      </c>
      <c r="J57" s="255" t="n"/>
      <c r="K57" s="255" t="n"/>
      <c r="L57" s="255" t="n"/>
      <c r="M57" s="255" t="n"/>
      <c r="N57" s="255" t="n"/>
      <c r="O57" s="255" t="n"/>
      <c r="P57" s="255" t="n"/>
      <c r="Q57" s="255" t="n"/>
      <c r="R57" s="255" t="inlineStr">
        <is>
          <t>Yes</t>
        </is>
      </c>
      <c r="S57" s="255" t="n"/>
      <c r="T57" s="255" t="n">
        <v>2</v>
      </c>
      <c r="U57" s="255" t="n">
        <v>2</v>
      </c>
      <c r="V57" s="255" t="inlineStr">
        <is>
          <t>pre alg</t>
        </is>
      </c>
      <c r="W57" s="255" t="inlineStr">
        <is>
          <t>Grade</t>
        </is>
      </c>
      <c r="X57" s="255" t="inlineStr">
        <is>
          <t>Grade</t>
        </is>
      </c>
      <c r="Y57" s="259" t="inlineStr">
        <is>
          <t>Mid 6</t>
        </is>
      </c>
      <c r="Z57" s="259" t="inlineStr">
        <is>
          <t>Early 6</t>
        </is>
      </c>
      <c r="AA57" s="255" t="n"/>
      <c r="AB57" s="255" t="n"/>
      <c r="AC57" s="255" t="n"/>
      <c r="AD57" s="258" t="n"/>
      <c r="AE57" s="255" t="n"/>
      <c r="AF57" s="255" t="n"/>
      <c r="AG57" s="255" t="n"/>
      <c r="AH57" s="255" t="n"/>
      <c r="AI57" s="255" t="inlineStr">
        <is>
          <t>Carter Franks, Evelynn Jones, Sage Allario</t>
        </is>
      </c>
      <c r="AJ57" s="255" t="inlineStr">
        <is>
          <t>Benett Willeby, Griffyn Simms</t>
        </is>
      </c>
      <c r="AK57" s="255" t="n"/>
      <c r="AL57" s="255" t="n"/>
      <c r="AM57" s="255" t="n"/>
    </row>
    <row r="58">
      <c r="C58" s="168" t="n"/>
      <c r="D58" s="168" t="n"/>
      <c r="E58" s="199" t="n"/>
      <c r="F58" s="199" t="n"/>
      <c r="G58" s="199" t="n"/>
      <c r="H58" s="199" t="n"/>
      <c r="I58" s="199" t="n"/>
      <c r="J58" s="168" t="n"/>
      <c r="K58" s="199" t="n"/>
      <c r="L58" s="168" t="n"/>
      <c r="M58" s="168" t="n"/>
      <c r="N58" s="199" t="n"/>
      <c r="P58" s="168" t="n"/>
      <c r="Q58" s="199" t="n"/>
      <c r="R58" s="199" t="n"/>
      <c r="S58" s="168" t="n"/>
      <c r="U58" s="168" t="n"/>
      <c r="V58" s="168" t="n"/>
      <c r="W58" s="168" t="n"/>
    </row>
    <row r="59">
      <c r="C59" s="168" t="n"/>
      <c r="D59" s="168" t="n"/>
      <c r="E59" s="199" t="n"/>
      <c r="F59" s="199" t="n"/>
      <c r="G59" s="199" t="n"/>
      <c r="H59" s="199" t="n"/>
      <c r="I59" s="199" t="n"/>
      <c r="J59" s="168" t="n"/>
      <c r="K59" s="199"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99" t="n"/>
      <c r="L60" s="168" t="n"/>
      <c r="M60" s="168" t="n"/>
      <c r="N60" s="199" t="n"/>
      <c r="P60" s="168" t="n"/>
      <c r="Q60" s="199" t="n"/>
      <c r="R60" s="199" t="n"/>
      <c r="S60" s="168" t="n"/>
      <c r="U60" s="168" t="n"/>
      <c r="V60" s="168" t="n"/>
      <c r="W60" s="168" t="n"/>
    </row>
    <row r="61">
      <c r="C61" s="168" t="n"/>
      <c r="D61" s="168" t="n"/>
      <c r="E61" s="199" t="n"/>
      <c r="F61" s="199" t="n"/>
      <c r="G61" s="199" t="n"/>
      <c r="H61" s="199" t="n"/>
      <c r="I61" s="199" t="n"/>
      <c r="J61" s="168" t="n"/>
      <c r="K61" s="199" t="n"/>
      <c r="L61" s="168" t="n"/>
      <c r="M61" s="168" t="n"/>
      <c r="N61" s="199" t="n"/>
      <c r="P61" s="168" t="n"/>
      <c r="Q61" s="199" t="n"/>
      <c r="R61" s="199" t="n"/>
      <c r="S61" s="168" t="n"/>
      <c r="U61" s="168" t="n"/>
      <c r="V61" s="168" t="n"/>
      <c r="W61" s="168" t="n"/>
    </row>
    <row r="62">
      <c r="C62" s="168" t="n"/>
      <c r="D62" s="168" t="n"/>
      <c r="E62" s="199" t="n"/>
      <c r="F62" s="199" t="n"/>
      <c r="G62" s="199" t="n"/>
      <c r="H62" s="199" t="n"/>
      <c r="I62" s="199" t="n"/>
      <c r="J62" s="168" t="n"/>
      <c r="K62" s="199"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99" t="n"/>
      <c r="L63" s="168" t="n"/>
      <c r="M63" s="168" t="n"/>
      <c r="N63" s="199" t="n"/>
      <c r="P63" s="168" t="n"/>
      <c r="Q63" s="199" t="n"/>
      <c r="R63" s="199" t="n"/>
      <c r="S63" s="168" t="n"/>
      <c r="U63" s="168" t="n"/>
      <c r="V63" s="168" t="n"/>
      <c r="W63" s="168" t="n"/>
    </row>
    <row r="64">
      <c r="C64" s="168" t="n"/>
      <c r="D64" s="168" t="n"/>
      <c r="E64" s="199" t="n"/>
      <c r="F64" s="199" t="n"/>
      <c r="G64" s="199" t="n"/>
      <c r="H64" s="199" t="n"/>
      <c r="I64" s="199" t="n"/>
      <c r="J64" s="168" t="n"/>
      <c r="K64" s="199"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99"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99"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99" t="n"/>
      <c r="L67" s="168" t="n"/>
      <c r="M67" s="168" t="n"/>
      <c r="N67" s="199" t="n"/>
      <c r="P67" s="168" t="n"/>
      <c r="Q67" s="199" t="n"/>
      <c r="R67" s="199" t="n"/>
      <c r="S67" s="168" t="n"/>
      <c r="U67" s="168" t="n"/>
      <c r="V67" s="168" t="n"/>
    </row>
    <row r="68">
      <c r="C68" s="168" t="n"/>
      <c r="D68" s="168" t="n"/>
      <c r="E68" s="199" t="n"/>
      <c r="F68" s="199" t="n"/>
      <c r="G68" s="199" t="n"/>
      <c r="H68" s="199" t="n"/>
      <c r="I68" s="199" t="n"/>
      <c r="J68" s="168" t="n"/>
      <c r="K68" s="199" t="n"/>
      <c r="L68" s="168" t="n"/>
      <c r="M68" s="168" t="n"/>
      <c r="N68" s="199" t="n"/>
      <c r="P68" s="168" t="n"/>
      <c r="Q68" s="199" t="n"/>
      <c r="R68" s="199" t="n"/>
      <c r="S68" s="168" t="n"/>
      <c r="U68" s="168" t="n"/>
      <c r="V68" s="168" t="n"/>
      <c r="W68" s="168" t="n"/>
    </row>
    <row r="69">
      <c r="C69" s="168" t="n"/>
      <c r="D69" s="168" t="n"/>
      <c r="E69" s="199" t="n"/>
      <c r="F69" s="199" t="n"/>
      <c r="G69" s="199" t="n"/>
      <c r="H69" s="199" t="n"/>
      <c r="I69" s="199" t="n"/>
      <c r="J69" s="168" t="n"/>
      <c r="K69" s="199" t="n"/>
      <c r="L69" s="168" t="n"/>
      <c r="M69" s="168" t="n"/>
      <c r="N69" s="199" t="n"/>
      <c r="P69" s="168" t="n"/>
      <c r="Q69" s="199" t="n"/>
      <c r="R69" s="199" t="n"/>
      <c r="S69" s="168" t="n"/>
      <c r="U69" s="168" t="n"/>
      <c r="V69" s="168" t="n"/>
    </row>
  </sheetData>
  <dataValidations count="8">
    <dataValidation sqref="AC2:AC17 AC37:AC57" showErrorMessage="1" showInputMessage="1" allowBlank="1" type="list">
      <formula1>"Current, Exited"</formula1>
    </dataValidation>
    <dataValidation sqref="W2:X57" showErrorMessage="1" showInputMessage="1" allowBlank="1" type="list">
      <formula1>"Above, Grade, Below, Sped"</formula1>
    </dataValidation>
    <dataValidation sqref="V2:V57" showErrorMessage="1" showInputMessage="1" allowBlank="1" type="list">
      <formula1>"pre alg, 7th, ALG, sped"</formula1>
    </dataValidation>
    <dataValidation sqref="AG2:AG57" showErrorMessage="1" showInputMessage="1" allowBlank="1" type="list">
      <formula1>"Current, Recommend"</formula1>
    </dataValidation>
    <dataValidation sqref="AA2:AA57" showErrorMessage="1" showInputMessage="1" allowBlank="1" type="list">
      <formula1>"M, R, M/R"</formula1>
    </dataValidation>
    <dataValidation sqref="T2:U57" showErrorMessage="1" showInputMessage="1" allowBlank="1" type="list">
      <formula1>"1, 2, 3"</formula1>
    </dataValidation>
    <dataValidation sqref="J2:J57 R2:S57 AL2:AL57 AE37:AE57 AH2:AH57 AK37:AK57 AK2:AK24 AF2:AF57 AD2:AD57 AE2:AE17" showErrorMessage="1" showInputMessage="1" allowBlank="1" type="list">
      <formula1>"Yes"</formula1>
    </dataValidation>
    <dataValidation sqref="K2:P57" showErrorMessage="1" showInputMessage="1" allowBlank="1" type="list">
      <formula1>"Current, Recommend, Exited"</formula1>
    </dataValidation>
  </dataValidation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B22"/>
  <sheetViews>
    <sheetView workbookViewId="0">
      <selection activeCell="H17" sqref="H17"/>
    </sheetView>
  </sheetViews>
  <sheetFormatPr baseColWidth="10" defaultColWidth="8.6640625" defaultRowHeight="16"/>
  <cols>
    <col width="8.6640625" customWidth="1" style="2" min="1" max="16384"/>
  </cols>
  <sheetData>
    <row r="1" customFormat="1" s="39">
      <c r="A1" s="39" t="inlineStr">
        <is>
          <t>To Aspen</t>
        </is>
      </c>
    </row>
    <row r="2">
      <c r="A2" s="335" t="inlineStr">
        <is>
          <t>Connolly</t>
        </is>
      </c>
      <c r="B2" s="335" t="inlineStr">
        <is>
          <t>Vivian</t>
        </is>
      </c>
      <c r="C2" s="336" t="n">
        <v>35427</v>
      </c>
      <c r="D2" s="337" t="inlineStr">
        <is>
          <t>F</t>
        </is>
      </c>
      <c r="E2" s="327" t="n">
        <v>7</v>
      </c>
      <c r="I2" s="254" t="n"/>
      <c r="J2" s="254" t="n"/>
      <c r="K2" s="24" t="n"/>
      <c r="N2" s="101" t="n"/>
      <c r="O2" s="101" t="n"/>
      <c r="R2" s="98" t="n"/>
      <c r="S2" s="88" t="n"/>
      <c r="T2" s="310" t="n"/>
      <c r="U2" s="88" t="n"/>
      <c r="V2" s="88" t="n"/>
      <c r="W2" s="88" t="n"/>
      <c r="X2" s="248" t="n"/>
      <c r="Y2" s="88" t="n"/>
      <c r="Z2" s="311" t="n"/>
      <c r="AA2" s="311" t="n"/>
      <c r="AB2" s="88" t="n"/>
    </row>
    <row r="3">
      <c r="D3" s="24" t="n"/>
      <c r="E3" s="24" t="n"/>
      <c r="I3" s="254" t="n"/>
      <c r="J3" s="254" t="n"/>
      <c r="K3" s="24" t="n"/>
      <c r="N3" s="101" t="n"/>
      <c r="O3" s="101" t="n"/>
      <c r="S3" s="87" t="n"/>
      <c r="T3" s="87" t="n"/>
      <c r="U3" s="87" t="n"/>
      <c r="V3" s="248" t="n"/>
      <c r="W3" s="248" t="n"/>
    </row>
    <row r="4" customFormat="1" s="39">
      <c r="A4" s="2" t="n"/>
      <c r="B4" s="2" t="n"/>
      <c r="C4" s="312" t="n"/>
      <c r="D4" s="24" t="n"/>
      <c r="E4" s="313" t="n"/>
      <c r="F4" s="2" t="n"/>
      <c r="G4" s="195" t="n"/>
      <c r="H4" s="195" t="n"/>
      <c r="I4" s="252" t="n"/>
      <c r="J4" s="252" t="n"/>
      <c r="K4" s="245" t="n"/>
      <c r="L4" s="195" t="n"/>
      <c r="M4" s="195" t="n"/>
      <c r="N4" s="101" t="n"/>
      <c r="O4" s="101" t="n"/>
      <c r="P4" s="195" t="n"/>
      <c r="Q4" s="195" t="n"/>
      <c r="R4" s="195" t="n"/>
      <c r="S4" s="88" t="n"/>
      <c r="T4" s="88" t="n"/>
      <c r="U4" s="88" t="n"/>
      <c r="V4" s="88" t="n"/>
      <c r="W4" s="88" t="n"/>
      <c r="X4" s="248" t="n"/>
      <c r="Y4" s="88" t="n"/>
      <c r="Z4" s="311" t="n"/>
      <c r="AA4" s="88" t="n"/>
      <c r="AB4" s="88" t="n"/>
    </row>
    <row r="5">
      <c r="A5" s="39" t="inlineStr">
        <is>
          <t>To Sequoia</t>
        </is>
      </c>
      <c r="B5" s="39" t="n"/>
      <c r="C5" s="39" t="n"/>
      <c r="D5" s="39" t="n"/>
      <c r="E5" s="39" t="n"/>
      <c r="F5" s="39" t="n"/>
      <c r="G5" s="39" t="n"/>
      <c r="H5" s="39" t="n"/>
      <c r="I5" s="39" t="n"/>
      <c r="J5" s="39" t="n"/>
      <c r="K5" s="39" t="n"/>
      <c r="L5" s="39" t="n"/>
      <c r="M5" s="39" t="n"/>
      <c r="N5" s="39" t="n"/>
      <c r="O5" s="39" t="n"/>
      <c r="P5" s="39" t="n"/>
      <c r="Q5" s="4" t="n"/>
      <c r="R5" s="4" t="n"/>
      <c r="S5" s="11" t="n"/>
      <c r="T5" s="11" t="n"/>
      <c r="U5" s="36" t="n"/>
      <c r="V5" s="3" t="n"/>
      <c r="W5" s="39" t="n"/>
      <c r="X5" s="39" t="n"/>
      <c r="Y5" s="39" t="n"/>
      <c r="Z5" s="39" t="n"/>
      <c r="AA5" s="39" t="n"/>
      <c r="AB5" s="39" t="n"/>
    </row>
    <row r="6">
      <c r="A6" s="328" t="inlineStr">
        <is>
          <t>Robertson</t>
        </is>
      </c>
      <c r="B6" s="329" t="inlineStr">
        <is>
          <t>Alayla</t>
        </is>
      </c>
      <c r="C6" s="330" t="n">
        <v>35348</v>
      </c>
      <c r="D6" s="331" t="inlineStr">
        <is>
          <t>F</t>
        </is>
      </c>
      <c r="E6" s="331" t="n">
        <v>7</v>
      </c>
      <c r="F6" s="24" t="n"/>
      <c r="G6" s="24" t="n"/>
      <c r="H6" s="24" t="n"/>
      <c r="I6" s="254" t="n"/>
      <c r="J6" s="254" t="n"/>
      <c r="K6" s="24" t="n"/>
      <c r="L6" s="24" t="n"/>
      <c r="M6" s="24" t="n"/>
      <c r="N6" s="24" t="n"/>
      <c r="O6" s="24" t="n"/>
      <c r="P6" s="24" t="n"/>
      <c r="Q6" s="24" t="n"/>
      <c r="R6" s="314" t="n"/>
      <c r="S6" s="88" t="n"/>
      <c r="T6" s="88" t="n"/>
      <c r="U6" s="88" t="n"/>
      <c r="V6" s="88" t="n"/>
      <c r="W6" s="88" t="n"/>
      <c r="X6" s="88" t="n"/>
      <c r="Y6" s="88" t="n"/>
      <c r="Z6" s="88" t="n"/>
      <c r="AA6" s="315" t="n"/>
      <c r="AB6" s="94" t="n"/>
    </row>
    <row r="7">
      <c r="A7" s="335" t="inlineStr">
        <is>
          <t>Hadji</t>
        </is>
      </c>
      <c r="B7" s="335" t="inlineStr">
        <is>
          <t>Zahra</t>
        </is>
      </c>
      <c r="C7" s="336" t="n">
        <v>37445</v>
      </c>
      <c r="D7" s="337" t="inlineStr">
        <is>
          <t>F</t>
        </is>
      </c>
      <c r="E7" s="327" t="n">
        <v>7</v>
      </c>
    </row>
    <row r="8" customFormat="1" s="39">
      <c r="A8" s="325" t="inlineStr">
        <is>
          <t>Cucinello</t>
        </is>
      </c>
      <c r="B8" s="325" t="inlineStr">
        <is>
          <t>Francis</t>
        </is>
      </c>
      <c r="C8" s="326" t="n">
        <v>38736</v>
      </c>
      <c r="D8" s="327" t="inlineStr">
        <is>
          <t>F</t>
        </is>
      </c>
      <c r="E8" s="327" t="n">
        <v>8</v>
      </c>
      <c r="F8" s="2" t="n"/>
      <c r="G8" s="2" t="n"/>
      <c r="H8" s="2" t="n"/>
      <c r="I8" s="2" t="n"/>
      <c r="J8" s="2" t="n"/>
      <c r="K8" s="2" t="n"/>
      <c r="L8" s="2" t="n"/>
      <c r="M8" s="2" t="n"/>
      <c r="N8" s="2" t="n"/>
      <c r="O8" s="2" t="n"/>
      <c r="P8" s="2" t="n"/>
      <c r="W8" s="2" t="n"/>
      <c r="X8" s="2" t="n"/>
      <c r="Y8" s="2" t="n"/>
      <c r="Z8" s="2" t="n"/>
      <c r="AA8" s="2" t="n"/>
      <c r="AB8" s="2" t="n"/>
    </row>
    <row r="9" customFormat="1" s="39">
      <c r="A9" s="2" t="inlineStr">
        <is>
          <t>Hernandez</t>
        </is>
      </c>
      <c r="B9" s="2" t="inlineStr">
        <is>
          <t>Colton</t>
        </is>
      </c>
      <c r="C9" s="2" t="n">
        <v>35704</v>
      </c>
      <c r="D9" s="327" t="inlineStr">
        <is>
          <t>M</t>
        </is>
      </c>
      <c r="E9" s="327" t="n">
        <v>7</v>
      </c>
      <c r="F9" s="2" t="n"/>
      <c r="G9" s="2" t="n"/>
      <c r="H9" s="2" t="n"/>
      <c r="I9" s="2" t="n"/>
      <c r="J9" s="2" t="n"/>
      <c r="K9" s="2" t="n"/>
      <c r="L9" s="2" t="n"/>
      <c r="M9" s="2" t="n"/>
      <c r="N9" s="2" t="n"/>
      <c r="O9" s="2" t="n"/>
      <c r="P9" s="2" t="n"/>
      <c r="W9" s="2" t="n"/>
      <c r="X9" s="2" t="n"/>
      <c r="Y9" s="2" t="n"/>
      <c r="Z9" s="2" t="n"/>
      <c r="AA9" s="2" t="n"/>
      <c r="AB9" s="2" t="n"/>
    </row>
    <row r="10" customFormat="1" s="39">
      <c r="A10" s="343" t="inlineStr">
        <is>
          <t>Lustman</t>
        </is>
      </c>
      <c r="B10" s="343" t="inlineStr">
        <is>
          <t>Soli</t>
        </is>
      </c>
      <c r="C10" s="343" t="n">
        <v>37566</v>
      </c>
      <c r="D10" s="346" t="inlineStr">
        <is>
          <t>M</t>
        </is>
      </c>
      <c r="E10" s="346" t="n">
        <v>8</v>
      </c>
      <c r="F10" s="346" t="inlineStr">
        <is>
          <t>504p</t>
        </is>
      </c>
      <c r="G10" s="346" t="n"/>
      <c r="H10" s="346" t="inlineStr">
        <is>
          <t xml:space="preserve"> </t>
        </is>
      </c>
      <c r="I10" s="346" t="n">
        <v>2</v>
      </c>
      <c r="J10" s="346" t="n">
        <v>2</v>
      </c>
      <c r="K10" s="2" t="n"/>
      <c r="L10" s="2" t="n"/>
      <c r="M10" s="2" t="n"/>
      <c r="N10" s="2" t="n"/>
      <c r="O10" s="2" t="n"/>
      <c r="P10" s="2" t="n"/>
      <c r="W10" s="2" t="n"/>
      <c r="X10" s="2" t="n"/>
      <c r="Y10" s="2" t="n"/>
      <c r="Z10" s="2" t="n"/>
      <c r="AA10" s="2" t="n"/>
      <c r="AB10" s="2" t="n"/>
    </row>
    <row r="11">
      <c r="A11" s="39" t="inlineStr">
        <is>
          <t>From Sequoia</t>
        </is>
      </c>
      <c r="B11" s="39" t="n"/>
      <c r="C11" s="39" t="n"/>
      <c r="D11" s="39" t="n"/>
      <c r="E11" s="39" t="n"/>
      <c r="F11" s="39" t="n"/>
      <c r="G11" s="39" t="n"/>
      <c r="H11" s="39" t="n"/>
      <c r="I11" s="39" t="n"/>
      <c r="J11" s="39" t="n"/>
      <c r="K11" s="39" t="n"/>
      <c r="L11" s="39" t="n"/>
      <c r="M11" s="39" t="n"/>
      <c r="N11" s="39" t="n"/>
      <c r="O11" s="39" t="n"/>
      <c r="P11" s="39" t="n"/>
      <c r="Q11" s="24" t="n"/>
      <c r="R11" s="5" t="n"/>
      <c r="S11" s="5" t="n"/>
      <c r="T11" s="5" t="n"/>
      <c r="U11" s="3" t="n"/>
      <c r="W11" s="39" t="n"/>
      <c r="X11" s="39" t="n"/>
      <c r="Y11" s="39" t="n"/>
      <c r="Z11" s="39" t="n"/>
      <c r="AA11" s="39" t="n"/>
      <c r="AB11" s="39" t="n"/>
    </row>
    <row r="12">
      <c r="A12" s="340" t="inlineStr">
        <is>
          <t>Benson-Frazier</t>
        </is>
      </c>
      <c r="B12" s="340" t="inlineStr">
        <is>
          <t>Lillian</t>
        </is>
      </c>
      <c r="C12" s="335" t="n">
        <v>35354</v>
      </c>
      <c r="D12" s="337" t="inlineStr">
        <is>
          <t>F</t>
        </is>
      </c>
      <c r="E12" s="327" t="n">
        <v>7</v>
      </c>
      <c r="F12" s="24" t="n"/>
      <c r="G12" s="24" t="n"/>
      <c r="H12" s="24" t="n"/>
      <c r="I12" s="190" t="n"/>
      <c r="J12" s="246" t="n"/>
      <c r="K12" s="246" t="n"/>
      <c r="L12" s="24" t="n"/>
      <c r="M12" s="24" t="n"/>
      <c r="N12" s="24" t="n"/>
      <c r="O12" s="24" t="n"/>
      <c r="P12" s="24" t="n"/>
      <c r="Q12" s="24" t="n"/>
      <c r="R12" s="3" t="n"/>
    </row>
    <row r="13" customFormat="1" s="39">
      <c r="A13" s="340" t="inlineStr">
        <is>
          <t>Oakley</t>
        </is>
      </c>
      <c r="B13" s="340" t="inlineStr">
        <is>
          <t>Cameron</t>
        </is>
      </c>
      <c r="C13" s="325" t="n">
        <v>35095</v>
      </c>
      <c r="D13" s="327" t="inlineStr">
        <is>
          <t>M</t>
        </is>
      </c>
      <c r="E13" s="341" t="n">
        <v>8</v>
      </c>
      <c r="F13" s="2" t="n"/>
      <c r="G13" s="2" t="n"/>
      <c r="H13" s="24" t="n"/>
      <c r="I13" s="250" t="n"/>
      <c r="J13" s="250" t="n"/>
      <c r="K13" s="250" t="n"/>
      <c r="L13" s="2" t="n"/>
      <c r="M13" s="2" t="n"/>
      <c r="N13" s="24" t="n"/>
      <c r="O13" s="24" t="n"/>
      <c r="P13" s="38" t="n"/>
      <c r="Q13" s="38" t="n"/>
      <c r="W13" s="2" t="n"/>
      <c r="X13" s="2" t="n"/>
      <c r="Y13" s="2" t="n"/>
      <c r="Z13" s="2" t="n"/>
      <c r="AA13" s="2" t="n"/>
      <c r="AB13" s="2" t="n"/>
    </row>
    <row r="14">
      <c r="A14" s="39" t="inlineStr">
        <is>
          <t>From Manzanita</t>
        </is>
      </c>
      <c r="B14" s="39" t="n"/>
      <c r="C14" s="39" t="n"/>
      <c r="D14" s="39" t="n"/>
      <c r="E14" s="39" t="n"/>
      <c r="F14" s="39" t="n"/>
      <c r="G14" s="39" t="n"/>
      <c r="H14" s="39" t="n"/>
      <c r="I14" s="39" t="n"/>
      <c r="J14" s="39" t="n"/>
      <c r="K14" s="39" t="n"/>
      <c r="L14" s="39" t="n"/>
      <c r="M14" s="39" t="n"/>
      <c r="N14" s="39" t="n"/>
      <c r="O14" s="39" t="n"/>
      <c r="P14" s="39" t="n"/>
      <c r="W14" s="39" t="n"/>
      <c r="X14" s="39" t="n"/>
      <c r="Y14" s="39" t="n"/>
      <c r="Z14" s="39" t="n"/>
      <c r="AA14" s="39" t="n"/>
      <c r="AB14" s="39" t="n"/>
    </row>
    <row r="16">
      <c r="A16" s="39" t="inlineStr">
        <is>
          <t>From Aspen</t>
        </is>
      </c>
    </row>
    <row r="17">
      <c r="A17" s="328" t="inlineStr">
        <is>
          <t>Sargent</t>
        </is>
      </c>
      <c r="B17" s="329" t="inlineStr">
        <is>
          <t>Savannah</t>
        </is>
      </c>
      <c r="C17" s="330" t="n">
        <v>36379</v>
      </c>
      <c r="D17" s="331" t="inlineStr">
        <is>
          <t>F</t>
        </is>
      </c>
      <c r="E17" s="332" t="n">
        <v>7</v>
      </c>
    </row>
    <row r="18">
      <c r="A18" s="325" t="inlineStr">
        <is>
          <t>Wheeler</t>
        </is>
      </c>
      <c r="B18" s="325" t="inlineStr">
        <is>
          <t>Preston</t>
        </is>
      </c>
      <c r="C18" s="326" t="n">
        <v>36082</v>
      </c>
      <c r="D18" s="327" t="inlineStr">
        <is>
          <t>M</t>
        </is>
      </c>
      <c r="E18" s="334" t="n">
        <v>7</v>
      </c>
    </row>
    <row r="19" customFormat="1" s="39">
      <c r="A19" s="39" t="inlineStr">
        <is>
          <t>Exited</t>
        </is>
      </c>
    </row>
    <row r="20">
      <c r="D20" s="193" t="n"/>
      <c r="E20" s="24" t="n"/>
      <c r="I20" s="24" t="n"/>
      <c r="J20" s="24" t="n"/>
      <c r="K20" s="24" t="n"/>
      <c r="N20" s="101" t="n"/>
      <c r="O20" s="101" t="n"/>
      <c r="R20" s="98" t="n"/>
      <c r="S20" s="88" t="n"/>
      <c r="T20" s="88" t="n"/>
      <c r="U20" s="88" t="n"/>
      <c r="V20" s="88" t="n"/>
      <c r="W20" s="88" t="n"/>
      <c r="X20" s="248" t="n"/>
      <c r="Y20" s="88" t="n"/>
      <c r="Z20" s="311" t="n"/>
      <c r="AA20" s="311" t="n"/>
      <c r="AB20" s="88" t="n"/>
    </row>
    <row r="21">
      <c r="A21" s="88" t="n"/>
      <c r="B21" s="88" t="n"/>
      <c r="C21" s="316" t="n"/>
      <c r="D21" s="87" t="n"/>
      <c r="E21" s="249" t="n"/>
      <c r="F21" s="101" t="n"/>
      <c r="G21" s="101" t="n"/>
      <c r="H21" s="101" t="n"/>
      <c r="I21" s="101" t="n"/>
      <c r="J21" s="101" t="n"/>
      <c r="K21" s="101" t="n"/>
      <c r="L21" s="101" t="n"/>
      <c r="M21" s="101" t="n"/>
      <c r="N21" s="101" t="n"/>
      <c r="O21" s="101" t="n"/>
      <c r="P21" s="101" t="n"/>
      <c r="Q21" s="101" t="n"/>
      <c r="R21" s="101" t="n"/>
      <c r="S21" s="88" t="n"/>
      <c r="T21" s="88" t="n"/>
      <c r="U21" s="88" t="n"/>
      <c r="V21" s="88" t="n"/>
      <c r="W21" s="88" t="n"/>
      <c r="X21" s="248" t="n"/>
      <c r="Y21" s="88" t="n"/>
      <c r="Z21" s="88" t="n"/>
      <c r="AA21" s="87" t="n"/>
      <c r="AB21" s="88" t="n"/>
    </row>
    <row r="22">
      <c r="D22" s="24" t="n"/>
      <c r="E22" s="24" t="n"/>
      <c r="F22" s="24" t="n"/>
      <c r="G22" s="24" t="n"/>
      <c r="H22" s="24" t="n"/>
      <c r="I22" s="24" t="n"/>
      <c r="J22" s="24" t="n"/>
      <c r="K22" s="24" t="n"/>
      <c r="L22" s="24" t="n"/>
      <c r="M22" s="24" t="n"/>
      <c r="N22" s="24" t="n"/>
      <c r="O22" s="24" t="n"/>
      <c r="P22" s="24" t="n"/>
      <c r="Q22" s="24" t="n"/>
      <c r="R22" s="24" t="n"/>
      <c r="S22" s="88" t="n"/>
      <c r="T22" s="88" t="n"/>
      <c r="U22" s="88" t="n"/>
      <c r="V22" s="88" t="n"/>
      <c r="W22" s="88" t="n"/>
      <c r="X22" s="88" t="n"/>
      <c r="Y22" s="88" t="n"/>
      <c r="Z22" s="88" t="n"/>
      <c r="AA22" s="87" t="n"/>
      <c r="AB22" s="88" t="n"/>
    </row>
  </sheetData>
  <dataValidations count="5">
    <dataValidation sqref="I22:J22 I13:J13" showErrorMessage="1" showInputMessage="1" allowBlank="1" type="list">
      <formula1>"1,2,3"</formula1>
    </dataValidation>
    <dataValidation sqref="K22:M22 K13:M13" showErrorMessage="1" showInputMessage="1" allowBlank="1" type="list">
      <formula1>"pre alg, 7th, ALG, sped"</formula1>
    </dataValidation>
    <dataValidation sqref="P22:Q22 P12:Q13" showErrorMessage="1" showInputMessage="1" allowBlank="1" type="list">
      <formula1>"Below, Grade, Above, sped"</formula1>
    </dataValidation>
    <dataValidation sqref="R22" showErrorMessage="1" showInputMessage="1" allowBlank="1" type="list">
      <formula1>"R,M,R/M"</formula1>
    </dataValidation>
    <dataValidation sqref="N22:O22 N12:O13" showErrorMessage="1" showInputMessage="1" allowBlank="1" type="list">
      <formula1>"yes"</formula1>
    </dataValidation>
  </dataValidations>
  <pageMargins left="0.7" right="0.7" top="0.75" bottom="0.75" header="0.3" footer="0.3"/>
  <pageSetup orientation="portrait" horizontalDpi="0" verticalDpi="0"/>
</worksheet>
</file>

<file path=xl/worksheets/sheet5.xml><?xml version="1.0" encoding="utf-8"?>
<worksheet xmlns="http://schemas.openxmlformats.org/spreadsheetml/2006/main">
  <sheetPr>
    <outlinePr summaryBelow="1" summaryRight="1"/>
    <pageSetUpPr/>
  </sheetPr>
  <dimension ref="A2:H25"/>
  <sheetViews>
    <sheetView workbookViewId="0">
      <selection activeCell="I29" sqref="I29"/>
    </sheetView>
  </sheetViews>
  <sheetFormatPr baseColWidth="10" defaultColWidth="10.5" defaultRowHeight="16"/>
  <sheetData>
    <row r="2">
      <c r="A2" s="40" t="n"/>
      <c r="B2" s="40" t="n"/>
      <c r="C2" s="40" t="n"/>
      <c r="D2" s="403" t="inlineStr">
        <is>
          <t>SPED Math</t>
        </is>
      </c>
      <c r="F2" s="40" t="n"/>
      <c r="G2" s="40" t="n"/>
      <c r="H2" s="40" t="n"/>
    </row>
    <row r="3" ht="17" customHeight="1" thickBot="1">
      <c r="A3" s="40" t="n"/>
      <c r="B3" s="40" t="inlineStr">
        <is>
          <t>Blue Days</t>
        </is>
      </c>
      <c r="C3" s="40" t="n"/>
      <c r="D3" s="40" t="n"/>
      <c r="E3" s="40" t="n"/>
      <c r="F3" s="40" t="inlineStr">
        <is>
          <t>Gold Days</t>
        </is>
      </c>
      <c r="G3" s="40" t="n"/>
      <c r="H3" s="40" t="n"/>
    </row>
    <row r="4">
      <c r="A4" s="103" t="n">
        <v>0.3611111111111111</v>
      </c>
      <c r="B4" s="104" t="n">
        <v>0.3854166666666667</v>
      </c>
      <c r="C4" s="105">
        <f>B4-A4</f>
        <v/>
      </c>
      <c r="D4" s="106" t="inlineStr">
        <is>
          <t>7/8 Math GE 0</t>
        </is>
      </c>
      <c r="E4" s="107" t="n"/>
      <c r="F4" s="108">
        <f>H4-G4</f>
        <v/>
      </c>
      <c r="G4" s="109" t="n">
        <v>0.3611111111111111</v>
      </c>
      <c r="H4" s="110" t="n">
        <v>0.3854166666666667</v>
      </c>
    </row>
    <row r="5">
      <c r="A5" s="41" t="n">
        <v>0.3854166666666667</v>
      </c>
      <c r="B5" s="42" t="n">
        <v>0.4166666666666667</v>
      </c>
      <c r="C5" s="43">
        <f>B5-A5</f>
        <v/>
      </c>
      <c r="D5" s="407" t="inlineStr">
        <is>
          <t>4 M Only &amp; 2 M/W students</t>
        </is>
      </c>
      <c r="E5" s="200" t="n"/>
      <c r="F5" s="43">
        <f>H5-G5</f>
        <v/>
      </c>
      <c r="G5" s="42" t="n">
        <v>0.3854166666666667</v>
      </c>
      <c r="H5" s="44" t="n">
        <v>0.4166666666666667</v>
      </c>
    </row>
    <row r="6">
      <c r="A6" s="111" t="n">
        <v>0.4236111111111111</v>
      </c>
      <c r="B6" s="112" t="n">
        <v>0.4826388888888889</v>
      </c>
      <c r="C6" s="113">
        <f>B6-A6</f>
        <v/>
      </c>
      <c r="D6" s="114" t="inlineStr">
        <is>
          <t>7/8 M  (10)</t>
        </is>
      </c>
      <c r="E6" s="115" t="inlineStr">
        <is>
          <t>7/8 M 5 (14)</t>
        </is>
      </c>
      <c r="F6" s="116">
        <f>H6-G6</f>
        <v/>
      </c>
      <c r="G6" s="117" t="n">
        <v>0.4236111111111111</v>
      </c>
      <c r="H6" s="118" t="n">
        <v>0.4826388888888889</v>
      </c>
    </row>
    <row r="7">
      <c r="A7" s="45" t="n">
        <v>0.4826388888888889</v>
      </c>
      <c r="B7" s="46" t="n">
        <v>0.5138888888888888</v>
      </c>
      <c r="C7" s="47">
        <f>B7-A7</f>
        <v/>
      </c>
      <c r="D7" s="406" t="inlineStr">
        <is>
          <t>Lunch</t>
        </is>
      </c>
      <c r="E7" s="200" t="n"/>
      <c r="F7" s="47">
        <f>H7-G7</f>
        <v/>
      </c>
      <c r="G7" s="46" t="n">
        <v>0.4826388888888889</v>
      </c>
      <c r="H7" s="48" t="n">
        <v>0.5138888888888888</v>
      </c>
    </row>
    <row r="8">
      <c r="A8" s="111" t="n">
        <v>0.5138888888888888</v>
      </c>
      <c r="B8" s="112" t="n">
        <v>0.5486111111111112</v>
      </c>
      <c r="C8" s="113">
        <f>B8-A8</f>
        <v/>
      </c>
      <c r="D8" s="119" t="inlineStr">
        <is>
          <t>Prep</t>
        </is>
      </c>
      <c r="E8" s="120" t="inlineStr">
        <is>
          <t>7/8 M no CR sds</t>
        </is>
      </c>
      <c r="F8" s="116">
        <f>H8-G8</f>
        <v/>
      </c>
      <c r="G8" s="121" t="n">
        <v>0.5138888888888888</v>
      </c>
      <c r="H8" s="122" t="n">
        <v>0.5486111111111112</v>
      </c>
    </row>
    <row r="9">
      <c r="A9" s="123" t="n">
        <v>0.5451388888888888</v>
      </c>
      <c r="B9" s="124" t="n">
        <v>0.5902777777777778</v>
      </c>
      <c r="C9" s="125">
        <f>B9-A9</f>
        <v/>
      </c>
      <c r="D9" s="409" t="inlineStr">
        <is>
          <t>B/G split of 12 students  btw G/R</t>
        </is>
      </c>
      <c r="E9" s="200" t="n"/>
      <c r="F9" s="125">
        <f>H9-G9</f>
        <v/>
      </c>
      <c r="G9" s="126" t="n">
        <v>0.5451388888888888</v>
      </c>
      <c r="H9" s="127" t="n">
        <v>0.5902777777777778</v>
      </c>
    </row>
    <row r="10" ht="17" customHeight="1" thickBot="1">
      <c r="A10" s="128" t="n">
        <v>0.59375</v>
      </c>
      <c r="B10" s="129" t="n">
        <v>0.6284722222222222</v>
      </c>
      <c r="C10" s="130">
        <f>B10-A10</f>
        <v/>
      </c>
      <c r="D10" s="131" t="inlineStr">
        <is>
          <t>St Skills</t>
        </is>
      </c>
      <c r="E10" s="52" t="inlineStr">
        <is>
          <t>Prep</t>
        </is>
      </c>
      <c r="F10" s="132">
        <f>H10-G10</f>
        <v/>
      </c>
      <c r="G10" s="133" t="n">
        <v>0.5902777777777778</v>
      </c>
      <c r="H10" s="134" t="n">
        <v>0.6284722222222222</v>
      </c>
    </row>
    <row r="11">
      <c r="A11" s="56" t="n"/>
      <c r="B11" s="56" t="n"/>
      <c r="C11" s="56" t="n"/>
      <c r="D11" s="56" t="n"/>
      <c r="E11" s="56" t="n"/>
      <c r="F11" s="56" t="n"/>
      <c r="G11" s="56" t="n"/>
      <c r="H11" s="56" t="n"/>
    </row>
    <row r="12">
      <c r="A12" s="56" t="n"/>
      <c r="B12" s="40" t="n"/>
      <c r="C12" s="40" t="n"/>
      <c r="D12" s="403" t="inlineStr">
        <is>
          <t>SPED Language Arts</t>
        </is>
      </c>
      <c r="F12" s="40" t="n"/>
      <c r="G12" s="56" t="n"/>
      <c r="H12" s="56" t="n"/>
    </row>
    <row r="13" ht="17" customHeight="1" thickBot="1">
      <c r="A13" s="56" t="n"/>
      <c r="B13" s="40" t="inlineStr">
        <is>
          <t>Blue Days</t>
        </is>
      </c>
      <c r="C13" s="40" t="n"/>
      <c r="D13" s="40" t="n"/>
      <c r="E13" s="40" t="n"/>
      <c r="F13" s="40" t="inlineStr">
        <is>
          <t>Gold Days</t>
        </is>
      </c>
      <c r="G13" s="56" t="n"/>
      <c r="H13" s="56" t="n"/>
    </row>
    <row r="14">
      <c r="A14" s="103" t="n">
        <v>0.3611111111111111</v>
      </c>
      <c r="B14" s="104" t="n">
        <v>0.3854166666666667</v>
      </c>
      <c r="C14" s="105">
        <f>B14-A14</f>
        <v/>
      </c>
      <c r="D14" s="106" t="inlineStr">
        <is>
          <t>7/8 LA GE 0</t>
        </is>
      </c>
      <c r="E14" s="107" t="n"/>
      <c r="F14" s="108">
        <f>H14-G14</f>
        <v/>
      </c>
      <c r="G14" s="109" t="n">
        <v>0.3611111111111111</v>
      </c>
      <c r="H14" s="110" t="n">
        <v>0.3854166666666667</v>
      </c>
    </row>
    <row r="15">
      <c r="A15" s="41" t="n">
        <v>0.3854166666666667</v>
      </c>
      <c r="B15" s="42" t="n">
        <v>0.4166666666666667</v>
      </c>
      <c r="C15" s="43">
        <f>B15-A15</f>
        <v/>
      </c>
      <c r="D15" s="408" t="inlineStr">
        <is>
          <t>2 R only &amp; 6 R/W students</t>
        </is>
      </c>
      <c r="E15" s="200" t="n"/>
      <c r="F15" s="43">
        <f>H15-G15</f>
        <v/>
      </c>
      <c r="G15" s="42" t="n">
        <v>0.3854166666666667</v>
      </c>
      <c r="H15" s="44" t="n">
        <v>0.4166666666666667</v>
      </c>
    </row>
    <row r="16">
      <c r="A16" s="111" t="n">
        <v>0.4236111111111111</v>
      </c>
      <c r="B16" s="112" t="n">
        <v>0.4826388888888889</v>
      </c>
      <c r="C16" s="113">
        <f>B16-A16</f>
        <v/>
      </c>
      <c r="D16" s="135" t="inlineStr">
        <is>
          <t>7/8 LA 13</t>
        </is>
      </c>
      <c r="E16" s="136" t="inlineStr">
        <is>
          <t>7/8 LA  R/W (11)</t>
        </is>
      </c>
      <c r="F16" s="116">
        <f>H16-G16</f>
        <v/>
      </c>
      <c r="G16" s="117" t="n">
        <v>0.4236111111111111</v>
      </c>
      <c r="H16" s="118" t="n">
        <v>0.4826388888888889</v>
      </c>
    </row>
    <row r="17">
      <c r="A17" s="45" t="n">
        <v>0.4826388888888889</v>
      </c>
      <c r="B17" s="46" t="n">
        <v>0.5138888888888888</v>
      </c>
      <c r="C17" s="47">
        <f>B17-A17</f>
        <v/>
      </c>
      <c r="D17" s="406" t="inlineStr">
        <is>
          <t>Lunch</t>
        </is>
      </c>
      <c r="E17" s="200" t="n"/>
      <c r="F17" s="47">
        <f>H17-G17</f>
        <v/>
      </c>
      <c r="G17" s="46" t="n">
        <v>0.4826388888888889</v>
      </c>
      <c r="H17" s="48" t="n">
        <v>0.5138888888888888</v>
      </c>
    </row>
    <row r="18">
      <c r="A18" s="111" t="n">
        <v>0.5138888888888888</v>
      </c>
      <c r="B18" s="112" t="n">
        <v>0.5486111111111112</v>
      </c>
      <c r="C18" s="113">
        <f>B18-A18</f>
        <v/>
      </c>
      <c r="D18" s="119" t="inlineStr">
        <is>
          <t>Prep</t>
        </is>
      </c>
      <c r="E18" s="137" t="inlineStr">
        <is>
          <t>7/8 W (11)</t>
        </is>
      </c>
      <c r="F18" s="116">
        <f>H18-G18</f>
        <v/>
      </c>
      <c r="G18" s="121" t="n">
        <v>0.5138888888888888</v>
      </c>
      <c r="H18" s="122" t="n">
        <v>0.5486111111111112</v>
      </c>
    </row>
    <row r="19">
      <c r="A19" s="123" t="n">
        <v>0.5451388888888888</v>
      </c>
      <c r="B19" s="124" t="n">
        <v>0.5902777777777778</v>
      </c>
      <c r="C19" s="125">
        <f>B19-A19</f>
        <v/>
      </c>
      <c r="D19" s="409" t="inlineStr">
        <is>
          <t>B/G split of 12 students  btw G/R</t>
        </is>
      </c>
      <c r="E19" s="200" t="n"/>
      <c r="F19" s="125">
        <f>H19-G19</f>
        <v/>
      </c>
      <c r="G19" s="126" t="n">
        <v>0.5451388888888888</v>
      </c>
      <c r="H19" s="127" t="n">
        <v>0.5902777777777778</v>
      </c>
    </row>
    <row r="20" ht="17" customHeight="1" thickBot="1">
      <c r="A20" s="128" t="n">
        <v>0.59375</v>
      </c>
      <c r="B20" s="129" t="n">
        <v>0.6284722222222222</v>
      </c>
      <c r="C20" s="130">
        <f>B20-A20</f>
        <v/>
      </c>
      <c r="D20" s="131" t="inlineStr">
        <is>
          <t xml:space="preserve">3 W only </t>
        </is>
      </c>
      <c r="E20" s="52" t="inlineStr">
        <is>
          <t>Prep</t>
        </is>
      </c>
      <c r="F20" s="132">
        <f>H20-G20</f>
        <v/>
      </c>
      <c r="G20" s="133" t="n">
        <v>0.59375</v>
      </c>
      <c r="H20" s="134" t="n">
        <v>0.6284722222222222</v>
      </c>
    </row>
    <row r="21">
      <c r="A21" s="53" t="n"/>
      <c r="B21" s="53" t="n"/>
      <c r="C21" s="55" t="n"/>
      <c r="D21" s="403" t="n"/>
      <c r="E21" s="403" t="n"/>
      <c r="F21" s="55" t="n"/>
      <c r="G21" s="54" t="n"/>
      <c r="H21" s="54" t="n"/>
    </row>
    <row r="22">
      <c r="A22" s="53" t="n"/>
      <c r="B22" s="53" t="n"/>
      <c r="C22" s="55" t="n"/>
      <c r="D22" s="403" t="inlineStr">
        <is>
          <t>ELL</t>
        </is>
      </c>
      <c r="E22" s="403" t="n"/>
      <c r="F22" s="55" t="n"/>
      <c r="G22" s="54" t="n"/>
      <c r="H22" s="54" t="n"/>
    </row>
    <row r="23" ht="17" customHeight="1" thickBot="1">
      <c r="A23" s="53" t="n"/>
      <c r="B23" s="53" t="n"/>
      <c r="C23" s="138" t="n"/>
      <c r="F23" s="40" t="inlineStr">
        <is>
          <t>Gold Days</t>
        </is>
      </c>
      <c r="G23" s="56" t="n"/>
    </row>
    <row r="24">
      <c r="A24" s="139" t="n"/>
      <c r="B24" s="109" t="n"/>
      <c r="C24" s="140" t="n"/>
      <c r="D24" s="141" t="n"/>
      <c r="E24" s="142" t="inlineStr">
        <is>
          <t>7/8  Asp</t>
        </is>
      </c>
      <c r="F24" s="143">
        <f>H24-G24</f>
        <v/>
      </c>
      <c r="G24" s="144" t="n">
        <v>0.5520833333333334</v>
      </c>
      <c r="H24" s="145" t="n">
        <v>0.6111111111111112</v>
      </c>
    </row>
    <row r="25" ht="17" customHeight="1" thickBot="1">
      <c r="A25" s="49" t="n"/>
      <c r="B25" s="50" t="n"/>
      <c r="C25" s="51" t="n"/>
      <c r="D25" s="146" t="n"/>
      <c r="E25" s="147" t="inlineStr">
        <is>
          <t>6th</t>
        </is>
      </c>
      <c r="F25" s="148">
        <f>H25-G25</f>
        <v/>
      </c>
      <c r="G25" s="149" t="n">
        <v>0.59375</v>
      </c>
      <c r="H25" s="150" t="n">
        <v>0.6284722222222222</v>
      </c>
    </row>
  </sheetData>
  <mergeCells count="8">
    <mergeCell ref="D2:E2"/>
    <mergeCell ref="D9:E9"/>
    <mergeCell ref="D12:E12"/>
    <mergeCell ref="D19:E19"/>
    <mergeCell ref="D17:E17"/>
    <mergeCell ref="D5:E5"/>
    <mergeCell ref="D7:E7"/>
    <mergeCell ref="D15:E15"/>
  </mergeCells>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AQ67"/>
  <sheetViews>
    <sheetView zoomScale="110" zoomScaleNormal="110" workbookViewId="0">
      <pane xSplit="2" ySplit="1" topLeftCell="P2" activePane="bottomRight" state="frozenSplit"/>
      <selection pane="topRight" activeCell="B1" sqref="B1"/>
      <selection pane="bottomLeft" activeCell="A2" sqref="A2"/>
      <selection pane="bottomRight" activeCell="T1" sqref="T1:T1048576"/>
    </sheetView>
  </sheetViews>
  <sheetFormatPr baseColWidth="10" defaultColWidth="10.83203125" defaultRowHeight="16"/>
  <cols>
    <col width="15.33203125" bestFit="1" customWidth="1" min="1" max="1"/>
    <col width="9.33203125" bestFit="1" customWidth="1" min="2" max="2"/>
    <col width="8.5" bestFit="1" customWidth="1" min="3" max="3"/>
    <col width="5.83203125" bestFit="1" customWidth="1" min="4" max="4"/>
    <col width="7" bestFit="1" customWidth="1" min="5" max="5"/>
    <col width="8.6640625" bestFit="1" customWidth="1" min="7" max="7"/>
    <col width="8.83203125" bestFit="1" customWidth="1" min="8" max="8"/>
    <col width="29.1640625" bestFit="1" customWidth="1" min="9" max="9"/>
    <col width="5" bestFit="1" customWidth="1" min="10" max="10"/>
    <col width="10" bestFit="1" customWidth="1" min="11" max="11"/>
    <col width="9.6640625" bestFit="1" customWidth="1" min="12" max="12"/>
    <col width="8" bestFit="1" customWidth="1" min="13" max="13"/>
    <col width="9.5" bestFit="1" customWidth="1" min="14" max="14"/>
    <col width="10.6640625" bestFit="1" customWidth="1" min="15" max="15"/>
    <col width="7.1640625" bestFit="1" customWidth="1" min="16" max="16"/>
    <col width="32.5" bestFit="1" customWidth="1" min="17" max="17"/>
    <col width="4.33203125" bestFit="1" customWidth="1" min="18" max="18"/>
    <col width="4" bestFit="1" customWidth="1" min="19" max="19"/>
    <col width="8.83203125" bestFit="1" customWidth="1" min="20" max="20"/>
    <col width="8" bestFit="1" customWidth="1" min="21" max="21"/>
    <col width="10" bestFit="1" customWidth="1" min="22" max="22"/>
    <col width="7.33203125" bestFit="1" customWidth="1" min="23" max="23"/>
    <col width="7" bestFit="1" customWidth="1" min="24" max="24"/>
    <col width="10" bestFit="1" customWidth="1" min="25" max="25"/>
    <col width="6.83203125" bestFit="1" customWidth="1" min="26" max="26"/>
    <col width="10.1640625" bestFit="1" customWidth="1" min="27" max="27"/>
    <col width="6.83203125" bestFit="1" customWidth="1" min="28" max="28"/>
    <col width="10" bestFit="1" customWidth="1" min="29" max="29"/>
    <col width="7.33203125" bestFit="1" customWidth="1" min="30" max="30"/>
    <col width="10.33203125" bestFit="1" customWidth="1" min="32" max="33"/>
    <col width="11.5" bestFit="1" customWidth="1" min="34" max="34"/>
    <col width="7.33203125" bestFit="1" customWidth="1" min="35" max="35"/>
    <col width="71.6640625" bestFit="1" customWidth="1" min="36" max="36"/>
    <col width="36.5" bestFit="1" customWidth="1" min="37" max="37"/>
    <col width="5" bestFit="1" customWidth="1" min="38" max="38"/>
    <col width="8.6640625" bestFit="1" customWidth="1" min="39" max="39"/>
    <col width="255.83203125" bestFit="1" customWidth="1" min="40" max="40"/>
    <col width="2" bestFit="1" customWidth="1" style="186" min="42" max="42"/>
  </cols>
  <sheetData>
    <row r="1" ht="15" customHeight="1" thickBot="1">
      <c r="A1" s="177" t="inlineStr">
        <is>
          <t>Last Name</t>
        </is>
      </c>
      <c r="B1" s="178" t="inlineStr">
        <is>
          <t>First Name</t>
        </is>
      </c>
      <c r="C1" s="178" t="inlineStr">
        <is>
          <t>Student #</t>
        </is>
      </c>
      <c r="D1" s="179" t="inlineStr">
        <is>
          <t>Grade</t>
        </is>
      </c>
      <c r="E1" s="179" t="inlineStr">
        <is>
          <t>Gender</t>
        </is>
      </c>
      <c r="F1" s="179" t="inlineStr">
        <is>
          <t>6th Home_room</t>
        </is>
      </c>
      <c r="G1" s="179" t="inlineStr">
        <is>
          <t>6th Team</t>
        </is>
      </c>
      <c r="H1" s="178" t="inlineStr">
        <is>
          <t>DOB</t>
        </is>
      </c>
      <c r="I1" s="180" t="inlineStr">
        <is>
          <t>Case Manager</t>
        </is>
      </c>
      <c r="J1" s="180" t="inlineStr">
        <is>
          <t>SPED</t>
        </is>
      </c>
      <c r="K1" s="180" t="inlineStr">
        <is>
          <t>IEP Reading</t>
        </is>
      </c>
      <c r="L1" s="180" t="inlineStr">
        <is>
          <t>IEP Writing</t>
        </is>
      </c>
      <c r="M1" s="180" t="inlineStr">
        <is>
          <t>IEP Math</t>
        </is>
      </c>
      <c r="N1" s="180" t="inlineStr">
        <is>
          <t>IEP Speech</t>
        </is>
      </c>
      <c r="O1" s="180" t="inlineStr">
        <is>
          <t>IEP Behavior/Social</t>
        </is>
      </c>
      <c r="P1" s="180" t="n">
        <v>504</v>
      </c>
      <c r="Q1" s="180" t="inlineStr">
        <is>
          <t>504 Reason</t>
        </is>
      </c>
      <c r="R1" s="180" t="inlineStr">
        <is>
          <t>TAG</t>
        </is>
      </c>
      <c r="S1" s="180" t="inlineStr">
        <is>
          <t>ELL</t>
        </is>
      </c>
      <c r="T1" s="181" t="inlineStr">
        <is>
          <t>Academic</t>
        </is>
      </c>
      <c r="U1" s="181" t="inlineStr">
        <is>
          <t>Behavior</t>
        </is>
      </c>
      <c r="V1" s="181" t="inlineStr">
        <is>
          <t>Math Recommendation</t>
        </is>
      </c>
      <c r="W1" s="181" t="inlineStr">
        <is>
          <t>Reading</t>
        </is>
      </c>
      <c r="X1" s="181" t="inlineStr">
        <is>
          <t>Writing</t>
        </is>
      </c>
      <c r="Y1" s="181" t="inlineStr">
        <is>
          <t>i-Ready ELA</t>
        </is>
      </c>
      <c r="Z1" s="181" t="inlineStr">
        <is>
          <t>i-Ready Math</t>
        </is>
      </c>
      <c r="AA1" s="181" t="inlineStr">
        <is>
          <t>CDL Participation Level</t>
        </is>
      </c>
      <c r="AB1" s="182" t="inlineStr">
        <is>
          <t>6th INC</t>
        </is>
      </c>
      <c r="AC1" s="182" t="inlineStr">
        <is>
          <t>INC Recommendation</t>
        </is>
      </c>
      <c r="AD1" s="182" t="inlineStr">
        <is>
          <t>Core Reading Support</t>
        </is>
      </c>
      <c r="AE1" s="182" t="inlineStr">
        <is>
          <t>Student Struggles with Organization</t>
        </is>
      </c>
      <c r="AF1" s="182" t="inlineStr">
        <is>
          <t>Student Struggles with Work Completion</t>
        </is>
      </c>
      <c r="AG1" s="182" t="inlineStr">
        <is>
          <t>Student Struggle with Attendance</t>
        </is>
      </c>
      <c r="AH1" s="182" t="inlineStr">
        <is>
          <t>ASC</t>
        </is>
      </c>
      <c r="AI1" s="182" t="inlineStr">
        <is>
          <t>Native Spanish Speaker</t>
        </is>
      </c>
      <c r="AJ1" s="183" t="inlineStr">
        <is>
          <t>3 Postive Peers</t>
        </is>
      </c>
      <c r="AK1" s="183" t="inlineStr">
        <is>
          <t>Negative Peers</t>
        </is>
      </c>
      <c r="AL1" s="183" t="inlineStr">
        <is>
          <t>Band</t>
        </is>
      </c>
      <c r="AM1" s="183" t="inlineStr">
        <is>
          <t>Orchestra</t>
        </is>
      </c>
      <c r="AN1" s="184" t="inlineStr">
        <is>
          <t>Comments</t>
        </is>
      </c>
      <c r="AO1" s="185" t="n"/>
      <c r="AQ1" s="187" t="n"/>
    </row>
    <row r="2" ht="15" customHeight="1">
      <c r="A2" s="188" t="inlineStr">
        <is>
          <t>Aarons</t>
        </is>
      </c>
      <c r="B2" s="188" t="inlineStr">
        <is>
          <t>Baylee</t>
        </is>
      </c>
      <c r="C2" s="189" t="n">
        <v>37667</v>
      </c>
      <c r="D2" s="190" t="n">
        <v>7</v>
      </c>
      <c r="E2" s="190" t="inlineStr">
        <is>
          <t>F</t>
        </is>
      </c>
      <c r="F2" s="189" t="inlineStr">
        <is>
          <t>Werthaiser</t>
        </is>
      </c>
      <c r="G2" s="189" t="inlineStr">
        <is>
          <t>Cascades</t>
        </is>
      </c>
      <c r="H2" s="191" t="n">
        <v>39800</v>
      </c>
      <c r="I2" s="189" t="n"/>
      <c r="J2" s="189" t="n"/>
      <c r="K2" s="189" t="n"/>
      <c r="L2" s="189" t="n"/>
      <c r="M2" s="189" t="n"/>
      <c r="N2" s="189" t="n"/>
      <c r="O2" s="189" t="n"/>
      <c r="P2" s="189" t="n"/>
      <c r="Q2" s="189" t="n"/>
      <c r="R2" s="189" t="n"/>
      <c r="S2" s="189" t="n"/>
      <c r="T2" s="189" t="n">
        <v>2</v>
      </c>
      <c r="U2" s="189" t="n">
        <v>2</v>
      </c>
      <c r="V2" s="189" t="inlineStr">
        <is>
          <t>7th</t>
        </is>
      </c>
      <c r="W2" s="189" t="inlineStr">
        <is>
          <t>Below</t>
        </is>
      </c>
      <c r="X2" s="189" t="inlineStr">
        <is>
          <t>Below</t>
        </is>
      </c>
      <c r="Y2" s="189" t="inlineStr">
        <is>
          <t>Level 2</t>
        </is>
      </c>
      <c r="Z2" s="189" t="inlineStr">
        <is>
          <t>Level 5</t>
        </is>
      </c>
      <c r="AA2" s="189" t="inlineStr">
        <is>
          <t>Low</t>
        </is>
      </c>
      <c r="AB2" s="189" t="n"/>
      <c r="AC2" s="189" t="inlineStr">
        <is>
          <t>ASC, Math</t>
        </is>
      </c>
      <c r="AD2" s="189" t="inlineStr">
        <is>
          <t>Current</t>
        </is>
      </c>
      <c r="AE2" s="189" t="inlineStr">
        <is>
          <t>Yes</t>
        </is>
      </c>
      <c r="AF2" s="189" t="inlineStr">
        <is>
          <t>Yes</t>
        </is>
      </c>
      <c r="AG2" s="189" t="inlineStr">
        <is>
          <t>Yes</t>
        </is>
      </c>
      <c r="AH2" s="189" t="inlineStr">
        <is>
          <t>Recommend</t>
        </is>
      </c>
      <c r="AI2" s="189" t="n"/>
      <c r="AJ2" s="189" t="inlineStr">
        <is>
          <t>Dylan Houston, Lexi Ledford, Abbi Hill, Noah Williams, Ella Collins</t>
        </is>
      </c>
      <c r="AK2" s="189" t="n"/>
      <c r="AL2" s="189" t="n"/>
      <c r="AM2" s="189" t="n"/>
      <c r="AN2" s="189" t="n"/>
      <c r="AP2" s="186" t="inlineStr">
        <is>
          <t>x</t>
        </is>
      </c>
    </row>
    <row r="3" ht="15" customHeight="1">
      <c r="A3" s="34" t="inlineStr">
        <is>
          <t>Balestreri</t>
        </is>
      </c>
      <c r="B3" s="34" t="inlineStr">
        <is>
          <t>Jake</t>
        </is>
      </c>
      <c r="C3" s="2" t="n">
        <v>38132</v>
      </c>
      <c r="D3" s="24" t="n">
        <v>7</v>
      </c>
      <c r="E3" s="24" t="inlineStr">
        <is>
          <t>M</t>
        </is>
      </c>
      <c r="F3" s="2" t="inlineStr">
        <is>
          <t>Multanen</t>
        </is>
      </c>
      <c r="G3" s="2" t="inlineStr">
        <is>
          <t>Cascades</t>
        </is>
      </c>
      <c r="H3" s="192" t="n">
        <v>39854</v>
      </c>
      <c r="I3" s="2" t="n"/>
      <c r="J3" s="2" t="n"/>
      <c r="K3" s="2" t="n"/>
      <c r="L3" s="2" t="n"/>
      <c r="M3" s="2" t="n"/>
      <c r="N3" s="2" t="n"/>
      <c r="O3" s="2" t="n"/>
      <c r="P3" s="2" t="n"/>
      <c r="Q3" s="2" t="n"/>
      <c r="R3" s="2" t="n"/>
      <c r="S3" s="2" t="n"/>
      <c r="T3" s="2" t="n">
        <v>1</v>
      </c>
      <c r="U3" s="2" t="n">
        <v>1</v>
      </c>
      <c r="V3" s="2" t="inlineStr">
        <is>
          <t>pre alg</t>
        </is>
      </c>
      <c r="W3" s="2" t="inlineStr">
        <is>
          <t>Grade</t>
        </is>
      </c>
      <c r="X3" s="2" t="inlineStr">
        <is>
          <t>Grade</t>
        </is>
      </c>
      <c r="Y3" s="2" t="inlineStr">
        <is>
          <t>Late 6</t>
        </is>
      </c>
      <c r="Z3" s="2" t="inlineStr">
        <is>
          <t>Late 6</t>
        </is>
      </c>
      <c r="AA3" s="2" t="inlineStr">
        <is>
          <t>High</t>
        </is>
      </c>
      <c r="AB3" s="2" t="n"/>
      <c r="AC3" s="2" t="n"/>
      <c r="AD3" s="2" t="n"/>
      <c r="AE3" s="2" t="n"/>
      <c r="AF3" s="2" t="n"/>
      <c r="AG3" s="2" t="n"/>
      <c r="AH3" s="2" t="n"/>
      <c r="AI3" s="2" t="n"/>
      <c r="AJ3" s="2" t="inlineStr">
        <is>
          <t>Oliver Naymik, Zinnia Merwin, Esa Dygert</t>
        </is>
      </c>
      <c r="AK3" s="2" t="n"/>
      <c r="AL3" s="2" t="inlineStr">
        <is>
          <t>Yes</t>
        </is>
      </c>
      <c r="AM3" s="2" t="n"/>
      <c r="AN3" s="2" t="inlineStr">
        <is>
          <t>CDL all year, is responsible and gets assignments in</t>
        </is>
      </c>
      <c r="AP3" s="186" t="inlineStr">
        <is>
          <t>x</t>
        </is>
      </c>
      <c r="AQ3" s="187" t="n"/>
    </row>
    <row r="4" ht="15" customHeight="1">
      <c r="A4" s="34" t="inlineStr">
        <is>
          <t>Barlow</t>
        </is>
      </c>
      <c r="B4" s="34" t="inlineStr">
        <is>
          <t>Eric</t>
        </is>
      </c>
      <c r="C4" s="2" t="n">
        <v>36167</v>
      </c>
      <c r="D4" s="24" t="n">
        <v>7</v>
      </c>
      <c r="E4" s="24" t="inlineStr">
        <is>
          <t>M</t>
        </is>
      </c>
      <c r="F4" s="2" t="inlineStr">
        <is>
          <t>Hardy</t>
        </is>
      </c>
      <c r="G4" s="2" t="inlineStr">
        <is>
          <t>Siskiyous</t>
        </is>
      </c>
      <c r="H4" s="192" t="n">
        <v>39931</v>
      </c>
      <c r="I4" s="2" t="n"/>
      <c r="J4" s="2" t="n"/>
      <c r="K4" s="2" t="n"/>
      <c r="L4" s="2" t="n"/>
      <c r="M4" s="2" t="n"/>
      <c r="N4" s="2" t="n"/>
      <c r="O4" s="2" t="n"/>
      <c r="P4" s="2" t="n"/>
      <c r="Q4" s="2" t="n"/>
      <c r="R4" s="2" t="n"/>
      <c r="S4" s="2" t="n"/>
      <c r="T4" s="2" t="n">
        <v>2</v>
      </c>
      <c r="U4" s="2" t="n">
        <v>1</v>
      </c>
      <c r="V4" s="2" t="inlineStr">
        <is>
          <t>7th</t>
        </is>
      </c>
      <c r="W4" s="2" t="inlineStr">
        <is>
          <t>Below</t>
        </is>
      </c>
      <c r="X4" s="2" t="inlineStr">
        <is>
          <t>Below</t>
        </is>
      </c>
      <c r="Y4" s="2" t="inlineStr">
        <is>
          <t>Mid 6</t>
        </is>
      </c>
      <c r="Z4" s="2" t="inlineStr">
        <is>
          <t>Level 5</t>
        </is>
      </c>
      <c r="AA4" s="2" t="inlineStr">
        <is>
          <t>High</t>
        </is>
      </c>
      <c r="AB4" s="2" t="n"/>
      <c r="AC4" s="2" t="n"/>
      <c r="AD4" s="2" t="n"/>
      <c r="AE4" s="2" t="n"/>
      <c r="AF4" s="2" t="n"/>
      <c r="AG4" s="2" t="n"/>
      <c r="AH4" s="2" t="n"/>
      <c r="AI4" s="2" t="n"/>
      <c r="AJ4" s="2" t="inlineStr">
        <is>
          <t>Joshua Engleman, Jase Mendivil, Case Johnston</t>
        </is>
      </c>
      <c r="AK4" s="2" t="n"/>
      <c r="AL4" s="2" t="n"/>
      <c r="AM4" s="2" t="n"/>
      <c r="AN4" s="2" t="inlineStr">
        <is>
          <t>Super shy, but bright academically. Needs to be encouraged to give his best effort at times. Encourage him socially!</t>
        </is>
      </c>
      <c r="AO4" s="168" t="n"/>
      <c r="AP4" s="186" t="inlineStr">
        <is>
          <t>x</t>
        </is>
      </c>
    </row>
    <row r="5" ht="15" customHeight="1">
      <c r="A5" s="34" t="inlineStr">
        <is>
          <t>Barnard</t>
        </is>
      </c>
      <c r="B5" s="34" t="inlineStr">
        <is>
          <t>Pepper</t>
        </is>
      </c>
      <c r="C5" s="2" t="n">
        <v>35078</v>
      </c>
      <c r="D5" s="24" t="n">
        <v>7</v>
      </c>
      <c r="E5" s="193" t="inlineStr">
        <is>
          <t>M</t>
        </is>
      </c>
      <c r="F5" s="2" t="inlineStr">
        <is>
          <t>Werthaiser</t>
        </is>
      </c>
      <c r="G5" s="2" t="inlineStr">
        <is>
          <t>Cascades</t>
        </is>
      </c>
      <c r="H5" s="192" t="n">
        <v>39885</v>
      </c>
      <c r="I5" s="2" t="n"/>
      <c r="J5" s="2" t="n"/>
      <c r="K5" s="2" t="n"/>
      <c r="L5" s="2" t="n"/>
      <c r="M5" s="2" t="n"/>
      <c r="N5" s="2" t="n"/>
      <c r="O5" s="2" t="n"/>
      <c r="P5" s="2" t="n"/>
      <c r="Q5" s="2" t="n"/>
      <c r="R5" s="2" t="n"/>
      <c r="S5" s="2" t="n"/>
      <c r="T5" s="2" t="n">
        <v>1</v>
      </c>
      <c r="U5" s="2" t="n">
        <v>1</v>
      </c>
      <c r="V5" s="2" t="inlineStr">
        <is>
          <t>pre alg</t>
        </is>
      </c>
      <c r="W5" s="2" t="inlineStr">
        <is>
          <t>Grade</t>
        </is>
      </c>
      <c r="X5" s="2" t="inlineStr">
        <is>
          <t>Grade</t>
        </is>
      </c>
      <c r="Y5" s="2" t="inlineStr">
        <is>
          <t>Level 3</t>
        </is>
      </c>
      <c r="Z5" s="2" t="inlineStr">
        <is>
          <t>Level 5</t>
        </is>
      </c>
      <c r="AA5" s="2" t="inlineStr">
        <is>
          <t>High</t>
        </is>
      </c>
      <c r="AB5" s="2" t="n"/>
      <c r="AC5" s="2" t="n"/>
      <c r="AD5" s="2" t="n"/>
      <c r="AE5" s="2" t="n"/>
      <c r="AF5" s="2" t="n"/>
      <c r="AG5" s="2" t="n"/>
      <c r="AH5" s="2" t="n"/>
      <c r="AI5" s="2" t="n"/>
      <c r="AJ5" s="194" t="inlineStr">
        <is>
          <t>Teah Walkup, Techin Francisco, Claudia Stadtmuller</t>
        </is>
      </c>
      <c r="AK5" s="2" t="n"/>
      <c r="AL5" s="2" t="inlineStr">
        <is>
          <t>Yes</t>
        </is>
      </c>
      <c r="AM5" s="2" t="inlineStr">
        <is>
          <t>Yes</t>
        </is>
      </c>
      <c r="AN5" s="195" t="inlineStr">
        <is>
          <t>Transgender (he/him), excellent at math work completion</t>
        </is>
      </c>
      <c r="AP5" s="186" t="inlineStr">
        <is>
          <t>x</t>
        </is>
      </c>
    </row>
    <row r="6" ht="15" customHeight="1">
      <c r="A6" s="34" t="inlineStr">
        <is>
          <t>Blackmore</t>
        </is>
      </c>
      <c r="B6" s="34" t="inlineStr">
        <is>
          <t>Chase</t>
        </is>
      </c>
      <c r="C6" s="2" t="n">
        <v>34914</v>
      </c>
      <c r="D6" s="190" t="n">
        <v>7</v>
      </c>
      <c r="E6" s="24" t="inlineStr">
        <is>
          <t>M</t>
        </is>
      </c>
      <c r="F6" s="2" t="inlineStr">
        <is>
          <t>Pryor</t>
        </is>
      </c>
      <c r="G6" s="2" t="inlineStr">
        <is>
          <t>Cascades</t>
        </is>
      </c>
      <c r="H6" s="192" t="n">
        <v>39738</v>
      </c>
      <c r="I6" s="2" t="n"/>
      <c r="J6" s="2" t="n"/>
      <c r="K6" s="2" t="n"/>
      <c r="L6" s="2" t="n"/>
      <c r="M6" s="2" t="n"/>
      <c r="N6" s="2" t="n"/>
      <c r="O6" s="2" t="n"/>
      <c r="P6" s="2" t="n"/>
      <c r="Q6" s="2" t="n"/>
      <c r="R6" s="2" t="n"/>
      <c r="S6" s="2" t="n"/>
      <c r="T6" s="2" t="n">
        <v>2</v>
      </c>
      <c r="U6" s="2" t="n">
        <v>2</v>
      </c>
      <c r="V6" s="2" t="inlineStr">
        <is>
          <t>7th</t>
        </is>
      </c>
      <c r="W6" s="2" t="inlineStr">
        <is>
          <t>Grade</t>
        </is>
      </c>
      <c r="X6" s="2" t="inlineStr">
        <is>
          <t>Below</t>
        </is>
      </c>
      <c r="Y6" s="2" t="inlineStr">
        <is>
          <t>Mid 6</t>
        </is>
      </c>
      <c r="Z6" s="2" t="inlineStr">
        <is>
          <t>Early 6</t>
        </is>
      </c>
      <c r="AA6" s="2" t="inlineStr">
        <is>
          <t>High</t>
        </is>
      </c>
      <c r="AB6" s="2" t="n"/>
      <c r="AC6" s="2" t="inlineStr">
        <is>
          <t>ASC</t>
        </is>
      </c>
      <c r="AD6" s="2" t="n"/>
      <c r="AE6" s="2" t="inlineStr">
        <is>
          <t>Yes</t>
        </is>
      </c>
      <c r="AF6" s="2" t="inlineStr">
        <is>
          <t>Yes</t>
        </is>
      </c>
      <c r="AG6" s="2" t="n"/>
      <c r="AH6" s="2" t="n"/>
      <c r="AI6" s="2" t="n"/>
      <c r="AJ6" s="2" t="inlineStr">
        <is>
          <t>Aiden Keith, Techin Francisco</t>
        </is>
      </c>
      <c r="AK6" s="2" t="n"/>
      <c r="AL6" s="2" t="n"/>
      <c r="AM6" s="2" t="n"/>
      <c r="AN6" s="2" t="inlineStr">
        <is>
          <t>Struggles with work completion; was in INC all year long</t>
        </is>
      </c>
      <c r="AP6" s="186" t="inlineStr">
        <is>
          <t>x</t>
        </is>
      </c>
      <c r="AQ6" s="187" t="n"/>
    </row>
    <row r="7" ht="15" customHeight="1">
      <c r="A7" s="34" t="inlineStr">
        <is>
          <t>Breswick</t>
        </is>
      </c>
      <c r="B7" s="34" t="inlineStr">
        <is>
          <t>Micah</t>
        </is>
      </c>
      <c r="C7" s="2" t="n">
        <v>34921</v>
      </c>
      <c r="D7" s="190" t="n">
        <v>7</v>
      </c>
      <c r="E7" s="24" t="inlineStr">
        <is>
          <t>M</t>
        </is>
      </c>
      <c r="F7" s="2" t="inlineStr">
        <is>
          <t>Multanen</t>
        </is>
      </c>
      <c r="G7" s="2" t="inlineStr">
        <is>
          <t>Cascades</t>
        </is>
      </c>
      <c r="H7" s="192" t="n">
        <v>39919</v>
      </c>
      <c r="I7" s="2" t="inlineStr">
        <is>
          <t>Greg Hanzel</t>
        </is>
      </c>
      <c r="J7" s="2" t="inlineStr">
        <is>
          <t>Yes</t>
        </is>
      </c>
      <c r="K7" s="2" t="inlineStr">
        <is>
          <t>Current</t>
        </is>
      </c>
      <c r="L7" s="2" t="inlineStr">
        <is>
          <t>Current</t>
        </is>
      </c>
      <c r="M7" s="2" t="n"/>
      <c r="N7" s="2" t="n"/>
      <c r="O7" s="2" t="n"/>
      <c r="P7" s="2" t="n"/>
      <c r="Q7" s="2" t="n"/>
      <c r="R7" s="2" t="n"/>
      <c r="S7" s="2" t="n"/>
      <c r="T7" s="2" t="n">
        <v>3</v>
      </c>
      <c r="U7" s="2" t="n">
        <v>2</v>
      </c>
      <c r="V7" s="2" t="inlineStr">
        <is>
          <t>7th</t>
        </is>
      </c>
      <c r="W7" s="2" t="inlineStr">
        <is>
          <t>Sped</t>
        </is>
      </c>
      <c r="X7" s="2" t="inlineStr">
        <is>
          <t>Sped</t>
        </is>
      </c>
      <c r="Y7" s="2" t="inlineStr">
        <is>
          <t>Level 2</t>
        </is>
      </c>
      <c r="Z7" s="2" t="inlineStr">
        <is>
          <t>Level 4</t>
        </is>
      </c>
      <c r="AA7" s="2" t="inlineStr">
        <is>
          <t>High</t>
        </is>
      </c>
      <c r="AB7" s="2" t="n"/>
      <c r="AC7" s="2" t="inlineStr">
        <is>
          <t>Math</t>
        </is>
      </c>
      <c r="AD7" s="2" t="n"/>
      <c r="AE7" s="2" t="inlineStr">
        <is>
          <t>Yes</t>
        </is>
      </c>
      <c r="AF7" s="2" t="inlineStr">
        <is>
          <t>Yes</t>
        </is>
      </c>
      <c r="AG7" s="2" t="n"/>
      <c r="AH7" s="2" t="n"/>
      <c r="AI7" s="2" t="n"/>
      <c r="AJ7" s="2" t="inlineStr">
        <is>
          <t>Techin Francisco, Harrioson Long, Eric Barlow</t>
        </is>
      </c>
      <c r="AK7" s="2" t="n"/>
      <c r="AL7" s="2" t="n"/>
      <c r="AM7" s="2" t="n"/>
      <c r="AN7" s="2" t="inlineStr">
        <is>
          <t>Struggles transfering ideas to paper, does better with verbal assessments. Parents both work in schools</t>
        </is>
      </c>
      <c r="AP7" s="186" t="inlineStr">
        <is>
          <t>x</t>
        </is>
      </c>
      <c r="AQ7" s="187" t="n"/>
    </row>
    <row r="8" ht="15" customHeight="1">
      <c r="A8" s="34" t="inlineStr">
        <is>
          <t>Callahan</t>
        </is>
      </c>
      <c r="B8" s="34" t="inlineStr">
        <is>
          <t>Solomon</t>
        </is>
      </c>
      <c r="C8" s="2" t="n">
        <v>34928</v>
      </c>
      <c r="D8" s="24" t="n">
        <v>7</v>
      </c>
      <c r="E8" s="24" t="inlineStr">
        <is>
          <t>M</t>
        </is>
      </c>
      <c r="F8" s="2" t="inlineStr">
        <is>
          <t>Pryor</t>
        </is>
      </c>
      <c r="G8" s="2" t="inlineStr">
        <is>
          <t>Cascades</t>
        </is>
      </c>
      <c r="H8" s="192" t="n">
        <v>39849</v>
      </c>
      <c r="I8" s="2" t="n"/>
      <c r="J8" s="2" t="n"/>
      <c r="K8" s="2" t="n"/>
      <c r="L8" s="2" t="n"/>
      <c r="M8" s="2" t="n"/>
      <c r="N8" s="2" t="n"/>
      <c r="O8" s="2" t="n"/>
      <c r="P8" s="2" t="n"/>
      <c r="Q8" s="2" t="n"/>
      <c r="R8" s="2" t="n"/>
      <c r="S8" s="2" t="n"/>
      <c r="T8" s="2" t="n">
        <v>2</v>
      </c>
      <c r="U8" s="2" t="n">
        <v>1</v>
      </c>
      <c r="V8" s="2" t="inlineStr">
        <is>
          <t>7th</t>
        </is>
      </c>
      <c r="W8" s="2" t="inlineStr">
        <is>
          <t>Grade</t>
        </is>
      </c>
      <c r="X8" s="2" t="inlineStr">
        <is>
          <t>Grade</t>
        </is>
      </c>
      <c r="Y8" s="2" t="inlineStr">
        <is>
          <t>Mid 6</t>
        </is>
      </c>
      <c r="Z8" s="2" t="inlineStr">
        <is>
          <t>Early 6</t>
        </is>
      </c>
      <c r="AA8" s="2" t="inlineStr">
        <is>
          <t>High</t>
        </is>
      </c>
      <c r="AB8" s="2" t="n"/>
      <c r="AC8" s="2" t="n"/>
      <c r="AD8" s="2" t="n"/>
      <c r="AE8" s="2" t="n"/>
      <c r="AF8" s="2" t="n"/>
      <c r="AG8" s="2" t="n"/>
      <c r="AH8" s="2" t="n"/>
      <c r="AI8" s="2" t="n"/>
      <c r="AJ8" s="2" t="inlineStr">
        <is>
          <t>Killian Petersen, Techin Francisco, Jordan Carter, Bodie W., Saxon Brock, Andy Smith</t>
        </is>
      </c>
      <c r="AK8" s="2" t="n"/>
      <c r="AL8" s="2" t="n"/>
      <c r="AM8" s="2" t="inlineStr">
        <is>
          <t>Yes</t>
        </is>
      </c>
      <c r="AN8" s="2" t="n"/>
      <c r="AP8" s="186" t="inlineStr">
        <is>
          <t>x</t>
        </is>
      </c>
      <c r="AQ8" s="187" t="n"/>
    </row>
    <row r="9" ht="15" customHeight="1">
      <c r="A9" s="34" t="inlineStr">
        <is>
          <t>Carnahan</t>
        </is>
      </c>
      <c r="B9" s="34" t="inlineStr">
        <is>
          <t>Aiden</t>
        </is>
      </c>
      <c r="C9" s="2" t="n">
        <v>35019</v>
      </c>
      <c r="D9" s="24" t="n">
        <v>7</v>
      </c>
      <c r="E9" s="24" t="inlineStr">
        <is>
          <t>M</t>
        </is>
      </c>
      <c r="F9" s="2" t="inlineStr">
        <is>
          <t>Cusenza</t>
        </is>
      </c>
      <c r="G9" s="2" t="inlineStr">
        <is>
          <t>Siskiyous</t>
        </is>
      </c>
      <c r="H9" s="192" t="n">
        <v>39731</v>
      </c>
      <c r="I9" s="2" t="inlineStr">
        <is>
          <t>Katherine Holden</t>
        </is>
      </c>
      <c r="J9" s="2" t="n"/>
      <c r="K9" s="195" t="inlineStr">
        <is>
          <t xml:space="preserve"> </t>
        </is>
      </c>
      <c r="L9" s="195" t="inlineStr">
        <is>
          <t xml:space="preserve"> </t>
        </is>
      </c>
      <c r="M9" s="195" t="inlineStr">
        <is>
          <t xml:space="preserve"> </t>
        </is>
      </c>
      <c r="N9" s="195" t="inlineStr">
        <is>
          <t xml:space="preserve"> </t>
        </is>
      </c>
      <c r="O9" s="195" t="n"/>
      <c r="P9" s="195" t="inlineStr">
        <is>
          <t>Current</t>
        </is>
      </c>
      <c r="Q9" s="195" t="inlineStr">
        <is>
          <t>Anxiety &amp; Acute PTSD</t>
        </is>
      </c>
      <c r="R9" s="195" t="inlineStr">
        <is>
          <t xml:space="preserve"> </t>
        </is>
      </c>
      <c r="S9" s="195" t="inlineStr">
        <is>
          <t xml:space="preserve"> </t>
        </is>
      </c>
      <c r="T9" s="195" t="n">
        <v>2</v>
      </c>
      <c r="U9" s="195" t="n">
        <v>2</v>
      </c>
      <c r="V9" s="195" t="inlineStr">
        <is>
          <t>pre alg</t>
        </is>
      </c>
      <c r="W9" s="195" t="inlineStr">
        <is>
          <t>Above</t>
        </is>
      </c>
      <c r="X9" s="195" t="inlineStr">
        <is>
          <t>Grade</t>
        </is>
      </c>
      <c r="Y9" s="195" t="inlineStr">
        <is>
          <t>Level 7</t>
        </is>
      </c>
      <c r="Z9" s="195" t="inlineStr">
        <is>
          <t>Late 6</t>
        </is>
      </c>
      <c r="AA9" s="195" t="inlineStr">
        <is>
          <t>Moderate</t>
        </is>
      </c>
      <c r="AB9" s="195" t="inlineStr">
        <is>
          <t xml:space="preserve"> </t>
        </is>
      </c>
      <c r="AC9" s="195" t="inlineStr">
        <is>
          <t xml:space="preserve"> </t>
        </is>
      </c>
      <c r="AD9" s="195" t="inlineStr">
        <is>
          <t xml:space="preserve"> </t>
        </is>
      </c>
      <c r="AE9" s="195" t="inlineStr">
        <is>
          <t>Yes</t>
        </is>
      </c>
      <c r="AF9" s="195" t="inlineStr">
        <is>
          <t>Yes</t>
        </is>
      </c>
      <c r="AG9" s="195" t="inlineStr">
        <is>
          <t xml:space="preserve"> </t>
        </is>
      </c>
      <c r="AH9" s="195" t="inlineStr">
        <is>
          <t>Recommend</t>
        </is>
      </c>
      <c r="AI9" s="195" t="inlineStr">
        <is>
          <t xml:space="preserve"> </t>
        </is>
      </c>
      <c r="AJ9" s="195" t="inlineStr">
        <is>
          <t>Gavin Conachy-Chang, Harper Dickenson</t>
        </is>
      </c>
      <c r="AK9" s="195" t="inlineStr">
        <is>
          <t xml:space="preserve"> </t>
        </is>
      </c>
      <c r="AL9" s="195" t="inlineStr">
        <is>
          <t>Yes</t>
        </is>
      </c>
      <c r="AM9" s="195" t="inlineStr">
        <is>
          <t xml:space="preserve"> </t>
        </is>
      </c>
      <c r="AN9" s="195" t="inlineStr">
        <is>
          <t>remained in CDL, struggles with anxiety, needs lots of check-in's</t>
        </is>
      </c>
      <c r="AP9" s="186" t="inlineStr">
        <is>
          <t>x</t>
        </is>
      </c>
    </row>
    <row r="10" ht="15" customHeight="1">
      <c r="A10" s="34" t="inlineStr">
        <is>
          <t>Cathey</t>
        </is>
      </c>
      <c r="B10" s="34" t="inlineStr">
        <is>
          <t>Larken</t>
        </is>
      </c>
      <c r="C10" s="2" t="n">
        <v>36898</v>
      </c>
      <c r="D10" s="24" t="n">
        <v>7</v>
      </c>
      <c r="E10" s="24" t="inlineStr">
        <is>
          <t>M</t>
        </is>
      </c>
      <c r="F10" s="2" t="inlineStr">
        <is>
          <t>Oehler</t>
        </is>
      </c>
      <c r="G10" s="2" t="inlineStr">
        <is>
          <t>Cascades</t>
        </is>
      </c>
      <c r="H10" s="192" t="n">
        <v>39978</v>
      </c>
      <c r="I10" s="2" t="inlineStr">
        <is>
          <t>Katherine Holden</t>
        </is>
      </c>
      <c r="J10" s="2" t="n"/>
      <c r="K10" s="2" t="n"/>
      <c r="L10" s="2" t="n"/>
      <c r="M10" s="2" t="n"/>
      <c r="N10" s="2" t="n"/>
      <c r="O10" s="2" t="n"/>
      <c r="P10" s="2" t="inlineStr">
        <is>
          <t>Current</t>
        </is>
      </c>
      <c r="Q10" s="2" t="inlineStr">
        <is>
          <t>?</t>
        </is>
      </c>
      <c r="R10" s="2" t="n"/>
      <c r="S10" s="2" t="n"/>
      <c r="T10" s="2" t="n">
        <v>3</v>
      </c>
      <c r="U10" s="2" t="n">
        <v>3</v>
      </c>
      <c r="V10" s="2" t="inlineStr">
        <is>
          <t>7th</t>
        </is>
      </c>
      <c r="W10" s="2" t="inlineStr">
        <is>
          <t>Below</t>
        </is>
      </c>
      <c r="X10" s="2" t="inlineStr">
        <is>
          <t>Below</t>
        </is>
      </c>
      <c r="Y10" s="2" t="inlineStr">
        <is>
          <t>Level 5</t>
        </is>
      </c>
      <c r="Z10" s="2" t="inlineStr">
        <is>
          <t>Level 4</t>
        </is>
      </c>
      <c r="AA10" s="2" t="inlineStr">
        <is>
          <t>Low</t>
        </is>
      </c>
      <c r="AB10" s="2" t="n"/>
      <c r="AC10" s="194" t="inlineStr">
        <is>
          <t>ASC</t>
        </is>
      </c>
      <c r="AD10" s="2" t="n"/>
      <c r="AE10" s="2" t="n"/>
      <c r="AF10" s="2" t="inlineStr">
        <is>
          <t>Yes</t>
        </is>
      </c>
      <c r="AG10" s="2" t="inlineStr">
        <is>
          <t>Yes</t>
        </is>
      </c>
      <c r="AH10" s="2" t="inlineStr">
        <is>
          <t>Recommend</t>
        </is>
      </c>
      <c r="AI10" s="2" t="n"/>
      <c r="AJ10" s="2" t="n"/>
      <c r="AK10" s="2" t="n"/>
      <c r="AL10" s="2" t="n"/>
      <c r="AM10" s="2" t="n"/>
      <c r="AN10" s="2" t="inlineStr">
        <is>
          <t>Totally disengaged at this time from CDL. Parents have not required him to attend.</t>
        </is>
      </c>
      <c r="AP10" s="186" t="inlineStr">
        <is>
          <t>x</t>
        </is>
      </c>
      <c r="AQ10" s="187" t="n"/>
    </row>
    <row r="11" ht="15" customHeight="1">
      <c r="A11" s="34" t="inlineStr">
        <is>
          <t>Conachy Chang</t>
        </is>
      </c>
      <c r="B11" s="34" t="inlineStr">
        <is>
          <t>Gavin</t>
        </is>
      </c>
      <c r="C11" s="2" t="n">
        <v>34931</v>
      </c>
      <c r="D11" s="190" t="n">
        <v>7</v>
      </c>
      <c r="E11" s="24" t="inlineStr">
        <is>
          <t>M</t>
        </is>
      </c>
      <c r="F11" s="2" t="inlineStr">
        <is>
          <t>Hardy</t>
        </is>
      </c>
      <c r="G11" s="2" t="inlineStr">
        <is>
          <t>Siskiyous</t>
        </is>
      </c>
      <c r="H11" s="192" t="n">
        <v>39773</v>
      </c>
      <c r="I11" s="2" t="n"/>
      <c r="J11" s="2" t="n"/>
      <c r="K11" s="2" t="n"/>
      <c r="L11" s="2" t="n"/>
      <c r="M11" s="2" t="n"/>
      <c r="N11" s="2" t="n"/>
      <c r="O11" s="2" t="n"/>
      <c r="P11" s="2" t="n"/>
      <c r="Q11" s="2" t="n"/>
      <c r="R11" s="2" t="n"/>
      <c r="S11" s="2" t="n"/>
      <c r="T11" s="2" t="n">
        <v>1</v>
      </c>
      <c r="U11" s="2" t="n">
        <v>1</v>
      </c>
      <c r="V11" s="2" t="inlineStr">
        <is>
          <t>pre alg</t>
        </is>
      </c>
      <c r="W11" s="2" t="inlineStr">
        <is>
          <t>Above</t>
        </is>
      </c>
      <c r="X11" s="2" t="inlineStr">
        <is>
          <t>Above</t>
        </is>
      </c>
      <c r="Y11" s="2" t="inlineStr">
        <is>
          <t>Level 9</t>
        </is>
      </c>
      <c r="Z11" s="2" t="inlineStr">
        <is>
          <t>Mid 6</t>
        </is>
      </c>
      <c r="AA11" s="2" t="inlineStr">
        <is>
          <t>High</t>
        </is>
      </c>
      <c r="AB11" s="2" t="n"/>
      <c r="AC11" s="2" t="n"/>
      <c r="AD11" s="2" t="n"/>
      <c r="AE11" s="2" t="n"/>
      <c r="AF11" s="2" t="n"/>
      <c r="AG11" s="2" t="n"/>
      <c r="AH11" s="2" t="n"/>
      <c r="AI11" s="2" t="n"/>
      <c r="AJ11" s="2" t="inlineStr">
        <is>
          <t>Monet London, Leah lennett</t>
        </is>
      </c>
      <c r="AK11" s="2" t="n"/>
      <c r="AL11" s="2" t="n"/>
      <c r="AM11" s="2" t="n"/>
      <c r="AN11" s="2" t="inlineStr">
        <is>
          <t>Great kid, great family, 100% all the time. Needs a challenge!</t>
        </is>
      </c>
      <c r="AP11" s="186" t="inlineStr">
        <is>
          <t>x</t>
        </is>
      </c>
    </row>
    <row r="12" ht="15" customHeight="1">
      <c r="A12" s="34" t="inlineStr">
        <is>
          <t>Corona Melendez</t>
        </is>
      </c>
      <c r="B12" s="34" t="inlineStr">
        <is>
          <t>Fernando</t>
        </is>
      </c>
      <c r="C12" s="2" t="n">
        <v>35104</v>
      </c>
      <c r="D12" s="190" t="n">
        <v>7</v>
      </c>
      <c r="E12" s="24" t="inlineStr">
        <is>
          <t>M</t>
        </is>
      </c>
      <c r="F12" s="2" t="inlineStr">
        <is>
          <t>Hardy</t>
        </is>
      </c>
      <c r="G12" s="2" t="inlineStr">
        <is>
          <t>Siskiyous</t>
        </is>
      </c>
      <c r="H12" s="192" t="n">
        <v>39799</v>
      </c>
      <c r="I12" s="2" t="inlineStr">
        <is>
          <t>Rosalee Russell &amp; Alyssa Myers</t>
        </is>
      </c>
      <c r="J12" s="2" t="inlineStr">
        <is>
          <t>Yes</t>
        </is>
      </c>
      <c r="K12" s="2" t="inlineStr">
        <is>
          <t>Current</t>
        </is>
      </c>
      <c r="L12" s="2" t="inlineStr">
        <is>
          <t>Current</t>
        </is>
      </c>
      <c r="M12" s="2" t="inlineStr">
        <is>
          <t>Current</t>
        </is>
      </c>
      <c r="N12" s="2" t="inlineStr">
        <is>
          <t>Current</t>
        </is>
      </c>
      <c r="O12" s="2" t="n"/>
      <c r="P12" s="2" t="n"/>
      <c r="Q12" s="2" t="n"/>
      <c r="R12" s="2" t="n"/>
      <c r="S12" s="2" t="inlineStr">
        <is>
          <t>Yes</t>
        </is>
      </c>
      <c r="T12" s="2" t="n">
        <v>3</v>
      </c>
      <c r="U12" s="2" t="n">
        <v>1</v>
      </c>
      <c r="V12" s="2" t="inlineStr">
        <is>
          <t>7th</t>
        </is>
      </c>
      <c r="W12" s="2" t="inlineStr">
        <is>
          <t>Below</t>
        </is>
      </c>
      <c r="X12" s="2" t="inlineStr">
        <is>
          <t>Below</t>
        </is>
      </c>
      <c r="Y12" s="2" t="inlineStr">
        <is>
          <t>Level 1</t>
        </is>
      </c>
      <c r="Z12" s="2" t="inlineStr">
        <is>
          <t>Level 1</t>
        </is>
      </c>
      <c r="AA12" s="2" t="inlineStr">
        <is>
          <t>High</t>
        </is>
      </c>
      <c r="AB12" s="2" t="n"/>
      <c r="AC12" s="2" t="inlineStr">
        <is>
          <t>ASC</t>
        </is>
      </c>
      <c r="AD12" s="2" t="n"/>
      <c r="AE12" s="2" t="n"/>
      <c r="AF12" s="2" t="n"/>
      <c r="AG12" s="2" t="n"/>
      <c r="AH12" s="2" t="n"/>
      <c r="AI12" s="2" t="inlineStr">
        <is>
          <t>Yes</t>
        </is>
      </c>
      <c r="AJ12" s="2" t="inlineStr">
        <is>
          <t>Trey Dickson, Eric Barlow, Cameron Oakley</t>
        </is>
      </c>
      <c r="AK12" s="2" t="n"/>
      <c r="AL12" s="2" t="inlineStr">
        <is>
          <t>Yes</t>
        </is>
      </c>
      <c r="AM12" s="2" t="n"/>
      <c r="AN12" s="2" t="inlineStr">
        <is>
          <t xml:space="preserve">Great kid, great family, he's just the sweetest. He's low academically, and will need all the support he can get. He speaks Spanish at home, so maybe keep in Spanish so there is a place he can shine. 4-H and his animals are very important to him! </t>
        </is>
      </c>
      <c r="AP12" s="186" t="inlineStr">
        <is>
          <t>x</t>
        </is>
      </c>
    </row>
    <row r="13" ht="15" customHeight="1">
      <c r="A13" s="34" t="inlineStr">
        <is>
          <t>Creel</t>
        </is>
      </c>
      <c r="B13" s="34" t="inlineStr">
        <is>
          <t>Preston</t>
        </is>
      </c>
      <c r="C13" s="2" t="n">
        <v>38760</v>
      </c>
      <c r="D13" s="24" t="n">
        <v>7</v>
      </c>
      <c r="E13" s="24" t="inlineStr">
        <is>
          <t>M</t>
        </is>
      </c>
      <c r="F13" s="2" t="inlineStr">
        <is>
          <t>Werthaiser</t>
        </is>
      </c>
      <c r="G13" s="2" t="inlineStr">
        <is>
          <t>Cascades</t>
        </is>
      </c>
      <c r="H13" s="192" t="n">
        <v>39777</v>
      </c>
      <c r="I13" s="2" t="n"/>
      <c r="J13" s="2" t="n"/>
      <c r="K13" s="2" t="n"/>
      <c r="L13" s="2" t="n"/>
      <c r="M13" s="2" t="n"/>
      <c r="N13" s="2" t="n"/>
      <c r="O13" s="2" t="n"/>
      <c r="P13" s="2" t="n"/>
      <c r="Q13" s="2" t="n"/>
      <c r="R13" s="2" t="n"/>
      <c r="S13" s="2" t="n"/>
      <c r="T13" s="2" t="n">
        <v>3</v>
      </c>
      <c r="U13" s="2" t="n">
        <v>3</v>
      </c>
      <c r="V13" s="2" t="inlineStr">
        <is>
          <t>7th</t>
        </is>
      </c>
      <c r="W13" s="2" t="inlineStr">
        <is>
          <t>Below</t>
        </is>
      </c>
      <c r="X13" s="2" t="inlineStr">
        <is>
          <t>Below</t>
        </is>
      </c>
      <c r="Y13" s="2" t="inlineStr">
        <is>
          <t>Level 4</t>
        </is>
      </c>
      <c r="Z13" s="2" t="inlineStr">
        <is>
          <t>Level 5</t>
        </is>
      </c>
      <c r="AA13" s="2" t="inlineStr">
        <is>
          <t>Moderate</t>
        </is>
      </c>
      <c r="AB13" s="2" t="n"/>
      <c r="AC13" s="2" t="inlineStr">
        <is>
          <t>ASC</t>
        </is>
      </c>
      <c r="AD13" s="2" t="n"/>
      <c r="AE13" s="2" t="inlineStr">
        <is>
          <t>Yes</t>
        </is>
      </c>
      <c r="AF13" s="2" t="inlineStr">
        <is>
          <t>Yes</t>
        </is>
      </c>
      <c r="AG13" s="2" t="n"/>
      <c r="AH13" s="2" t="n"/>
      <c r="AI13" s="2" t="n"/>
      <c r="AJ13" s="2" t="inlineStr">
        <is>
          <t>Killian Petersen</t>
        </is>
      </c>
      <c r="AK13" s="2" t="n"/>
      <c r="AL13" s="2" t="inlineStr">
        <is>
          <t>Yes</t>
        </is>
      </c>
      <c r="AM13" s="2" t="n"/>
      <c r="AN13" s="2" t="inlineStr">
        <is>
          <t>assignment completion is a big issue, will sit in class and play with pencil instead of doing work</t>
        </is>
      </c>
      <c r="AP13" s="186" t="inlineStr">
        <is>
          <t>x</t>
        </is>
      </c>
    </row>
    <row r="14" ht="15" customHeight="1">
      <c r="A14" s="34" t="inlineStr">
        <is>
          <t>Dickson</t>
        </is>
      </c>
      <c r="B14" s="34" t="inlineStr">
        <is>
          <t>Trey</t>
        </is>
      </c>
      <c r="C14" s="2" t="n">
        <v>35525</v>
      </c>
      <c r="D14" s="24" t="n">
        <v>7</v>
      </c>
      <c r="E14" s="24" t="inlineStr">
        <is>
          <t>M</t>
        </is>
      </c>
      <c r="F14" s="2" t="inlineStr">
        <is>
          <t>Cusenza</t>
        </is>
      </c>
      <c r="G14" s="2" t="inlineStr">
        <is>
          <t>Siskiyous</t>
        </is>
      </c>
      <c r="H14" s="192" t="n">
        <v>39754</v>
      </c>
      <c r="I14" s="2" t="n"/>
      <c r="J14" s="2" t="n"/>
      <c r="K14" s="195" t="inlineStr">
        <is>
          <t xml:space="preserve"> </t>
        </is>
      </c>
      <c r="L14" s="195" t="inlineStr">
        <is>
          <t xml:space="preserve"> </t>
        </is>
      </c>
      <c r="M14" s="195" t="inlineStr">
        <is>
          <t xml:space="preserve"> </t>
        </is>
      </c>
      <c r="N14" s="195" t="inlineStr">
        <is>
          <t xml:space="preserve"> </t>
        </is>
      </c>
      <c r="O14" s="195" t="n"/>
      <c r="P14" s="195" t="inlineStr">
        <is>
          <t xml:space="preserve"> </t>
        </is>
      </c>
      <c r="Q14" s="195" t="inlineStr">
        <is>
          <t xml:space="preserve"> </t>
        </is>
      </c>
      <c r="R14" s="195" t="inlineStr">
        <is>
          <t xml:space="preserve"> </t>
        </is>
      </c>
      <c r="S14" s="195" t="inlineStr">
        <is>
          <t xml:space="preserve"> </t>
        </is>
      </c>
      <c r="T14" s="195" t="n">
        <v>2</v>
      </c>
      <c r="U14" s="195" t="n">
        <v>1</v>
      </c>
      <c r="V14" s="195" t="inlineStr">
        <is>
          <t>pre alg</t>
        </is>
      </c>
      <c r="W14" s="195" t="inlineStr">
        <is>
          <t>Grade</t>
        </is>
      </c>
      <c r="X14" s="195" t="inlineStr">
        <is>
          <t>Grade</t>
        </is>
      </c>
      <c r="Y14" s="195" t="inlineStr">
        <is>
          <t>Mid 6</t>
        </is>
      </c>
      <c r="Z14" s="195" t="inlineStr">
        <is>
          <t>Early 6</t>
        </is>
      </c>
      <c r="AA14" s="195" t="inlineStr">
        <is>
          <t>High</t>
        </is>
      </c>
      <c r="AB14" s="195" t="inlineStr">
        <is>
          <t xml:space="preserve"> </t>
        </is>
      </c>
      <c r="AC14" s="195" t="inlineStr">
        <is>
          <t xml:space="preserve"> </t>
        </is>
      </c>
      <c r="AD14" s="195" t="inlineStr">
        <is>
          <t xml:space="preserve"> </t>
        </is>
      </c>
      <c r="AE14" s="195" t="inlineStr">
        <is>
          <t xml:space="preserve"> </t>
        </is>
      </c>
      <c r="AF14" s="195" t="inlineStr">
        <is>
          <t xml:space="preserve"> </t>
        </is>
      </c>
      <c r="AG14" s="195" t="inlineStr">
        <is>
          <t xml:space="preserve"> </t>
        </is>
      </c>
      <c r="AH14" s="195" t="inlineStr">
        <is>
          <t xml:space="preserve"> </t>
        </is>
      </c>
      <c r="AI14" s="195" t="inlineStr">
        <is>
          <t xml:space="preserve"> </t>
        </is>
      </c>
      <c r="AJ14" s="195" t="inlineStr">
        <is>
          <t xml:space="preserve"> Kai Smith, Cameron Oakley, Logan Devore, Noah Williams</t>
        </is>
      </c>
      <c r="AK14" s="195" t="inlineStr">
        <is>
          <t>Lillian Tilton, Sophia Kotler</t>
        </is>
      </c>
      <c r="AL14" s="195" t="inlineStr">
        <is>
          <t xml:space="preserve"> </t>
        </is>
      </c>
      <c r="AM14" s="195" t="inlineStr">
        <is>
          <t xml:space="preserve"> </t>
        </is>
      </c>
      <c r="AN14" s="195" t="inlineStr">
        <is>
          <t>quiet, good student but lacks attention to detail, benefits from clear feedback</t>
        </is>
      </c>
      <c r="AO14" s="168" t="n"/>
      <c r="AP14" s="186" t="inlineStr">
        <is>
          <t>x</t>
        </is>
      </c>
    </row>
    <row r="15" ht="15" customHeight="1">
      <c r="A15" s="34" t="inlineStr">
        <is>
          <t>Engleman</t>
        </is>
      </c>
      <c r="B15" s="34" t="inlineStr">
        <is>
          <t>Joshua</t>
        </is>
      </c>
      <c r="C15" s="2" t="n">
        <v>37118</v>
      </c>
      <c r="D15" s="24" t="n">
        <v>7</v>
      </c>
      <c r="E15" s="24" t="inlineStr">
        <is>
          <t>M</t>
        </is>
      </c>
      <c r="F15" s="2" t="inlineStr">
        <is>
          <t>Street</t>
        </is>
      </c>
      <c r="G15" s="2" t="inlineStr">
        <is>
          <t>Siskiyous</t>
        </is>
      </c>
      <c r="H15" s="192" t="n">
        <v>39904</v>
      </c>
      <c r="I15" s="2" t="inlineStr">
        <is>
          <t>Alyssa Myers</t>
        </is>
      </c>
      <c r="J15" s="2" t="n"/>
      <c r="K15" s="2" t="n"/>
      <c r="L15" s="2" t="n"/>
      <c r="M15" s="2" t="n"/>
      <c r="N15" s="2" t="n"/>
      <c r="O15" s="2" t="n"/>
      <c r="P15" s="2" t="n"/>
      <c r="Q15" s="2" t="n"/>
      <c r="R15" s="2" t="n"/>
      <c r="S15" s="2" t="inlineStr">
        <is>
          <t>Yes</t>
        </is>
      </c>
      <c r="T15" s="2" t="n">
        <v>3</v>
      </c>
      <c r="U15" s="2" t="n">
        <v>2</v>
      </c>
      <c r="V15" s="2" t="inlineStr">
        <is>
          <t>7th</t>
        </is>
      </c>
      <c r="W15" s="2" t="inlineStr">
        <is>
          <t>Grade</t>
        </is>
      </c>
      <c r="X15" s="2" t="inlineStr">
        <is>
          <t>Grade</t>
        </is>
      </c>
      <c r="Y15" s="2" t="inlineStr">
        <is>
          <t>Level 5</t>
        </is>
      </c>
      <c r="Z15" s="2" t="inlineStr">
        <is>
          <t>Level 5</t>
        </is>
      </c>
      <c r="AA15" s="2" t="inlineStr">
        <is>
          <t>Moderate</t>
        </is>
      </c>
      <c r="AB15" s="2" t="n"/>
      <c r="AC15" s="2" t="n"/>
      <c r="AD15" s="2" t="inlineStr">
        <is>
          <t>Current</t>
        </is>
      </c>
      <c r="AE15" s="2" t="n"/>
      <c r="AF15" s="2" t="inlineStr">
        <is>
          <t>Yes</t>
        </is>
      </c>
      <c r="AG15" s="2" t="n"/>
      <c r="AH15" s="2" t="n"/>
      <c r="AI15" s="2" t="inlineStr">
        <is>
          <t>Yes</t>
        </is>
      </c>
      <c r="AJ15" s="2" t="inlineStr">
        <is>
          <t>Jase Mendevil, Eric Barlow</t>
        </is>
      </c>
      <c r="AK15" s="2" t="n"/>
      <c r="AL15" s="2" t="n"/>
      <c r="AM15" s="2" t="n"/>
      <c r="AN15" s="2" t="inlineStr">
        <is>
          <t xml:space="preserve">High aptitude for math, very poor organizational skills and work completion. </t>
        </is>
      </c>
      <c r="AO15" s="168" t="n"/>
    </row>
    <row r="16" ht="15" customHeight="1">
      <c r="A16" s="34" t="inlineStr">
        <is>
          <t>Francisco</t>
        </is>
      </c>
      <c r="B16" s="34" t="inlineStr">
        <is>
          <t>Techin</t>
        </is>
      </c>
      <c r="C16" s="2" t="n">
        <v>35096</v>
      </c>
      <c r="D16" s="190" t="n">
        <v>7</v>
      </c>
      <c r="E16" s="24" t="inlineStr">
        <is>
          <t>M</t>
        </is>
      </c>
      <c r="F16" s="2" t="inlineStr">
        <is>
          <t>Pryor</t>
        </is>
      </c>
      <c r="G16" s="2" t="inlineStr">
        <is>
          <t>Cascades</t>
        </is>
      </c>
      <c r="H16" s="192" t="n">
        <v>39812</v>
      </c>
      <c r="I16" s="2" t="n"/>
      <c r="J16" s="2" t="n"/>
      <c r="K16" s="2" t="n"/>
      <c r="L16" s="2" t="n"/>
      <c r="M16" s="2" t="n"/>
      <c r="N16" s="2" t="n"/>
      <c r="O16" s="2" t="n"/>
      <c r="P16" s="2" t="n"/>
      <c r="Q16" s="2" t="n"/>
      <c r="R16" s="2" t="n"/>
      <c r="S16" s="2" t="n"/>
      <c r="T16" s="2" t="n">
        <v>2</v>
      </c>
      <c r="U16" s="2" t="n">
        <v>2</v>
      </c>
      <c r="V16" s="2" t="inlineStr">
        <is>
          <t>7th</t>
        </is>
      </c>
      <c r="W16" s="2" t="inlineStr">
        <is>
          <t>Below</t>
        </is>
      </c>
      <c r="X16" s="2" t="inlineStr">
        <is>
          <t>Grade</t>
        </is>
      </c>
      <c r="Y16" s="2" t="inlineStr">
        <is>
          <t>Level 4</t>
        </is>
      </c>
      <c r="Z16" s="2" t="inlineStr">
        <is>
          <t>Level 3</t>
        </is>
      </c>
      <c r="AA16" s="2" t="inlineStr">
        <is>
          <t>Moderate</t>
        </is>
      </c>
      <c r="AB16" s="2" t="n"/>
      <c r="AC16" s="2" t="n"/>
      <c r="AD16" s="2" t="n"/>
      <c r="AE16" s="2" t="n"/>
      <c r="AF16" s="2" t="inlineStr">
        <is>
          <t>Yes</t>
        </is>
      </c>
      <c r="AG16" s="2" t="n"/>
      <c r="AH16" s="2" t="n"/>
      <c r="AI16" s="2" t="n"/>
      <c r="AJ16" s="2" t="inlineStr">
        <is>
          <t>Oliver Naymik, Kai Smith, Jude Whalen</t>
        </is>
      </c>
      <c r="AK16" s="194" t="inlineStr">
        <is>
          <t>Sawyer Carstensen</t>
        </is>
      </c>
      <c r="AL16" s="2" t="n"/>
      <c r="AM16" s="2" t="n"/>
      <c r="AN16" s="2" t="inlineStr">
        <is>
          <t>adopted; lots of family support</t>
        </is>
      </c>
      <c r="AP16" s="186" t="inlineStr">
        <is>
          <t>x</t>
        </is>
      </c>
      <c r="AQ16" s="187" t="n"/>
    </row>
    <row r="17" ht="15" customHeight="1">
      <c r="A17" s="34" t="inlineStr">
        <is>
          <t>Golden</t>
        </is>
      </c>
      <c r="B17" s="34" t="inlineStr">
        <is>
          <t>Sofia</t>
        </is>
      </c>
      <c r="C17" s="2" t="n">
        <v>36791</v>
      </c>
      <c r="D17" s="190" t="n">
        <v>7</v>
      </c>
      <c r="E17" s="24" t="inlineStr">
        <is>
          <t>F</t>
        </is>
      </c>
      <c r="F17" s="2" t="inlineStr">
        <is>
          <t>Cusenza</t>
        </is>
      </c>
      <c r="G17" s="2" t="inlineStr">
        <is>
          <t>Siskiyous</t>
        </is>
      </c>
      <c r="H17" s="192" t="n">
        <v>39946</v>
      </c>
      <c r="I17" s="2" t="n"/>
      <c r="J17" s="2" t="n"/>
      <c r="K17" s="195" t="inlineStr">
        <is>
          <t xml:space="preserve"> </t>
        </is>
      </c>
      <c r="L17" s="195" t="inlineStr">
        <is>
          <t xml:space="preserve"> </t>
        </is>
      </c>
      <c r="M17" s="195" t="inlineStr">
        <is>
          <t xml:space="preserve"> </t>
        </is>
      </c>
      <c r="N17" s="195" t="inlineStr">
        <is>
          <t xml:space="preserve"> </t>
        </is>
      </c>
      <c r="O17" s="195" t="n"/>
      <c r="P17" s="195" t="inlineStr">
        <is>
          <t xml:space="preserve"> </t>
        </is>
      </c>
      <c r="Q17" s="195" t="inlineStr">
        <is>
          <t xml:space="preserve"> </t>
        </is>
      </c>
      <c r="R17" s="195" t="inlineStr">
        <is>
          <t xml:space="preserve"> </t>
        </is>
      </c>
      <c r="S17" s="195" t="inlineStr">
        <is>
          <t xml:space="preserve"> </t>
        </is>
      </c>
      <c r="T17" s="195" t="n">
        <v>2</v>
      </c>
      <c r="U17" s="195" t="n">
        <v>1</v>
      </c>
      <c r="V17" s="195" t="inlineStr">
        <is>
          <t>7th</t>
        </is>
      </c>
      <c r="W17" s="195" t="inlineStr">
        <is>
          <t>Below</t>
        </is>
      </c>
      <c r="X17" s="195" t="inlineStr">
        <is>
          <t>Below</t>
        </is>
      </c>
      <c r="Y17" s="195" t="inlineStr">
        <is>
          <t>Level 4</t>
        </is>
      </c>
      <c r="Z17" s="195" t="inlineStr">
        <is>
          <t>Level 4</t>
        </is>
      </c>
      <c r="AA17" s="195" t="inlineStr">
        <is>
          <t>High</t>
        </is>
      </c>
      <c r="AB17" s="195" t="inlineStr">
        <is>
          <t>M</t>
        </is>
      </c>
      <c r="AC17" s="195" t="inlineStr">
        <is>
          <t>Math</t>
        </is>
      </c>
      <c r="AD17" s="195" t="inlineStr">
        <is>
          <t xml:space="preserve"> </t>
        </is>
      </c>
      <c r="AE17" s="195" t="inlineStr">
        <is>
          <t xml:space="preserve"> </t>
        </is>
      </c>
      <c r="AF17" s="195" t="inlineStr">
        <is>
          <t>Yes</t>
        </is>
      </c>
      <c r="AG17" s="195" t="inlineStr">
        <is>
          <t xml:space="preserve"> </t>
        </is>
      </c>
      <c r="AH17" s="195" t="inlineStr">
        <is>
          <t xml:space="preserve"> </t>
        </is>
      </c>
      <c r="AI17" s="195" t="inlineStr">
        <is>
          <t xml:space="preserve"> </t>
        </is>
      </c>
      <c r="AJ17" s="195" t="inlineStr">
        <is>
          <t>Lexi Ledford, Ada Santiago, Tia Mora</t>
        </is>
      </c>
      <c r="AK17" s="195" t="inlineStr">
        <is>
          <t xml:space="preserve"> </t>
        </is>
      </c>
      <c r="AL17" s="195" t="inlineStr">
        <is>
          <t xml:space="preserve"> </t>
        </is>
      </c>
      <c r="AM17" s="195" t="inlineStr">
        <is>
          <t xml:space="preserve"> </t>
        </is>
      </c>
      <c r="AN17" s="195" t="inlineStr">
        <is>
          <t xml:space="preserve">struggled with work completion T1 but was able to establish better habits T2. </t>
        </is>
      </c>
      <c r="AO17" s="168" t="n"/>
      <c r="AP17" s="186" t="inlineStr">
        <is>
          <t>x</t>
        </is>
      </c>
    </row>
    <row r="18" ht="15" customHeight="1">
      <c r="A18" s="34" t="inlineStr">
        <is>
          <t>Harper</t>
        </is>
      </c>
      <c r="B18" s="34" t="inlineStr">
        <is>
          <t>Vaeh</t>
        </is>
      </c>
      <c r="C18" s="2" t="n">
        <v>34857</v>
      </c>
      <c r="D18" s="24" t="n">
        <v>7</v>
      </c>
      <c r="E18" s="24" t="inlineStr">
        <is>
          <t>F</t>
        </is>
      </c>
      <c r="F18" s="2" t="inlineStr">
        <is>
          <t>Cusenza</t>
        </is>
      </c>
      <c r="G18" s="2" t="inlineStr">
        <is>
          <t>Siskiyous</t>
        </is>
      </c>
      <c r="H18" s="192" t="n">
        <v>39828</v>
      </c>
      <c r="I18" s="2" t="inlineStr">
        <is>
          <t>Rosalee Russell</t>
        </is>
      </c>
      <c r="J18" s="2" t="inlineStr">
        <is>
          <t>Yes</t>
        </is>
      </c>
      <c r="K18" s="195" t="inlineStr">
        <is>
          <t>Current</t>
        </is>
      </c>
      <c r="L18" s="195" t="inlineStr">
        <is>
          <t>Current</t>
        </is>
      </c>
      <c r="M18" s="195" t="inlineStr">
        <is>
          <t>Current</t>
        </is>
      </c>
      <c r="N18" s="195" t="inlineStr">
        <is>
          <t xml:space="preserve"> </t>
        </is>
      </c>
      <c r="O18" s="195" t="n"/>
      <c r="P18" s="195" t="inlineStr">
        <is>
          <t xml:space="preserve"> </t>
        </is>
      </c>
      <c r="Q18" s="195" t="inlineStr">
        <is>
          <t xml:space="preserve"> </t>
        </is>
      </c>
      <c r="R18" s="195" t="inlineStr">
        <is>
          <t xml:space="preserve"> </t>
        </is>
      </c>
      <c r="S18" s="195" t="inlineStr">
        <is>
          <t xml:space="preserve"> </t>
        </is>
      </c>
      <c r="T18" s="195" t="n">
        <v>3</v>
      </c>
      <c r="U18" s="195" t="n">
        <v>2</v>
      </c>
      <c r="V18" s="195" t="inlineStr">
        <is>
          <t>sped</t>
        </is>
      </c>
      <c r="W18" s="195" t="inlineStr">
        <is>
          <t>Sped</t>
        </is>
      </c>
      <c r="X18" s="195" t="inlineStr">
        <is>
          <t>sped</t>
        </is>
      </c>
      <c r="Y18" s="195" t="inlineStr">
        <is>
          <t>Level K</t>
        </is>
      </c>
      <c r="Z18" s="195" t="inlineStr">
        <is>
          <t>Level K</t>
        </is>
      </c>
      <c r="AA18" s="195" t="inlineStr">
        <is>
          <t>Low</t>
        </is>
      </c>
      <c r="AB18" s="195" t="inlineStr">
        <is>
          <t xml:space="preserve"> </t>
        </is>
      </c>
      <c r="AC18" s="195" t="inlineStr">
        <is>
          <t xml:space="preserve"> </t>
        </is>
      </c>
      <c r="AD18" s="195" t="inlineStr">
        <is>
          <t xml:space="preserve"> </t>
        </is>
      </c>
      <c r="AE18" s="195" t="inlineStr">
        <is>
          <t>Yes</t>
        </is>
      </c>
      <c r="AF18" s="195" t="inlineStr">
        <is>
          <t>Yes</t>
        </is>
      </c>
      <c r="AG18" s="195" t="inlineStr">
        <is>
          <t>Yes</t>
        </is>
      </c>
      <c r="AH18" s="195" t="inlineStr">
        <is>
          <t xml:space="preserve"> </t>
        </is>
      </c>
      <c r="AI18" s="195" t="inlineStr">
        <is>
          <t xml:space="preserve"> </t>
        </is>
      </c>
      <c r="AJ18" s="196" t="inlineStr">
        <is>
          <t>Ally McCullough, Ella Collins</t>
        </is>
      </c>
      <c r="AK18" s="195" t="inlineStr">
        <is>
          <t xml:space="preserve"> </t>
        </is>
      </c>
      <c r="AL18" s="195" t="inlineStr">
        <is>
          <t xml:space="preserve"> </t>
        </is>
      </c>
      <c r="AM18" s="195" t="inlineStr">
        <is>
          <t xml:space="preserve"> </t>
        </is>
      </c>
      <c r="AN18" s="195" t="inlineStr">
        <is>
          <t>Struggles with comprehesion, self-esteem. Little academic support at home.</t>
        </is>
      </c>
      <c r="AO18" s="168" t="n"/>
      <c r="AP18" s="186" t="inlineStr">
        <is>
          <t>x</t>
        </is>
      </c>
    </row>
    <row r="19" ht="15" customHeight="1">
      <c r="A19" s="34" t="inlineStr">
        <is>
          <t>Hawkins</t>
        </is>
      </c>
      <c r="B19" s="34" t="inlineStr">
        <is>
          <t>Kenji</t>
        </is>
      </c>
      <c r="C19" s="2" t="n">
        <v>35021</v>
      </c>
      <c r="D19" s="24" t="n">
        <v>7</v>
      </c>
      <c r="E19" s="24" t="inlineStr">
        <is>
          <t>M</t>
        </is>
      </c>
      <c r="F19" s="2" t="inlineStr">
        <is>
          <t>Hutchins</t>
        </is>
      </c>
      <c r="G19" s="2" t="inlineStr">
        <is>
          <t>Siskiyous</t>
        </is>
      </c>
      <c r="H19" s="192" t="n">
        <v>39878</v>
      </c>
      <c r="I19" s="2" t="inlineStr">
        <is>
          <t>Alyssa Myers</t>
        </is>
      </c>
      <c r="J19" s="2" t="n"/>
      <c r="K19" s="2" t="n"/>
      <c r="L19" s="2" t="n"/>
      <c r="M19" s="2" t="n"/>
      <c r="N19" s="2" t="n"/>
      <c r="O19" s="2" t="n"/>
      <c r="P19" s="2" t="n"/>
      <c r="Q19" s="2" t="n"/>
      <c r="R19" s="2" t="inlineStr">
        <is>
          <t>Yes</t>
        </is>
      </c>
      <c r="S19" s="2" t="n"/>
      <c r="T19" s="2" t="n">
        <v>3</v>
      </c>
      <c r="U19" s="2" t="n">
        <v>3</v>
      </c>
      <c r="V19" s="2" t="inlineStr">
        <is>
          <t>7th</t>
        </is>
      </c>
      <c r="W19" s="2" t="inlineStr">
        <is>
          <t>Below</t>
        </is>
      </c>
      <c r="X19" s="2" t="inlineStr">
        <is>
          <t>Below</t>
        </is>
      </c>
      <c r="Y19" s="2" t="inlineStr">
        <is>
          <t>Level 3</t>
        </is>
      </c>
      <c r="Z19" s="2" t="inlineStr">
        <is>
          <t>Level 5</t>
        </is>
      </c>
      <c r="AA19" s="2" t="inlineStr">
        <is>
          <t>High</t>
        </is>
      </c>
      <c r="AB19" s="2" t="n"/>
      <c r="AC19" s="2" t="n"/>
      <c r="AD19" s="2" t="inlineStr">
        <is>
          <t>Current</t>
        </is>
      </c>
      <c r="AE19" s="2" t="inlineStr">
        <is>
          <t>Yes</t>
        </is>
      </c>
      <c r="AF19" s="2" t="n"/>
      <c r="AG19" s="2" t="n"/>
      <c r="AH19" s="2" t="n"/>
      <c r="AI19" s="2" t="inlineStr">
        <is>
          <t>Yes</t>
        </is>
      </c>
      <c r="AJ19" t="inlineStr">
        <is>
          <t>LUke Lyman, Alejandro, Killian, Chase, Elio James</t>
        </is>
      </c>
      <c r="AK19" s="2" t="n"/>
      <c r="AL19" s="2" t="n"/>
      <c r="AM19" s="2" t="n"/>
      <c r="AN19" s="2" t="inlineStr">
        <is>
          <t>Emotionally immature, behind in reading and writing, needs clear boundaries</t>
        </is>
      </c>
      <c r="AP19" s="186" t="inlineStr">
        <is>
          <t>x</t>
        </is>
      </c>
    </row>
    <row r="20" ht="15" customHeight="1">
      <c r="A20" s="34" t="inlineStr">
        <is>
          <t>Hering</t>
        </is>
      </c>
      <c r="B20" s="34" t="inlineStr">
        <is>
          <t>Hazel</t>
        </is>
      </c>
      <c r="C20" s="2" t="n">
        <v>34858</v>
      </c>
      <c r="D20" s="24" t="n">
        <v>7</v>
      </c>
      <c r="E20" s="24" t="inlineStr">
        <is>
          <t>F</t>
        </is>
      </c>
      <c r="F20" s="2" t="inlineStr">
        <is>
          <t>Cusenza</t>
        </is>
      </c>
      <c r="G20" s="2" t="inlineStr">
        <is>
          <t>Siskiyous</t>
        </is>
      </c>
      <c r="H20" s="192" t="n">
        <v>39843</v>
      </c>
      <c r="I20" s="2" t="inlineStr">
        <is>
          <t>Austin Wallace</t>
        </is>
      </c>
      <c r="J20" s="2" t="n"/>
      <c r="K20" s="195" t="inlineStr">
        <is>
          <t xml:space="preserve"> </t>
        </is>
      </c>
      <c r="L20" s="195" t="inlineStr">
        <is>
          <t xml:space="preserve"> </t>
        </is>
      </c>
      <c r="M20" s="195" t="inlineStr">
        <is>
          <t xml:space="preserve"> </t>
        </is>
      </c>
      <c r="N20" s="195" t="inlineStr">
        <is>
          <t xml:space="preserve"> </t>
        </is>
      </c>
      <c r="O20" s="195" t="n"/>
      <c r="P20" s="195" t="inlineStr">
        <is>
          <t xml:space="preserve"> </t>
        </is>
      </c>
      <c r="Q20" s="195" t="inlineStr">
        <is>
          <t xml:space="preserve"> </t>
        </is>
      </c>
      <c r="R20" s="195" t="inlineStr">
        <is>
          <t>Yes</t>
        </is>
      </c>
      <c r="S20" s="195" t="inlineStr">
        <is>
          <t xml:space="preserve"> </t>
        </is>
      </c>
      <c r="T20" s="195" t="n">
        <v>1</v>
      </c>
      <c r="U20" s="195" t="n">
        <v>1</v>
      </c>
      <c r="V20" s="195" t="inlineStr">
        <is>
          <t>alg</t>
        </is>
      </c>
      <c r="W20" s="195" t="inlineStr">
        <is>
          <t>Above</t>
        </is>
      </c>
      <c r="X20" s="195" t="inlineStr">
        <is>
          <t xml:space="preserve"> </t>
        </is>
      </c>
      <c r="Y20" s="195" t="inlineStr">
        <is>
          <t>Level 9</t>
        </is>
      </c>
      <c r="Z20" s="195" t="inlineStr">
        <is>
          <t>Late 6</t>
        </is>
      </c>
      <c r="AA20" s="195" t="inlineStr">
        <is>
          <t>High</t>
        </is>
      </c>
      <c r="AB20" s="195" t="inlineStr">
        <is>
          <t xml:space="preserve"> </t>
        </is>
      </c>
      <c r="AC20" s="195" t="inlineStr">
        <is>
          <t xml:space="preserve"> </t>
        </is>
      </c>
      <c r="AD20" s="195" t="inlineStr">
        <is>
          <t xml:space="preserve"> </t>
        </is>
      </c>
      <c r="AE20" s="195" t="inlineStr">
        <is>
          <t xml:space="preserve"> </t>
        </is>
      </c>
      <c r="AF20" s="195" t="inlineStr">
        <is>
          <t xml:space="preserve"> </t>
        </is>
      </c>
      <c r="AG20" s="195" t="inlineStr">
        <is>
          <t xml:space="preserve"> </t>
        </is>
      </c>
      <c r="AH20" s="195" t="inlineStr">
        <is>
          <t xml:space="preserve"> </t>
        </is>
      </c>
      <c r="AI20" s="195" t="inlineStr">
        <is>
          <t xml:space="preserve"> </t>
        </is>
      </c>
      <c r="AJ20" s="195" t="inlineStr">
        <is>
          <t>Naia Haggeman, Josie Christensen, Ada Santiago, Avery Collins</t>
        </is>
      </c>
      <c r="AK20" s="195" t="inlineStr">
        <is>
          <t xml:space="preserve"> </t>
        </is>
      </c>
      <c r="AL20" s="195" t="inlineStr">
        <is>
          <t>Yes</t>
        </is>
      </c>
      <c r="AM20" s="195" t="inlineStr">
        <is>
          <t>Yes</t>
        </is>
      </c>
      <c r="AN20" s="195" t="inlineStr">
        <is>
          <t>Great student, gives 100%. Was in pre algebra for math 6th grade.</t>
        </is>
      </c>
      <c r="AP20" s="186" t="inlineStr">
        <is>
          <t>x</t>
        </is>
      </c>
    </row>
    <row r="21" ht="15" customHeight="1">
      <c r="A21" s="34" t="inlineStr">
        <is>
          <t>Hill</t>
        </is>
      </c>
      <c r="B21" s="34" t="inlineStr">
        <is>
          <t>Abbi</t>
        </is>
      </c>
      <c r="C21" s="2" t="n">
        <v>35116</v>
      </c>
      <c r="D21" s="190" t="n">
        <v>7</v>
      </c>
      <c r="E21" s="24" t="inlineStr">
        <is>
          <t>F</t>
        </is>
      </c>
      <c r="F21" s="2" t="inlineStr">
        <is>
          <t>Werthaiser</t>
        </is>
      </c>
      <c r="G21" s="2" t="inlineStr">
        <is>
          <t>Cascades</t>
        </is>
      </c>
      <c r="H21" s="192" t="n">
        <v>39889</v>
      </c>
      <c r="I21" s="2" t="n"/>
      <c r="J21" s="2" t="n"/>
      <c r="K21" s="2" t="n"/>
      <c r="L21" s="2" t="n"/>
      <c r="M21" s="2" t="n"/>
      <c r="N21" s="2" t="n"/>
      <c r="O21" s="2" t="n"/>
      <c r="P21" s="2" t="n"/>
      <c r="Q21" s="2" t="n"/>
      <c r="R21" s="2" t="n"/>
      <c r="S21" s="2" t="n"/>
      <c r="T21" s="2" t="n">
        <v>1</v>
      </c>
      <c r="U21" s="2" t="n">
        <v>1</v>
      </c>
      <c r="V21" s="2" t="inlineStr">
        <is>
          <t>pre alg</t>
        </is>
      </c>
      <c r="W21" s="2" t="inlineStr">
        <is>
          <t>Grade</t>
        </is>
      </c>
      <c r="X21" s="2" t="inlineStr">
        <is>
          <t>Grade</t>
        </is>
      </c>
      <c r="Y21" s="2" t="inlineStr">
        <is>
          <t>Mid 6</t>
        </is>
      </c>
      <c r="Z21" s="2" t="inlineStr">
        <is>
          <t>Early 6</t>
        </is>
      </c>
      <c r="AA21" s="2" t="inlineStr">
        <is>
          <t>High</t>
        </is>
      </c>
      <c r="AB21" s="2" t="n"/>
      <c r="AC21" s="2" t="n"/>
      <c r="AD21" s="2" t="n"/>
      <c r="AE21" s="2" t="n"/>
      <c r="AF21" s="2" t="n"/>
      <c r="AG21" s="2" t="n"/>
      <c r="AH21" s="2" t="n"/>
      <c r="AI21" s="2" t="n"/>
      <c r="AJ21" s="194" t="inlineStr">
        <is>
          <t>Evan Twiss Harrison Long, Baylee Aaronds</t>
        </is>
      </c>
      <c r="AK21" s="2" t="n"/>
      <c r="AL21" s="2" t="inlineStr">
        <is>
          <t>Yes</t>
        </is>
      </c>
      <c r="AM21" s="2" t="inlineStr">
        <is>
          <t>Yes</t>
        </is>
      </c>
      <c r="AN21" s="2" t="n"/>
    </row>
    <row r="22" ht="15" customHeight="1">
      <c r="A22" s="34" t="inlineStr">
        <is>
          <t>Houppermans</t>
        </is>
      </c>
      <c r="B22" s="34" t="inlineStr">
        <is>
          <t>Soren</t>
        </is>
      </c>
      <c r="C22" s="2" t="n">
        <v>34859</v>
      </c>
      <c r="D22" s="190" t="n">
        <v>7</v>
      </c>
      <c r="E22" s="24" t="inlineStr">
        <is>
          <t>M</t>
        </is>
      </c>
      <c r="F22" s="2" t="inlineStr">
        <is>
          <t>Hardy</t>
        </is>
      </c>
      <c r="G22" s="2" t="inlineStr">
        <is>
          <t>Siskiyous</t>
        </is>
      </c>
      <c r="H22" s="192" t="n">
        <v>39698</v>
      </c>
      <c r="I22" s="2" t="n"/>
      <c r="J22" s="2" t="n"/>
      <c r="K22" s="2" t="n"/>
      <c r="L22" s="2" t="n"/>
      <c r="M22" s="2" t="n"/>
      <c r="N22" s="2" t="n"/>
      <c r="O22" s="2" t="n"/>
      <c r="P22" s="2" t="n"/>
      <c r="Q22" s="2" t="n"/>
      <c r="R22" s="2" t="n"/>
      <c r="S22" s="2" t="n"/>
      <c r="T22" s="2" t="n">
        <v>2</v>
      </c>
      <c r="U22" s="2" t="n">
        <v>2</v>
      </c>
      <c r="V22" s="2" t="inlineStr">
        <is>
          <t>7th</t>
        </is>
      </c>
      <c r="W22" s="2" t="inlineStr">
        <is>
          <t>Below</t>
        </is>
      </c>
      <c r="X22" s="2" t="inlineStr">
        <is>
          <t>Grade</t>
        </is>
      </c>
      <c r="Y22" s="2" t="inlineStr">
        <is>
          <t>Level 2</t>
        </is>
      </c>
      <c r="Z22" s="2" t="inlineStr">
        <is>
          <t>Level 3</t>
        </is>
      </c>
      <c r="AA22" s="2" t="inlineStr">
        <is>
          <t>Moderate</t>
        </is>
      </c>
      <c r="AB22" s="2" t="inlineStr">
        <is>
          <t>M/R</t>
        </is>
      </c>
      <c r="AC22" s="2" t="inlineStr">
        <is>
          <t>Math</t>
        </is>
      </c>
      <c r="AD22" s="2" t="inlineStr">
        <is>
          <t>Current</t>
        </is>
      </c>
      <c r="AE22" s="2" t="n"/>
      <c r="AF22" s="2" t="inlineStr">
        <is>
          <t>Yes</t>
        </is>
      </c>
      <c r="AG22" s="2" t="n"/>
      <c r="AH22" s="2" t="n"/>
      <c r="AI22" s="2" t="n"/>
      <c r="AJ22" s="2" t="inlineStr">
        <is>
          <t>Ada Santiago, Hazel Hering, Miles Shannon</t>
        </is>
      </c>
      <c r="AK22" s="2" t="inlineStr">
        <is>
          <t>Luke Lyman, Daytonah Hohoenshelt, Saxon</t>
        </is>
      </c>
      <c r="AL22" s="2" t="n"/>
      <c r="AM22" s="2" t="n"/>
      <c r="AN22" s="2" t="inlineStr">
        <is>
          <t xml:space="preserve">Such a great sense of humor! Soren might be little, but he has a BIG personality! His relationship with teachers is super important for his success. He can be an asset to the class (keeps the vibe positive, great engagement, etc.) if he uses his powers for good and not evil (or depending on how the teachers mangages his energy). Call to chat with Brittany. </t>
        </is>
      </c>
      <c r="AO22" s="168" t="n"/>
      <c r="AP22" s="186" t="inlineStr">
        <is>
          <t>x</t>
        </is>
      </c>
    </row>
    <row r="23" ht="15" customHeight="1">
      <c r="A23" s="34" t="inlineStr">
        <is>
          <t>Lee-Drake</t>
        </is>
      </c>
      <c r="B23" s="34" t="inlineStr">
        <is>
          <t>Sophie</t>
        </is>
      </c>
      <c r="C23" s="2" t="n">
        <v>37607</v>
      </c>
      <c r="D23" s="24" t="n">
        <v>7</v>
      </c>
      <c r="E23" s="24" t="inlineStr">
        <is>
          <t>F</t>
        </is>
      </c>
      <c r="F23" s="2" t="inlineStr">
        <is>
          <t>Cusenza</t>
        </is>
      </c>
      <c r="G23" s="2" t="inlineStr">
        <is>
          <t>Siskiyous</t>
        </is>
      </c>
      <c r="H23" s="192" t="n">
        <v>39701</v>
      </c>
      <c r="I23" s="2" t="n"/>
      <c r="J23" s="2" t="n"/>
      <c r="K23" s="195" t="inlineStr">
        <is>
          <t xml:space="preserve"> </t>
        </is>
      </c>
      <c r="L23" s="195" t="inlineStr">
        <is>
          <t xml:space="preserve"> </t>
        </is>
      </c>
      <c r="M23" s="195" t="inlineStr">
        <is>
          <t xml:space="preserve"> </t>
        </is>
      </c>
      <c r="N23" s="195" t="inlineStr">
        <is>
          <t xml:space="preserve"> </t>
        </is>
      </c>
      <c r="O23" s="195" t="n"/>
      <c r="P23" s="195" t="inlineStr">
        <is>
          <t xml:space="preserve"> </t>
        </is>
      </c>
      <c r="Q23" s="195" t="inlineStr">
        <is>
          <t xml:space="preserve"> </t>
        </is>
      </c>
      <c r="R23" s="195" t="inlineStr">
        <is>
          <t xml:space="preserve"> </t>
        </is>
      </c>
      <c r="S23" s="195" t="inlineStr">
        <is>
          <t xml:space="preserve"> </t>
        </is>
      </c>
      <c r="T23" s="195" t="n">
        <v>2</v>
      </c>
      <c r="U23" s="195" t="n">
        <v>1</v>
      </c>
      <c r="V23" s="195" t="inlineStr">
        <is>
          <t>7th</t>
        </is>
      </c>
      <c r="W23" s="195" t="inlineStr">
        <is>
          <t>Below</t>
        </is>
      </c>
      <c r="X23" s="195" t="inlineStr">
        <is>
          <t>Grade</t>
        </is>
      </c>
      <c r="Y23" s="195" t="inlineStr">
        <is>
          <t>Level 4</t>
        </is>
      </c>
      <c r="Z23" s="195" t="inlineStr">
        <is>
          <t>Early 6</t>
        </is>
      </c>
      <c r="AA23" s="195" t="inlineStr">
        <is>
          <t>Moderate</t>
        </is>
      </c>
      <c r="AB23" s="195" t="inlineStr">
        <is>
          <t xml:space="preserve"> </t>
        </is>
      </c>
      <c r="AC23" s="195" t="inlineStr">
        <is>
          <t xml:space="preserve"> </t>
        </is>
      </c>
      <c r="AD23" s="195" t="inlineStr">
        <is>
          <t xml:space="preserve"> </t>
        </is>
      </c>
      <c r="AE23" s="195" t="inlineStr">
        <is>
          <t xml:space="preserve"> </t>
        </is>
      </c>
      <c r="AF23" s="195" t="inlineStr">
        <is>
          <t xml:space="preserve"> </t>
        </is>
      </c>
      <c r="AG23" s="195" t="inlineStr">
        <is>
          <t xml:space="preserve"> </t>
        </is>
      </c>
      <c r="AH23" s="195" t="inlineStr">
        <is>
          <t xml:space="preserve"> </t>
        </is>
      </c>
      <c r="AI23" s="195" t="inlineStr">
        <is>
          <t xml:space="preserve"> </t>
        </is>
      </c>
      <c r="AJ23" s="197" t="inlineStr">
        <is>
          <t>Francis Cucinello, Audrina Kendrick, Tia Mora</t>
        </is>
      </c>
      <c r="AK23" s="195" t="inlineStr">
        <is>
          <t xml:space="preserve"> </t>
        </is>
      </c>
      <c r="AL23" s="195" t="inlineStr">
        <is>
          <t xml:space="preserve"> </t>
        </is>
      </c>
      <c r="AM23" s="195" t="inlineStr">
        <is>
          <t xml:space="preserve"> </t>
        </is>
      </c>
      <c r="AN23" s="195" t="inlineStr">
        <is>
          <t>Quiet, needs time to feel like her work is complete. Could use some support in establishing friends.</t>
        </is>
      </c>
      <c r="AP23" s="186" t="inlineStr">
        <is>
          <t>x</t>
        </is>
      </c>
    </row>
    <row r="24" ht="15" customHeight="1">
      <c r="A24" s="34" t="inlineStr">
        <is>
          <t>Lilly</t>
        </is>
      </c>
      <c r="B24" s="34" t="inlineStr">
        <is>
          <t>Mara</t>
        </is>
      </c>
      <c r="C24" s="2" t="n">
        <v>34873</v>
      </c>
      <c r="D24" s="24" t="n">
        <v>7</v>
      </c>
      <c r="E24" s="24" t="inlineStr">
        <is>
          <t>F</t>
        </is>
      </c>
      <c r="F24" s="2" t="inlineStr">
        <is>
          <t>Pryor</t>
        </is>
      </c>
      <c r="G24" s="2" t="inlineStr">
        <is>
          <t>Cascades</t>
        </is>
      </c>
      <c r="H24" s="192" t="n">
        <v>39796</v>
      </c>
      <c r="I24" s="2" t="n"/>
      <c r="J24" s="2" t="n"/>
      <c r="K24" s="2" t="n"/>
      <c r="L24" s="2" t="n"/>
      <c r="M24" s="2" t="n"/>
      <c r="N24" s="2" t="n"/>
      <c r="O24" s="2" t="n"/>
      <c r="P24" s="2" t="n"/>
      <c r="Q24" s="2" t="n"/>
      <c r="R24" s="2" t="n"/>
      <c r="S24" s="2" t="n"/>
      <c r="T24" s="2" t="n">
        <v>1</v>
      </c>
      <c r="U24" s="2" t="n">
        <v>1</v>
      </c>
      <c r="V24" s="2" t="inlineStr">
        <is>
          <t>pre alg</t>
        </is>
      </c>
      <c r="W24" s="2" t="inlineStr">
        <is>
          <t>Above</t>
        </is>
      </c>
      <c r="X24" s="2" t="inlineStr">
        <is>
          <t>Above</t>
        </is>
      </c>
      <c r="Y24" s="2" t="inlineStr">
        <is>
          <t>Level 7</t>
        </is>
      </c>
      <c r="Z24" s="2" t="inlineStr">
        <is>
          <t>Mid 6</t>
        </is>
      </c>
      <c r="AA24" s="2" t="inlineStr">
        <is>
          <t>High</t>
        </is>
      </c>
      <c r="AB24" s="2" t="n"/>
      <c r="AC24" s="2" t="n"/>
      <c r="AD24" s="2" t="n"/>
      <c r="AE24" s="2" t="n"/>
      <c r="AF24" s="2" t="n"/>
      <c r="AG24" s="2" t="n"/>
      <c r="AH24" s="2" t="n"/>
      <c r="AI24" s="2" t="n"/>
      <c r="AJ24" t="inlineStr">
        <is>
          <t>Aspen Shannon, Zinnia Merwin</t>
        </is>
      </c>
      <c r="AK24" s="2" t="n"/>
      <c r="AL24" s="2" t="n"/>
      <c r="AM24" s="2" t="inlineStr">
        <is>
          <t>Yes</t>
        </is>
      </c>
      <c r="AN24" s="2" t="inlineStr">
        <is>
          <t>Fantastic student; quiet but always right there with you</t>
        </is>
      </c>
      <c r="AP24" s="186" t="inlineStr">
        <is>
          <t>x</t>
        </is>
      </c>
      <c r="AQ24" s="187" t="n"/>
    </row>
    <row r="25" ht="15" customHeight="1">
      <c r="A25" s="34" t="inlineStr">
        <is>
          <t>London</t>
        </is>
      </c>
      <c r="B25" s="34" t="inlineStr">
        <is>
          <t>Monet</t>
        </is>
      </c>
      <c r="C25" s="2" t="n">
        <v>38160</v>
      </c>
      <c r="D25" s="24" t="n">
        <v>7</v>
      </c>
      <c r="E25" s="24" t="inlineStr">
        <is>
          <t>F</t>
        </is>
      </c>
      <c r="F25" s="2" t="inlineStr">
        <is>
          <t>Hardy</t>
        </is>
      </c>
      <c r="G25" s="2" t="inlineStr">
        <is>
          <t>Siskiyous</t>
        </is>
      </c>
      <c r="H25" s="192" t="n">
        <v>40050</v>
      </c>
      <c r="I25" s="2" t="n"/>
      <c r="J25" s="2" t="n"/>
      <c r="K25" s="2" t="n"/>
      <c r="L25" s="2" t="n"/>
      <c r="M25" s="2" t="n"/>
      <c r="N25" s="2" t="n"/>
      <c r="O25" s="2" t="n"/>
      <c r="P25" s="2" t="n"/>
      <c r="Q25" s="2" t="n"/>
      <c r="R25" s="2" t="n"/>
      <c r="S25" s="2" t="n"/>
      <c r="T25" s="2" t="n">
        <v>1</v>
      </c>
      <c r="U25" s="2" t="n">
        <v>1</v>
      </c>
      <c r="V25" s="2" t="inlineStr">
        <is>
          <t>pre alg</t>
        </is>
      </c>
      <c r="W25" s="2" t="inlineStr">
        <is>
          <t>Grade</t>
        </is>
      </c>
      <c r="X25" s="2" t="inlineStr">
        <is>
          <t>Grade</t>
        </is>
      </c>
      <c r="Y25" s="2" t="inlineStr">
        <is>
          <t>Early 6</t>
        </is>
      </c>
      <c r="Z25" s="2" t="inlineStr">
        <is>
          <t>Level 5</t>
        </is>
      </c>
      <c r="AA25" s="2" t="inlineStr">
        <is>
          <t>High</t>
        </is>
      </c>
      <c r="AB25" s="2" t="n"/>
      <c r="AC25" s="2" t="n"/>
      <c r="AD25" s="2" t="n"/>
      <c r="AE25" s="2" t="n"/>
      <c r="AF25" s="2" t="n"/>
      <c r="AG25" s="2" t="n"/>
      <c r="AH25" s="2" t="n"/>
      <c r="AI25" s="2" t="n"/>
      <c r="AJ25" s="2" t="inlineStr">
        <is>
          <t>Leah Lennett, Gavin Conachy-Chang</t>
        </is>
      </c>
      <c r="AK25" s="2" t="inlineStr">
        <is>
          <t>Ainsley Dallas</t>
        </is>
      </c>
      <c r="AL25" s="2" t="n"/>
      <c r="AM25" s="2" t="inlineStr">
        <is>
          <t>Yes</t>
        </is>
      </c>
      <c r="AN25" s="2" t="inlineStr">
        <is>
          <t xml:space="preserve">Requested to be refered to as they/them and is gender nuetral. Didn't want me to share that with parents. Very bright, struggles with anxiety, very kind and a great sense of humor. </t>
        </is>
      </c>
      <c r="AP25" s="186" t="inlineStr">
        <is>
          <t>x</t>
        </is>
      </c>
    </row>
    <row r="26" ht="15" customHeight="1">
      <c r="A26" s="34" t="inlineStr">
        <is>
          <t>Long</t>
        </is>
      </c>
      <c r="B26" s="34" t="inlineStr">
        <is>
          <t>Harrison</t>
        </is>
      </c>
      <c r="C26" s="2" t="n">
        <v>36288</v>
      </c>
      <c r="D26" s="190" t="n">
        <v>7</v>
      </c>
      <c r="E26" s="24" t="inlineStr">
        <is>
          <t>M</t>
        </is>
      </c>
      <c r="F26" s="2" t="inlineStr">
        <is>
          <t>Multanen</t>
        </is>
      </c>
      <c r="G26" s="2" t="inlineStr">
        <is>
          <t>Cascades</t>
        </is>
      </c>
      <c r="H26" s="192" t="n">
        <v>39953</v>
      </c>
      <c r="I26" s="2" t="n"/>
      <c r="J26" s="2" t="n"/>
      <c r="K26" s="2" t="n"/>
      <c r="L26" s="2" t="n"/>
      <c r="M26" s="2" t="n"/>
      <c r="N26" s="2" t="n"/>
      <c r="O26" s="2" t="n"/>
      <c r="P26" s="2" t="n"/>
      <c r="Q26" s="2" t="n"/>
      <c r="R26" s="2" t="n"/>
      <c r="S26" s="2" t="n"/>
      <c r="T26" s="2" t="n">
        <v>2</v>
      </c>
      <c r="U26" s="2" t="n">
        <v>1</v>
      </c>
      <c r="V26" s="2" t="inlineStr">
        <is>
          <t>7th</t>
        </is>
      </c>
      <c r="W26" s="2" t="inlineStr">
        <is>
          <t>Grade</t>
        </is>
      </c>
      <c r="X26" s="2" t="inlineStr">
        <is>
          <t>Grade</t>
        </is>
      </c>
      <c r="Y26" s="2" t="inlineStr">
        <is>
          <t>Mid 6</t>
        </is>
      </c>
      <c r="Z26" s="2" t="inlineStr">
        <is>
          <t>Level 4</t>
        </is>
      </c>
      <c r="AA26" s="2" t="inlineStr">
        <is>
          <t>High</t>
        </is>
      </c>
      <c r="AB26" s="2" t="n"/>
      <c r="AC26" s="2" t="n"/>
      <c r="AD26" s="2" t="n"/>
      <c r="AE26" s="2" t="n"/>
      <c r="AF26" s="2" t="inlineStr">
        <is>
          <t>Yes</t>
        </is>
      </c>
      <c r="AG26" s="2" t="n"/>
      <c r="AH26" s="2" t="n"/>
      <c r="AI26" s="2" t="n"/>
      <c r="AJ26" s="2" t="inlineStr">
        <is>
          <t>Killian Petersen, Evan Twiss, Jordan Carter</t>
        </is>
      </c>
      <c r="AK26" s="2" t="n"/>
      <c r="AL26" s="2" t="n"/>
      <c r="AM26" s="2" t="n"/>
      <c r="AN26" s="2" t="inlineStr">
        <is>
          <t>Very capable but struggles getting assignments done outside of school</t>
        </is>
      </c>
      <c r="AP26" s="186" t="inlineStr">
        <is>
          <t>x</t>
        </is>
      </c>
      <c r="AQ26" s="187" t="n"/>
    </row>
    <row r="27" ht="15" customHeight="1">
      <c r="A27" s="34" t="inlineStr">
        <is>
          <t>McCullough</t>
        </is>
      </c>
      <c r="B27" s="34" t="inlineStr">
        <is>
          <t>Ally</t>
        </is>
      </c>
      <c r="C27" s="2" t="n">
        <v>34877</v>
      </c>
      <c r="D27" s="190" t="n">
        <v>7</v>
      </c>
      <c r="E27" s="24" t="inlineStr">
        <is>
          <t>F</t>
        </is>
      </c>
      <c r="F27" s="2" t="inlineStr">
        <is>
          <t>Hardy</t>
        </is>
      </c>
      <c r="G27" s="2" t="inlineStr">
        <is>
          <t>Siskiyous</t>
        </is>
      </c>
      <c r="H27" s="192" t="n">
        <v>40004</v>
      </c>
      <c r="I27" s="2" t="n"/>
      <c r="J27" s="2" t="n"/>
      <c r="K27" s="2" t="n"/>
      <c r="L27" s="2" t="n"/>
      <c r="M27" s="2" t="n"/>
      <c r="N27" s="2" t="n"/>
      <c r="O27" s="2" t="n"/>
      <c r="P27" s="2" t="inlineStr">
        <is>
          <t>Current</t>
        </is>
      </c>
      <c r="Q27" s="2" t="inlineStr">
        <is>
          <t xml:space="preserve"> inattention, anxiety, defiant behavior</t>
        </is>
      </c>
      <c r="R27" s="2" t="n"/>
      <c r="S27" s="2" t="n"/>
      <c r="T27" s="2" t="n">
        <v>3</v>
      </c>
      <c r="U27" s="2" t="n">
        <v>3</v>
      </c>
      <c r="V27" s="2" t="inlineStr">
        <is>
          <t>7th</t>
        </is>
      </c>
      <c r="W27" s="2" t="inlineStr">
        <is>
          <t>Below</t>
        </is>
      </c>
      <c r="X27" s="2" t="inlineStr">
        <is>
          <t>Below</t>
        </is>
      </c>
      <c r="Y27" s="2" t="inlineStr">
        <is>
          <t>Level 3</t>
        </is>
      </c>
      <c r="Z27" s="2" t="inlineStr">
        <is>
          <t>Level 3</t>
        </is>
      </c>
      <c r="AA27" s="2" t="inlineStr">
        <is>
          <t>Low</t>
        </is>
      </c>
      <c r="AB27" s="2" t="inlineStr">
        <is>
          <t>M/R</t>
        </is>
      </c>
      <c r="AC27" s="2" t="inlineStr">
        <is>
          <t>Math/ASC</t>
        </is>
      </c>
      <c r="AD27" s="2" t="n"/>
      <c r="AE27" s="2" t="inlineStr">
        <is>
          <t>Yes</t>
        </is>
      </c>
      <c r="AF27" s="2" t="inlineStr">
        <is>
          <t>Yes</t>
        </is>
      </c>
      <c r="AG27" s="2" t="inlineStr">
        <is>
          <t>Yes</t>
        </is>
      </c>
      <c r="AH27" s="2" t="inlineStr">
        <is>
          <t>Recommend</t>
        </is>
      </c>
      <c r="AI27" s="2" t="n"/>
      <c r="AJ27" s="2" t="inlineStr">
        <is>
          <t xml:space="preserve">Neveah Harper, Eve Broesamle </t>
        </is>
      </c>
      <c r="AK27" s="2" t="n"/>
      <c r="AL27" s="2" t="n"/>
      <c r="AM27" s="2" t="n"/>
      <c r="AN27" s="2" t="inlineStr">
        <is>
          <t xml:space="preserve">Very, very little engagement in either CDL or in person learning, poor quality of work, and very little work completion. Huge struggles with attendance. Her mom will be supportive when you talk with her, but there are always lots of excuses and zero follow through. I recommended counseling to the family, but as far as I know, they didn't take advantage of school supports as Ally receives private counseling and she struggles with confindence and self esteem. Very sweet and social with her small group of friends when at school, but attandance was a major issue for Ally. </t>
        </is>
      </c>
      <c r="AP27" s="186" t="inlineStr">
        <is>
          <t>x</t>
        </is>
      </c>
    </row>
    <row r="28" ht="15" customHeight="1">
      <c r="A28" s="34" t="inlineStr">
        <is>
          <t>Mendivil</t>
        </is>
      </c>
      <c r="B28" s="34" t="inlineStr">
        <is>
          <t>Jase</t>
        </is>
      </c>
      <c r="C28" s="2" t="n">
        <v>35100</v>
      </c>
      <c r="D28" s="24" t="n">
        <v>7</v>
      </c>
      <c r="E28" s="24" t="inlineStr">
        <is>
          <t>M</t>
        </is>
      </c>
      <c r="F28" s="2" t="inlineStr">
        <is>
          <t>Cusenza</t>
        </is>
      </c>
      <c r="G28" s="2" t="inlineStr">
        <is>
          <t>Siskiyous</t>
        </is>
      </c>
      <c r="H28" s="192" t="n">
        <v>39847</v>
      </c>
      <c r="I28" s="2" t="n"/>
      <c r="J28" s="2" t="n"/>
      <c r="K28" s="195" t="inlineStr">
        <is>
          <t xml:space="preserve"> </t>
        </is>
      </c>
      <c r="L28" s="195" t="inlineStr">
        <is>
          <t xml:space="preserve"> </t>
        </is>
      </c>
      <c r="M28" s="195" t="inlineStr">
        <is>
          <t xml:space="preserve"> </t>
        </is>
      </c>
      <c r="N28" s="195" t="inlineStr">
        <is>
          <t xml:space="preserve"> </t>
        </is>
      </c>
      <c r="O28" s="195" t="n"/>
      <c r="P28" s="195" t="inlineStr">
        <is>
          <t xml:space="preserve"> </t>
        </is>
      </c>
      <c r="Q28" s="195" t="inlineStr">
        <is>
          <t xml:space="preserve"> </t>
        </is>
      </c>
      <c r="R28" s="195" t="inlineStr">
        <is>
          <t xml:space="preserve"> </t>
        </is>
      </c>
      <c r="S28" s="195" t="inlineStr">
        <is>
          <t xml:space="preserve"> </t>
        </is>
      </c>
      <c r="T28" s="195" t="n">
        <v>3</v>
      </c>
      <c r="U28" s="195" t="n">
        <v>1</v>
      </c>
      <c r="V28" s="195" t="inlineStr">
        <is>
          <t>7th</t>
        </is>
      </c>
      <c r="W28" s="195" t="inlineStr">
        <is>
          <t>Below</t>
        </is>
      </c>
      <c r="X28" s="195" t="inlineStr">
        <is>
          <t>Below</t>
        </is>
      </c>
      <c r="Y28" s="195" t="inlineStr">
        <is>
          <t>Early 6</t>
        </is>
      </c>
      <c r="Z28" s="195" t="inlineStr">
        <is>
          <t>Early 6</t>
        </is>
      </c>
      <c r="AA28" s="195" t="inlineStr">
        <is>
          <t>Low</t>
        </is>
      </c>
      <c r="AB28" s="195" t="inlineStr">
        <is>
          <t xml:space="preserve"> </t>
        </is>
      </c>
      <c r="AC28" s="195" t="inlineStr">
        <is>
          <t xml:space="preserve"> </t>
        </is>
      </c>
      <c r="AD28" s="195" t="inlineStr">
        <is>
          <t xml:space="preserve"> </t>
        </is>
      </c>
      <c r="AE28" s="195" t="inlineStr">
        <is>
          <t>Yes</t>
        </is>
      </c>
      <c r="AF28" s="195" t="inlineStr">
        <is>
          <t>Yes</t>
        </is>
      </c>
      <c r="AG28" s="195" t="inlineStr">
        <is>
          <t>Yes</t>
        </is>
      </c>
      <c r="AH28" s="195" t="inlineStr">
        <is>
          <t>Recommend</t>
        </is>
      </c>
      <c r="AI28" s="195" t="inlineStr">
        <is>
          <t xml:space="preserve"> </t>
        </is>
      </c>
      <c r="AJ28" s="195" t="inlineStr">
        <is>
          <t>Josh Engleman, Eric Barlow</t>
        </is>
      </c>
      <c r="AK28" s="195" t="inlineStr">
        <is>
          <t xml:space="preserve"> </t>
        </is>
      </c>
      <c r="AL28" s="195" t="inlineStr">
        <is>
          <t xml:space="preserve"> </t>
        </is>
      </c>
      <c r="AM28" s="195" t="inlineStr">
        <is>
          <t xml:space="preserve"> </t>
        </is>
      </c>
      <c r="AN28" s="195" t="inlineStr">
        <is>
          <t xml:space="preserve">remained in CDL, T3 was a challenge to stay engaged for Jase. Polite and would like to do well but will need lots of support with organization and writing skills. </t>
        </is>
      </c>
      <c r="AP28" s="186" t="inlineStr">
        <is>
          <t>x</t>
        </is>
      </c>
    </row>
    <row r="29" ht="15" customHeight="1">
      <c r="A29" s="34" t="inlineStr">
        <is>
          <t>Merwin</t>
        </is>
      </c>
      <c r="B29" s="34" t="inlineStr">
        <is>
          <t>Zinnia</t>
        </is>
      </c>
      <c r="C29" s="2" t="n">
        <v>36092</v>
      </c>
      <c r="D29" s="24" t="n">
        <v>7</v>
      </c>
      <c r="E29" s="193" t="inlineStr">
        <is>
          <t>X</t>
        </is>
      </c>
      <c r="F29" s="2" t="inlineStr">
        <is>
          <t>Oehler</t>
        </is>
      </c>
      <c r="G29" s="2" t="inlineStr">
        <is>
          <t>Cascades</t>
        </is>
      </c>
      <c r="H29" s="192" t="n">
        <v>39982</v>
      </c>
      <c r="I29" s="2" t="n"/>
      <c r="J29" s="2" t="n"/>
      <c r="K29" s="2" t="n"/>
      <c r="L29" s="2" t="n"/>
      <c r="M29" s="2" t="n"/>
      <c r="N29" s="2" t="n"/>
      <c r="O29" s="2" t="n"/>
      <c r="P29" s="2" t="n"/>
      <c r="Q29" s="2" t="n"/>
      <c r="R29" s="2" t="n"/>
      <c r="S29" s="2" t="n"/>
      <c r="T29" s="2" t="n">
        <v>2</v>
      </c>
      <c r="U29" s="2" t="n">
        <v>1</v>
      </c>
      <c r="V29" s="2" t="inlineStr">
        <is>
          <t>pre alg</t>
        </is>
      </c>
      <c r="W29" s="2" t="inlineStr">
        <is>
          <t>Grade</t>
        </is>
      </c>
      <c r="X29" s="2" t="inlineStr">
        <is>
          <t>Grade</t>
        </is>
      </c>
      <c r="Y29" s="2" t="inlineStr">
        <is>
          <t>Mid 6</t>
        </is>
      </c>
      <c r="Z29" s="2" t="inlineStr">
        <is>
          <t>Early 6</t>
        </is>
      </c>
      <c r="AA29" s="2" t="inlineStr">
        <is>
          <t>High</t>
        </is>
      </c>
      <c r="AB29" s="2" t="n"/>
      <c r="AC29" s="2" t="n"/>
      <c r="AD29" s="2" t="n"/>
      <c r="AE29" s="2" t="n"/>
      <c r="AF29" s="2" t="n"/>
      <c r="AG29" s="2" t="n"/>
      <c r="AH29" s="2" t="n"/>
      <c r="AI29" s="2" t="n"/>
      <c r="AJ29" s="194" t="inlineStr">
        <is>
          <t>Grace Baker, Mara Lily</t>
        </is>
      </c>
      <c r="AK29" s="2" t="n"/>
      <c r="AL29" s="2" t="inlineStr">
        <is>
          <t>Yes</t>
        </is>
      </c>
      <c r="AM29" s="2" t="n"/>
      <c r="AN29" s="194" t="inlineStr">
        <is>
          <t>Transgender (they/them); great student - asks lots of clarifying questions. Comes to math office hours everyday just in case she has questions while working on assignments</t>
        </is>
      </c>
      <c r="AP29" s="186" t="inlineStr">
        <is>
          <t>x</t>
        </is>
      </c>
      <c r="AQ29" s="187" t="n"/>
    </row>
    <row r="30" ht="15" customHeight="1">
      <c r="A30" s="34" t="inlineStr">
        <is>
          <t>Mora</t>
        </is>
      </c>
      <c r="B30" s="34" t="inlineStr">
        <is>
          <t>Tia</t>
        </is>
      </c>
      <c r="C30" s="2" t="n">
        <v>35069</v>
      </c>
      <c r="D30" s="24" t="n">
        <v>7</v>
      </c>
      <c r="E30" s="24" t="inlineStr">
        <is>
          <t>F</t>
        </is>
      </c>
      <c r="F30" s="2" t="inlineStr">
        <is>
          <t>Pryor</t>
        </is>
      </c>
      <c r="G30" s="2" t="inlineStr">
        <is>
          <t>Cascades</t>
        </is>
      </c>
      <c r="H30" s="192" t="n">
        <v>39811</v>
      </c>
      <c r="I30" s="2" t="n"/>
      <c r="J30" s="2" t="n"/>
      <c r="K30" s="2" t="n"/>
      <c r="L30" s="2" t="n"/>
      <c r="M30" s="2" t="n"/>
      <c r="N30" s="2" t="n"/>
      <c r="O30" s="2" t="n"/>
      <c r="P30" s="2" t="n"/>
      <c r="Q30" s="2" t="n"/>
      <c r="R30" s="2" t="n"/>
      <c r="S30" s="2" t="n"/>
      <c r="T30" s="2" t="n">
        <v>1</v>
      </c>
      <c r="U30" s="2" t="n">
        <v>1</v>
      </c>
      <c r="V30" s="2" t="inlineStr">
        <is>
          <t>pre alg</t>
        </is>
      </c>
      <c r="W30" s="2" t="inlineStr">
        <is>
          <t>Grade</t>
        </is>
      </c>
      <c r="X30" s="2" t="inlineStr">
        <is>
          <t>Above</t>
        </is>
      </c>
      <c r="Y30" s="2" t="inlineStr">
        <is>
          <t>Level 5</t>
        </is>
      </c>
      <c r="Z30" s="2" t="inlineStr">
        <is>
          <t>Early 6</t>
        </is>
      </c>
      <c r="AA30" s="2" t="inlineStr">
        <is>
          <t>High</t>
        </is>
      </c>
      <c r="AB30" s="2" t="n"/>
      <c r="AC30" s="2" t="n"/>
      <c r="AD30" s="2" t="n"/>
      <c r="AE30" s="2" t="n"/>
      <c r="AF30" s="2" t="n"/>
      <c r="AG30" s="2" t="n"/>
      <c r="AH30" s="2" t="n"/>
      <c r="AI30" s="2" t="n"/>
      <c r="AJ30" s="2" t="inlineStr">
        <is>
          <t>Teah Walkup, Claudia Stadtmueller, Josie Christensen</t>
        </is>
      </c>
      <c r="AK30" s="2" t="n"/>
      <c r="AL30" s="2" t="n"/>
      <c r="AM30" s="2" t="n"/>
      <c r="AN30" s="2" t="inlineStr">
        <is>
          <t>Great kid; others want to be around her</t>
        </is>
      </c>
      <c r="AP30" s="186" t="inlineStr">
        <is>
          <t>x</t>
        </is>
      </c>
    </row>
    <row r="31" ht="15" customHeight="1">
      <c r="A31" s="34" t="inlineStr">
        <is>
          <t>Naymik</t>
        </is>
      </c>
      <c r="B31" s="34" t="inlineStr">
        <is>
          <t>Oliver</t>
        </is>
      </c>
      <c r="C31" s="2" t="n">
        <v>35120</v>
      </c>
      <c r="D31" s="190" t="n">
        <v>7</v>
      </c>
      <c r="E31" s="193" t="inlineStr">
        <is>
          <t>X</t>
        </is>
      </c>
      <c r="F31" s="2" t="inlineStr">
        <is>
          <t>Pryor</t>
        </is>
      </c>
      <c r="G31" s="2" t="inlineStr">
        <is>
          <t>Cascades</t>
        </is>
      </c>
      <c r="H31" s="192" t="n">
        <v>39974</v>
      </c>
      <c r="I31" s="2" t="inlineStr">
        <is>
          <t>Katherine Holden</t>
        </is>
      </c>
      <c r="J31" s="2" t="n"/>
      <c r="K31" s="2" t="n"/>
      <c r="L31" s="2" t="n"/>
      <c r="M31" s="2" t="n"/>
      <c r="N31" s="2" t="n"/>
      <c r="O31" s="2" t="n"/>
      <c r="P31" s="2" t="inlineStr">
        <is>
          <t>Current</t>
        </is>
      </c>
      <c r="Q31" s="2" t="inlineStr">
        <is>
          <t>ADHD</t>
        </is>
      </c>
      <c r="R31" s="2" t="n"/>
      <c r="S31" s="2" t="n"/>
      <c r="T31" s="2" t="n">
        <v>3</v>
      </c>
      <c r="U31" s="2" t="n">
        <v>2</v>
      </c>
      <c r="V31" s="2" t="inlineStr">
        <is>
          <t>7th</t>
        </is>
      </c>
      <c r="W31" s="2" t="inlineStr">
        <is>
          <t>Grade</t>
        </is>
      </c>
      <c r="X31" s="2" t="inlineStr">
        <is>
          <t>Below</t>
        </is>
      </c>
      <c r="Y31" s="2" t="inlineStr">
        <is>
          <t>Level 5</t>
        </is>
      </c>
      <c r="Z31" s="2" t="inlineStr">
        <is>
          <t>Level 3</t>
        </is>
      </c>
      <c r="AA31" s="2" t="inlineStr">
        <is>
          <t>High</t>
        </is>
      </c>
      <c r="AB31" s="2" t="n"/>
      <c r="AC31" s="2" t="inlineStr">
        <is>
          <t>Math, ASC</t>
        </is>
      </c>
      <c r="AD31" s="2" t="n"/>
      <c r="AE31" s="2" t="inlineStr">
        <is>
          <t>Yes</t>
        </is>
      </c>
      <c r="AF31" s="2" t="inlineStr">
        <is>
          <t>Yes</t>
        </is>
      </c>
      <c r="AG31" s="2" t="n"/>
      <c r="AH31" s="2" t="inlineStr">
        <is>
          <t>Recommend</t>
        </is>
      </c>
      <c r="AI31" s="2" t="n"/>
      <c r="AJ31" s="2" t="n"/>
      <c r="AK31" s="2" t="n"/>
      <c r="AL31" s="2" t="n"/>
      <c r="AM31" s="2" t="n"/>
      <c r="AN31" s="195" t="inlineStr">
        <is>
          <t>Transgender (they/them)</t>
        </is>
      </c>
      <c r="AP31" s="186" t="inlineStr">
        <is>
          <t>x</t>
        </is>
      </c>
    </row>
    <row r="32" ht="15" customHeight="1">
      <c r="A32" s="34" t="inlineStr">
        <is>
          <t>Neal</t>
        </is>
      </c>
      <c r="B32" s="34" t="inlineStr">
        <is>
          <t>Jasper</t>
        </is>
      </c>
      <c r="C32" s="2" t="n">
        <v>35919</v>
      </c>
      <c r="D32" s="190" t="n">
        <v>7</v>
      </c>
      <c r="E32" s="24" t="inlineStr">
        <is>
          <t>M</t>
        </is>
      </c>
      <c r="F32" s="2" t="inlineStr">
        <is>
          <t>Street</t>
        </is>
      </c>
      <c r="G32" s="2" t="inlineStr">
        <is>
          <t>Siskiyous</t>
        </is>
      </c>
      <c r="H32" s="192" t="n">
        <v>39814</v>
      </c>
      <c r="I32" s="2" t="n"/>
      <c r="J32" s="2" t="n"/>
      <c r="K32" s="2" t="n"/>
      <c r="L32" s="2" t="n"/>
      <c r="M32" s="2" t="n"/>
      <c r="N32" s="2" t="n"/>
      <c r="O32" s="2" t="n"/>
      <c r="P32" s="2" t="n"/>
      <c r="Q32" s="2" t="n"/>
      <c r="R32" s="2" t="n"/>
      <c r="S32" s="2" t="n"/>
      <c r="T32" s="2" t="n">
        <v>2</v>
      </c>
      <c r="U32" s="2" t="n">
        <v>2</v>
      </c>
      <c r="V32" s="2" t="inlineStr">
        <is>
          <t>7th</t>
        </is>
      </c>
      <c r="W32" s="2" t="inlineStr">
        <is>
          <t>Grade</t>
        </is>
      </c>
      <c r="X32" s="2" t="inlineStr">
        <is>
          <t>Grade</t>
        </is>
      </c>
      <c r="Y32" s="2" t="inlineStr">
        <is>
          <t>Level 7</t>
        </is>
      </c>
      <c r="Z32" s="2" t="inlineStr">
        <is>
          <t>Early 6</t>
        </is>
      </c>
      <c r="AA32" s="2" t="inlineStr">
        <is>
          <t>Low</t>
        </is>
      </c>
      <c r="AB32" s="2" t="n"/>
      <c r="AC32" s="2" t="n"/>
      <c r="AD32" s="2" t="n"/>
      <c r="AE32" s="2" t="n"/>
      <c r="AF32" s="2" t="inlineStr">
        <is>
          <t>Yes</t>
        </is>
      </c>
      <c r="AG32" s="2" t="n"/>
      <c r="AH32" s="2" t="inlineStr">
        <is>
          <t>Recommend</t>
        </is>
      </c>
      <c r="AI32" s="2" t="n"/>
      <c r="AJ32" s="2" t="inlineStr">
        <is>
          <t>None</t>
        </is>
      </c>
      <c r="AK32" s="2" t="inlineStr">
        <is>
          <t>"Cameron" from the other team</t>
        </is>
      </c>
      <c r="AL32" s="2" t="n"/>
      <c r="AM32" s="2" t="n"/>
      <c r="AN32" s="2" t="n"/>
      <c r="AP32" s="186" t="inlineStr">
        <is>
          <t>x</t>
        </is>
      </c>
    </row>
    <row r="33" ht="15" customHeight="1">
      <c r="A33" s="34" t="inlineStr">
        <is>
          <t>Padilla</t>
        </is>
      </c>
      <c r="B33" s="34" t="inlineStr">
        <is>
          <t>Dayana</t>
        </is>
      </c>
      <c r="C33" s="2" t="n">
        <v>35031</v>
      </c>
      <c r="D33" s="24" t="n">
        <v>7</v>
      </c>
      <c r="E33" s="24" t="inlineStr">
        <is>
          <t>F</t>
        </is>
      </c>
      <c r="F33" s="2" t="inlineStr">
        <is>
          <t>Street</t>
        </is>
      </c>
      <c r="G33" s="2" t="inlineStr">
        <is>
          <t>Siskiyous</t>
        </is>
      </c>
      <c r="H33" s="192" t="n">
        <v>40056</v>
      </c>
      <c r="I33" s="2" t="inlineStr">
        <is>
          <t>Rosalee Russell and Alyssa Myers</t>
        </is>
      </c>
      <c r="J33" s="2" t="inlineStr">
        <is>
          <t>Yes</t>
        </is>
      </c>
      <c r="K33" s="2" t="inlineStr">
        <is>
          <t>Current</t>
        </is>
      </c>
      <c r="L33" s="2" t="inlineStr">
        <is>
          <t>Current</t>
        </is>
      </c>
      <c r="M33" s="2" t="inlineStr">
        <is>
          <t>Current</t>
        </is>
      </c>
      <c r="N33" s="2" t="n"/>
      <c r="O33" s="2" t="n"/>
      <c r="P33" s="2" t="n"/>
      <c r="Q33" s="2" t="n"/>
      <c r="R33" s="2" t="n"/>
      <c r="S33" s="2" t="inlineStr">
        <is>
          <t>Yes</t>
        </is>
      </c>
      <c r="T33" s="2" t="n">
        <v>3</v>
      </c>
      <c r="U33" s="2" t="n">
        <v>3</v>
      </c>
      <c r="V33" s="2" t="inlineStr">
        <is>
          <t>7th</t>
        </is>
      </c>
      <c r="W33" s="2" t="inlineStr">
        <is>
          <t>Sped</t>
        </is>
      </c>
      <c r="X33" s="2" t="inlineStr">
        <is>
          <t>Sped</t>
        </is>
      </c>
      <c r="Y33" s="2" t="inlineStr">
        <is>
          <t>Level K</t>
        </is>
      </c>
      <c r="Z33" s="2" t="inlineStr">
        <is>
          <t>Level 1</t>
        </is>
      </c>
      <c r="AA33" s="2" t="inlineStr">
        <is>
          <t>Low</t>
        </is>
      </c>
      <c r="AB33" s="2" t="n"/>
      <c r="AC33" s="2" t="n"/>
      <c r="AD33" s="2" t="n"/>
      <c r="AE33" s="2" t="n"/>
      <c r="AF33" s="2" t="inlineStr">
        <is>
          <t>Yes</t>
        </is>
      </c>
      <c r="AG33" s="2" t="inlineStr">
        <is>
          <t>Yes</t>
        </is>
      </c>
      <c r="AH33" s="2" t="inlineStr">
        <is>
          <t>Recommend</t>
        </is>
      </c>
      <c r="AI33" s="2" t="inlineStr">
        <is>
          <t>Yes</t>
        </is>
      </c>
      <c r="AJ33" s="2" t="inlineStr">
        <is>
          <t>Regina (From Cascades)</t>
        </is>
      </c>
      <c r="AK33" s="2" t="n"/>
      <c r="AL33" s="2" t="n"/>
      <c r="AM33" s="2" t="n"/>
      <c r="AN33" s="2" t="n"/>
      <c r="AP33" s="186" t="inlineStr">
        <is>
          <t>x</t>
        </is>
      </c>
    </row>
    <row r="34" ht="15" customHeight="1">
      <c r="A34" s="34" t="inlineStr">
        <is>
          <t>Painter</t>
        </is>
      </c>
      <c r="B34" s="34" t="inlineStr">
        <is>
          <t>Kasey</t>
        </is>
      </c>
      <c r="C34" s="2" t="n">
        <v>38571</v>
      </c>
      <c r="D34" s="24" t="n">
        <v>7</v>
      </c>
      <c r="E34" s="24" t="inlineStr">
        <is>
          <t>F</t>
        </is>
      </c>
      <c r="F34" s="2" t="inlineStr">
        <is>
          <t>Oehler</t>
        </is>
      </c>
      <c r="G34" s="2" t="inlineStr">
        <is>
          <t>Cascades</t>
        </is>
      </c>
      <c r="H34" s="192" t="n">
        <v>39702</v>
      </c>
      <c r="I34" s="2" t="n"/>
      <c r="J34" s="2" t="n"/>
      <c r="K34" s="2" t="n"/>
      <c r="L34" s="2" t="n"/>
      <c r="M34" s="2" t="n"/>
      <c r="N34" s="2" t="n"/>
      <c r="O34" s="2" t="n"/>
      <c r="P34" s="2" t="n"/>
      <c r="Q34" s="2" t="n"/>
      <c r="R34" s="2" t="n"/>
      <c r="S34" s="2" t="n"/>
      <c r="T34" s="2" t="n">
        <v>3</v>
      </c>
      <c r="U34" s="2" t="n">
        <v>1</v>
      </c>
      <c r="V34" s="2" t="inlineStr">
        <is>
          <t>7th</t>
        </is>
      </c>
      <c r="W34" s="2" t="inlineStr">
        <is>
          <t>Below</t>
        </is>
      </c>
      <c r="X34" s="2" t="inlineStr">
        <is>
          <t>Below</t>
        </is>
      </c>
      <c r="Y34" s="2" t="inlineStr">
        <is>
          <t>Level 4</t>
        </is>
      </c>
      <c r="Z34" s="2" t="inlineStr">
        <is>
          <t>Level 4</t>
        </is>
      </c>
      <c r="AA34" s="2" t="inlineStr">
        <is>
          <t>High</t>
        </is>
      </c>
      <c r="AB34" s="2" t="n"/>
      <c r="AC34" s="194" t="inlineStr">
        <is>
          <t>ASC, Math</t>
        </is>
      </c>
      <c r="AD34" s="2" t="inlineStr">
        <is>
          <t>Current</t>
        </is>
      </c>
      <c r="AE34" s="2" t="n"/>
      <c r="AF34" s="2" t="n"/>
      <c r="AG34" s="2" t="n"/>
      <c r="AH34" s="2" t="inlineStr">
        <is>
          <t>Recommend</t>
        </is>
      </c>
      <c r="AI34" s="2" t="n"/>
      <c r="AJ34" s="198" t="inlineStr">
        <is>
          <t>Baylee Aarons, Lexi Ledford, Emma Long, Josie Christensen</t>
        </is>
      </c>
      <c r="AK34" s="2" t="n"/>
      <c r="AL34" s="2" t="n"/>
      <c r="AM34" s="2" t="n"/>
      <c r="AN34" s="2" t="inlineStr">
        <is>
          <t>Put on 504 this year, should consider testing for IEP. Adopted by grandmother. Has moved around a lot. Has been doing well on assignment completion but skills are very low</t>
        </is>
      </c>
      <c r="AP34" s="186" t="inlineStr">
        <is>
          <t>x</t>
        </is>
      </c>
      <c r="AQ34" s="187" t="n"/>
    </row>
    <row r="35" ht="15" customHeight="1">
      <c r="A35" s="34" t="inlineStr">
        <is>
          <t>Palombo</t>
        </is>
      </c>
      <c r="B35" s="34" t="inlineStr">
        <is>
          <t>Jonahven</t>
        </is>
      </c>
      <c r="C35" s="2" t="n">
        <v>34795</v>
      </c>
      <c r="D35" s="24" t="n">
        <v>7</v>
      </c>
      <c r="E35" s="24" t="inlineStr">
        <is>
          <t>M</t>
        </is>
      </c>
      <c r="F35" s="2" t="inlineStr">
        <is>
          <t>Multanen</t>
        </is>
      </c>
      <c r="G35" s="2" t="inlineStr">
        <is>
          <t>Cascades</t>
        </is>
      </c>
      <c r="H35" s="192" t="n">
        <v>39835</v>
      </c>
      <c r="I35" s="2" t="inlineStr">
        <is>
          <t>Katherine Holden</t>
        </is>
      </c>
      <c r="J35" s="2" t="n"/>
      <c r="K35" s="2" t="n"/>
      <c r="L35" s="2" t="n"/>
      <c r="M35" s="2" t="n"/>
      <c r="N35" s="2" t="n"/>
      <c r="O35" s="2" t="n"/>
      <c r="P35" s="2" t="inlineStr">
        <is>
          <t>Current</t>
        </is>
      </c>
      <c r="Q35" s="2" t="inlineStr">
        <is>
          <t>ADD</t>
        </is>
      </c>
      <c r="R35" s="2" t="n"/>
      <c r="S35" s="2" t="n"/>
      <c r="T35" s="2" t="n">
        <v>2</v>
      </c>
      <c r="U35" s="2" t="n">
        <v>2</v>
      </c>
      <c r="V35" s="2" t="inlineStr">
        <is>
          <t>7th</t>
        </is>
      </c>
      <c r="W35" s="2" t="inlineStr">
        <is>
          <t>Below</t>
        </is>
      </c>
      <c r="X35" s="2" t="inlineStr">
        <is>
          <t>Below</t>
        </is>
      </c>
      <c r="Y35" s="2" t="inlineStr">
        <is>
          <t>Level 5</t>
        </is>
      </c>
      <c r="Z35" s="2" t="inlineStr">
        <is>
          <t>Level 5</t>
        </is>
      </c>
      <c r="AA35" s="2" t="inlineStr">
        <is>
          <t>Moderate</t>
        </is>
      </c>
      <c r="AB35" s="2" t="n"/>
      <c r="AC35" s="194" t="inlineStr">
        <is>
          <t>ASC</t>
        </is>
      </c>
      <c r="AD35" s="2" t="n"/>
      <c r="AE35" s="2" t="inlineStr">
        <is>
          <t>Yes</t>
        </is>
      </c>
      <c r="AF35" s="2" t="inlineStr">
        <is>
          <t>Yes</t>
        </is>
      </c>
      <c r="AG35" s="2" t="inlineStr">
        <is>
          <t>Yes</t>
        </is>
      </c>
      <c r="AH35" s="2" t="inlineStr">
        <is>
          <t>Recommend</t>
        </is>
      </c>
      <c r="AI35" s="2" t="n"/>
      <c r="AJ35" s="2" t="n"/>
      <c r="AK35" s="2" t="n"/>
      <c r="AL35" s="2" t="n"/>
      <c r="AM35" s="2" t="n"/>
      <c r="AN35" s="2" t="inlineStr">
        <is>
          <t>CDL all year, constantly distracted by anything</t>
        </is>
      </c>
      <c r="AP35" s="186" t="inlineStr">
        <is>
          <t>x</t>
        </is>
      </c>
      <c r="AQ35" s="187" t="n"/>
    </row>
    <row r="36" ht="15" customHeight="1">
      <c r="A36" s="34" t="inlineStr">
        <is>
          <t>Pappas</t>
        </is>
      </c>
      <c r="B36" s="34" t="inlineStr">
        <is>
          <t>Angel</t>
        </is>
      </c>
      <c r="C36" s="2" t="n">
        <v>36366</v>
      </c>
      <c r="D36" s="190" t="n">
        <v>7</v>
      </c>
      <c r="E36" s="24" t="inlineStr">
        <is>
          <t>M</t>
        </is>
      </c>
      <c r="F36" s="2" t="inlineStr">
        <is>
          <t>Street</t>
        </is>
      </c>
      <c r="G36" s="2" t="inlineStr">
        <is>
          <t>Siskiyous</t>
        </is>
      </c>
      <c r="H36" s="192" t="n">
        <v>39935</v>
      </c>
      <c r="I36" s="2" t="n"/>
      <c r="J36" s="2" t="n"/>
      <c r="K36" s="2" t="n"/>
      <c r="L36" s="2" t="n"/>
      <c r="M36" s="2" t="n"/>
      <c r="N36" s="2" t="n"/>
      <c r="O36" s="2" t="n"/>
      <c r="P36" s="2" t="n"/>
      <c r="Q36" s="2" t="n"/>
      <c r="R36" s="2" t="n"/>
      <c r="S36" s="2" t="n"/>
      <c r="T36" s="2" t="n">
        <v>3</v>
      </c>
      <c r="U36" s="2" t="n">
        <v>2</v>
      </c>
      <c r="V36" s="2" t="inlineStr">
        <is>
          <t>7th</t>
        </is>
      </c>
      <c r="W36" s="2" t="inlineStr">
        <is>
          <t>Below</t>
        </is>
      </c>
      <c r="X36" s="2" t="inlineStr">
        <is>
          <t>Below</t>
        </is>
      </c>
      <c r="Y36" s="2" t="inlineStr">
        <is>
          <t>Level 1</t>
        </is>
      </c>
      <c r="Z36" s="2" t="inlineStr">
        <is>
          <t>Level 5</t>
        </is>
      </c>
      <c r="AA36" s="2" t="inlineStr">
        <is>
          <t>Low</t>
        </is>
      </c>
      <c r="AB36" s="2" t="n"/>
      <c r="AC36" s="2" t="n"/>
      <c r="AD36" s="2" t="n"/>
      <c r="AE36" s="2" t="n"/>
      <c r="AF36" s="2" t="inlineStr">
        <is>
          <t>Yes</t>
        </is>
      </c>
      <c r="AG36" s="2" t="inlineStr">
        <is>
          <t>Yes</t>
        </is>
      </c>
      <c r="AH36" s="2" t="n"/>
      <c r="AI36" s="2" t="n"/>
      <c r="AJ36" s="2" t="inlineStr">
        <is>
          <t>Absent</t>
        </is>
      </c>
      <c r="AK36" s="2" t="n"/>
      <c r="AL36" s="2" t="n"/>
      <c r="AM36" s="2" t="n"/>
      <c r="AN36" s="2" t="n"/>
      <c r="AP36" s="186" t="inlineStr">
        <is>
          <t>x</t>
        </is>
      </c>
    </row>
    <row r="37" ht="15" customHeight="1">
      <c r="A37" s="34" t="inlineStr">
        <is>
          <t>Peterson</t>
        </is>
      </c>
      <c r="B37" s="34" t="inlineStr">
        <is>
          <t>Killian</t>
        </is>
      </c>
      <c r="C37" s="2" t="n">
        <v>35032</v>
      </c>
      <c r="D37" s="190" t="n">
        <v>7</v>
      </c>
      <c r="E37" s="24" t="inlineStr">
        <is>
          <t>M</t>
        </is>
      </c>
      <c r="F37" s="2" t="inlineStr">
        <is>
          <t>Oehler</t>
        </is>
      </c>
      <c r="G37" s="2" t="inlineStr">
        <is>
          <t>Cascades</t>
        </is>
      </c>
      <c r="H37" s="192" t="n">
        <v>39917</v>
      </c>
      <c r="I37" s="2" t="n"/>
      <c r="J37" s="2" t="n"/>
      <c r="K37" s="2" t="n"/>
      <c r="L37" s="2" t="n"/>
      <c r="M37" s="2" t="n"/>
      <c r="N37" s="2" t="n"/>
      <c r="O37" s="2" t="n"/>
      <c r="P37" s="2" t="n"/>
      <c r="Q37" s="2" t="n"/>
      <c r="R37" s="2" t="n"/>
      <c r="S37" s="2" t="n"/>
      <c r="T37" s="2" t="n">
        <v>2</v>
      </c>
      <c r="U37" s="2" t="n">
        <v>2</v>
      </c>
      <c r="V37" s="2" t="inlineStr">
        <is>
          <t>7th</t>
        </is>
      </c>
      <c r="W37" s="2" t="inlineStr">
        <is>
          <t>Grade</t>
        </is>
      </c>
      <c r="X37" s="2" t="inlineStr">
        <is>
          <t>Grade</t>
        </is>
      </c>
      <c r="Y37" s="2" t="inlineStr">
        <is>
          <t>Level 5</t>
        </is>
      </c>
      <c r="Z37" s="2" t="inlineStr">
        <is>
          <t>Level 5</t>
        </is>
      </c>
      <c r="AA37" s="2" t="inlineStr">
        <is>
          <t>High</t>
        </is>
      </c>
      <c r="AB37" s="2" t="n"/>
      <c r="AC37" s="2" t="n"/>
      <c r="AD37" s="2" t="n"/>
      <c r="AE37" s="2" t="n"/>
      <c r="AF37" s="2" t="inlineStr">
        <is>
          <t>Yes</t>
        </is>
      </c>
      <c r="AG37" s="2" t="n"/>
      <c r="AH37" s="2" t="n"/>
      <c r="AI37" s="2" t="n"/>
      <c r="AJ37" s="2" t="inlineStr">
        <is>
          <t>Jude Whalen, Harrison Long, Solomon Callahan</t>
        </is>
      </c>
      <c r="AK37" s="2" t="n"/>
      <c r="AL37" s="2" t="inlineStr">
        <is>
          <t>Yes</t>
        </is>
      </c>
      <c r="AM37" s="2" t="n"/>
      <c r="AN37" s="2" t="inlineStr">
        <is>
          <t>Quirky, and a little anxious despite his outgoing personality.</t>
        </is>
      </c>
      <c r="AP37" s="186" t="inlineStr">
        <is>
          <t>x</t>
        </is>
      </c>
      <c r="AQ37" s="187" t="n"/>
    </row>
    <row r="38" ht="15" customHeight="1">
      <c r="A38" s="34" t="inlineStr">
        <is>
          <t>Rodas Soto</t>
        </is>
      </c>
      <c r="B38" s="34" t="inlineStr">
        <is>
          <t>Regina</t>
        </is>
      </c>
      <c r="C38" s="2" t="n">
        <v>35156</v>
      </c>
      <c r="D38" s="24" t="n">
        <v>7</v>
      </c>
      <c r="E38" s="24" t="inlineStr">
        <is>
          <t>F</t>
        </is>
      </c>
      <c r="F38" s="2" t="inlineStr">
        <is>
          <t>Multanen</t>
        </is>
      </c>
      <c r="G38" s="2" t="inlineStr">
        <is>
          <t>Cascades</t>
        </is>
      </c>
      <c r="H38" s="192" t="n">
        <v>39771</v>
      </c>
      <c r="I38" s="2" t="n"/>
      <c r="J38" s="2" t="n"/>
      <c r="K38" s="2" t="n"/>
      <c r="L38" s="2" t="n"/>
      <c r="M38" s="2" t="n"/>
      <c r="N38" s="2" t="n"/>
      <c r="O38" s="2" t="n"/>
      <c r="P38" s="2" t="n"/>
      <c r="Q38" s="2" t="n"/>
      <c r="R38" s="2" t="n"/>
      <c r="S38" s="2" t="n"/>
      <c r="T38" s="2" t="n">
        <v>2</v>
      </c>
      <c r="U38" s="2" t="n">
        <v>2</v>
      </c>
      <c r="V38" s="2" t="inlineStr">
        <is>
          <t>7th</t>
        </is>
      </c>
      <c r="W38" s="2" t="inlineStr">
        <is>
          <t>Grade</t>
        </is>
      </c>
      <c r="X38" s="2" t="inlineStr">
        <is>
          <t>Grade</t>
        </is>
      </c>
      <c r="Y38" s="2" t="inlineStr">
        <is>
          <t>Level 5</t>
        </is>
      </c>
      <c r="Z38" s="2" t="inlineStr">
        <is>
          <t>Level 5</t>
        </is>
      </c>
      <c r="AA38" s="2" t="inlineStr">
        <is>
          <t>Low</t>
        </is>
      </c>
      <c r="AB38" s="2" t="n"/>
      <c r="AC38" s="2" t="n"/>
      <c r="AD38" s="2" t="inlineStr">
        <is>
          <t>Current</t>
        </is>
      </c>
      <c r="AE38" s="2" t="n"/>
      <c r="AF38" s="2" t="n"/>
      <c r="AG38" s="2" t="inlineStr">
        <is>
          <t>Yes</t>
        </is>
      </c>
      <c r="AH38" s="2" t="n"/>
      <c r="AI38" s="2" t="n"/>
      <c r="AJ38" s="2" t="inlineStr">
        <is>
          <t>Kasey Painter, Baylee Aarons, Dayana P</t>
        </is>
      </c>
      <c r="AK38" s="2" t="n"/>
      <c r="AL38" s="2" t="n"/>
      <c r="AM38" s="2" t="n"/>
      <c r="AN38" s="2" t="inlineStr">
        <is>
          <t>Much better with assignment completion since returning in person, very quiet</t>
        </is>
      </c>
      <c r="AP38" s="186" t="inlineStr">
        <is>
          <t>x</t>
        </is>
      </c>
      <c r="AQ38" s="187" t="n"/>
    </row>
    <row r="39" ht="15" customHeight="1">
      <c r="A39" s="34" t="inlineStr">
        <is>
          <t>Ruvalcaba</t>
        </is>
      </c>
      <c r="B39" s="34" t="inlineStr">
        <is>
          <t>Alejandro</t>
        </is>
      </c>
      <c r="C39" s="2" t="n">
        <v>35035</v>
      </c>
      <c r="D39" s="24" t="n">
        <v>7</v>
      </c>
      <c r="E39" s="24" t="inlineStr">
        <is>
          <t>M</t>
        </is>
      </c>
      <c r="F39" s="2" t="inlineStr">
        <is>
          <t>Cusenza</t>
        </is>
      </c>
      <c r="G39" s="2" t="inlineStr">
        <is>
          <t>Siskiyous</t>
        </is>
      </c>
      <c r="H39" s="192" t="n">
        <v>39957</v>
      </c>
      <c r="I39" s="2" t="inlineStr">
        <is>
          <t>Rosalee Russell and Alyssa Myers</t>
        </is>
      </c>
      <c r="J39" s="2" t="inlineStr">
        <is>
          <t>Yes</t>
        </is>
      </c>
      <c r="K39" s="195" t="inlineStr">
        <is>
          <t>Current</t>
        </is>
      </c>
      <c r="L39" s="195" t="inlineStr">
        <is>
          <t>Current</t>
        </is>
      </c>
      <c r="M39" s="195" t="inlineStr">
        <is>
          <t>Current</t>
        </is>
      </c>
      <c r="N39" s="195" t="inlineStr">
        <is>
          <t>Current</t>
        </is>
      </c>
      <c r="O39" s="195" t="n"/>
      <c r="P39" s="195" t="inlineStr">
        <is>
          <t xml:space="preserve"> </t>
        </is>
      </c>
      <c r="Q39" s="195" t="inlineStr">
        <is>
          <t xml:space="preserve"> </t>
        </is>
      </c>
      <c r="R39" s="195" t="inlineStr">
        <is>
          <t xml:space="preserve"> </t>
        </is>
      </c>
      <c r="S39" s="195" t="inlineStr">
        <is>
          <t>Yes</t>
        </is>
      </c>
      <c r="T39" s="195" t="n">
        <v>3</v>
      </c>
      <c r="U39" s="195" t="n">
        <v>1</v>
      </c>
      <c r="V39" s="195" t="inlineStr">
        <is>
          <t>7th</t>
        </is>
      </c>
      <c r="W39" s="195" t="inlineStr">
        <is>
          <t>Below</t>
        </is>
      </c>
      <c r="X39" s="195" t="inlineStr">
        <is>
          <t>Below</t>
        </is>
      </c>
      <c r="Y39" s="195" t="inlineStr">
        <is>
          <t>Level 3</t>
        </is>
      </c>
      <c r="Z39" s="195" t="inlineStr">
        <is>
          <t>Level 3</t>
        </is>
      </c>
      <c r="AA39" s="195" t="inlineStr">
        <is>
          <t>High</t>
        </is>
      </c>
      <c r="AB39" s="195" t="inlineStr">
        <is>
          <t xml:space="preserve"> </t>
        </is>
      </c>
      <c r="AC39" s="195" t="inlineStr">
        <is>
          <t xml:space="preserve"> </t>
        </is>
      </c>
      <c r="AD39" s="195" t="inlineStr">
        <is>
          <t xml:space="preserve"> </t>
        </is>
      </c>
      <c r="AE39" s="195" t="inlineStr">
        <is>
          <t xml:space="preserve"> </t>
        </is>
      </c>
      <c r="AF39" s="195" t="inlineStr">
        <is>
          <t xml:space="preserve"> </t>
        </is>
      </c>
      <c r="AG39" s="195" t="inlineStr">
        <is>
          <t xml:space="preserve"> </t>
        </is>
      </c>
      <c r="AH39" s="195" t="inlineStr">
        <is>
          <t xml:space="preserve"> </t>
        </is>
      </c>
      <c r="AI39" s="195" t="inlineStr">
        <is>
          <t>Yes</t>
        </is>
      </c>
      <c r="AJ39" s="195" t="inlineStr">
        <is>
          <t>Fernando Corona-Melendez, Dayana Padilla</t>
        </is>
      </c>
      <c r="AK39" s="195" t="inlineStr">
        <is>
          <t xml:space="preserve"> </t>
        </is>
      </c>
      <c r="AL39" s="195" t="inlineStr">
        <is>
          <t xml:space="preserve"> </t>
        </is>
      </c>
      <c r="AM39" s="195" t="inlineStr">
        <is>
          <t xml:space="preserve"> </t>
        </is>
      </c>
      <c r="AN39" s="195" t="inlineStr">
        <is>
          <t>Good kid, low academicaly but tries very hard.</t>
        </is>
      </c>
      <c r="AP39" s="186" t="inlineStr">
        <is>
          <t>x</t>
        </is>
      </c>
    </row>
    <row r="40" ht="15" customHeight="1">
      <c r="A40" s="34" t="inlineStr">
        <is>
          <t>Santiago</t>
        </is>
      </c>
      <c r="B40" s="34" t="inlineStr">
        <is>
          <t>Ada</t>
        </is>
      </c>
      <c r="C40" s="2" t="n">
        <v>37577</v>
      </c>
      <c r="D40" s="24" t="n">
        <v>7</v>
      </c>
      <c r="E40" s="24" t="inlineStr">
        <is>
          <t>F</t>
        </is>
      </c>
      <c r="F40" s="2" t="inlineStr">
        <is>
          <t>Hardy</t>
        </is>
      </c>
      <c r="G40" s="2" t="inlineStr">
        <is>
          <t>Siskiyous</t>
        </is>
      </c>
      <c r="H40" s="192" t="n">
        <v>39791</v>
      </c>
      <c r="I40" s="2" t="n"/>
      <c r="J40" s="2" t="n"/>
      <c r="K40" s="2" t="n"/>
      <c r="L40" s="2" t="n"/>
      <c r="M40" s="2" t="n"/>
      <c r="N40" s="2" t="n"/>
      <c r="O40" s="2" t="n"/>
      <c r="P40" s="2" t="n"/>
      <c r="Q40" s="2" t="n"/>
      <c r="R40" s="2" t="n"/>
      <c r="S40" s="2" t="n"/>
      <c r="T40" s="2" t="n">
        <v>1</v>
      </c>
      <c r="U40" s="2" t="n">
        <v>1</v>
      </c>
      <c r="V40" s="2" t="inlineStr">
        <is>
          <t>pre alg</t>
        </is>
      </c>
      <c r="W40" s="2" t="inlineStr">
        <is>
          <t>Grade</t>
        </is>
      </c>
      <c r="X40" s="2" t="inlineStr">
        <is>
          <t>Grade</t>
        </is>
      </c>
      <c r="Y40" s="2" t="inlineStr">
        <is>
          <t>Early 6</t>
        </is>
      </c>
      <c r="Z40" s="2" t="inlineStr">
        <is>
          <t>Level 5</t>
        </is>
      </c>
      <c r="AA40" s="2" t="inlineStr">
        <is>
          <t>High</t>
        </is>
      </c>
      <c r="AB40" s="2" t="n"/>
      <c r="AC40" s="2" t="n"/>
      <c r="AD40" s="2" t="n"/>
      <c r="AE40" s="2" t="n"/>
      <c r="AF40" s="2" t="n"/>
      <c r="AG40" s="2" t="n"/>
      <c r="AH40" s="2" t="n"/>
      <c r="AI40" s="2" t="n"/>
      <c r="AJ40" s="2" t="inlineStr">
        <is>
          <t>Stella Stewart, Avery Collins Josie (Cascade)</t>
        </is>
      </c>
      <c r="AK40" s="2" t="inlineStr">
        <is>
          <t>Kenji Hawkins, Soren Houpermans</t>
        </is>
      </c>
      <c r="AL40" s="2" t="n"/>
      <c r="AM40" s="2" t="n"/>
      <c r="AN40" s="2" t="inlineStr">
        <is>
          <t>Super awesome kid and family. Let Emily (Ada's mom) know if you need anything, and she's happy to help. Gives 100%</t>
        </is>
      </c>
      <c r="AO40" s="168" t="n"/>
      <c r="AP40" s="186" t="inlineStr">
        <is>
          <t>x</t>
        </is>
      </c>
    </row>
    <row r="41" ht="15" customHeight="1">
      <c r="A41" s="34" t="inlineStr">
        <is>
          <t>Schmitz</t>
        </is>
      </c>
      <c r="B41" s="34" t="inlineStr">
        <is>
          <t>Peter</t>
        </is>
      </c>
      <c r="C41" s="2" t="n">
        <v>38765</v>
      </c>
      <c r="D41" s="190" t="n">
        <v>7</v>
      </c>
      <c r="E41" s="24" t="inlineStr">
        <is>
          <t>M</t>
        </is>
      </c>
      <c r="F41" s="2" t="inlineStr">
        <is>
          <t>Werthaiser</t>
        </is>
      </c>
      <c r="G41" s="2" t="inlineStr">
        <is>
          <t>Cascades</t>
        </is>
      </c>
      <c r="H41" s="192" t="n">
        <v>39728</v>
      </c>
      <c r="I41" s="2" t="inlineStr">
        <is>
          <t>Katherine Holden</t>
        </is>
      </c>
      <c r="J41" s="2" t="n"/>
      <c r="K41" s="2" t="n"/>
      <c r="L41" s="2" t="n"/>
      <c r="M41" s="2" t="n"/>
      <c r="N41" s="2" t="n"/>
      <c r="O41" s="2" t="n"/>
      <c r="P41" s="2" t="inlineStr">
        <is>
          <t>Current</t>
        </is>
      </c>
      <c r="Q41" s="2" t="inlineStr">
        <is>
          <t>Asthma</t>
        </is>
      </c>
      <c r="R41" s="2" t="n"/>
      <c r="S41" s="2" t="n"/>
      <c r="T41" s="2" t="n">
        <v>2</v>
      </c>
      <c r="U41" s="2" t="n">
        <v>1</v>
      </c>
      <c r="V41" s="2" t="inlineStr">
        <is>
          <t>7th</t>
        </is>
      </c>
      <c r="W41" s="2" t="inlineStr">
        <is>
          <t>Grade</t>
        </is>
      </c>
      <c r="X41" s="2" t="inlineStr">
        <is>
          <t>Grade</t>
        </is>
      </c>
      <c r="Y41" s="2" t="inlineStr">
        <is>
          <t>Mid 6</t>
        </is>
      </c>
      <c r="Z41" s="2" t="inlineStr">
        <is>
          <t>Early 6</t>
        </is>
      </c>
      <c r="AA41" s="2" t="inlineStr">
        <is>
          <t>Moderate</t>
        </is>
      </c>
      <c r="AB41" s="2" t="n"/>
      <c r="AC41" s="2" t="n"/>
      <c r="AD41" s="2" t="n"/>
      <c r="AE41" s="2" t="n"/>
      <c r="AF41" s="2" t="n"/>
      <c r="AG41" s="2" t="n"/>
      <c r="AH41" s="2" t="n"/>
      <c r="AI41" s="2" t="n"/>
      <c r="AJ41" s="2" t="inlineStr">
        <is>
          <t>Chase Blackmore, Harrison Long, Even Twiss</t>
        </is>
      </c>
      <c r="AK41" s="2" t="n"/>
      <c r="AL41" s="2" t="n"/>
      <c r="AM41" s="2" t="n"/>
      <c r="AN41" s="194" t="n"/>
    </row>
    <row r="42" ht="15" customHeight="1">
      <c r="A42" s="34" t="inlineStr">
        <is>
          <t>Stachel</t>
        </is>
      </c>
      <c r="B42" s="34" t="inlineStr">
        <is>
          <t>Ethan</t>
        </is>
      </c>
      <c r="C42" s="2" t="n">
        <v>39011</v>
      </c>
      <c r="D42" s="190" t="n">
        <v>7</v>
      </c>
      <c r="E42" s="24" t="inlineStr">
        <is>
          <t>F</t>
        </is>
      </c>
      <c r="F42" s="2" t="inlineStr">
        <is>
          <t>NEW</t>
        </is>
      </c>
      <c r="G42" s="2" t="inlineStr">
        <is>
          <t>NEW</t>
        </is>
      </c>
      <c r="H42" s="192" t="n">
        <v>39813</v>
      </c>
      <c r="I42" s="2" t="n"/>
      <c r="J42" s="2" t="n"/>
      <c r="K42" s="2" t="n"/>
      <c r="L42" s="2" t="n"/>
      <c r="M42" s="2" t="n"/>
      <c r="N42" s="2" t="n"/>
      <c r="O42" s="2" t="n"/>
      <c r="P42" s="2" t="n"/>
      <c r="Q42" s="2" t="n"/>
      <c r="R42" s="2" t="n"/>
      <c r="S42" s="2" t="n"/>
      <c r="T42" s="2" t="n">
        <v>2</v>
      </c>
      <c r="U42" s="2" t="n">
        <v>2</v>
      </c>
      <c r="V42" s="2" t="inlineStr">
        <is>
          <t>7th</t>
        </is>
      </c>
      <c r="W42" s="2" t="n"/>
      <c r="X42" s="2" t="n"/>
      <c r="Y42" s="2" t="n"/>
      <c r="Z42" s="2" t="n"/>
      <c r="AA42" s="2" t="n"/>
      <c r="AB42" s="2" t="n"/>
      <c r="AC42" s="2" t="n"/>
      <c r="AD42" s="2" t="n"/>
      <c r="AE42" s="2" t="n"/>
      <c r="AF42" s="2" t="n"/>
      <c r="AG42" s="2" t="n"/>
      <c r="AH42" s="2" t="n"/>
      <c r="AI42" s="2" t="n"/>
      <c r="AJ42" s="2" t="n"/>
      <c r="AK42" s="2" t="n"/>
      <c r="AL42" s="2" t="n"/>
      <c r="AM42" s="2" t="n"/>
      <c r="AN42" s="2" t="inlineStr">
        <is>
          <t xml:space="preserve">Mother died and now lives with family friend.  Could use counseling.  Student will need a PEP for Gender and pronouns. </t>
        </is>
      </c>
      <c r="AO42" s="168" t="n"/>
      <c r="AP42" s="186" t="inlineStr">
        <is>
          <t>x</t>
        </is>
      </c>
    </row>
    <row r="43" ht="15" customHeight="1">
      <c r="A43" s="34" t="inlineStr">
        <is>
          <t>Stadtmueller</t>
        </is>
      </c>
      <c r="B43" s="34" t="inlineStr">
        <is>
          <t>Claudia</t>
        </is>
      </c>
      <c r="C43" s="2" t="n">
        <v>35359</v>
      </c>
      <c r="D43" s="24" t="n">
        <v>7</v>
      </c>
      <c r="E43" s="24" t="inlineStr">
        <is>
          <t>F</t>
        </is>
      </c>
      <c r="F43" s="2" t="inlineStr">
        <is>
          <t>Pryor</t>
        </is>
      </c>
      <c r="G43" s="2" t="inlineStr">
        <is>
          <t>Cascades</t>
        </is>
      </c>
      <c r="H43" s="192" t="n">
        <v>40100</v>
      </c>
      <c r="I43" s="2" t="inlineStr">
        <is>
          <t>Austin Wallace</t>
        </is>
      </c>
      <c r="J43" s="2" t="n"/>
      <c r="K43" s="2" t="n"/>
      <c r="L43" s="2" t="n"/>
      <c r="M43" s="2" t="n"/>
      <c r="N43" s="2" t="n"/>
      <c r="O43" s="2" t="n"/>
      <c r="P43" s="2" t="n"/>
      <c r="Q43" s="2" t="n"/>
      <c r="R43" s="2" t="inlineStr">
        <is>
          <t>Yes</t>
        </is>
      </c>
      <c r="S43" s="2" t="n"/>
      <c r="T43" s="2" t="n">
        <v>1</v>
      </c>
      <c r="U43" s="2" t="n">
        <v>1</v>
      </c>
      <c r="V43" s="2" t="inlineStr">
        <is>
          <t>ALG</t>
        </is>
      </c>
      <c r="W43" s="2" t="inlineStr">
        <is>
          <t>Grade</t>
        </is>
      </c>
      <c r="X43" s="2" t="inlineStr">
        <is>
          <t>Grade</t>
        </is>
      </c>
      <c r="Y43" s="2" t="inlineStr">
        <is>
          <t>Mid 6</t>
        </is>
      </c>
      <c r="Z43" s="2" t="inlineStr">
        <is>
          <t>Late 6</t>
        </is>
      </c>
      <c r="AA43" s="2" t="inlineStr">
        <is>
          <t>High</t>
        </is>
      </c>
      <c r="AB43" s="2" t="n"/>
      <c r="AC43" s="2" t="n"/>
      <c r="AD43" s="2" t="n"/>
      <c r="AE43" s="2" t="n"/>
      <c r="AF43" s="2" t="n"/>
      <c r="AG43" s="2" t="n"/>
      <c r="AH43" s="2" t="n"/>
      <c r="AI43" s="2" t="n"/>
      <c r="AJ43" s="2" t="inlineStr">
        <is>
          <t>Tia Mora, Teah Walkup, Pepper Bernard</t>
        </is>
      </c>
      <c r="AK43" s="2" t="n"/>
      <c r="AL43" s="2" t="n"/>
      <c r="AM43" s="2" t="n"/>
      <c r="AN43" s="2" t="inlineStr">
        <is>
          <t>Great kid; did 7th grade math this year</t>
        </is>
      </c>
      <c r="AP43" s="186" t="inlineStr">
        <is>
          <t>x</t>
        </is>
      </c>
    </row>
    <row r="44" ht="15" customHeight="1">
      <c r="A44" s="34" t="inlineStr">
        <is>
          <t>Stewart</t>
        </is>
      </c>
      <c r="B44" s="34" t="inlineStr">
        <is>
          <t>Stella</t>
        </is>
      </c>
      <c r="C44" s="2" t="n">
        <v>35520</v>
      </c>
      <c r="D44" s="24" t="n">
        <v>7</v>
      </c>
      <c r="E44" s="24" t="inlineStr">
        <is>
          <t>F</t>
        </is>
      </c>
      <c r="F44" s="2" t="inlineStr">
        <is>
          <t>Cusenza</t>
        </is>
      </c>
      <c r="G44" s="2" t="inlineStr">
        <is>
          <t>Siskiyous</t>
        </is>
      </c>
      <c r="H44" s="192" t="n">
        <v>39757</v>
      </c>
      <c r="I44" s="2" t="n"/>
      <c r="J44" s="2" t="n"/>
      <c r="K44" s="195" t="inlineStr">
        <is>
          <t xml:space="preserve"> </t>
        </is>
      </c>
      <c r="L44" s="195" t="inlineStr">
        <is>
          <t xml:space="preserve"> </t>
        </is>
      </c>
      <c r="M44" s="195" t="inlineStr">
        <is>
          <t xml:space="preserve"> </t>
        </is>
      </c>
      <c r="N44" s="195" t="inlineStr">
        <is>
          <t xml:space="preserve"> </t>
        </is>
      </c>
      <c r="O44" s="195" t="n"/>
      <c r="P44" s="195" t="inlineStr">
        <is>
          <t xml:space="preserve"> </t>
        </is>
      </c>
      <c r="Q44" s="195" t="inlineStr">
        <is>
          <t xml:space="preserve"> </t>
        </is>
      </c>
      <c r="R44" s="195" t="inlineStr">
        <is>
          <t xml:space="preserve"> </t>
        </is>
      </c>
      <c r="S44" s="195" t="inlineStr">
        <is>
          <t xml:space="preserve"> </t>
        </is>
      </c>
      <c r="T44" s="195" t="n">
        <v>1</v>
      </c>
      <c r="U44" s="195" t="n">
        <v>1</v>
      </c>
      <c r="V44" s="195" t="inlineStr">
        <is>
          <t>pre alg</t>
        </is>
      </c>
      <c r="W44" s="195" t="inlineStr">
        <is>
          <t>Above</t>
        </is>
      </c>
      <c r="X44" s="195" t="inlineStr">
        <is>
          <t>above</t>
        </is>
      </c>
      <c r="Y44" s="195" t="inlineStr">
        <is>
          <t>Mid 6</t>
        </is>
      </c>
      <c r="Z44" s="195" t="inlineStr">
        <is>
          <t>Early 6</t>
        </is>
      </c>
      <c r="AA44" s="195" t="inlineStr">
        <is>
          <t>High</t>
        </is>
      </c>
      <c r="AB44" s="195" t="inlineStr">
        <is>
          <t xml:space="preserve"> </t>
        </is>
      </c>
      <c r="AC44" s="195" t="inlineStr">
        <is>
          <t xml:space="preserve"> </t>
        </is>
      </c>
      <c r="AD44" s="195" t="inlineStr">
        <is>
          <t xml:space="preserve"> </t>
        </is>
      </c>
      <c r="AE44" s="195" t="inlineStr">
        <is>
          <t xml:space="preserve"> </t>
        </is>
      </c>
      <c r="AF44" s="195" t="inlineStr">
        <is>
          <t xml:space="preserve"> </t>
        </is>
      </c>
      <c r="AG44" s="195" t="inlineStr">
        <is>
          <t xml:space="preserve"> </t>
        </is>
      </c>
      <c r="AH44" s="195" t="inlineStr">
        <is>
          <t xml:space="preserve"> </t>
        </is>
      </c>
      <c r="AI44" s="195" t="inlineStr">
        <is>
          <t xml:space="preserve"> </t>
        </is>
      </c>
      <c r="AJ44" s="195" t="inlineStr">
        <is>
          <t>Ada Santiago, Josie Christensen, Hazel Hering</t>
        </is>
      </c>
      <c r="AK44" s="195" t="inlineStr">
        <is>
          <t xml:space="preserve"> </t>
        </is>
      </c>
      <c r="AL44" s="195" t="inlineStr">
        <is>
          <t xml:space="preserve"> </t>
        </is>
      </c>
      <c r="AM44" s="195" t="inlineStr">
        <is>
          <t xml:space="preserve"> </t>
        </is>
      </c>
      <c r="AN44" s="195" t="inlineStr">
        <is>
          <t>Great student, gives 100%</t>
        </is>
      </c>
      <c r="AP44" s="186" t="inlineStr">
        <is>
          <t>x</t>
        </is>
      </c>
    </row>
    <row r="45" ht="15" customHeight="1">
      <c r="A45" s="34" t="inlineStr">
        <is>
          <t>Twiss</t>
        </is>
      </c>
      <c r="B45" s="34" t="inlineStr">
        <is>
          <t>Evan</t>
        </is>
      </c>
      <c r="C45" s="2" t="n">
        <v>35555</v>
      </c>
      <c r="D45" s="24" t="n">
        <v>7</v>
      </c>
      <c r="E45" s="24" t="inlineStr">
        <is>
          <t>M</t>
        </is>
      </c>
      <c r="F45" s="2" t="inlineStr">
        <is>
          <t>Werthaiser</t>
        </is>
      </c>
      <c r="G45" s="2" t="inlineStr">
        <is>
          <t>Cascades</t>
        </is>
      </c>
      <c r="H45" s="192" t="n">
        <v>39888</v>
      </c>
      <c r="I45" s="2" t="n"/>
      <c r="J45" s="2" t="n"/>
      <c r="K45" s="2" t="n"/>
      <c r="L45" s="2" t="n"/>
      <c r="M45" s="2" t="n"/>
      <c r="N45" s="2" t="n"/>
      <c r="O45" s="2" t="n"/>
      <c r="P45" s="2" t="n"/>
      <c r="Q45" s="2" t="n"/>
      <c r="R45" s="2" t="n"/>
      <c r="S45" s="2" t="n"/>
      <c r="T45" s="2" t="n">
        <v>1</v>
      </c>
      <c r="U45" s="2" t="n">
        <v>1</v>
      </c>
      <c r="V45" s="2" t="inlineStr">
        <is>
          <t>pre alg</t>
        </is>
      </c>
      <c r="W45" s="2" t="inlineStr">
        <is>
          <t>Grade</t>
        </is>
      </c>
      <c r="X45" s="2" t="inlineStr">
        <is>
          <t>Grade</t>
        </is>
      </c>
      <c r="Y45" s="2" t="inlineStr">
        <is>
          <t>Mid 6</t>
        </is>
      </c>
      <c r="Z45" s="2" t="inlineStr">
        <is>
          <t>Level 5</t>
        </is>
      </c>
      <c r="AA45" s="2" t="inlineStr">
        <is>
          <t>High</t>
        </is>
      </c>
      <c r="AB45" s="2" t="n"/>
      <c r="AC45" s="2" t="n"/>
      <c r="AD45" s="2" t="n"/>
      <c r="AE45" s="2" t="n"/>
      <c r="AF45" s="2" t="n"/>
      <c r="AG45" s="2" t="n"/>
      <c r="AH45" s="2" t="n"/>
      <c r="AI45" s="2" t="n"/>
      <c r="AJ45" s="194" t="inlineStr">
        <is>
          <t>Abbi Hill, Pepper Bernard, Aspen Shannon</t>
        </is>
      </c>
      <c r="AK45" s="2" t="n"/>
      <c r="AL45" s="2" t="n"/>
      <c r="AM45" s="2" t="inlineStr">
        <is>
          <t>Yes</t>
        </is>
      </c>
      <c r="AN45" s="194" t="n"/>
      <c r="AO45" s="168" t="n"/>
      <c r="AP45" s="186" t="inlineStr">
        <is>
          <t>x</t>
        </is>
      </c>
    </row>
    <row r="46" ht="15" customHeight="1">
      <c r="A46" s="34" t="inlineStr">
        <is>
          <t>Walker</t>
        </is>
      </c>
      <c r="B46" s="34" t="inlineStr">
        <is>
          <t>Yamato</t>
        </is>
      </c>
      <c r="C46" s="2" t="n">
        <v>38832</v>
      </c>
      <c r="D46" s="190" t="n">
        <v>7</v>
      </c>
      <c r="E46" s="24" t="inlineStr">
        <is>
          <t>M</t>
        </is>
      </c>
      <c r="F46" s="2" t="inlineStr">
        <is>
          <t>Street</t>
        </is>
      </c>
      <c r="G46" s="2" t="inlineStr">
        <is>
          <t>Siskiyous</t>
        </is>
      </c>
      <c r="H46" s="192" t="n">
        <v>39701</v>
      </c>
      <c r="I46" s="2" t="n"/>
      <c r="J46" s="2" t="n"/>
      <c r="K46" s="2" t="n"/>
      <c r="L46" s="2" t="n"/>
      <c r="M46" s="2" t="n"/>
      <c r="N46" s="2" t="n"/>
      <c r="O46" s="2" t="n"/>
      <c r="P46" s="2" t="n"/>
      <c r="Q46" s="2" t="n"/>
      <c r="R46" s="2" t="n"/>
      <c r="S46" s="2" t="n"/>
      <c r="T46" s="2" t="n">
        <v>1</v>
      </c>
      <c r="U46" s="2" t="n">
        <v>1</v>
      </c>
      <c r="V46" s="2" t="inlineStr">
        <is>
          <t>pre alg</t>
        </is>
      </c>
      <c r="W46" s="2" t="inlineStr">
        <is>
          <t>Grade</t>
        </is>
      </c>
      <c r="X46" s="2" t="inlineStr">
        <is>
          <t>Grade</t>
        </is>
      </c>
      <c r="Y46" s="2" t="inlineStr">
        <is>
          <t>Level 8</t>
        </is>
      </c>
      <c r="Z46" s="2" t="inlineStr">
        <is>
          <t>Mid 6</t>
        </is>
      </c>
      <c r="AA46" s="2" t="inlineStr">
        <is>
          <t>Moderate</t>
        </is>
      </c>
      <c r="AB46" s="2" t="n"/>
      <c r="AC46" s="2" t="n"/>
      <c r="AD46" s="2" t="n"/>
      <c r="AE46" s="2" t="n"/>
      <c r="AF46" s="2" t="n"/>
      <c r="AG46" s="2" t="n"/>
      <c r="AH46" s="2" t="n"/>
      <c r="AI46" s="2" t="n"/>
      <c r="AJ46" s="2" t="inlineStr">
        <is>
          <t>None</t>
        </is>
      </c>
      <c r="AK46" s="2" t="n"/>
      <c r="AL46" s="2" t="n"/>
      <c r="AM46" s="2" t="n"/>
      <c r="AN46" s="2" t="n"/>
      <c r="AO46" s="168" t="n"/>
      <c r="AP46" s="186" t="inlineStr">
        <is>
          <t>x</t>
        </is>
      </c>
    </row>
    <row r="47" ht="15" customHeight="1">
      <c r="A47" s="34" t="inlineStr">
        <is>
          <t>Walkup</t>
        </is>
      </c>
      <c r="B47" s="34" t="inlineStr">
        <is>
          <t>Teah</t>
        </is>
      </c>
      <c r="C47" s="2" t="n">
        <v>35102</v>
      </c>
      <c r="D47" s="190" t="n">
        <v>7</v>
      </c>
      <c r="E47" s="24" t="inlineStr">
        <is>
          <t>F</t>
        </is>
      </c>
      <c r="F47" s="2" t="inlineStr">
        <is>
          <t>Pryor</t>
        </is>
      </c>
      <c r="G47" s="2" t="inlineStr">
        <is>
          <t>Cascades</t>
        </is>
      </c>
      <c r="H47" s="192" t="n">
        <v>39949</v>
      </c>
      <c r="I47" s="2" t="n"/>
      <c r="J47" s="2" t="n"/>
      <c r="K47" s="2" t="n"/>
      <c r="L47" s="2" t="n"/>
      <c r="M47" s="2" t="n"/>
      <c r="N47" s="2" t="n"/>
      <c r="O47" s="2" t="n"/>
      <c r="P47" s="2" t="n"/>
      <c r="Q47" s="2" t="n"/>
      <c r="R47" s="2" t="n"/>
      <c r="S47" s="2" t="n"/>
      <c r="T47" s="2" t="n">
        <v>2</v>
      </c>
      <c r="U47" s="2" t="n">
        <v>1</v>
      </c>
      <c r="V47" s="2" t="inlineStr">
        <is>
          <t>pre alg</t>
        </is>
      </c>
      <c r="W47" s="2" t="inlineStr">
        <is>
          <t>Grade</t>
        </is>
      </c>
      <c r="X47" s="2" t="inlineStr">
        <is>
          <t>Grade</t>
        </is>
      </c>
      <c r="Y47" s="2" t="inlineStr">
        <is>
          <t>Mid 6</t>
        </is>
      </c>
      <c r="Z47" s="2" t="inlineStr">
        <is>
          <t>Early 6</t>
        </is>
      </c>
      <c r="AA47" s="2" t="inlineStr">
        <is>
          <t>High</t>
        </is>
      </c>
      <c r="AB47" s="2" t="n"/>
      <c r="AC47" s="2" t="n"/>
      <c r="AD47" s="2" t="n"/>
      <c r="AE47" s="2" t="n"/>
      <c r="AF47" s="2" t="n"/>
      <c r="AG47" s="2" t="n"/>
      <c r="AH47" s="2" t="n"/>
      <c r="AI47" s="2" t="n"/>
      <c r="AJ47" s="2" t="inlineStr">
        <is>
          <t>Tia Mora, Pepper Barnard, Claudia Stadtmueller</t>
        </is>
      </c>
      <c r="AK47" s="2" t="n"/>
      <c r="AL47" s="2" t="n"/>
      <c r="AM47" s="2" t="n"/>
      <c r="AN47" s="2" t="inlineStr">
        <is>
          <t>Was in accelerated math and is better than average student but has to work hard to understand concepts</t>
        </is>
      </c>
      <c r="AP47" s="186" t="inlineStr">
        <is>
          <t>x</t>
        </is>
      </c>
    </row>
    <row r="48">
      <c r="C48" s="168" t="n"/>
      <c r="D48" s="168" t="n"/>
      <c r="E48" s="199" t="n"/>
      <c r="F48" s="199" t="n"/>
      <c r="G48" s="199" t="n"/>
      <c r="H48" s="199" t="n"/>
      <c r="I48" s="199" t="n"/>
      <c r="J48" s="168" t="n"/>
      <c r="K48" s="168" t="n"/>
      <c r="L48" s="168" t="n"/>
      <c r="M48" s="168" t="n"/>
      <c r="N48" s="199" t="n"/>
      <c r="P48" s="168" t="n"/>
      <c r="Q48" s="199" t="n"/>
      <c r="R48" s="199" t="n"/>
      <c r="S48" s="168" t="n"/>
      <c r="U48" s="168" t="n"/>
      <c r="V48" s="168" t="n"/>
    </row>
    <row r="49">
      <c r="C49" s="168" t="n"/>
      <c r="D49" s="168" t="n"/>
      <c r="E49" s="199" t="n"/>
      <c r="F49" s="199" t="n"/>
      <c r="G49" s="199" t="n"/>
      <c r="H49" s="199" t="n"/>
      <c r="I49" s="199" t="n"/>
      <c r="J49" s="168" t="n"/>
      <c r="K49" s="168" t="n"/>
      <c r="L49" s="168" t="n"/>
      <c r="M49" s="168" t="n"/>
      <c r="N49" s="199" t="n"/>
      <c r="P49" s="168" t="n"/>
      <c r="Q49" s="199" t="n"/>
      <c r="R49" s="199" t="n"/>
      <c r="S49" s="168" t="n"/>
      <c r="U49" s="168" t="n"/>
      <c r="V49" s="168" t="n"/>
    </row>
    <row r="50">
      <c r="C50" s="168" t="n"/>
      <c r="D50" s="168" t="n"/>
      <c r="E50" s="199" t="n"/>
      <c r="F50" s="199" t="n"/>
      <c r="G50" s="199" t="n"/>
      <c r="H50" s="199" t="n"/>
      <c r="I50" s="199" t="n"/>
      <c r="J50" s="168" t="n"/>
      <c r="K50" s="168" t="n"/>
      <c r="L50" s="168" t="n"/>
      <c r="M50" s="168" t="n"/>
      <c r="N50" s="199" t="n"/>
      <c r="P50" s="168" t="n"/>
      <c r="Q50" s="199" t="n"/>
      <c r="R50" s="199" t="n"/>
      <c r="S50" s="168" t="n"/>
      <c r="U50" s="168" t="n"/>
      <c r="V50" s="168" t="n"/>
    </row>
    <row r="51">
      <c r="C51" s="168" t="n"/>
      <c r="D51" s="168" t="n"/>
      <c r="E51" s="199" t="n"/>
      <c r="F51" s="199" t="n"/>
      <c r="G51" s="199" t="n"/>
      <c r="H51" s="199" t="n"/>
      <c r="I51" s="199" t="n"/>
      <c r="J51" s="168" t="n"/>
      <c r="K51" s="168" t="n"/>
      <c r="L51" s="168" t="n"/>
      <c r="M51" s="168" t="n"/>
      <c r="N51" s="199" t="n"/>
      <c r="P51" s="168" t="n"/>
      <c r="Q51" s="199" t="n"/>
      <c r="R51" s="199" t="n"/>
      <c r="S51" s="168" t="n"/>
      <c r="U51" s="168" t="n"/>
      <c r="V51" s="168" t="n"/>
    </row>
    <row r="52">
      <c r="C52" s="168" t="n"/>
      <c r="D52" s="168" t="n"/>
      <c r="E52" s="199" t="n"/>
      <c r="F52" s="199" t="n"/>
      <c r="G52" s="199" t="n"/>
      <c r="H52" s="199" t="n"/>
      <c r="I52" s="199" t="n"/>
      <c r="J52" s="168" t="n"/>
      <c r="K52" s="168" t="n"/>
      <c r="L52" s="168" t="n"/>
      <c r="M52" s="168" t="n"/>
      <c r="N52" s="199" t="n"/>
      <c r="P52" s="168" t="n"/>
      <c r="Q52" s="199" t="n"/>
      <c r="R52" s="199" t="n"/>
      <c r="S52" s="168" t="n"/>
      <c r="U52" s="168" t="n"/>
      <c r="V52" s="168" t="n"/>
    </row>
    <row r="53">
      <c r="C53" s="168" t="n"/>
      <c r="D53" s="168" t="n"/>
      <c r="E53" s="199" t="n"/>
      <c r="F53" s="199" t="n"/>
      <c r="G53" s="199" t="n"/>
      <c r="H53" s="199" t="n"/>
      <c r="I53" s="199" t="n"/>
      <c r="J53" s="168" t="n"/>
      <c r="K53" s="168" t="n"/>
      <c r="L53" s="168" t="n"/>
      <c r="M53" s="168" t="n"/>
      <c r="N53" s="199" t="n"/>
      <c r="P53" s="168" t="n"/>
      <c r="Q53" s="199" t="n"/>
      <c r="R53" s="199" t="n"/>
      <c r="S53" s="168" t="n"/>
      <c r="U53" s="168" t="n"/>
      <c r="V53" s="168" t="n"/>
    </row>
    <row r="54">
      <c r="C54" s="168" t="n"/>
      <c r="D54" s="168" t="n"/>
      <c r="E54" s="199" t="n"/>
      <c r="F54" s="199" t="n"/>
      <c r="G54" s="199" t="n"/>
      <c r="H54" s="199" t="n"/>
      <c r="I54" s="199" t="n"/>
      <c r="J54" s="168" t="n"/>
      <c r="K54" s="168" t="n"/>
      <c r="L54" s="168" t="n"/>
      <c r="M54" s="168" t="n"/>
      <c r="N54" s="199" t="n"/>
      <c r="P54" s="168" t="n"/>
      <c r="Q54" s="199" t="n"/>
      <c r="R54" s="199" t="n"/>
      <c r="S54" s="168" t="n"/>
      <c r="U54" s="168" t="n"/>
      <c r="V54" s="168" t="n"/>
    </row>
    <row r="55">
      <c r="C55" s="168" t="n"/>
      <c r="D55" s="168" t="n"/>
      <c r="E55" s="199" t="n"/>
      <c r="F55" s="199" t="n"/>
      <c r="G55" s="199" t="n"/>
      <c r="H55" s="199" t="n"/>
      <c r="I55" s="199" t="n"/>
      <c r="J55" s="168" t="n"/>
      <c r="K55" s="168" t="n"/>
      <c r="L55" s="168" t="n"/>
      <c r="M55" s="168" t="n"/>
      <c r="N55" s="199" t="n"/>
      <c r="P55" s="168" t="n"/>
      <c r="Q55" s="199" t="n"/>
      <c r="R55" s="199" t="n"/>
      <c r="S55" s="168" t="n"/>
      <c r="U55" s="168" t="n"/>
      <c r="V55" s="168" t="n"/>
    </row>
    <row r="56">
      <c r="C56" s="168" t="n"/>
      <c r="D56" s="168" t="n"/>
      <c r="E56" s="199" t="n"/>
      <c r="F56" s="199" t="n"/>
      <c r="G56" s="199" t="n"/>
      <c r="H56" s="199" t="n"/>
      <c r="I56" s="199" t="n"/>
      <c r="J56" s="168" t="n"/>
      <c r="K56" s="168" t="n"/>
      <c r="L56" s="168" t="n"/>
      <c r="M56" s="168" t="n"/>
      <c r="N56" s="199" t="n"/>
      <c r="P56" s="168" t="n"/>
      <c r="Q56" s="199" t="n"/>
      <c r="R56" s="199" t="n"/>
      <c r="S56" s="168" t="n"/>
      <c r="U56" s="168" t="n"/>
      <c r="V56" s="168" t="n"/>
      <c r="W56" s="168" t="n"/>
    </row>
    <row r="57">
      <c r="C57" s="168" t="n"/>
      <c r="D57" s="168" t="n"/>
      <c r="E57" s="199" t="n"/>
      <c r="F57" s="199" t="n"/>
      <c r="G57" s="199" t="n"/>
      <c r="H57" s="199" t="n"/>
      <c r="I57" s="199" t="n"/>
      <c r="J57" s="168" t="n"/>
      <c r="K57" s="168" t="n"/>
      <c r="L57" s="168" t="n"/>
      <c r="M57" s="168" t="n"/>
      <c r="N57" s="199" t="n"/>
      <c r="P57" s="168" t="n"/>
      <c r="Q57" s="199" t="n"/>
      <c r="R57" s="199" t="n"/>
      <c r="S57" s="168" t="n"/>
      <c r="U57" s="168" t="n"/>
      <c r="V57" s="168" t="n"/>
    </row>
    <row r="58">
      <c r="C58" s="168" t="n"/>
      <c r="D58" s="168" t="n"/>
      <c r="E58" s="199" t="n"/>
      <c r="F58" s="199" t="n"/>
      <c r="G58" s="199" t="n"/>
      <c r="H58" s="199" t="n"/>
      <c r="I58" s="199" t="n"/>
      <c r="J58" s="168" t="n"/>
      <c r="K58" s="168" t="n"/>
      <c r="L58" s="168" t="n"/>
      <c r="M58" s="168" t="n"/>
      <c r="N58" s="199" t="n"/>
      <c r="P58" s="168" t="n"/>
      <c r="Q58" s="199" t="n"/>
      <c r="R58" s="199" t="n"/>
      <c r="S58" s="168" t="n"/>
      <c r="U58" s="168" t="n"/>
      <c r="V58" s="168" t="n"/>
    </row>
    <row r="59">
      <c r="C59" s="168" t="n"/>
      <c r="D59" s="168" t="n"/>
      <c r="E59" s="199" t="n"/>
      <c r="F59" s="199" t="n"/>
      <c r="G59" s="199" t="n"/>
      <c r="H59" s="199" t="n"/>
      <c r="I59" s="199" t="n"/>
      <c r="J59" s="168" t="n"/>
      <c r="K59" s="168" t="n"/>
      <c r="L59" s="168" t="n"/>
      <c r="M59" s="168" t="n"/>
      <c r="N59" s="199" t="n"/>
      <c r="P59" s="168" t="n"/>
      <c r="Q59" s="199" t="n"/>
      <c r="R59" s="199" t="n"/>
      <c r="S59" s="168" t="n"/>
      <c r="U59" s="168" t="n"/>
      <c r="V59" s="168" t="n"/>
    </row>
    <row r="60">
      <c r="C60" s="168" t="n"/>
      <c r="D60" s="168" t="n"/>
      <c r="E60" s="199" t="n"/>
      <c r="F60" s="199" t="n"/>
      <c r="G60" s="199" t="n"/>
      <c r="H60" s="199" t="n"/>
      <c r="I60" s="199" t="n"/>
      <c r="J60" s="168" t="n"/>
      <c r="K60" s="168" t="n"/>
      <c r="L60" s="168" t="n"/>
      <c r="M60" s="168" t="n"/>
      <c r="N60" s="199" t="n"/>
      <c r="P60" s="168" t="n"/>
      <c r="Q60" s="199" t="n"/>
      <c r="R60" s="199" t="n"/>
      <c r="S60" s="168" t="n"/>
      <c r="U60" s="168" t="n"/>
      <c r="V60" s="168" t="n"/>
    </row>
    <row r="61">
      <c r="C61" s="168" t="n"/>
      <c r="D61" s="168" t="n"/>
      <c r="E61" s="199" t="n"/>
      <c r="F61" s="199" t="n"/>
      <c r="G61" s="199" t="n"/>
      <c r="H61" s="199" t="n"/>
      <c r="I61" s="199" t="n"/>
      <c r="J61" s="168" t="n"/>
      <c r="K61" s="168" t="n"/>
      <c r="L61" s="168" t="n"/>
      <c r="M61" s="168" t="n"/>
      <c r="N61" s="199" t="n"/>
      <c r="P61" s="168" t="n"/>
      <c r="Q61" s="199" t="n"/>
      <c r="R61" s="199" t="n"/>
      <c r="S61" s="168" t="n"/>
      <c r="U61" s="168" t="n"/>
      <c r="V61" s="168" t="n"/>
    </row>
    <row r="62">
      <c r="C62" s="168" t="n"/>
      <c r="D62" s="168" t="n"/>
      <c r="E62" s="199" t="n"/>
      <c r="F62" s="199" t="n"/>
      <c r="G62" s="199" t="n"/>
      <c r="H62" s="199" t="n"/>
      <c r="I62" s="199" t="n"/>
      <c r="J62" s="168" t="n"/>
      <c r="K62" s="168" t="n"/>
      <c r="L62" s="168" t="n"/>
      <c r="M62" s="168" t="n"/>
      <c r="N62" s="199" t="n"/>
      <c r="P62" s="168" t="n"/>
      <c r="Q62" s="199" t="n"/>
      <c r="R62" s="199" t="n"/>
      <c r="S62" s="168" t="n"/>
      <c r="U62" s="168" t="n"/>
      <c r="V62" s="168" t="n"/>
    </row>
    <row r="63">
      <c r="C63" s="168" t="n"/>
      <c r="D63" s="168" t="n"/>
      <c r="E63" s="199" t="n"/>
      <c r="F63" s="199" t="n"/>
      <c r="G63" s="199" t="n"/>
      <c r="H63" s="199" t="n"/>
      <c r="I63" s="199" t="n"/>
      <c r="J63" s="168" t="n"/>
      <c r="K63" s="168" t="n"/>
      <c r="L63" s="168" t="n"/>
      <c r="M63" s="168" t="n"/>
      <c r="N63" s="199" t="n"/>
      <c r="P63" s="168" t="n"/>
      <c r="Q63" s="199" t="n"/>
      <c r="R63" s="199" t="n"/>
      <c r="S63" s="168" t="n"/>
      <c r="U63" s="168" t="n"/>
      <c r="V63" s="168" t="n"/>
    </row>
    <row r="64">
      <c r="C64" s="168" t="n"/>
      <c r="D64" s="168" t="n"/>
      <c r="E64" s="199" t="n"/>
      <c r="F64" s="199" t="n"/>
      <c r="G64" s="199" t="n"/>
      <c r="H64" s="199" t="n"/>
      <c r="I64" s="199" t="n"/>
      <c r="J64" s="168" t="n"/>
      <c r="K64" s="168" t="n"/>
      <c r="L64" s="168" t="n"/>
      <c r="M64" s="168" t="n"/>
      <c r="N64" s="199" t="n"/>
      <c r="P64" s="168" t="n"/>
      <c r="Q64" s="199" t="n"/>
      <c r="R64" s="199" t="n"/>
      <c r="S64" s="168" t="n"/>
      <c r="U64" s="168" t="n"/>
      <c r="V64" s="168" t="n"/>
    </row>
    <row r="65">
      <c r="C65" s="168" t="n"/>
      <c r="D65" s="168" t="n"/>
      <c r="E65" s="199" t="n"/>
      <c r="F65" s="199" t="n"/>
      <c r="G65" s="199" t="n"/>
      <c r="H65" s="199" t="n"/>
      <c r="I65" s="199" t="n"/>
      <c r="J65" s="168" t="n"/>
      <c r="K65" s="168" t="n"/>
      <c r="L65" s="168" t="n"/>
      <c r="M65" s="168" t="n"/>
      <c r="N65" s="199" t="n"/>
      <c r="P65" s="168" t="n"/>
      <c r="Q65" s="199" t="n"/>
      <c r="R65" s="199" t="n"/>
      <c r="S65" s="168" t="n"/>
      <c r="U65" s="168" t="n"/>
      <c r="V65" s="168" t="n"/>
    </row>
    <row r="66">
      <c r="C66" s="168" t="n"/>
      <c r="D66" s="168" t="n"/>
      <c r="E66" s="199" t="n"/>
      <c r="F66" s="199" t="n"/>
      <c r="G66" s="199" t="n"/>
      <c r="H66" s="199" t="n"/>
      <c r="I66" s="199" t="n"/>
      <c r="J66" s="168" t="n"/>
      <c r="K66" s="168" t="n"/>
      <c r="L66" s="168" t="n"/>
      <c r="M66" s="168" t="n"/>
      <c r="N66" s="199" t="n"/>
      <c r="P66" s="168" t="n"/>
      <c r="Q66" s="199" t="n"/>
      <c r="R66" s="199" t="n"/>
      <c r="S66" s="168" t="n"/>
      <c r="U66" s="168" t="n"/>
      <c r="V66" s="168" t="n"/>
    </row>
    <row r="67">
      <c r="C67" s="168" t="n"/>
      <c r="D67" s="168" t="n"/>
      <c r="E67" s="199" t="n"/>
      <c r="F67" s="199" t="n"/>
      <c r="G67" s="199" t="n"/>
      <c r="H67" s="199" t="n"/>
      <c r="I67" s="199" t="n"/>
      <c r="J67" s="168" t="n"/>
      <c r="K67" s="168" t="n"/>
      <c r="L67" s="168" t="n"/>
      <c r="M67" s="168" t="n"/>
      <c r="N67" s="199" t="n"/>
      <c r="P67" s="168" t="n"/>
      <c r="Q67" s="199" t="n"/>
      <c r="R67" s="199" t="n"/>
      <c r="S67" s="168" t="n"/>
      <c r="U67" s="168" t="n"/>
      <c r="V67" s="168" t="n"/>
    </row>
  </sheetData>
  <dataValidations count="9">
    <dataValidation sqref="V2:V47" showErrorMessage="1" showInputMessage="1" allowBlank="1" type="list">
      <formula1>"pre alg, 7th, ALG, sped"</formula1>
    </dataValidation>
    <dataValidation sqref="AD2:AD47" showErrorMessage="1" showInputMessage="1" allowBlank="1" type="list">
      <formula1>"Current, Exited"</formula1>
    </dataValidation>
    <dataValidation sqref="AA2:AA47" showErrorMessage="1" showInputMessage="1" allowBlank="1" type="list">
      <formula1>"High, Moderate, Low, None"</formula1>
    </dataValidation>
    <dataValidation sqref="W2:X47" showErrorMessage="1" showInputMessage="1" allowBlank="1" type="list">
      <formula1>"Above, Grade, Below, Sped"</formula1>
    </dataValidation>
    <dataValidation sqref="AH2:AH47" showErrorMessage="1" showInputMessage="1" allowBlank="1" type="list">
      <formula1>"Current, Recommend"</formula1>
    </dataValidation>
    <dataValidation sqref="AB2:AB47" showErrorMessage="1" showInputMessage="1" allowBlank="1" type="list">
      <formula1>"M, R, M/R"</formula1>
    </dataValidation>
    <dataValidation sqref="T2:U47" showErrorMessage="1" showInputMessage="1" allowBlank="1" type="list">
      <formula1>"1, 2, 3"</formula1>
    </dataValidation>
    <dataValidation sqref="AE2:AG47 R2:S47 AI2:AI47 AL2:AM47 J2:J47" showErrorMessage="1" showInputMessage="1" allowBlank="1" type="list">
      <formula1>"Yes"</formula1>
    </dataValidation>
    <dataValidation sqref="K2:P47" showErrorMessage="1" showInputMessage="1" allowBlank="1" type="list">
      <formula1>"Current, Recommend, Exited"</formula1>
    </dataValidation>
  </dataValidations>
  <pageMargins left="0.7" right="0.7" top="0.75" bottom="0.75" header="0.3" footer="0.3"/>
  <pageSetup orientation="portrait" horizontalDpi="0" verticalDpi="0"/>
</worksheet>
</file>

<file path=xl/worksheets/sheet7.xml><?xml version="1.0" encoding="utf-8"?>
<worksheet xmlns="http://schemas.openxmlformats.org/spreadsheetml/2006/main">
  <sheetPr>
    <tabColor rgb="FFFF0000"/>
    <outlinePr summaryBelow="1" summaryRight="1"/>
    <pageSetUpPr/>
  </sheetPr>
  <dimension ref="A1:Q1000"/>
  <sheetViews>
    <sheetView topLeftCell="A114" zoomScalePageLayoutView="140" workbookViewId="0">
      <selection activeCell="V469" sqref="V469"/>
    </sheetView>
  </sheetViews>
  <sheetFormatPr baseColWidth="10" defaultColWidth="11" defaultRowHeight="16"/>
  <cols>
    <col width="14.6640625" bestFit="1" customWidth="1" min="1" max="1"/>
    <col width="27.5" bestFit="1" customWidth="1" min="2" max="2"/>
    <col width="9.83203125" bestFit="1" customWidth="1" min="3" max="3"/>
    <col width="20.5" customWidth="1" style="85" min="4" max="4"/>
    <col width="19" customWidth="1" style="85" min="5" max="5"/>
    <col width="11" customWidth="1" style="85" min="6" max="6"/>
    <col width="11" customWidth="1" style="89" min="7" max="7"/>
    <col width="11" customWidth="1" style="84" min="8" max="8"/>
    <col width="11" customWidth="1" style="85" min="9" max="9"/>
    <col width="11" customWidth="1" style="84" min="10" max="10"/>
    <col width="11" customWidth="1" style="85" min="11" max="16"/>
    <col width="11" customWidth="1" style="61" min="17" max="17"/>
  </cols>
  <sheetData>
    <row r="1" customFormat="1" s="229">
      <c r="A1" s="228" t="inlineStr">
        <is>
          <t>student_number</t>
        </is>
      </c>
      <c r="B1" s="229" t="inlineStr">
        <is>
          <t>lastfirst</t>
        </is>
      </c>
      <c r="C1" s="229" t="inlineStr">
        <is>
          <t>team</t>
        </is>
      </c>
      <c r="D1" s="230" t="inlineStr">
        <is>
          <t>DNI_enroll_status</t>
        </is>
      </c>
      <c r="E1" s="230" t="inlineStr">
        <is>
          <t>DNI_entrydate</t>
        </is>
      </c>
      <c r="F1" s="230" t="inlineStr">
        <is>
          <t>DNI_schoolid</t>
        </is>
      </c>
      <c r="G1" s="231" t="inlineStr">
        <is>
          <t>section_number</t>
        </is>
      </c>
      <c r="H1" s="230" t="inlineStr">
        <is>
          <t>course_number</t>
        </is>
      </c>
      <c r="I1" s="230" t="inlineStr">
        <is>
          <t>DNI_name</t>
        </is>
      </c>
      <c r="J1" s="230" t="inlineStr">
        <is>
          <t>TermID</t>
        </is>
      </c>
      <c r="K1" s="230" t="inlineStr">
        <is>
          <t>DNI_lastfirst</t>
        </is>
      </c>
      <c r="L1" s="230" t="inlineStr">
        <is>
          <t>DNI_TeacherNumber</t>
        </is>
      </c>
      <c r="M1" s="230" t="inlineStr">
        <is>
          <t>DNI_Expression</t>
        </is>
      </c>
      <c r="N1" s="230" t="inlineStr">
        <is>
          <t>DNI_class_expression</t>
        </is>
      </c>
      <c r="O1" s="232" t="inlineStr">
        <is>
          <t>Dateenrolled</t>
        </is>
      </c>
      <c r="P1" s="232" t="inlineStr">
        <is>
          <t>DateLeft</t>
        </is>
      </c>
      <c r="Q1" s="233" t="n"/>
    </row>
    <row r="2">
      <c r="A2" t="n">
        <v>35388</v>
      </c>
      <c r="B2" t="inlineStr">
        <is>
          <t>Allario, Sage Ronald</t>
        </is>
      </c>
      <c r="C2" t="inlineStr">
        <is>
          <t>Manzanita</t>
        </is>
      </c>
      <c r="D2" s="85" t="n">
        <v>0</v>
      </c>
      <c r="E2" s="165" t="n"/>
      <c r="G2" s="63">
        <f>IFERROR(VLOOKUP($A2,sectionidss,7,FALSE)," ")</f>
        <v/>
      </c>
      <c r="H2" s="63">
        <f>IFERROR(VLOOKUP($G2,otherinfo,2,FALSE)," ")</f>
        <v/>
      </c>
      <c r="J2" s="90">
        <f>IFERROR(VLOOKUP($G2,otherinfo,3,FALSE)," ")</f>
        <v/>
      </c>
      <c r="O2" s="86" t="n"/>
      <c r="P2" s="86" t="n"/>
    </row>
    <row r="3">
      <c r="A3" t="n">
        <v>35388</v>
      </c>
      <c r="B3" t="inlineStr">
        <is>
          <t>Allario, Sage Ronald</t>
        </is>
      </c>
      <c r="C3" t="inlineStr">
        <is>
          <t>Manzanita</t>
        </is>
      </c>
      <c r="D3" s="85" t="n">
        <v>0</v>
      </c>
      <c r="E3" s="165" t="n"/>
      <c r="G3" s="63">
        <f>IFERROR(VLOOKUP($A3,sectionidss,6,FALSE)," ")</f>
        <v/>
      </c>
      <c r="H3" s="63">
        <f>IFERROR(VLOOKUP($G3,otherinfo,2,FALSE)," ")</f>
        <v/>
      </c>
      <c r="J3" s="90">
        <f>IFERROR(VLOOKUP($G3,otherinfo,3,FALSE)," ")</f>
        <v/>
      </c>
      <c r="O3" s="86" t="n"/>
      <c r="P3" s="86" t="n"/>
    </row>
    <row r="4">
      <c r="A4" t="n">
        <v>35388</v>
      </c>
      <c r="B4" t="inlineStr">
        <is>
          <t>Allario, Sage Ronald</t>
        </is>
      </c>
      <c r="C4" t="inlineStr">
        <is>
          <t>Manzanita</t>
        </is>
      </c>
      <c r="D4" s="85" t="n">
        <v>0</v>
      </c>
      <c r="E4" s="165" t="n"/>
      <c r="G4" s="63">
        <f>IFERROR(VLOOKUP($A4,sectionidss,5,FALSE)," ")</f>
        <v/>
      </c>
      <c r="H4" s="63">
        <f>IFERROR(VLOOKUP($G4,otherinfo,2,FALSE)," ")</f>
        <v/>
      </c>
      <c r="J4" s="90">
        <f>IFERROR(VLOOKUP($G4,otherinfo,3,FALSE)," ")</f>
        <v/>
      </c>
      <c r="O4" s="86" t="n"/>
      <c r="P4" s="86" t="n"/>
    </row>
    <row r="5">
      <c r="A5" t="n">
        <v>35388</v>
      </c>
      <c r="B5" t="inlineStr">
        <is>
          <t>Allario, Sage Ronald</t>
        </is>
      </c>
      <c r="C5" t="inlineStr">
        <is>
          <t>Manzanita</t>
        </is>
      </c>
      <c r="D5" s="85" t="n">
        <v>0</v>
      </c>
      <c r="E5" s="165" t="n"/>
      <c r="G5" s="63">
        <f>IFERROR(VLOOKUP($A5,sectionidss,4,FALSE)," ")</f>
        <v/>
      </c>
      <c r="H5" s="63">
        <f>IFERROR(VLOOKUP($G5,otherinfo,2,FALSE)," ")</f>
        <v/>
      </c>
      <c r="J5" s="90">
        <f>IFERROR(VLOOKUP($G5,otherinfo,3,FALSE)," ")</f>
        <v/>
      </c>
      <c r="O5" s="86" t="n"/>
      <c r="P5" s="86" t="n"/>
    </row>
    <row r="6">
      <c r="A6" t="n">
        <v>35388</v>
      </c>
      <c r="B6" t="inlineStr">
        <is>
          <t>Allario, Sage Ronald</t>
        </is>
      </c>
      <c r="C6" t="inlineStr">
        <is>
          <t>Manzanita</t>
        </is>
      </c>
      <c r="D6" s="85" t="n">
        <v>0</v>
      </c>
      <c r="E6" s="165" t="n"/>
      <c r="G6" s="63">
        <f>IFERROR(VLOOKUP($A6,sectionidss,3,FALSE)," ")</f>
        <v/>
      </c>
      <c r="H6" s="63">
        <f>IFERROR(VLOOKUP($G6,otherinfo,2,FALSE)," ")</f>
        <v/>
      </c>
      <c r="J6" s="90">
        <f>IFERROR(VLOOKUP($G6,otherinfo,3,FALSE)," ")</f>
        <v/>
      </c>
      <c r="O6" s="86" t="n"/>
      <c r="P6" s="86" t="n"/>
    </row>
    <row r="7">
      <c r="A7" t="n">
        <v>35388</v>
      </c>
      <c r="B7" t="inlineStr">
        <is>
          <t>Allario, Sage Ronald</t>
        </is>
      </c>
      <c r="C7" t="inlineStr">
        <is>
          <t>Manzanita</t>
        </is>
      </c>
      <c r="D7" s="85" t="n">
        <v>0</v>
      </c>
      <c r="E7" s="165" t="n"/>
      <c r="G7" s="63">
        <f>IFERROR(VLOOKUP($A7,sectionidss,2,FALSE)," ")</f>
        <v/>
      </c>
      <c r="H7" s="63">
        <f>IFERROR(VLOOKUP($G7,otherinfo,2,FALSE)," ")</f>
        <v/>
      </c>
      <c r="J7" s="90">
        <f>IFERROR(VLOOKUP($G7,otherinfo,3,FALSE)," ")</f>
        <v/>
      </c>
      <c r="O7" s="86" t="n"/>
      <c r="P7" s="86" t="n"/>
    </row>
    <row r="8">
      <c r="A8" t="n">
        <v>35371</v>
      </c>
      <c r="B8" t="inlineStr">
        <is>
          <t>Allen, Karina Rae</t>
        </is>
      </c>
      <c r="C8" t="inlineStr">
        <is>
          <t>Manzanita</t>
        </is>
      </c>
      <c r="D8" s="85" t="n">
        <v>0</v>
      </c>
      <c r="E8" s="165" t="n"/>
      <c r="G8" s="63">
        <f>IFERROR(VLOOKUP($A8,sectionidss,7,FALSE)," ")</f>
        <v/>
      </c>
      <c r="H8" s="63">
        <f>IFERROR(VLOOKUP($G8,otherinfo,2,FALSE)," ")</f>
        <v/>
      </c>
      <c r="J8" s="90">
        <f>IFERROR(VLOOKUP($G8,otherinfo,3,FALSE)," ")</f>
        <v/>
      </c>
      <c r="O8" s="86" t="n"/>
      <c r="P8" s="86" t="n"/>
    </row>
    <row r="9">
      <c r="A9" t="n">
        <v>35371</v>
      </c>
      <c r="B9" t="inlineStr">
        <is>
          <t>Allen, Karina Rae</t>
        </is>
      </c>
      <c r="C9" t="inlineStr">
        <is>
          <t>Manzanita</t>
        </is>
      </c>
      <c r="D9" s="85" t="n">
        <v>0</v>
      </c>
      <c r="E9" s="165" t="n"/>
      <c r="G9" s="63">
        <f>IFERROR(VLOOKUP($A9,sectionidss,6,FALSE)," ")</f>
        <v/>
      </c>
      <c r="H9" s="63">
        <f>IFERROR(VLOOKUP($G9,otherinfo,2,FALSE)," ")</f>
        <v/>
      </c>
      <c r="J9" s="90">
        <f>IFERROR(VLOOKUP($G9,otherinfo,3,FALSE)," ")</f>
        <v/>
      </c>
      <c r="O9" s="86" t="n"/>
      <c r="P9" s="86" t="n"/>
    </row>
    <row r="10">
      <c r="A10" t="n">
        <v>35371</v>
      </c>
      <c r="B10" t="inlineStr">
        <is>
          <t>Allen, Karina Rae</t>
        </is>
      </c>
      <c r="C10" t="inlineStr">
        <is>
          <t>Manzanita</t>
        </is>
      </c>
      <c r="D10" s="85" t="n">
        <v>0</v>
      </c>
      <c r="E10" s="165" t="n"/>
      <c r="G10" s="63">
        <f>IFERROR(VLOOKUP($A10,sectionidss,5,FALSE)," ")</f>
        <v/>
      </c>
      <c r="H10" s="63">
        <f>IFERROR(VLOOKUP($G10,otherinfo,2,FALSE)," ")</f>
        <v/>
      </c>
      <c r="J10" s="90">
        <f>IFERROR(VLOOKUP($G10,otherinfo,3,FALSE)," ")</f>
        <v/>
      </c>
      <c r="O10" s="86" t="n"/>
      <c r="P10" s="86" t="n"/>
    </row>
    <row r="11">
      <c r="A11" t="n">
        <v>35371</v>
      </c>
      <c r="B11" t="inlineStr">
        <is>
          <t>Allen, Karina Rae</t>
        </is>
      </c>
      <c r="C11" t="inlineStr">
        <is>
          <t>Manzanita</t>
        </is>
      </c>
      <c r="D11" s="85" t="n">
        <v>0</v>
      </c>
      <c r="E11" s="165" t="n"/>
      <c r="G11" s="63">
        <f>IFERROR(VLOOKUP($A11,sectionidss,4,FALSE)," ")</f>
        <v/>
      </c>
      <c r="H11" s="63">
        <f>IFERROR(VLOOKUP($G11,otherinfo,2,FALSE)," ")</f>
        <v/>
      </c>
      <c r="J11" s="90">
        <f>IFERROR(VLOOKUP($G11,otherinfo,3,FALSE)," ")</f>
        <v/>
      </c>
      <c r="O11" s="86" t="n"/>
      <c r="P11" s="86" t="n"/>
    </row>
    <row r="12">
      <c r="A12" t="n">
        <v>35371</v>
      </c>
      <c r="B12" t="inlineStr">
        <is>
          <t>Allen, Karina Rae</t>
        </is>
      </c>
      <c r="C12" t="inlineStr">
        <is>
          <t>Manzanita</t>
        </is>
      </c>
      <c r="D12" s="85" t="n">
        <v>0</v>
      </c>
      <c r="E12" s="165" t="n"/>
      <c r="G12" s="63">
        <f>IFERROR(VLOOKUP($A12,sectionidss,3,FALSE)," ")</f>
        <v/>
      </c>
      <c r="H12" s="63">
        <f>IFERROR(VLOOKUP($G12,otherinfo,2,FALSE)," ")</f>
        <v/>
      </c>
      <c r="J12" s="90">
        <f>IFERROR(VLOOKUP($G12,otherinfo,3,FALSE)," ")</f>
        <v/>
      </c>
      <c r="O12" s="86" t="n"/>
      <c r="P12" s="86" t="n"/>
    </row>
    <row r="13">
      <c r="A13" t="n">
        <v>35371</v>
      </c>
      <c r="B13" t="inlineStr">
        <is>
          <t>Allen, Karina Rae</t>
        </is>
      </c>
      <c r="C13" t="inlineStr">
        <is>
          <t>Manzanita</t>
        </is>
      </c>
      <c r="D13" s="85" t="n">
        <v>0</v>
      </c>
      <c r="E13" s="165" t="n"/>
      <c r="G13" s="63">
        <f>IFERROR(VLOOKUP($A13,sectionidss,2,FALSE)," ")</f>
        <v/>
      </c>
      <c r="H13" s="63">
        <f>IFERROR(VLOOKUP($G13,otherinfo,2,FALSE)," ")</f>
        <v/>
      </c>
      <c r="J13" s="90">
        <f>IFERROR(VLOOKUP($G13,otherinfo,3,FALSE)," ")</f>
        <v/>
      </c>
      <c r="O13" s="86" t="n"/>
      <c r="P13" s="86" t="n"/>
    </row>
    <row r="14">
      <c r="A14" t="n">
        <v>39676</v>
      </c>
      <c r="B14" t="inlineStr">
        <is>
          <t>Allen, Tuleah Grace</t>
        </is>
      </c>
      <c r="C14" t="inlineStr">
        <is>
          <t>Manzanita</t>
        </is>
      </c>
      <c r="D14" s="85" t="n">
        <v>0</v>
      </c>
      <c r="E14" s="165" t="n"/>
      <c r="G14" s="63">
        <f>IFERROR(VLOOKUP($A14,sectionidss,7,FALSE)," ")</f>
        <v/>
      </c>
      <c r="H14" s="63">
        <f>IFERROR(VLOOKUP($G14,otherinfo,2,FALSE)," ")</f>
        <v/>
      </c>
      <c r="J14" s="90">
        <f>IFERROR(VLOOKUP($G14,otherinfo,3,FALSE)," ")</f>
        <v/>
      </c>
      <c r="O14" s="86" t="n"/>
      <c r="P14" s="86" t="n"/>
    </row>
    <row r="15">
      <c r="A15" t="n">
        <v>39676</v>
      </c>
      <c r="B15" t="inlineStr">
        <is>
          <t>Allen, Tuleah Grace</t>
        </is>
      </c>
      <c r="C15" t="inlineStr">
        <is>
          <t>Manzanita</t>
        </is>
      </c>
      <c r="D15" s="85" t="n">
        <v>0</v>
      </c>
      <c r="E15" s="165" t="n"/>
      <c r="G15" s="63">
        <f>IFERROR(VLOOKUP($A15,sectionidss,6,FALSE)," ")</f>
        <v/>
      </c>
      <c r="H15" s="63">
        <f>IFERROR(VLOOKUP($G15,otherinfo,2,FALSE)," ")</f>
        <v/>
      </c>
      <c r="J15" s="90">
        <f>IFERROR(VLOOKUP($G15,otherinfo,3,FALSE)," ")</f>
        <v/>
      </c>
      <c r="O15" s="86" t="n"/>
      <c r="P15" s="86" t="n"/>
    </row>
    <row r="16">
      <c r="A16" t="n">
        <v>39676</v>
      </c>
      <c r="B16" t="inlineStr">
        <is>
          <t>Allen, Tuleah Grace</t>
        </is>
      </c>
      <c r="C16" t="inlineStr">
        <is>
          <t>Manzanita</t>
        </is>
      </c>
      <c r="D16" s="85" t="n">
        <v>0</v>
      </c>
      <c r="E16" s="165" t="n"/>
      <c r="G16" s="63">
        <f>IFERROR(VLOOKUP($A16,sectionidss,5,FALSE)," ")</f>
        <v/>
      </c>
      <c r="H16" s="63">
        <f>IFERROR(VLOOKUP($G16,otherinfo,2,FALSE)," ")</f>
        <v/>
      </c>
      <c r="J16" s="90">
        <f>IFERROR(VLOOKUP($G16,otherinfo,3,FALSE)," ")</f>
        <v/>
      </c>
      <c r="O16" s="86" t="n"/>
      <c r="P16" s="86" t="n"/>
    </row>
    <row r="17">
      <c r="A17" t="n">
        <v>39676</v>
      </c>
      <c r="B17" t="inlineStr">
        <is>
          <t>Allen, Tuleah Grace</t>
        </is>
      </c>
      <c r="C17" t="inlineStr">
        <is>
          <t>Manzanita</t>
        </is>
      </c>
      <c r="D17" s="85" t="n">
        <v>0</v>
      </c>
      <c r="E17" s="165" t="n"/>
      <c r="G17" s="63">
        <f>IFERROR(VLOOKUP($A17,sectionidss,4,FALSE)," ")</f>
        <v/>
      </c>
      <c r="H17" s="63">
        <f>IFERROR(VLOOKUP($G17,otherinfo,2,FALSE)," ")</f>
        <v/>
      </c>
      <c r="J17" s="90">
        <f>IFERROR(VLOOKUP($G17,otherinfo,3,FALSE)," ")</f>
        <v/>
      </c>
      <c r="O17" s="86" t="n"/>
      <c r="P17" s="86" t="n"/>
    </row>
    <row r="18">
      <c r="A18" t="n">
        <v>39676</v>
      </c>
      <c r="B18" t="inlineStr">
        <is>
          <t>Allen, Tuleah Grace</t>
        </is>
      </c>
      <c r="C18" t="inlineStr">
        <is>
          <t>Manzanita</t>
        </is>
      </c>
      <c r="D18" s="85" t="n">
        <v>0</v>
      </c>
      <c r="E18" s="165" t="n"/>
      <c r="G18" s="63">
        <f>IFERROR(VLOOKUP($A18,sectionidss,3,FALSE)," ")</f>
        <v/>
      </c>
      <c r="H18" s="63">
        <f>IFERROR(VLOOKUP($G18,otherinfo,2,FALSE)," ")</f>
        <v/>
      </c>
      <c r="J18" s="90">
        <f>IFERROR(VLOOKUP($G18,otherinfo,3,FALSE)," ")</f>
        <v/>
      </c>
      <c r="O18" s="86" t="n"/>
      <c r="P18" s="86" t="n"/>
    </row>
    <row r="19">
      <c r="A19" t="n">
        <v>39676</v>
      </c>
      <c r="B19" t="inlineStr">
        <is>
          <t>Allen, Tuleah Grace</t>
        </is>
      </c>
      <c r="C19" t="inlineStr">
        <is>
          <t>Manzanita</t>
        </is>
      </c>
      <c r="D19" s="85" t="n">
        <v>0</v>
      </c>
      <c r="E19" s="165" t="n"/>
      <c r="G19" s="63">
        <f>IFERROR(VLOOKUP($A19,sectionidss,2,FALSE)," ")</f>
        <v/>
      </c>
      <c r="H19" s="63">
        <f>IFERROR(VLOOKUP($G19,otherinfo,2,FALSE)," ")</f>
        <v/>
      </c>
      <c r="J19" s="90">
        <f>IFERROR(VLOOKUP($G19,otherinfo,3,FALSE)," ")</f>
        <v/>
      </c>
      <c r="O19" s="86" t="n"/>
      <c r="P19" s="86" t="n"/>
    </row>
    <row r="20">
      <c r="A20" t="n">
        <v>35067</v>
      </c>
      <c r="B20" t="inlineStr">
        <is>
          <t>Anderson, Dakota</t>
        </is>
      </c>
      <c r="C20" t="inlineStr">
        <is>
          <t>Manzanita</t>
        </is>
      </c>
      <c r="D20" s="85" t="n">
        <v>0</v>
      </c>
      <c r="E20" s="165" t="n"/>
      <c r="G20" s="63">
        <f>IFERROR(VLOOKUP($A20,sectionidss,7,FALSE)," ")</f>
        <v/>
      </c>
      <c r="H20" s="63">
        <f>IFERROR(VLOOKUP($G20,otherinfo,2,FALSE)," ")</f>
        <v/>
      </c>
      <c r="J20" s="90">
        <f>IFERROR(VLOOKUP($G20,otherinfo,3,FALSE)," ")</f>
        <v/>
      </c>
      <c r="O20" s="86" t="n"/>
      <c r="P20" s="86" t="n"/>
    </row>
    <row r="21">
      <c r="A21" t="n">
        <v>35067</v>
      </c>
      <c r="B21" t="inlineStr">
        <is>
          <t>Anderson, Dakota</t>
        </is>
      </c>
      <c r="C21" t="inlineStr">
        <is>
          <t>Manzanita</t>
        </is>
      </c>
      <c r="D21" s="85" t="n">
        <v>0</v>
      </c>
      <c r="E21" s="165" t="n"/>
      <c r="G21" s="63">
        <f>IFERROR(VLOOKUP($A21,sectionidss,6,FALSE)," ")</f>
        <v/>
      </c>
      <c r="H21" s="63">
        <f>IFERROR(VLOOKUP($G21,otherinfo,2,FALSE)," ")</f>
        <v/>
      </c>
      <c r="J21" s="90">
        <f>IFERROR(VLOOKUP($G21,otherinfo,3,FALSE)," ")</f>
        <v/>
      </c>
      <c r="O21" s="86" t="n"/>
      <c r="P21" s="86" t="n"/>
    </row>
    <row r="22">
      <c r="A22" t="n">
        <v>35067</v>
      </c>
      <c r="B22" t="inlineStr">
        <is>
          <t>Anderson, Dakota</t>
        </is>
      </c>
      <c r="C22" t="inlineStr">
        <is>
          <t>Manzanita</t>
        </is>
      </c>
      <c r="D22" s="85" t="n">
        <v>0</v>
      </c>
      <c r="E22" s="165" t="n"/>
      <c r="G22" s="63">
        <f>IFERROR(VLOOKUP($A22,sectionidss,5,FALSE)," ")</f>
        <v/>
      </c>
      <c r="H22" s="63">
        <f>IFERROR(VLOOKUP($G22,otherinfo,2,FALSE)," ")</f>
        <v/>
      </c>
      <c r="J22" s="90">
        <f>IFERROR(VLOOKUP($G22,otherinfo,3,FALSE)," ")</f>
        <v/>
      </c>
      <c r="O22" s="86" t="n"/>
      <c r="P22" s="86" t="n"/>
    </row>
    <row r="23">
      <c r="A23" t="n">
        <v>35067</v>
      </c>
      <c r="B23" t="inlineStr">
        <is>
          <t>Anderson, Dakota</t>
        </is>
      </c>
      <c r="C23" t="inlineStr">
        <is>
          <t>Manzanita</t>
        </is>
      </c>
      <c r="D23" s="85" t="n">
        <v>0</v>
      </c>
      <c r="E23" s="165" t="n"/>
      <c r="G23" s="63">
        <f>IFERROR(VLOOKUP($A23,sectionidss,4,FALSE)," ")</f>
        <v/>
      </c>
      <c r="H23" s="63">
        <f>IFERROR(VLOOKUP($G23,otherinfo,2,FALSE)," ")</f>
        <v/>
      </c>
      <c r="J23" s="90">
        <f>IFERROR(VLOOKUP($G23,otherinfo,3,FALSE)," ")</f>
        <v/>
      </c>
      <c r="O23" s="86" t="n"/>
      <c r="P23" s="86" t="n"/>
    </row>
    <row r="24">
      <c r="A24" t="n">
        <v>35067</v>
      </c>
      <c r="B24" t="inlineStr">
        <is>
          <t>Anderson, Dakota</t>
        </is>
      </c>
      <c r="C24" t="inlineStr">
        <is>
          <t>Manzanita</t>
        </is>
      </c>
      <c r="D24" s="85" t="n">
        <v>0</v>
      </c>
      <c r="E24" s="165" t="n"/>
      <c r="G24" s="63">
        <f>IFERROR(VLOOKUP($A24,sectionidss,3,FALSE)," ")</f>
        <v/>
      </c>
      <c r="H24" s="63">
        <f>IFERROR(VLOOKUP($G24,otherinfo,2,FALSE)," ")</f>
        <v/>
      </c>
      <c r="J24" s="90">
        <f>IFERROR(VLOOKUP($G24,otherinfo,3,FALSE)," ")</f>
        <v/>
      </c>
      <c r="O24" s="86" t="n"/>
      <c r="P24" s="86" t="n"/>
    </row>
    <row r="25">
      <c r="A25" t="n">
        <v>35067</v>
      </c>
      <c r="B25" t="inlineStr">
        <is>
          <t>Anderson, Dakota</t>
        </is>
      </c>
      <c r="C25" t="inlineStr">
        <is>
          <t>Manzanita</t>
        </is>
      </c>
      <c r="D25" s="85" t="n">
        <v>0</v>
      </c>
      <c r="E25" s="165" t="n"/>
      <c r="G25" s="63">
        <f>IFERROR(VLOOKUP($A25,sectionidss,2,FALSE)," ")</f>
        <v/>
      </c>
      <c r="H25" s="63">
        <f>IFERROR(VLOOKUP($G25,otherinfo,2,FALSE)," ")</f>
        <v/>
      </c>
      <c r="J25" s="90">
        <f>IFERROR(VLOOKUP($G25,otherinfo,3,FALSE)," ")</f>
        <v/>
      </c>
      <c r="O25" s="86" t="n"/>
      <c r="P25" s="86" t="n"/>
    </row>
    <row r="26">
      <c r="A26" t="n">
        <v>38619</v>
      </c>
      <c r="B26" t="inlineStr">
        <is>
          <t>Avery, Alex Jude</t>
        </is>
      </c>
      <c r="C26" t="inlineStr">
        <is>
          <t>Manzanita</t>
        </is>
      </c>
      <c r="D26" s="85" t="n">
        <v>0</v>
      </c>
      <c r="E26" s="165" t="n"/>
      <c r="G26" s="63">
        <f>IFERROR(VLOOKUP($A26,sectionidss,7,FALSE)," ")</f>
        <v/>
      </c>
      <c r="H26" s="63">
        <f>IFERROR(VLOOKUP($G26,otherinfo,2,FALSE)," ")</f>
        <v/>
      </c>
      <c r="J26" s="90">
        <f>IFERROR(VLOOKUP($G26,otherinfo,3,FALSE)," ")</f>
        <v/>
      </c>
      <c r="O26" s="86" t="n"/>
      <c r="P26" s="86" t="n"/>
    </row>
    <row r="27">
      <c r="A27" t="n">
        <v>38619</v>
      </c>
      <c r="B27" t="inlineStr">
        <is>
          <t>Avery, Alex Jude</t>
        </is>
      </c>
      <c r="C27" t="inlineStr">
        <is>
          <t>Manzanita</t>
        </is>
      </c>
      <c r="D27" s="85" t="n">
        <v>0</v>
      </c>
      <c r="E27" s="165" t="n"/>
      <c r="G27" s="63">
        <f>IFERROR(VLOOKUP($A27,sectionidss,6,FALSE)," ")</f>
        <v/>
      </c>
      <c r="H27" s="63">
        <f>IFERROR(VLOOKUP($G27,otherinfo,2,FALSE)," ")</f>
        <v/>
      </c>
      <c r="J27" s="90">
        <f>IFERROR(VLOOKUP($G27,otherinfo,3,FALSE)," ")</f>
        <v/>
      </c>
      <c r="O27" s="86" t="n"/>
      <c r="P27" s="86" t="n"/>
    </row>
    <row r="28">
      <c r="A28" t="n">
        <v>38619</v>
      </c>
      <c r="B28" t="inlineStr">
        <is>
          <t>Avery, Alex Jude</t>
        </is>
      </c>
      <c r="C28" t="inlineStr">
        <is>
          <t>Manzanita</t>
        </is>
      </c>
      <c r="D28" s="85" t="n">
        <v>0</v>
      </c>
      <c r="E28" s="165" t="n"/>
      <c r="G28" s="63">
        <f>IFERROR(VLOOKUP($A28,sectionidss,5,FALSE)," ")</f>
        <v/>
      </c>
      <c r="H28" s="63">
        <f>IFERROR(VLOOKUP($G28,otherinfo,2,FALSE)," ")</f>
        <v/>
      </c>
      <c r="J28" s="90">
        <f>IFERROR(VLOOKUP($G28,otherinfo,3,FALSE)," ")</f>
        <v/>
      </c>
      <c r="O28" s="86" t="n"/>
      <c r="P28" s="86" t="n"/>
    </row>
    <row r="29">
      <c r="A29" t="n">
        <v>38619</v>
      </c>
      <c r="B29" t="inlineStr">
        <is>
          <t>Avery, Alex Jude</t>
        </is>
      </c>
      <c r="C29" t="inlineStr">
        <is>
          <t>Manzanita</t>
        </is>
      </c>
      <c r="D29" s="85" t="n">
        <v>0</v>
      </c>
      <c r="E29" s="165" t="n"/>
      <c r="G29" s="63">
        <f>IFERROR(VLOOKUP($A29,sectionidss,4,FALSE)," ")</f>
        <v/>
      </c>
      <c r="H29" s="63">
        <f>IFERROR(VLOOKUP($G29,otherinfo,2,FALSE)," ")</f>
        <v/>
      </c>
      <c r="J29" s="90">
        <f>IFERROR(VLOOKUP($G29,otherinfo,3,FALSE)," ")</f>
        <v/>
      </c>
      <c r="O29" s="86" t="n"/>
      <c r="P29" s="86" t="n"/>
    </row>
    <row r="30">
      <c r="A30" t="n">
        <v>38619</v>
      </c>
      <c r="B30" t="inlineStr">
        <is>
          <t>Avery, Alex Jude</t>
        </is>
      </c>
      <c r="C30" t="inlineStr">
        <is>
          <t>Manzanita</t>
        </is>
      </c>
      <c r="D30" s="85" t="n">
        <v>0</v>
      </c>
      <c r="E30" s="165" t="n"/>
      <c r="G30" s="63">
        <f>IFERROR(VLOOKUP($A30,sectionidss,3,FALSE)," ")</f>
        <v/>
      </c>
      <c r="H30" s="63">
        <f>IFERROR(VLOOKUP($G30,otherinfo,2,FALSE)," ")</f>
        <v/>
      </c>
      <c r="J30" s="90">
        <f>IFERROR(VLOOKUP($G30,otherinfo,3,FALSE)," ")</f>
        <v/>
      </c>
      <c r="O30" s="86" t="n"/>
      <c r="P30" s="86" t="n"/>
    </row>
    <row r="31">
      <c r="A31" t="n">
        <v>38619</v>
      </c>
      <c r="B31" t="inlineStr">
        <is>
          <t>Avery, Alex Jude</t>
        </is>
      </c>
      <c r="C31" t="inlineStr">
        <is>
          <t>Manzanita</t>
        </is>
      </c>
      <c r="D31" s="85" t="n">
        <v>0</v>
      </c>
      <c r="E31" s="165" t="n"/>
      <c r="G31" s="63">
        <f>IFERROR(VLOOKUP($A31,sectionidss,2,FALSE)," ")</f>
        <v/>
      </c>
      <c r="H31" s="63">
        <f>IFERROR(VLOOKUP($G31,otherinfo,2,FALSE)," ")</f>
        <v/>
      </c>
      <c r="J31" s="90">
        <f>IFERROR(VLOOKUP($G31,otherinfo,3,FALSE)," ")</f>
        <v/>
      </c>
      <c r="O31" s="86" t="n"/>
      <c r="P31" s="86" t="n"/>
    </row>
    <row r="32">
      <c r="A32" t="n">
        <v>35082</v>
      </c>
      <c r="B32" t="inlineStr">
        <is>
          <t>Baker, Grace</t>
        </is>
      </c>
      <c r="C32" t="inlineStr">
        <is>
          <t>Manzanita</t>
        </is>
      </c>
      <c r="D32" s="85" t="n">
        <v>0</v>
      </c>
      <c r="E32" s="165" t="n"/>
      <c r="G32" s="63">
        <f>IFERROR(VLOOKUP($A32,sectionidss,7,FALSE)," ")</f>
        <v/>
      </c>
      <c r="H32" s="63">
        <f>IFERROR(VLOOKUP($G32,otherinfo,2,FALSE)," ")</f>
        <v/>
      </c>
      <c r="J32" s="90">
        <f>IFERROR(VLOOKUP($G32,otherinfo,3,FALSE)," ")</f>
        <v/>
      </c>
      <c r="O32" s="86" t="n"/>
      <c r="P32" s="86" t="n"/>
    </row>
    <row r="33">
      <c r="A33" t="n">
        <v>35082</v>
      </c>
      <c r="B33" t="inlineStr">
        <is>
          <t>Baker, Grace</t>
        </is>
      </c>
      <c r="C33" t="inlineStr">
        <is>
          <t>Manzanita</t>
        </is>
      </c>
      <c r="D33" s="85" t="n">
        <v>0</v>
      </c>
      <c r="E33" s="165" t="n"/>
      <c r="G33" s="63">
        <f>IFERROR(VLOOKUP($A33,sectionidss,6,FALSE)," ")</f>
        <v/>
      </c>
      <c r="H33" s="63">
        <f>IFERROR(VLOOKUP($G33,otherinfo,2,FALSE)," ")</f>
        <v/>
      </c>
      <c r="J33" s="90">
        <f>IFERROR(VLOOKUP($G33,otherinfo,3,FALSE)," ")</f>
        <v/>
      </c>
      <c r="O33" s="86" t="n"/>
      <c r="P33" s="86" t="n"/>
    </row>
    <row r="34">
      <c r="A34" t="n">
        <v>35082</v>
      </c>
      <c r="B34" t="inlineStr">
        <is>
          <t>Baker, Grace</t>
        </is>
      </c>
      <c r="C34" t="inlineStr">
        <is>
          <t>Manzanita</t>
        </is>
      </c>
      <c r="D34" s="85" t="n">
        <v>0</v>
      </c>
      <c r="E34" s="165" t="n"/>
      <c r="G34" s="63">
        <f>IFERROR(VLOOKUP($A34,sectionidss,5,FALSE)," ")</f>
        <v/>
      </c>
      <c r="H34" s="63">
        <f>IFERROR(VLOOKUP($G34,otherinfo,2,FALSE)," ")</f>
        <v/>
      </c>
      <c r="J34" s="90">
        <f>IFERROR(VLOOKUP($G34,otherinfo,3,FALSE)," ")</f>
        <v/>
      </c>
      <c r="O34" s="86" t="n"/>
      <c r="P34" s="86" t="n"/>
    </row>
    <row r="35">
      <c r="A35" t="n">
        <v>35082</v>
      </c>
      <c r="B35" t="inlineStr">
        <is>
          <t>Baker, Grace</t>
        </is>
      </c>
      <c r="C35" t="inlineStr">
        <is>
          <t>Manzanita</t>
        </is>
      </c>
      <c r="D35" s="85" t="n">
        <v>0</v>
      </c>
      <c r="E35" s="165" t="n"/>
      <c r="G35" s="63">
        <f>IFERROR(VLOOKUP($A35,sectionidss,4,FALSE)," ")</f>
        <v/>
      </c>
      <c r="H35" s="63">
        <f>IFERROR(VLOOKUP($G35,otherinfo,2,FALSE)," ")</f>
        <v/>
      </c>
      <c r="J35" s="90">
        <f>IFERROR(VLOOKUP($G35,otherinfo,3,FALSE)," ")</f>
        <v/>
      </c>
      <c r="O35" s="86" t="n"/>
      <c r="P35" s="86" t="n"/>
    </row>
    <row r="36">
      <c r="A36" t="n">
        <v>35082</v>
      </c>
      <c r="B36" t="inlineStr">
        <is>
          <t>Baker, Grace</t>
        </is>
      </c>
      <c r="C36" t="inlineStr">
        <is>
          <t>Manzanita</t>
        </is>
      </c>
      <c r="D36" s="85" t="n">
        <v>0</v>
      </c>
      <c r="E36" s="165" t="n"/>
      <c r="G36" s="63">
        <f>IFERROR(VLOOKUP($A36,sectionidss,3,FALSE)," ")</f>
        <v/>
      </c>
      <c r="H36" s="63">
        <f>IFERROR(VLOOKUP($G36,otherinfo,2,FALSE)," ")</f>
        <v/>
      </c>
      <c r="J36" s="90">
        <f>IFERROR(VLOOKUP($G36,otherinfo,3,FALSE)," ")</f>
        <v/>
      </c>
      <c r="O36" s="86" t="n"/>
      <c r="P36" s="86" t="n"/>
    </row>
    <row r="37">
      <c r="A37" t="n">
        <v>35082</v>
      </c>
      <c r="B37" t="inlineStr">
        <is>
          <t>Baker, Grace</t>
        </is>
      </c>
      <c r="C37" t="inlineStr">
        <is>
          <t>Manzanita</t>
        </is>
      </c>
      <c r="D37" s="85" t="n">
        <v>0</v>
      </c>
      <c r="E37" s="165" t="n"/>
      <c r="G37" s="63">
        <f>IFERROR(VLOOKUP($A37,sectionidss,2,FALSE)," ")</f>
        <v/>
      </c>
      <c r="H37" s="63">
        <f>IFERROR(VLOOKUP($G37,otherinfo,2,FALSE)," ")</f>
        <v/>
      </c>
      <c r="J37" s="90">
        <f>IFERROR(VLOOKUP($G37,otherinfo,3,FALSE)," ")</f>
        <v/>
      </c>
      <c r="O37" s="86" t="n"/>
      <c r="P37" s="86" t="n"/>
    </row>
    <row r="38">
      <c r="A38" t="n">
        <v>35078</v>
      </c>
      <c r="B38" t="inlineStr">
        <is>
          <t>Barnard, Pepper</t>
        </is>
      </c>
      <c r="C38" t="inlineStr">
        <is>
          <t>Manzanita</t>
        </is>
      </c>
      <c r="D38" s="85" t="n">
        <v>0</v>
      </c>
      <c r="E38" s="165" t="n"/>
      <c r="G38" s="63">
        <f>IFERROR(VLOOKUP($A38,sectionidss,7,FALSE)," ")</f>
        <v/>
      </c>
      <c r="H38" s="63">
        <f>IFERROR(VLOOKUP($G38,otherinfo,2,FALSE)," ")</f>
        <v/>
      </c>
      <c r="J38" s="90">
        <f>IFERROR(VLOOKUP($G38,otherinfo,3,FALSE)," ")</f>
        <v/>
      </c>
      <c r="O38" s="86" t="n"/>
      <c r="P38" s="86" t="n"/>
    </row>
    <row r="39">
      <c r="A39" t="n">
        <v>35078</v>
      </c>
      <c r="B39" t="inlineStr">
        <is>
          <t>Barnard, Pepper</t>
        </is>
      </c>
      <c r="C39" t="inlineStr">
        <is>
          <t>Manzanita</t>
        </is>
      </c>
      <c r="D39" s="85" t="n">
        <v>0</v>
      </c>
      <c r="E39" s="165" t="n"/>
      <c r="G39" s="63">
        <f>IFERROR(VLOOKUP($A39,sectionidss,6,FALSE)," ")</f>
        <v/>
      </c>
      <c r="H39" s="63">
        <f>IFERROR(VLOOKUP($G39,otherinfo,2,FALSE)," ")</f>
        <v/>
      </c>
      <c r="J39" s="90">
        <f>IFERROR(VLOOKUP($G39,otherinfo,3,FALSE)," ")</f>
        <v/>
      </c>
      <c r="O39" s="86" t="n"/>
      <c r="P39" s="86" t="n"/>
    </row>
    <row r="40">
      <c r="A40" t="n">
        <v>35078</v>
      </c>
      <c r="B40" t="inlineStr">
        <is>
          <t>Barnard, Pepper</t>
        </is>
      </c>
      <c r="C40" t="inlineStr">
        <is>
          <t>Manzanita</t>
        </is>
      </c>
      <c r="D40" s="85" t="n">
        <v>0</v>
      </c>
      <c r="E40" s="165" t="n"/>
      <c r="G40" s="63">
        <f>IFERROR(VLOOKUP($A40,sectionidss,5,FALSE)," ")</f>
        <v/>
      </c>
      <c r="H40" s="63">
        <f>IFERROR(VLOOKUP($G40,otherinfo,2,FALSE)," ")</f>
        <v/>
      </c>
      <c r="J40" s="90">
        <f>IFERROR(VLOOKUP($G40,otherinfo,3,FALSE)," ")</f>
        <v/>
      </c>
      <c r="O40" s="86" t="n"/>
      <c r="P40" s="86" t="n"/>
    </row>
    <row r="41">
      <c r="A41" t="n">
        <v>35078</v>
      </c>
      <c r="B41" t="inlineStr">
        <is>
          <t>Barnard, Pepper</t>
        </is>
      </c>
      <c r="C41" t="inlineStr">
        <is>
          <t>Manzanita</t>
        </is>
      </c>
      <c r="D41" s="85" t="n">
        <v>0</v>
      </c>
      <c r="E41" s="165" t="n"/>
      <c r="G41" s="63">
        <f>IFERROR(VLOOKUP($A41,sectionidss,4,FALSE)," ")</f>
        <v/>
      </c>
      <c r="H41" s="63">
        <f>IFERROR(VLOOKUP($G41,otherinfo,2,FALSE)," ")</f>
        <v/>
      </c>
      <c r="J41" s="90">
        <f>IFERROR(VLOOKUP($G41,otherinfo,3,FALSE)," ")</f>
        <v/>
      </c>
      <c r="O41" s="86" t="n"/>
      <c r="P41" s="86" t="n"/>
    </row>
    <row r="42">
      <c r="A42" t="n">
        <v>35078</v>
      </c>
      <c r="B42" t="inlineStr">
        <is>
          <t>Barnard, Pepper</t>
        </is>
      </c>
      <c r="C42" t="inlineStr">
        <is>
          <t>Manzanita</t>
        </is>
      </c>
      <c r="D42" s="85" t="n">
        <v>0</v>
      </c>
      <c r="E42" s="165" t="n"/>
      <c r="G42" s="63">
        <f>IFERROR(VLOOKUP($A42,sectionidss,3,FALSE)," ")</f>
        <v/>
      </c>
      <c r="H42" s="63">
        <f>IFERROR(VLOOKUP($G42,otherinfo,2,FALSE)," ")</f>
        <v/>
      </c>
      <c r="J42" s="90">
        <f>IFERROR(VLOOKUP($G42,otherinfo,3,FALSE)," ")</f>
        <v/>
      </c>
      <c r="O42" s="86" t="n"/>
      <c r="P42" s="86" t="n"/>
    </row>
    <row r="43">
      <c r="A43" t="n">
        <v>35078</v>
      </c>
      <c r="B43" t="inlineStr">
        <is>
          <t>Barnard, Pepper</t>
        </is>
      </c>
      <c r="C43" t="inlineStr">
        <is>
          <t>Manzanita</t>
        </is>
      </c>
      <c r="D43" s="85" t="n">
        <v>0</v>
      </c>
      <c r="E43" s="165" t="n"/>
      <c r="G43" s="63">
        <f>IFERROR(VLOOKUP($A43,sectionidss,2,FALSE)," ")</f>
        <v/>
      </c>
      <c r="H43" s="63">
        <f>IFERROR(VLOOKUP($G43,otherinfo,2,FALSE)," ")</f>
        <v/>
      </c>
      <c r="J43" s="90">
        <f>IFERROR(VLOOKUP($G43,otherinfo,3,FALSE)," ")</f>
        <v/>
      </c>
      <c r="O43" s="86" t="n"/>
      <c r="P43" s="86" t="n"/>
    </row>
    <row r="44">
      <c r="A44" t="n">
        <v>35694</v>
      </c>
      <c r="B44" t="inlineStr">
        <is>
          <t>Barrey, Saya</t>
        </is>
      </c>
      <c r="C44" t="inlineStr">
        <is>
          <t>Manzanita</t>
        </is>
      </c>
      <c r="D44" s="85" t="n">
        <v>0</v>
      </c>
      <c r="E44" s="165" t="n"/>
      <c r="G44" s="63">
        <f>IFERROR(VLOOKUP($A44,sectionidss,7,FALSE)," ")</f>
        <v/>
      </c>
      <c r="H44" s="63">
        <f>IFERROR(VLOOKUP($G44,otherinfo,2,FALSE)," ")</f>
        <v/>
      </c>
      <c r="J44" s="90">
        <f>IFERROR(VLOOKUP($G44,otherinfo,3,FALSE)," ")</f>
        <v/>
      </c>
      <c r="O44" s="86" t="n"/>
      <c r="P44" s="86" t="n"/>
    </row>
    <row r="45">
      <c r="A45" t="n">
        <v>35694</v>
      </c>
      <c r="B45" t="inlineStr">
        <is>
          <t>Barrey, Saya</t>
        </is>
      </c>
      <c r="C45" t="inlineStr">
        <is>
          <t>Manzanita</t>
        </is>
      </c>
      <c r="D45" s="85" t="n">
        <v>0</v>
      </c>
      <c r="E45" s="165" t="n"/>
      <c r="G45" s="63">
        <f>IFERROR(VLOOKUP($A45,sectionidss,6,FALSE)," ")</f>
        <v/>
      </c>
      <c r="H45" s="63">
        <f>IFERROR(VLOOKUP($G45,otherinfo,2,FALSE)," ")</f>
        <v/>
      </c>
      <c r="J45" s="90">
        <f>IFERROR(VLOOKUP($G45,otherinfo,3,FALSE)," ")</f>
        <v/>
      </c>
      <c r="O45" s="86" t="n"/>
      <c r="P45" s="86" t="n"/>
    </row>
    <row r="46">
      <c r="A46" t="n">
        <v>35694</v>
      </c>
      <c r="B46" t="inlineStr">
        <is>
          <t>Barrey, Saya</t>
        </is>
      </c>
      <c r="C46" t="inlineStr">
        <is>
          <t>Manzanita</t>
        </is>
      </c>
      <c r="D46" s="85" t="n">
        <v>0</v>
      </c>
      <c r="E46" s="165" t="n"/>
      <c r="G46" s="63">
        <f>IFERROR(VLOOKUP($A46,sectionidss,5,FALSE)," ")</f>
        <v/>
      </c>
      <c r="H46" s="63">
        <f>IFERROR(VLOOKUP($G46,otherinfo,2,FALSE)," ")</f>
        <v/>
      </c>
      <c r="J46" s="90">
        <f>IFERROR(VLOOKUP($G46,otherinfo,3,FALSE)," ")</f>
        <v/>
      </c>
      <c r="O46" s="86" t="n"/>
      <c r="P46" s="86" t="n"/>
    </row>
    <row r="47">
      <c r="A47" t="n">
        <v>35694</v>
      </c>
      <c r="B47" t="inlineStr">
        <is>
          <t>Barrey, Saya</t>
        </is>
      </c>
      <c r="C47" t="inlineStr">
        <is>
          <t>Manzanita</t>
        </is>
      </c>
      <c r="D47" s="85" t="n">
        <v>0</v>
      </c>
      <c r="E47" s="165" t="n"/>
      <c r="G47" s="63">
        <f>IFERROR(VLOOKUP($A47,sectionidss,4,FALSE)," ")</f>
        <v/>
      </c>
      <c r="H47" s="63">
        <f>IFERROR(VLOOKUP($G47,otherinfo,2,FALSE)," ")</f>
        <v/>
      </c>
      <c r="J47" s="90">
        <f>IFERROR(VLOOKUP($G47,otherinfo,3,FALSE)," ")</f>
        <v/>
      </c>
      <c r="O47" s="86" t="n"/>
      <c r="P47" s="86" t="n"/>
    </row>
    <row r="48">
      <c r="A48" t="n">
        <v>35694</v>
      </c>
      <c r="B48" t="inlineStr">
        <is>
          <t>Barrey, Saya</t>
        </is>
      </c>
      <c r="C48" t="inlineStr">
        <is>
          <t>Manzanita</t>
        </is>
      </c>
      <c r="D48" s="85" t="n">
        <v>0</v>
      </c>
      <c r="E48" s="165" t="n"/>
      <c r="G48" s="63">
        <f>IFERROR(VLOOKUP($A48,sectionidss,3,FALSE)," ")</f>
        <v/>
      </c>
      <c r="H48" s="63">
        <f>IFERROR(VLOOKUP($G48,otherinfo,2,FALSE)," ")</f>
        <v/>
      </c>
      <c r="J48" s="90">
        <f>IFERROR(VLOOKUP($G48,otherinfo,3,FALSE)," ")</f>
        <v/>
      </c>
      <c r="O48" s="86" t="n"/>
      <c r="P48" s="86" t="n"/>
    </row>
    <row r="49">
      <c r="A49" t="n">
        <v>35694</v>
      </c>
      <c r="B49" t="inlineStr">
        <is>
          <t>Barrey, Saya</t>
        </is>
      </c>
      <c r="C49" t="inlineStr">
        <is>
          <t>Manzanita</t>
        </is>
      </c>
      <c r="D49" s="85" t="n">
        <v>0</v>
      </c>
      <c r="E49" s="165" t="n"/>
      <c r="G49" s="63">
        <f>IFERROR(VLOOKUP($A49,sectionidss,2,FALSE)," ")</f>
        <v/>
      </c>
      <c r="H49" s="63">
        <f>IFERROR(VLOOKUP($G49,otherinfo,2,FALSE)," ")</f>
        <v/>
      </c>
      <c r="J49" s="90">
        <f>IFERROR(VLOOKUP($G49,otherinfo,3,FALSE)," ")</f>
        <v/>
      </c>
      <c r="O49" s="86" t="n"/>
      <c r="P49" s="86" t="n"/>
    </row>
    <row r="50">
      <c r="A50" t="n">
        <v>35074</v>
      </c>
      <c r="B50" t="inlineStr">
        <is>
          <t>Bell, Maddie Sterling</t>
        </is>
      </c>
      <c r="C50" t="inlineStr">
        <is>
          <t>Manzanita</t>
        </is>
      </c>
      <c r="D50" s="85" t="n">
        <v>0</v>
      </c>
      <c r="E50" s="165" t="n"/>
      <c r="G50" s="63">
        <f>IFERROR(VLOOKUP($A50,sectionidss,7,FALSE)," ")</f>
        <v/>
      </c>
      <c r="H50" s="63">
        <f>IFERROR(VLOOKUP($G50,otherinfo,2,FALSE)," ")</f>
        <v/>
      </c>
      <c r="J50" s="90">
        <f>IFERROR(VLOOKUP($G50,otherinfo,3,FALSE)," ")</f>
        <v/>
      </c>
      <c r="O50" s="86" t="n"/>
      <c r="P50" s="86" t="n"/>
    </row>
    <row r="51">
      <c r="A51" t="n">
        <v>35074</v>
      </c>
      <c r="B51" t="inlineStr">
        <is>
          <t>Bell, Maddie Sterling</t>
        </is>
      </c>
      <c r="C51" t="inlineStr">
        <is>
          <t>Manzanita</t>
        </is>
      </c>
      <c r="D51" s="85" t="n">
        <v>0</v>
      </c>
      <c r="E51" s="165" t="n"/>
      <c r="G51" s="63">
        <f>IFERROR(VLOOKUP($A51,sectionidss,6,FALSE)," ")</f>
        <v/>
      </c>
      <c r="H51" s="63">
        <f>IFERROR(VLOOKUP($G51,otherinfo,2,FALSE)," ")</f>
        <v/>
      </c>
      <c r="J51" s="90">
        <f>IFERROR(VLOOKUP($G51,otherinfo,3,FALSE)," ")</f>
        <v/>
      </c>
      <c r="O51" s="86" t="n"/>
      <c r="P51" s="86" t="n"/>
    </row>
    <row r="52">
      <c r="A52" t="n">
        <v>35074</v>
      </c>
      <c r="B52" t="inlineStr">
        <is>
          <t>Bell, Maddie Sterling</t>
        </is>
      </c>
      <c r="C52" t="inlineStr">
        <is>
          <t>Manzanita</t>
        </is>
      </c>
      <c r="D52" s="85" t="n">
        <v>0</v>
      </c>
      <c r="E52" s="165" t="n"/>
      <c r="G52" s="63">
        <f>IFERROR(VLOOKUP($A52,sectionidss,5,FALSE)," ")</f>
        <v/>
      </c>
      <c r="H52" s="63">
        <f>IFERROR(VLOOKUP($G52,otherinfo,2,FALSE)," ")</f>
        <v/>
      </c>
      <c r="J52" s="90">
        <f>IFERROR(VLOOKUP($G52,otherinfo,3,FALSE)," ")</f>
        <v/>
      </c>
      <c r="O52" s="86" t="n"/>
      <c r="P52" s="86" t="n"/>
    </row>
    <row r="53">
      <c r="A53" t="n">
        <v>35074</v>
      </c>
      <c r="B53" t="inlineStr">
        <is>
          <t>Bell, Maddie Sterling</t>
        </is>
      </c>
      <c r="C53" t="inlineStr">
        <is>
          <t>Manzanita</t>
        </is>
      </c>
      <c r="D53" s="85" t="n">
        <v>0</v>
      </c>
      <c r="E53" s="165" t="n"/>
      <c r="G53" s="63">
        <f>IFERROR(VLOOKUP($A53,sectionidss,4,FALSE)," ")</f>
        <v/>
      </c>
      <c r="H53" s="63">
        <f>IFERROR(VLOOKUP($G53,otherinfo,2,FALSE)," ")</f>
        <v/>
      </c>
      <c r="J53" s="90">
        <f>IFERROR(VLOOKUP($G53,otherinfo,3,FALSE)," ")</f>
        <v/>
      </c>
      <c r="O53" s="86" t="n"/>
      <c r="P53" s="86" t="n"/>
    </row>
    <row r="54">
      <c r="A54" t="n">
        <v>35074</v>
      </c>
      <c r="B54" t="inlineStr">
        <is>
          <t>Bell, Maddie Sterling</t>
        </is>
      </c>
      <c r="C54" t="inlineStr">
        <is>
          <t>Manzanita</t>
        </is>
      </c>
      <c r="D54" s="85" t="n">
        <v>0</v>
      </c>
      <c r="E54" s="165" t="n"/>
      <c r="G54" s="63">
        <f>IFERROR(VLOOKUP($A54,sectionidss,3,FALSE)," ")</f>
        <v/>
      </c>
      <c r="H54" s="63">
        <f>IFERROR(VLOOKUP($G54,otherinfo,2,FALSE)," ")</f>
        <v/>
      </c>
      <c r="J54" s="90">
        <f>IFERROR(VLOOKUP($G54,otherinfo,3,FALSE)," ")</f>
        <v/>
      </c>
      <c r="O54" s="86" t="n"/>
      <c r="P54" s="86" t="n"/>
    </row>
    <row r="55">
      <c r="A55" t="n">
        <v>35074</v>
      </c>
      <c r="B55" t="inlineStr">
        <is>
          <t>Bell, Maddie Sterling</t>
        </is>
      </c>
      <c r="C55" t="inlineStr">
        <is>
          <t>Manzanita</t>
        </is>
      </c>
      <c r="D55" s="85" t="n">
        <v>0</v>
      </c>
      <c r="E55" s="165" t="n"/>
      <c r="G55" s="63">
        <f>IFERROR(VLOOKUP($A55,sectionidss,2,FALSE)," ")</f>
        <v/>
      </c>
      <c r="H55" s="63">
        <f>IFERROR(VLOOKUP($G55,otherinfo,2,FALSE)," ")</f>
        <v/>
      </c>
      <c r="J55" s="90">
        <f>IFERROR(VLOOKUP($G55,otherinfo,3,FALSE)," ")</f>
        <v/>
      </c>
      <c r="O55" s="86" t="n"/>
      <c r="P55" s="86" t="n"/>
    </row>
    <row r="56">
      <c r="A56" t="n">
        <v>35354</v>
      </c>
      <c r="B56" t="inlineStr">
        <is>
          <t>Benson-Frazier, Lillian M.</t>
        </is>
      </c>
      <c r="C56" t="inlineStr">
        <is>
          <t>Manzanita</t>
        </is>
      </c>
      <c r="D56" s="85" t="n">
        <v>0</v>
      </c>
      <c r="E56" s="165" t="n"/>
      <c r="G56" s="63">
        <f>IFERROR(VLOOKUP($A56,sectionidss,7,FALSE)," ")</f>
        <v/>
      </c>
      <c r="H56" s="63">
        <f>IFERROR(VLOOKUP($G56,otherinfo,2,FALSE)," ")</f>
        <v/>
      </c>
      <c r="J56" s="90">
        <f>IFERROR(VLOOKUP($G56,otherinfo,3,FALSE)," ")</f>
        <v/>
      </c>
      <c r="O56" s="86" t="n"/>
      <c r="P56" s="86" t="n"/>
    </row>
    <row r="57">
      <c r="A57" t="n">
        <v>35354</v>
      </c>
      <c r="B57" t="inlineStr">
        <is>
          <t>Benson-Frazier, Lillian M.</t>
        </is>
      </c>
      <c r="C57" t="inlineStr">
        <is>
          <t>Manzanita</t>
        </is>
      </c>
      <c r="D57" s="85" t="n">
        <v>0</v>
      </c>
      <c r="E57" s="165" t="n"/>
      <c r="G57" s="63">
        <f>IFERROR(VLOOKUP($A57,sectionidss,6,FALSE)," ")</f>
        <v/>
      </c>
      <c r="H57" s="63">
        <f>IFERROR(VLOOKUP($G57,otherinfo,2,FALSE)," ")</f>
        <v/>
      </c>
      <c r="J57" s="90">
        <f>IFERROR(VLOOKUP($G57,otherinfo,3,FALSE)," ")</f>
        <v/>
      </c>
      <c r="O57" s="86" t="n"/>
      <c r="P57" s="86" t="n"/>
    </row>
    <row r="58">
      <c r="A58" t="n">
        <v>35354</v>
      </c>
      <c r="B58" t="inlineStr">
        <is>
          <t>Benson-Frazier, Lillian M.</t>
        </is>
      </c>
      <c r="C58" t="inlineStr">
        <is>
          <t>Manzanita</t>
        </is>
      </c>
      <c r="D58" s="85" t="n">
        <v>0</v>
      </c>
      <c r="E58" s="165" t="n"/>
      <c r="G58" s="63">
        <f>IFERROR(VLOOKUP($A58,sectionidss,5,FALSE)," ")</f>
        <v/>
      </c>
      <c r="H58" s="63">
        <f>IFERROR(VLOOKUP($G58,otherinfo,2,FALSE)," ")</f>
        <v/>
      </c>
      <c r="J58" s="90">
        <f>IFERROR(VLOOKUP($G58,otherinfo,3,FALSE)," ")</f>
        <v/>
      </c>
      <c r="O58" s="86" t="n"/>
      <c r="P58" s="86" t="n"/>
    </row>
    <row r="59">
      <c r="A59" t="n">
        <v>35354</v>
      </c>
      <c r="B59" t="inlineStr">
        <is>
          <t>Benson-Frazier, Lillian M.</t>
        </is>
      </c>
      <c r="C59" t="inlineStr">
        <is>
          <t>Manzanita</t>
        </is>
      </c>
      <c r="D59" s="85" t="n">
        <v>0</v>
      </c>
      <c r="E59" s="165" t="n"/>
      <c r="G59" s="63">
        <f>IFERROR(VLOOKUP($A59,sectionidss,4,FALSE)," ")</f>
        <v/>
      </c>
      <c r="H59" s="63">
        <f>IFERROR(VLOOKUP($G59,otherinfo,2,FALSE)," ")</f>
        <v/>
      </c>
      <c r="J59" s="90">
        <f>IFERROR(VLOOKUP($G59,otherinfo,3,FALSE)," ")</f>
        <v/>
      </c>
      <c r="O59" s="86" t="n"/>
      <c r="P59" s="86" t="n"/>
    </row>
    <row r="60">
      <c r="A60" t="n">
        <v>35354</v>
      </c>
      <c r="B60" t="inlineStr">
        <is>
          <t>Benson-Frazier, Lillian M.</t>
        </is>
      </c>
      <c r="C60" t="inlineStr">
        <is>
          <t>Manzanita</t>
        </is>
      </c>
      <c r="D60" s="85" t="n">
        <v>0</v>
      </c>
      <c r="E60" s="165" t="n"/>
      <c r="G60" s="63">
        <f>IFERROR(VLOOKUP($A60,sectionidss,3,FALSE)," ")</f>
        <v/>
      </c>
      <c r="H60" s="63">
        <f>IFERROR(VLOOKUP($G60,otherinfo,2,FALSE)," ")</f>
        <v/>
      </c>
      <c r="J60" s="90">
        <f>IFERROR(VLOOKUP($G60,otherinfo,3,FALSE)," ")</f>
        <v/>
      </c>
      <c r="O60" s="86" t="n"/>
      <c r="P60" s="86" t="n"/>
    </row>
    <row r="61">
      <c r="A61" t="n">
        <v>35354</v>
      </c>
      <c r="B61" t="inlineStr">
        <is>
          <t>Benson-Frazier, Lillian M.</t>
        </is>
      </c>
      <c r="C61" t="inlineStr">
        <is>
          <t>Manzanita</t>
        </is>
      </c>
      <c r="D61" s="85" t="n">
        <v>0</v>
      </c>
      <c r="E61" s="165" t="n"/>
      <c r="G61" s="63">
        <f>IFERROR(VLOOKUP($A61,sectionidss,2,FALSE)," ")</f>
        <v/>
      </c>
      <c r="H61" s="63">
        <f>IFERROR(VLOOKUP($G61,otherinfo,2,FALSE)," ")</f>
        <v/>
      </c>
      <c r="J61" s="90">
        <f>IFERROR(VLOOKUP($G61,otherinfo,3,FALSE)," ")</f>
        <v/>
      </c>
      <c r="O61" s="86" t="n"/>
      <c r="P61" s="86" t="n"/>
    </row>
    <row r="62">
      <c r="A62" t="n">
        <v>35355</v>
      </c>
      <c r="B62" t="inlineStr">
        <is>
          <t>Bernard, Sawyer Henry</t>
        </is>
      </c>
      <c r="C62" t="inlineStr">
        <is>
          <t>Manzanita</t>
        </is>
      </c>
      <c r="D62" s="85" t="n">
        <v>0</v>
      </c>
      <c r="E62" s="165" t="n"/>
      <c r="G62" s="63">
        <f>IFERROR(VLOOKUP($A62,sectionidss,7,FALSE)," ")</f>
        <v/>
      </c>
      <c r="H62" s="63">
        <f>IFERROR(VLOOKUP($G62,otherinfo,2,FALSE)," ")</f>
        <v/>
      </c>
      <c r="J62" s="90">
        <f>IFERROR(VLOOKUP($G62,otherinfo,3,FALSE)," ")</f>
        <v/>
      </c>
      <c r="O62" s="86" t="n"/>
      <c r="P62" s="86" t="n"/>
    </row>
    <row r="63">
      <c r="A63" t="n">
        <v>35355</v>
      </c>
      <c r="B63" t="inlineStr">
        <is>
          <t>Bernard, Sawyer Henry</t>
        </is>
      </c>
      <c r="C63" t="inlineStr">
        <is>
          <t>Manzanita</t>
        </is>
      </c>
      <c r="D63" s="85" t="n">
        <v>0</v>
      </c>
      <c r="E63" s="165" t="n"/>
      <c r="G63" s="63">
        <f>IFERROR(VLOOKUP($A63,sectionidss,6,FALSE)," ")</f>
        <v/>
      </c>
      <c r="H63" s="63">
        <f>IFERROR(VLOOKUP($G63,otherinfo,2,FALSE)," ")</f>
        <v/>
      </c>
      <c r="J63" s="90">
        <f>IFERROR(VLOOKUP($G63,otherinfo,3,FALSE)," ")</f>
        <v/>
      </c>
      <c r="O63" s="86" t="n"/>
      <c r="P63" s="86" t="n"/>
    </row>
    <row r="64">
      <c r="A64" t="n">
        <v>35355</v>
      </c>
      <c r="B64" t="inlineStr">
        <is>
          <t>Bernard, Sawyer Henry</t>
        </is>
      </c>
      <c r="C64" t="inlineStr">
        <is>
          <t>Manzanita</t>
        </is>
      </c>
      <c r="D64" s="85" t="n">
        <v>0</v>
      </c>
      <c r="E64" s="165" t="n"/>
      <c r="G64" s="63">
        <f>IFERROR(VLOOKUP($A64,sectionidss,5,FALSE)," ")</f>
        <v/>
      </c>
      <c r="H64" s="63">
        <f>IFERROR(VLOOKUP($G64,otherinfo,2,FALSE)," ")</f>
        <v/>
      </c>
      <c r="J64" s="90">
        <f>IFERROR(VLOOKUP($G64,otherinfo,3,FALSE)," ")</f>
        <v/>
      </c>
      <c r="O64" s="86" t="n"/>
      <c r="P64" s="86" t="n"/>
    </row>
    <row r="65">
      <c r="A65" t="n">
        <v>35355</v>
      </c>
      <c r="B65" t="inlineStr">
        <is>
          <t>Bernard, Sawyer Henry</t>
        </is>
      </c>
      <c r="C65" t="inlineStr">
        <is>
          <t>Manzanita</t>
        </is>
      </c>
      <c r="D65" s="85" t="n">
        <v>0</v>
      </c>
      <c r="E65" s="165" t="n"/>
      <c r="G65" s="63">
        <f>IFERROR(VLOOKUP($A65,sectionidss,4,FALSE)," ")</f>
        <v/>
      </c>
      <c r="H65" s="63">
        <f>IFERROR(VLOOKUP($G65,otherinfo,2,FALSE)," ")</f>
        <v/>
      </c>
      <c r="J65" s="90">
        <f>IFERROR(VLOOKUP($G65,otherinfo,3,FALSE)," ")</f>
        <v/>
      </c>
      <c r="O65" s="86" t="n"/>
      <c r="P65" s="86" t="n"/>
    </row>
    <row r="66">
      <c r="A66" t="n">
        <v>35355</v>
      </c>
      <c r="B66" t="inlineStr">
        <is>
          <t>Bernard, Sawyer Henry</t>
        </is>
      </c>
      <c r="C66" t="inlineStr">
        <is>
          <t>Manzanita</t>
        </is>
      </c>
      <c r="D66" s="85" t="n">
        <v>0</v>
      </c>
      <c r="E66" s="165" t="n"/>
      <c r="G66" s="63">
        <f>IFERROR(VLOOKUP($A66,sectionidss,3,FALSE)," ")</f>
        <v/>
      </c>
      <c r="H66" s="63">
        <f>IFERROR(VLOOKUP($G66,otherinfo,2,FALSE)," ")</f>
        <v/>
      </c>
      <c r="J66" s="90">
        <f>IFERROR(VLOOKUP($G66,otherinfo,3,FALSE)," ")</f>
        <v/>
      </c>
      <c r="O66" s="86" t="n"/>
      <c r="P66" s="86" t="n"/>
    </row>
    <row r="67">
      <c r="A67" t="n">
        <v>35355</v>
      </c>
      <c r="B67" t="inlineStr">
        <is>
          <t>Bernard, Sawyer Henry</t>
        </is>
      </c>
      <c r="C67" t="inlineStr">
        <is>
          <t>Manzanita</t>
        </is>
      </c>
      <c r="D67" s="85" t="n">
        <v>0</v>
      </c>
      <c r="E67" s="165" t="n"/>
      <c r="G67" s="63">
        <f>IFERROR(VLOOKUP($A67,sectionidss,2,FALSE)," ")</f>
        <v/>
      </c>
      <c r="H67" s="63">
        <f>IFERROR(VLOOKUP($G67,otherinfo,2,FALSE)," ")</f>
        <v/>
      </c>
      <c r="J67" s="90">
        <f>IFERROR(VLOOKUP($G67,otherinfo,3,FALSE)," ")</f>
        <v/>
      </c>
      <c r="O67" s="86" t="n"/>
      <c r="P67" s="86" t="n"/>
    </row>
    <row r="68">
      <c r="A68" t="n">
        <v>36175</v>
      </c>
      <c r="B68" t="inlineStr">
        <is>
          <t>Billett, Peter James</t>
        </is>
      </c>
      <c r="C68" t="inlineStr">
        <is>
          <t>Manzanita</t>
        </is>
      </c>
      <c r="D68" s="85" t="n">
        <v>0</v>
      </c>
      <c r="E68" s="165" t="n"/>
      <c r="G68" s="63">
        <f>IFERROR(VLOOKUP($A68,sectionidss,7,FALSE)," ")</f>
        <v/>
      </c>
      <c r="H68" s="63">
        <f>IFERROR(VLOOKUP($G68,otherinfo,2,FALSE)," ")</f>
        <v/>
      </c>
      <c r="J68" s="90">
        <f>IFERROR(VLOOKUP($G68,otherinfo,3,FALSE)," ")</f>
        <v/>
      </c>
      <c r="O68" s="86" t="n"/>
      <c r="P68" s="86" t="n"/>
    </row>
    <row r="69">
      <c r="A69" t="n">
        <v>36175</v>
      </c>
      <c r="B69" t="inlineStr">
        <is>
          <t>Billett, Peter James</t>
        </is>
      </c>
      <c r="C69" t="inlineStr">
        <is>
          <t>Manzanita</t>
        </is>
      </c>
      <c r="D69" s="85" t="n">
        <v>0</v>
      </c>
      <c r="E69" s="165" t="n"/>
      <c r="G69" s="63">
        <f>IFERROR(VLOOKUP($A69,sectionidss,6,FALSE)," ")</f>
        <v/>
      </c>
      <c r="H69" s="63">
        <f>IFERROR(VLOOKUP($G69,otherinfo,2,FALSE)," ")</f>
        <v/>
      </c>
      <c r="J69" s="90">
        <f>IFERROR(VLOOKUP($G69,otherinfo,3,FALSE)," ")</f>
        <v/>
      </c>
      <c r="O69" s="86" t="n"/>
      <c r="P69" s="86" t="n"/>
    </row>
    <row r="70">
      <c r="A70" t="n">
        <v>36175</v>
      </c>
      <c r="B70" t="inlineStr">
        <is>
          <t>Billett, Peter James</t>
        </is>
      </c>
      <c r="C70" t="inlineStr">
        <is>
          <t>Manzanita</t>
        </is>
      </c>
      <c r="D70" s="85" t="n">
        <v>0</v>
      </c>
      <c r="E70" s="165" t="n"/>
      <c r="G70" s="63">
        <f>IFERROR(VLOOKUP($A70,sectionidss,5,FALSE)," ")</f>
        <v/>
      </c>
      <c r="H70" s="63">
        <f>IFERROR(VLOOKUP($G70,otherinfo,2,FALSE)," ")</f>
        <v/>
      </c>
      <c r="J70" s="90">
        <f>IFERROR(VLOOKUP($G70,otherinfo,3,FALSE)," ")</f>
        <v/>
      </c>
      <c r="O70" s="86" t="n"/>
      <c r="P70" s="86" t="n"/>
    </row>
    <row r="71">
      <c r="A71" t="n">
        <v>36175</v>
      </c>
      <c r="B71" t="inlineStr">
        <is>
          <t>Billett, Peter James</t>
        </is>
      </c>
      <c r="C71" t="inlineStr">
        <is>
          <t>Manzanita</t>
        </is>
      </c>
      <c r="D71" s="85" t="n">
        <v>0</v>
      </c>
      <c r="E71" s="165" t="n"/>
      <c r="G71" s="63">
        <f>IFERROR(VLOOKUP($A71,sectionidss,4,FALSE)," ")</f>
        <v/>
      </c>
      <c r="H71" s="63">
        <f>IFERROR(VLOOKUP($G71,otherinfo,2,FALSE)," ")</f>
        <v/>
      </c>
      <c r="J71" s="90">
        <f>IFERROR(VLOOKUP($G71,otherinfo,3,FALSE)," ")</f>
        <v/>
      </c>
      <c r="O71" s="86" t="n"/>
      <c r="P71" s="86" t="n"/>
    </row>
    <row r="72">
      <c r="A72" t="n">
        <v>36175</v>
      </c>
      <c r="B72" t="inlineStr">
        <is>
          <t>Billett, Peter James</t>
        </is>
      </c>
      <c r="C72" t="inlineStr">
        <is>
          <t>Manzanita</t>
        </is>
      </c>
      <c r="D72" s="85" t="n">
        <v>0</v>
      </c>
      <c r="E72" s="165" t="n"/>
      <c r="G72" s="63">
        <f>IFERROR(VLOOKUP($A72,sectionidss,3,FALSE)," ")</f>
        <v/>
      </c>
      <c r="H72" s="63">
        <f>IFERROR(VLOOKUP($G72,otherinfo,2,FALSE)," ")</f>
        <v/>
      </c>
      <c r="J72" s="90">
        <f>IFERROR(VLOOKUP($G72,otherinfo,3,FALSE)," ")</f>
        <v/>
      </c>
      <c r="O72" s="86" t="n"/>
      <c r="P72" s="86" t="n"/>
    </row>
    <row r="73">
      <c r="A73" t="n">
        <v>36175</v>
      </c>
      <c r="B73" t="inlineStr">
        <is>
          <t>Billett, Peter James</t>
        </is>
      </c>
      <c r="C73" t="inlineStr">
        <is>
          <t>Manzanita</t>
        </is>
      </c>
      <c r="D73" s="85" t="n">
        <v>0</v>
      </c>
      <c r="E73" s="165" t="n"/>
      <c r="G73" s="63">
        <f>IFERROR(VLOOKUP($A73,sectionidss,2,FALSE)," ")</f>
        <v/>
      </c>
      <c r="H73" s="63">
        <f>IFERROR(VLOOKUP($G73,otherinfo,2,FALSE)," ")</f>
        <v/>
      </c>
      <c r="J73" s="90">
        <f>IFERROR(VLOOKUP($G73,otherinfo,3,FALSE)," ")</f>
        <v/>
      </c>
      <c r="O73" s="86" t="n"/>
      <c r="P73" s="86" t="n"/>
    </row>
    <row r="74">
      <c r="A74" t="n">
        <v>39663</v>
      </c>
      <c r="B74" t="inlineStr">
        <is>
          <t>Birney, Cloud</t>
        </is>
      </c>
      <c r="C74" t="inlineStr">
        <is>
          <t>Manzanita</t>
        </is>
      </c>
      <c r="D74" s="85" t="n">
        <v>0</v>
      </c>
      <c r="E74" s="165" t="n"/>
      <c r="G74" s="63">
        <f>IFERROR(VLOOKUP($A74,sectionidss,7,FALSE)," ")</f>
        <v/>
      </c>
      <c r="H74" s="63">
        <f>IFERROR(VLOOKUP($G74,otherinfo,2,FALSE)," ")</f>
        <v/>
      </c>
      <c r="J74" s="90">
        <f>IFERROR(VLOOKUP($G74,otherinfo,3,FALSE)," ")</f>
        <v/>
      </c>
      <c r="O74" s="86" t="n"/>
      <c r="P74" s="86" t="n"/>
    </row>
    <row r="75">
      <c r="A75" t="n">
        <v>39663</v>
      </c>
      <c r="B75" t="inlineStr">
        <is>
          <t>Birney, Cloud</t>
        </is>
      </c>
      <c r="C75" t="inlineStr">
        <is>
          <t>Manzanita</t>
        </is>
      </c>
      <c r="D75" s="85" t="n">
        <v>0</v>
      </c>
      <c r="E75" s="165" t="n"/>
      <c r="G75" s="63">
        <f>IFERROR(VLOOKUP($A75,sectionidss,6,FALSE)," ")</f>
        <v/>
      </c>
      <c r="H75" s="63">
        <f>IFERROR(VLOOKUP($G75,otherinfo,2,FALSE)," ")</f>
        <v/>
      </c>
      <c r="J75" s="90">
        <f>IFERROR(VLOOKUP($G75,otherinfo,3,FALSE)," ")</f>
        <v/>
      </c>
      <c r="O75" s="86" t="n"/>
      <c r="P75" s="86" t="n"/>
    </row>
    <row r="76">
      <c r="A76" t="n">
        <v>39663</v>
      </c>
      <c r="B76" t="inlineStr">
        <is>
          <t>Birney, Cloud</t>
        </is>
      </c>
      <c r="C76" t="inlineStr">
        <is>
          <t>Manzanita</t>
        </is>
      </c>
      <c r="D76" s="85" t="n">
        <v>0</v>
      </c>
      <c r="E76" s="165" t="n"/>
      <c r="G76" s="63">
        <f>IFERROR(VLOOKUP($A76,sectionidss,5,FALSE)," ")</f>
        <v/>
      </c>
      <c r="H76" s="63">
        <f>IFERROR(VLOOKUP($G76,otherinfo,2,FALSE)," ")</f>
        <v/>
      </c>
      <c r="J76" s="90">
        <f>IFERROR(VLOOKUP($G76,otherinfo,3,FALSE)," ")</f>
        <v/>
      </c>
      <c r="O76" s="86" t="n"/>
      <c r="P76" s="86" t="n"/>
    </row>
    <row r="77">
      <c r="A77" t="n">
        <v>39663</v>
      </c>
      <c r="B77" t="inlineStr">
        <is>
          <t>Birney, Cloud</t>
        </is>
      </c>
      <c r="C77" t="inlineStr">
        <is>
          <t>Manzanita</t>
        </is>
      </c>
      <c r="D77" s="85" t="n">
        <v>0</v>
      </c>
      <c r="E77" s="165" t="n"/>
      <c r="G77" s="63">
        <f>IFERROR(VLOOKUP($A77,sectionidss,4,FALSE)," ")</f>
        <v/>
      </c>
      <c r="H77" s="63">
        <f>IFERROR(VLOOKUP($G77,otherinfo,2,FALSE)," ")</f>
        <v/>
      </c>
      <c r="J77" s="90">
        <f>IFERROR(VLOOKUP($G77,otherinfo,3,FALSE)," ")</f>
        <v/>
      </c>
      <c r="O77" s="86" t="n"/>
      <c r="P77" s="86" t="n"/>
    </row>
    <row r="78">
      <c r="A78" t="n">
        <v>39663</v>
      </c>
      <c r="B78" t="inlineStr">
        <is>
          <t>Birney, Cloud</t>
        </is>
      </c>
      <c r="C78" t="inlineStr">
        <is>
          <t>Manzanita</t>
        </is>
      </c>
      <c r="D78" s="85" t="n">
        <v>0</v>
      </c>
      <c r="E78" s="165" t="n"/>
      <c r="G78" s="63">
        <f>IFERROR(VLOOKUP($A78,sectionidss,3,FALSE)," ")</f>
        <v/>
      </c>
      <c r="H78" s="63">
        <f>IFERROR(VLOOKUP($G78,otherinfo,2,FALSE)," ")</f>
        <v/>
      </c>
      <c r="J78" s="90">
        <f>IFERROR(VLOOKUP($G78,otherinfo,3,FALSE)," ")</f>
        <v/>
      </c>
      <c r="O78" s="86" t="n"/>
      <c r="P78" s="86" t="n"/>
    </row>
    <row r="79">
      <c r="A79" t="n">
        <v>39663</v>
      </c>
      <c r="B79" t="inlineStr">
        <is>
          <t>Birney, Cloud</t>
        </is>
      </c>
      <c r="C79" t="inlineStr">
        <is>
          <t>Manzanita</t>
        </is>
      </c>
      <c r="D79" s="85" t="n">
        <v>0</v>
      </c>
      <c r="E79" s="165" t="n"/>
      <c r="G79" s="63">
        <f>IFERROR(VLOOKUP($A79,sectionidss,2,FALSE)," ")</f>
        <v/>
      </c>
      <c r="H79" s="63">
        <f>IFERROR(VLOOKUP($G79,otherinfo,2,FALSE)," ")</f>
        <v/>
      </c>
      <c r="J79" s="90">
        <f>IFERROR(VLOOKUP($G79,otherinfo,3,FALSE)," ")</f>
        <v/>
      </c>
      <c r="O79" s="86" t="n"/>
      <c r="P79" s="86" t="n"/>
    </row>
    <row r="80">
      <c r="A80" t="n">
        <v>35360</v>
      </c>
      <c r="B80" t="inlineStr">
        <is>
          <t>Blakeley, Sojo</t>
        </is>
      </c>
      <c r="C80" t="inlineStr">
        <is>
          <t>Manzanita</t>
        </is>
      </c>
      <c r="D80" s="85" t="n">
        <v>0</v>
      </c>
      <c r="E80" s="165" t="n"/>
      <c r="G80" s="63">
        <f>IFERROR(VLOOKUP($A80,sectionidss,7,FALSE)," ")</f>
        <v/>
      </c>
      <c r="H80" s="63">
        <f>IFERROR(VLOOKUP($G80,otherinfo,2,FALSE)," ")</f>
        <v/>
      </c>
      <c r="J80" s="90">
        <f>IFERROR(VLOOKUP($G80,otherinfo,3,FALSE)," ")</f>
        <v/>
      </c>
      <c r="O80" s="86" t="n"/>
      <c r="P80" s="86" t="n"/>
    </row>
    <row r="81">
      <c r="A81" t="n">
        <v>35360</v>
      </c>
      <c r="B81" t="inlineStr">
        <is>
          <t>Blakeley, Sojo</t>
        </is>
      </c>
      <c r="C81" t="inlineStr">
        <is>
          <t>Manzanita</t>
        </is>
      </c>
      <c r="D81" s="85" t="n">
        <v>0</v>
      </c>
      <c r="E81" s="165" t="n"/>
      <c r="G81" s="63">
        <f>IFERROR(VLOOKUP($A81,sectionidss,6,FALSE)," ")</f>
        <v/>
      </c>
      <c r="H81" s="63">
        <f>IFERROR(VLOOKUP($G81,otherinfo,2,FALSE)," ")</f>
        <v/>
      </c>
      <c r="J81" s="90">
        <f>IFERROR(VLOOKUP($G81,otherinfo,3,FALSE)," ")</f>
        <v/>
      </c>
      <c r="O81" s="86" t="n"/>
      <c r="P81" s="86" t="n"/>
    </row>
    <row r="82">
      <c r="A82" t="n">
        <v>35360</v>
      </c>
      <c r="B82" t="inlineStr">
        <is>
          <t>Blakeley, Sojo</t>
        </is>
      </c>
      <c r="C82" t="inlineStr">
        <is>
          <t>Manzanita</t>
        </is>
      </c>
      <c r="D82" s="85" t="n">
        <v>0</v>
      </c>
      <c r="E82" s="165" t="n"/>
      <c r="G82" s="63">
        <f>IFERROR(VLOOKUP($A82,sectionidss,5,FALSE)," ")</f>
        <v/>
      </c>
      <c r="H82" s="63">
        <f>IFERROR(VLOOKUP($G82,otherinfo,2,FALSE)," ")</f>
        <v/>
      </c>
      <c r="J82" s="90">
        <f>IFERROR(VLOOKUP($G82,otherinfo,3,FALSE)," ")</f>
        <v/>
      </c>
      <c r="O82" s="86" t="n"/>
      <c r="P82" s="86" t="n"/>
    </row>
    <row r="83">
      <c r="A83" t="n">
        <v>35360</v>
      </c>
      <c r="B83" t="inlineStr">
        <is>
          <t>Blakeley, Sojo</t>
        </is>
      </c>
      <c r="C83" t="inlineStr">
        <is>
          <t>Manzanita</t>
        </is>
      </c>
      <c r="D83" s="85" t="n">
        <v>0</v>
      </c>
      <c r="E83" s="165" t="n"/>
      <c r="G83" s="63">
        <f>IFERROR(VLOOKUP($A83,sectionidss,4,FALSE)," ")</f>
        <v/>
      </c>
      <c r="H83" s="63">
        <f>IFERROR(VLOOKUP($G83,otherinfo,2,FALSE)," ")</f>
        <v/>
      </c>
      <c r="J83" s="90">
        <f>IFERROR(VLOOKUP($G83,otherinfo,3,FALSE)," ")</f>
        <v/>
      </c>
      <c r="O83" s="86" t="n"/>
      <c r="P83" s="86" t="n"/>
    </row>
    <row r="84">
      <c r="A84" t="n">
        <v>35360</v>
      </c>
      <c r="B84" t="inlineStr">
        <is>
          <t>Blakeley, Sojo</t>
        </is>
      </c>
      <c r="C84" t="inlineStr">
        <is>
          <t>Manzanita</t>
        </is>
      </c>
      <c r="D84" s="85" t="n">
        <v>0</v>
      </c>
      <c r="E84" s="165" t="n"/>
      <c r="G84" s="63">
        <f>IFERROR(VLOOKUP($A84,sectionidss,3,FALSE)," ")</f>
        <v/>
      </c>
      <c r="H84" s="63">
        <f>IFERROR(VLOOKUP($G84,otherinfo,2,FALSE)," ")</f>
        <v/>
      </c>
      <c r="J84" s="90">
        <f>IFERROR(VLOOKUP($G84,otherinfo,3,FALSE)," ")</f>
        <v/>
      </c>
      <c r="O84" s="86" t="n"/>
      <c r="P84" s="86" t="n"/>
    </row>
    <row r="85">
      <c r="A85" t="n">
        <v>35360</v>
      </c>
      <c r="B85" t="inlineStr">
        <is>
          <t>Blakeley, Sojo</t>
        </is>
      </c>
      <c r="C85" t="inlineStr">
        <is>
          <t>Manzanita</t>
        </is>
      </c>
      <c r="D85" s="85" t="n">
        <v>0</v>
      </c>
      <c r="E85" s="165" t="n"/>
      <c r="G85" s="63">
        <f>IFERROR(VLOOKUP($A85,sectionidss,2,FALSE)," ")</f>
        <v/>
      </c>
      <c r="H85" s="63">
        <f>IFERROR(VLOOKUP($G85,otherinfo,2,FALSE)," ")</f>
        <v/>
      </c>
      <c r="J85" s="90">
        <f>IFERROR(VLOOKUP($G85,otherinfo,3,FALSE)," ")</f>
        <v/>
      </c>
      <c r="O85" s="86" t="n"/>
      <c r="P85" s="86" t="n"/>
    </row>
    <row r="86">
      <c r="A86" t="n">
        <v>35101</v>
      </c>
      <c r="B86" t="inlineStr">
        <is>
          <t>Bolton, Finley Anabelle</t>
        </is>
      </c>
      <c r="C86" t="inlineStr">
        <is>
          <t>Manzanita</t>
        </is>
      </c>
      <c r="D86" s="85" t="n">
        <v>0</v>
      </c>
      <c r="E86" s="165" t="n"/>
      <c r="G86" s="63">
        <f>IFERROR(VLOOKUP($A86,sectionidss,7,FALSE)," ")</f>
        <v/>
      </c>
      <c r="H86" s="63">
        <f>IFERROR(VLOOKUP($G86,otherinfo,2,FALSE)," ")</f>
        <v/>
      </c>
      <c r="J86" s="90">
        <f>IFERROR(VLOOKUP($G86,otherinfo,3,FALSE)," ")</f>
        <v/>
      </c>
      <c r="O86" s="86" t="n"/>
      <c r="P86" s="86" t="n"/>
    </row>
    <row r="87">
      <c r="A87" t="n">
        <v>35101</v>
      </c>
      <c r="B87" t="inlineStr">
        <is>
          <t>Bolton, Finley Anabelle</t>
        </is>
      </c>
      <c r="C87" t="inlineStr">
        <is>
          <t>Manzanita</t>
        </is>
      </c>
      <c r="D87" s="85" t="n">
        <v>0</v>
      </c>
      <c r="E87" s="165" t="n"/>
      <c r="G87" s="63">
        <f>IFERROR(VLOOKUP($A87,sectionidss,6,FALSE)," ")</f>
        <v/>
      </c>
      <c r="H87" s="63">
        <f>IFERROR(VLOOKUP($G87,otherinfo,2,FALSE)," ")</f>
        <v/>
      </c>
      <c r="J87" s="90">
        <f>IFERROR(VLOOKUP($G87,otherinfo,3,FALSE)," ")</f>
        <v/>
      </c>
      <c r="O87" s="86" t="n"/>
      <c r="P87" s="86" t="n"/>
    </row>
    <row r="88">
      <c r="A88" t="n">
        <v>35101</v>
      </c>
      <c r="B88" t="inlineStr">
        <is>
          <t>Bolton, Finley Anabelle</t>
        </is>
      </c>
      <c r="C88" t="inlineStr">
        <is>
          <t>Manzanita</t>
        </is>
      </c>
      <c r="D88" s="85" t="n">
        <v>0</v>
      </c>
      <c r="E88" s="165" t="n"/>
      <c r="G88" s="63">
        <f>IFERROR(VLOOKUP($A88,sectionidss,5,FALSE)," ")</f>
        <v/>
      </c>
      <c r="H88" s="63">
        <f>IFERROR(VLOOKUP($G88,otherinfo,2,FALSE)," ")</f>
        <v/>
      </c>
      <c r="J88" s="90">
        <f>IFERROR(VLOOKUP($G88,otherinfo,3,FALSE)," ")</f>
        <v/>
      </c>
      <c r="O88" s="86" t="n"/>
      <c r="P88" s="86" t="n"/>
    </row>
    <row r="89">
      <c r="A89" t="n">
        <v>35101</v>
      </c>
      <c r="B89" t="inlineStr">
        <is>
          <t>Bolton, Finley Anabelle</t>
        </is>
      </c>
      <c r="C89" t="inlineStr">
        <is>
          <t>Manzanita</t>
        </is>
      </c>
      <c r="D89" s="85" t="n">
        <v>0</v>
      </c>
      <c r="E89" s="165" t="n"/>
      <c r="G89" s="63">
        <f>IFERROR(VLOOKUP($A89,sectionidss,4,FALSE)," ")</f>
        <v/>
      </c>
      <c r="H89" s="63">
        <f>IFERROR(VLOOKUP($G89,otherinfo,2,FALSE)," ")</f>
        <v/>
      </c>
      <c r="J89" s="90">
        <f>IFERROR(VLOOKUP($G89,otherinfo,3,FALSE)," ")</f>
        <v/>
      </c>
      <c r="O89" s="86" t="n"/>
      <c r="P89" s="86" t="n"/>
    </row>
    <row r="90">
      <c r="A90" t="n">
        <v>35101</v>
      </c>
      <c r="B90" t="inlineStr">
        <is>
          <t>Bolton, Finley Anabelle</t>
        </is>
      </c>
      <c r="C90" t="inlineStr">
        <is>
          <t>Manzanita</t>
        </is>
      </c>
      <c r="D90" s="85" t="n">
        <v>0</v>
      </c>
      <c r="E90" s="165" t="n"/>
      <c r="G90" s="63">
        <f>IFERROR(VLOOKUP($A90,sectionidss,3,FALSE)," ")</f>
        <v/>
      </c>
      <c r="H90" s="63">
        <f>IFERROR(VLOOKUP($G90,otherinfo,2,FALSE)," ")</f>
        <v/>
      </c>
      <c r="J90" s="90">
        <f>IFERROR(VLOOKUP($G90,otherinfo,3,FALSE)," ")</f>
        <v/>
      </c>
      <c r="O90" s="86" t="n"/>
      <c r="P90" s="86" t="n"/>
    </row>
    <row r="91">
      <c r="A91" t="n">
        <v>35101</v>
      </c>
      <c r="B91" t="inlineStr">
        <is>
          <t>Bolton, Finley Anabelle</t>
        </is>
      </c>
      <c r="C91" t="inlineStr">
        <is>
          <t>Manzanita</t>
        </is>
      </c>
      <c r="D91" s="85" t="n">
        <v>0</v>
      </c>
      <c r="E91" s="165" t="n"/>
      <c r="G91" s="63">
        <f>IFERROR(VLOOKUP($A91,sectionidss,2,FALSE)," ")</f>
        <v/>
      </c>
      <c r="H91" s="63">
        <f>IFERROR(VLOOKUP($G91,otherinfo,2,FALSE)," ")</f>
        <v/>
      </c>
      <c r="J91" s="90">
        <f>IFERROR(VLOOKUP($G91,otherinfo,3,FALSE)," ")</f>
        <v/>
      </c>
      <c r="O91" s="86" t="n"/>
      <c r="P91" s="86" t="n"/>
    </row>
    <row r="92">
      <c r="A92" t="n">
        <v>37735</v>
      </c>
      <c r="B92" t="inlineStr">
        <is>
          <t>Broesamle, Eve Patricia</t>
        </is>
      </c>
      <c r="C92" t="inlineStr">
        <is>
          <t>Manzanita</t>
        </is>
      </c>
      <c r="D92" s="85" t="n">
        <v>0</v>
      </c>
      <c r="E92" s="165" t="n"/>
      <c r="G92" s="63">
        <f>IFERROR(VLOOKUP($A92,sectionidss,7,FALSE)," ")</f>
        <v/>
      </c>
      <c r="H92" s="63">
        <f>IFERROR(VLOOKUP($G92,otherinfo,2,FALSE)," ")</f>
        <v/>
      </c>
      <c r="J92" s="90">
        <f>IFERROR(VLOOKUP($G92,otherinfo,3,FALSE)," ")</f>
        <v/>
      </c>
      <c r="O92" s="86" t="n"/>
      <c r="P92" s="86" t="n"/>
    </row>
    <row r="93">
      <c r="A93" t="n">
        <v>37735</v>
      </c>
      <c r="B93" t="inlineStr">
        <is>
          <t>Broesamle, Eve Patricia</t>
        </is>
      </c>
      <c r="C93" t="inlineStr">
        <is>
          <t>Manzanita</t>
        </is>
      </c>
      <c r="D93" s="85" t="n">
        <v>0</v>
      </c>
      <c r="E93" s="165" t="n"/>
      <c r="G93" s="63">
        <f>IFERROR(VLOOKUP($A93,sectionidss,6,FALSE)," ")</f>
        <v/>
      </c>
      <c r="H93" s="63">
        <f>IFERROR(VLOOKUP($G93,otherinfo,2,FALSE)," ")</f>
        <v/>
      </c>
      <c r="J93" s="90">
        <f>IFERROR(VLOOKUP($G93,otherinfo,3,FALSE)," ")</f>
        <v/>
      </c>
      <c r="O93" s="86" t="n"/>
      <c r="P93" s="86" t="n"/>
    </row>
    <row r="94">
      <c r="A94" t="n">
        <v>37735</v>
      </c>
      <c r="B94" t="inlineStr">
        <is>
          <t>Broesamle, Eve Patricia</t>
        </is>
      </c>
      <c r="C94" t="inlineStr">
        <is>
          <t>Manzanita</t>
        </is>
      </c>
      <c r="D94" s="85" t="n">
        <v>0</v>
      </c>
      <c r="E94" s="165" t="n"/>
      <c r="G94" s="63">
        <f>IFERROR(VLOOKUP($A94,sectionidss,5,FALSE)," ")</f>
        <v/>
      </c>
      <c r="H94" s="63">
        <f>IFERROR(VLOOKUP($G94,otherinfo,2,FALSE)," ")</f>
        <v/>
      </c>
      <c r="J94" s="90">
        <f>IFERROR(VLOOKUP($G94,otherinfo,3,FALSE)," ")</f>
        <v/>
      </c>
      <c r="O94" s="86" t="n"/>
      <c r="P94" s="86" t="n"/>
    </row>
    <row r="95">
      <c r="A95" t="n">
        <v>37735</v>
      </c>
      <c r="B95" t="inlineStr">
        <is>
          <t>Broesamle, Eve Patricia</t>
        </is>
      </c>
      <c r="C95" t="inlineStr">
        <is>
          <t>Manzanita</t>
        </is>
      </c>
      <c r="D95" s="85" t="n">
        <v>0</v>
      </c>
      <c r="E95" s="165" t="n"/>
      <c r="G95" s="63">
        <f>IFERROR(VLOOKUP($A95,sectionidss,4,FALSE)," ")</f>
        <v/>
      </c>
      <c r="H95" s="63">
        <f>IFERROR(VLOOKUP($G95,otherinfo,2,FALSE)," ")</f>
        <v/>
      </c>
      <c r="J95" s="90">
        <f>IFERROR(VLOOKUP($G95,otherinfo,3,FALSE)," ")</f>
        <v/>
      </c>
      <c r="O95" s="86" t="n"/>
      <c r="P95" s="86" t="n"/>
    </row>
    <row r="96">
      <c r="A96" t="n">
        <v>37735</v>
      </c>
      <c r="B96" t="inlineStr">
        <is>
          <t>Broesamle, Eve Patricia</t>
        </is>
      </c>
      <c r="C96" t="inlineStr">
        <is>
          <t>Manzanita</t>
        </is>
      </c>
      <c r="D96" s="85" t="n">
        <v>0</v>
      </c>
      <c r="E96" s="165" t="n"/>
      <c r="G96" s="63">
        <f>IFERROR(VLOOKUP($A96,sectionidss,3,FALSE)," ")</f>
        <v/>
      </c>
      <c r="H96" s="63">
        <f>IFERROR(VLOOKUP($G96,otherinfo,2,FALSE)," ")</f>
        <v/>
      </c>
      <c r="J96" s="90">
        <f>IFERROR(VLOOKUP($G96,otherinfo,3,FALSE)," ")</f>
        <v/>
      </c>
      <c r="O96" s="86" t="n"/>
      <c r="P96" s="86" t="n"/>
    </row>
    <row r="97">
      <c r="A97" t="n">
        <v>37735</v>
      </c>
      <c r="B97" t="inlineStr">
        <is>
          <t>Broesamle, Eve Patricia</t>
        </is>
      </c>
      <c r="C97" t="inlineStr">
        <is>
          <t>Manzanita</t>
        </is>
      </c>
      <c r="D97" s="85" t="n">
        <v>0</v>
      </c>
      <c r="E97" s="165" t="n"/>
      <c r="G97" s="63">
        <f>IFERROR(VLOOKUP($A97,sectionidss,2,FALSE)," ")</f>
        <v/>
      </c>
      <c r="H97" s="63">
        <f>IFERROR(VLOOKUP($G97,otherinfo,2,FALSE)," ")</f>
        <v/>
      </c>
      <c r="J97" s="90">
        <f>IFERROR(VLOOKUP($G97,otherinfo,3,FALSE)," ")</f>
        <v/>
      </c>
      <c r="O97" s="86" t="n"/>
      <c r="P97" s="86" t="n"/>
    </row>
    <row r="98">
      <c r="A98" t="n">
        <v>34900</v>
      </c>
      <c r="B98" t="inlineStr">
        <is>
          <t>Bywater, Wren F</t>
        </is>
      </c>
      <c r="C98" t="inlineStr">
        <is>
          <t>Manzanita</t>
        </is>
      </c>
      <c r="D98" s="85" t="n">
        <v>0</v>
      </c>
      <c r="E98" s="165" t="n"/>
      <c r="G98" s="63">
        <f>IFERROR(VLOOKUP($A98,sectionidss,7,FALSE)," ")</f>
        <v/>
      </c>
      <c r="H98" s="63">
        <f>IFERROR(VLOOKUP($G98,otherinfo,2,FALSE)," ")</f>
        <v/>
      </c>
      <c r="J98" s="90">
        <f>IFERROR(VLOOKUP($G98,otherinfo,3,FALSE)," ")</f>
        <v/>
      </c>
      <c r="O98" s="86" t="n"/>
      <c r="P98" s="86" t="n"/>
    </row>
    <row r="99">
      <c r="A99" t="n">
        <v>34900</v>
      </c>
      <c r="B99" t="inlineStr">
        <is>
          <t>Bywater, Wren F</t>
        </is>
      </c>
      <c r="C99" t="inlineStr">
        <is>
          <t>Manzanita</t>
        </is>
      </c>
      <c r="D99" s="85" t="n">
        <v>0</v>
      </c>
      <c r="E99" s="165" t="n"/>
      <c r="G99" s="63">
        <f>IFERROR(VLOOKUP($A99,sectionidss,6,FALSE)," ")</f>
        <v/>
      </c>
      <c r="H99" s="63">
        <f>IFERROR(VLOOKUP($G99,otherinfo,2,FALSE)," ")</f>
        <v/>
      </c>
      <c r="J99" s="90">
        <f>IFERROR(VLOOKUP($G99,otherinfo,3,FALSE)," ")</f>
        <v/>
      </c>
      <c r="O99" s="86" t="n"/>
      <c r="P99" s="86" t="n"/>
    </row>
    <row r="100">
      <c r="A100" t="n">
        <v>34900</v>
      </c>
      <c r="B100" t="inlineStr">
        <is>
          <t>Bywater, Wren F</t>
        </is>
      </c>
      <c r="C100" t="inlineStr">
        <is>
          <t>Manzanita</t>
        </is>
      </c>
      <c r="D100" s="85" t="n">
        <v>0</v>
      </c>
      <c r="E100" s="165" t="n"/>
      <c r="G100" s="63">
        <f>IFERROR(VLOOKUP($A100,sectionidss,5,FALSE)," ")</f>
        <v/>
      </c>
      <c r="H100" s="63">
        <f>IFERROR(VLOOKUP($G100,otherinfo,2,FALSE)," ")</f>
        <v/>
      </c>
      <c r="J100" s="90">
        <f>IFERROR(VLOOKUP($G100,otherinfo,3,FALSE)," ")</f>
        <v/>
      </c>
      <c r="O100" s="86" t="n"/>
      <c r="P100" s="86" t="n"/>
    </row>
    <row r="101">
      <c r="A101" t="n">
        <v>34900</v>
      </c>
      <c r="B101" t="inlineStr">
        <is>
          <t>Bywater, Wren F</t>
        </is>
      </c>
      <c r="C101" t="inlineStr">
        <is>
          <t>Manzanita</t>
        </is>
      </c>
      <c r="D101" s="85" t="n">
        <v>0</v>
      </c>
      <c r="E101" s="165" t="n"/>
      <c r="G101" s="63">
        <f>IFERROR(VLOOKUP($A101,sectionidss,4,FALSE)," ")</f>
        <v/>
      </c>
      <c r="H101" s="63">
        <f>IFERROR(VLOOKUP($G101,otherinfo,2,FALSE)," ")</f>
        <v/>
      </c>
      <c r="J101" s="90">
        <f>IFERROR(VLOOKUP($G101,otherinfo,3,FALSE)," ")</f>
        <v/>
      </c>
      <c r="O101" s="86" t="n"/>
      <c r="P101" s="86" t="n"/>
    </row>
    <row r="102">
      <c r="A102" t="n">
        <v>34900</v>
      </c>
      <c r="B102" t="inlineStr">
        <is>
          <t>Bywater, Wren F</t>
        </is>
      </c>
      <c r="C102" t="inlineStr">
        <is>
          <t>Manzanita</t>
        </is>
      </c>
      <c r="D102" s="85" t="n">
        <v>0</v>
      </c>
      <c r="E102" s="165" t="n"/>
      <c r="G102" s="63">
        <f>IFERROR(VLOOKUP($A102,sectionidss,3,FALSE)," ")</f>
        <v/>
      </c>
      <c r="H102" s="63">
        <f>IFERROR(VLOOKUP($G102,otherinfo,2,FALSE)," ")</f>
        <v/>
      </c>
      <c r="J102" s="90">
        <f>IFERROR(VLOOKUP($G102,otherinfo,3,FALSE)," ")</f>
        <v/>
      </c>
      <c r="O102" s="86" t="n"/>
      <c r="P102" s="86" t="n"/>
    </row>
    <row r="103">
      <c r="A103" t="n">
        <v>34900</v>
      </c>
      <c r="B103" t="inlineStr">
        <is>
          <t>Bywater, Wren F</t>
        </is>
      </c>
      <c r="C103" t="inlineStr">
        <is>
          <t>Manzanita</t>
        </is>
      </c>
      <c r="D103" s="85" t="n">
        <v>0</v>
      </c>
      <c r="E103" s="165" t="n"/>
      <c r="G103" s="63">
        <f>IFERROR(VLOOKUP($A103,sectionidss,2,FALSE)," ")</f>
        <v/>
      </c>
      <c r="H103" s="63">
        <f>IFERROR(VLOOKUP($G103,otherinfo,2,FALSE)," ")</f>
        <v/>
      </c>
      <c r="J103" s="90">
        <f>IFERROR(VLOOKUP($G103,otherinfo,3,FALSE)," ")</f>
        <v/>
      </c>
      <c r="O103" s="86" t="n"/>
      <c r="P103" s="86" t="n"/>
    </row>
    <row r="104">
      <c r="A104" t="n">
        <v>36368</v>
      </c>
      <c r="B104" t="inlineStr">
        <is>
          <t>Chandler, Ezra Alan</t>
        </is>
      </c>
      <c r="C104" t="inlineStr">
        <is>
          <t>Manzanita</t>
        </is>
      </c>
      <c r="D104" s="85" t="n">
        <v>0</v>
      </c>
      <c r="E104" s="165" t="n"/>
      <c r="G104" s="63">
        <f>IFERROR(VLOOKUP($A104,sectionidss,7,FALSE)," ")</f>
        <v/>
      </c>
      <c r="H104" s="63">
        <f>IFERROR(VLOOKUP($G104,otherinfo,2,FALSE)," ")</f>
        <v/>
      </c>
      <c r="J104" s="90">
        <f>IFERROR(VLOOKUP($G104,otherinfo,3,FALSE)," ")</f>
        <v/>
      </c>
      <c r="O104" s="86" t="n"/>
      <c r="P104" s="86" t="n"/>
    </row>
    <row r="105">
      <c r="A105" t="n">
        <v>36368</v>
      </c>
      <c r="B105" t="inlineStr">
        <is>
          <t>Chandler, Ezra Alan</t>
        </is>
      </c>
      <c r="C105" t="inlineStr">
        <is>
          <t>Manzanita</t>
        </is>
      </c>
      <c r="D105" s="85" t="n">
        <v>0</v>
      </c>
      <c r="E105" s="165" t="n"/>
      <c r="G105" s="63">
        <f>IFERROR(VLOOKUP($A105,sectionidss,6,FALSE)," ")</f>
        <v/>
      </c>
      <c r="H105" s="63">
        <f>IFERROR(VLOOKUP($G105,otherinfo,2,FALSE)," ")</f>
        <v/>
      </c>
      <c r="J105" s="90">
        <f>IFERROR(VLOOKUP($G105,otherinfo,3,FALSE)," ")</f>
        <v/>
      </c>
      <c r="O105" s="86" t="n"/>
      <c r="P105" s="86" t="n"/>
    </row>
    <row r="106">
      <c r="A106" t="n">
        <v>36368</v>
      </c>
      <c r="B106" t="inlineStr">
        <is>
          <t>Chandler, Ezra Alan</t>
        </is>
      </c>
      <c r="C106" t="inlineStr">
        <is>
          <t>Manzanita</t>
        </is>
      </c>
      <c r="D106" s="85" t="n">
        <v>0</v>
      </c>
      <c r="E106" s="165" t="n"/>
      <c r="G106" s="63">
        <f>IFERROR(VLOOKUP($A106,sectionidss,5,FALSE)," ")</f>
        <v/>
      </c>
      <c r="H106" s="63">
        <f>IFERROR(VLOOKUP($G106,otherinfo,2,FALSE)," ")</f>
        <v/>
      </c>
      <c r="J106" s="90">
        <f>IFERROR(VLOOKUP($G106,otherinfo,3,FALSE)," ")</f>
        <v/>
      </c>
      <c r="O106" s="86" t="n"/>
      <c r="P106" s="86" t="n"/>
    </row>
    <row r="107">
      <c r="A107" t="n">
        <v>36368</v>
      </c>
      <c r="B107" t="inlineStr">
        <is>
          <t>Chandler, Ezra Alan</t>
        </is>
      </c>
      <c r="C107" t="inlineStr">
        <is>
          <t>Manzanita</t>
        </is>
      </c>
      <c r="D107" s="85" t="n">
        <v>0</v>
      </c>
      <c r="E107" s="165" t="n"/>
      <c r="G107" s="63">
        <f>IFERROR(VLOOKUP($A107,sectionidss,4,FALSE)," ")</f>
        <v/>
      </c>
      <c r="H107" s="63">
        <f>IFERROR(VLOOKUP($G107,otherinfo,2,FALSE)," ")</f>
        <v/>
      </c>
      <c r="J107" s="90">
        <f>IFERROR(VLOOKUP($G107,otherinfo,3,FALSE)," ")</f>
        <v/>
      </c>
      <c r="O107" s="86" t="n"/>
      <c r="P107" s="86" t="n"/>
    </row>
    <row r="108">
      <c r="A108" t="n">
        <v>36368</v>
      </c>
      <c r="B108" t="inlineStr">
        <is>
          <t>Chandler, Ezra Alan</t>
        </is>
      </c>
      <c r="C108" t="inlineStr">
        <is>
          <t>Manzanita</t>
        </is>
      </c>
      <c r="D108" s="85" t="n">
        <v>0</v>
      </c>
      <c r="E108" s="165" t="n"/>
      <c r="G108" s="63">
        <f>IFERROR(VLOOKUP($A108,sectionidss,3,FALSE)," ")</f>
        <v/>
      </c>
      <c r="H108" s="63">
        <f>IFERROR(VLOOKUP($G108,otherinfo,2,FALSE)," ")</f>
        <v/>
      </c>
      <c r="J108" s="90">
        <f>IFERROR(VLOOKUP($G108,otherinfo,3,FALSE)," ")</f>
        <v/>
      </c>
      <c r="O108" s="86" t="n"/>
      <c r="P108" s="86" t="n"/>
    </row>
    <row r="109">
      <c r="A109" t="n">
        <v>36368</v>
      </c>
      <c r="B109" t="inlineStr">
        <is>
          <t>Chandler, Ezra Alan</t>
        </is>
      </c>
      <c r="C109" t="inlineStr">
        <is>
          <t>Manzanita</t>
        </is>
      </c>
      <c r="D109" s="85" t="n">
        <v>0</v>
      </c>
      <c r="E109" s="165" t="n"/>
      <c r="G109" s="63">
        <f>IFERROR(VLOOKUP($A109,sectionidss,2,FALSE)," ")</f>
        <v/>
      </c>
      <c r="H109" s="63">
        <f>IFERROR(VLOOKUP($G109,otherinfo,2,FALSE)," ")</f>
        <v/>
      </c>
      <c r="J109" s="90">
        <f>IFERROR(VLOOKUP($G109,otherinfo,3,FALSE)," ")</f>
        <v/>
      </c>
      <c r="O109" s="86" t="n"/>
      <c r="P109" s="86" t="n"/>
    </row>
    <row r="110">
      <c r="A110" t="n">
        <v>35384</v>
      </c>
      <c r="B110" t="inlineStr">
        <is>
          <t>Clark, Sadie Raye</t>
        </is>
      </c>
      <c r="C110" t="inlineStr">
        <is>
          <t>Manzanita</t>
        </is>
      </c>
      <c r="D110" s="85" t="n">
        <v>0</v>
      </c>
      <c r="E110" s="165" t="n"/>
      <c r="G110" s="63">
        <f>IFERROR(VLOOKUP($A110,sectionidss,7,FALSE)," ")</f>
        <v/>
      </c>
      <c r="H110" s="63">
        <f>IFERROR(VLOOKUP($G110,otherinfo,2,FALSE)," ")</f>
        <v/>
      </c>
      <c r="J110" s="90">
        <f>IFERROR(VLOOKUP($G110,otherinfo,3,FALSE)," ")</f>
        <v/>
      </c>
      <c r="O110" s="86" t="n"/>
      <c r="P110" s="86" t="n"/>
    </row>
    <row r="111">
      <c r="A111" t="n">
        <v>35384</v>
      </c>
      <c r="B111" t="inlineStr">
        <is>
          <t>Clark, Sadie Raye</t>
        </is>
      </c>
      <c r="C111" t="inlineStr">
        <is>
          <t>Manzanita</t>
        </is>
      </c>
      <c r="D111" s="85" t="n">
        <v>0</v>
      </c>
      <c r="E111" s="165" t="n"/>
      <c r="G111" s="63">
        <f>IFERROR(VLOOKUP($A111,sectionidss,6,FALSE)," ")</f>
        <v/>
      </c>
      <c r="H111" s="63">
        <f>IFERROR(VLOOKUP($G111,otherinfo,2,FALSE)," ")</f>
        <v/>
      </c>
      <c r="J111" s="90">
        <f>IFERROR(VLOOKUP($G111,otherinfo,3,FALSE)," ")</f>
        <v/>
      </c>
      <c r="O111" s="86" t="n"/>
      <c r="P111" s="86" t="n"/>
    </row>
    <row r="112">
      <c r="A112" t="n">
        <v>35384</v>
      </c>
      <c r="B112" t="inlineStr">
        <is>
          <t>Clark, Sadie Raye</t>
        </is>
      </c>
      <c r="C112" t="inlineStr">
        <is>
          <t>Manzanita</t>
        </is>
      </c>
      <c r="D112" s="85" t="n">
        <v>0</v>
      </c>
      <c r="E112" s="165" t="n"/>
      <c r="G112" s="63">
        <f>IFERROR(VLOOKUP($A112,sectionidss,5,FALSE)," ")</f>
        <v/>
      </c>
      <c r="H112" s="63">
        <f>IFERROR(VLOOKUP($G112,otherinfo,2,FALSE)," ")</f>
        <v/>
      </c>
      <c r="J112" s="90">
        <f>IFERROR(VLOOKUP($G112,otherinfo,3,FALSE)," ")</f>
        <v/>
      </c>
      <c r="O112" s="86" t="n"/>
      <c r="P112" s="86" t="n"/>
    </row>
    <row r="113">
      <c r="A113" t="n">
        <v>35384</v>
      </c>
      <c r="B113" t="inlineStr">
        <is>
          <t>Clark, Sadie Raye</t>
        </is>
      </c>
      <c r="C113" t="inlineStr">
        <is>
          <t>Manzanita</t>
        </is>
      </c>
      <c r="D113" s="85" t="n">
        <v>0</v>
      </c>
      <c r="E113" s="165" t="n"/>
      <c r="G113" s="63">
        <f>IFERROR(VLOOKUP($A113,sectionidss,4,FALSE)," ")</f>
        <v/>
      </c>
      <c r="H113" s="63">
        <f>IFERROR(VLOOKUP($G113,otherinfo,2,FALSE)," ")</f>
        <v/>
      </c>
      <c r="J113" s="90">
        <f>IFERROR(VLOOKUP($G113,otherinfo,3,FALSE)," ")</f>
        <v/>
      </c>
      <c r="O113" s="86" t="n"/>
      <c r="P113" s="86" t="n"/>
    </row>
    <row r="114">
      <c r="A114" t="n">
        <v>35384</v>
      </c>
      <c r="B114" t="inlineStr">
        <is>
          <t>Clark, Sadie Raye</t>
        </is>
      </c>
      <c r="C114" t="inlineStr">
        <is>
          <t>Manzanita</t>
        </is>
      </c>
      <c r="D114" s="85" t="n">
        <v>0</v>
      </c>
      <c r="E114" s="165" t="n"/>
      <c r="G114" s="63">
        <f>IFERROR(VLOOKUP($A114,sectionidss,3,FALSE)," ")</f>
        <v/>
      </c>
      <c r="H114" s="63">
        <f>IFERROR(VLOOKUP($G114,otherinfo,2,FALSE)," ")</f>
        <v/>
      </c>
      <c r="J114" s="90">
        <f>IFERROR(VLOOKUP($G114,otherinfo,3,FALSE)," ")</f>
        <v/>
      </c>
      <c r="O114" s="86" t="n"/>
      <c r="P114" s="86" t="n"/>
    </row>
    <row r="115">
      <c r="A115" t="n">
        <v>35384</v>
      </c>
      <c r="B115" t="inlineStr">
        <is>
          <t>Clark, Sadie Raye</t>
        </is>
      </c>
      <c r="C115" t="inlineStr">
        <is>
          <t>Manzanita</t>
        </is>
      </c>
      <c r="D115" s="85" t="n">
        <v>0</v>
      </c>
      <c r="E115" s="165" t="n"/>
      <c r="G115" s="63">
        <f>IFERROR(VLOOKUP($A115,sectionidss,2,FALSE)," ")</f>
        <v/>
      </c>
      <c r="H115" s="63">
        <f>IFERROR(VLOOKUP($G115,otherinfo,2,FALSE)," ")</f>
        <v/>
      </c>
      <c r="J115" s="90">
        <f>IFERROR(VLOOKUP($G115,otherinfo,3,FALSE)," ")</f>
        <v/>
      </c>
      <c r="O115" s="86" t="n"/>
      <c r="P115" s="86" t="n"/>
    </row>
    <row r="116">
      <c r="A116" t="n">
        <v>35085</v>
      </c>
      <c r="B116" t="inlineStr">
        <is>
          <t>Clason, Canyon</t>
        </is>
      </c>
      <c r="C116" t="inlineStr">
        <is>
          <t>Manzanita</t>
        </is>
      </c>
      <c r="D116" s="85" t="n">
        <v>0</v>
      </c>
      <c r="E116" s="165" t="n"/>
      <c r="G116" s="63">
        <f>IFERROR(VLOOKUP($A116,sectionidss,7,FALSE)," ")</f>
        <v/>
      </c>
      <c r="H116" s="63">
        <f>IFERROR(VLOOKUP($G116,otherinfo,2,FALSE)," ")</f>
        <v/>
      </c>
      <c r="J116" s="90">
        <f>IFERROR(VLOOKUP($G116,otherinfo,3,FALSE)," ")</f>
        <v/>
      </c>
      <c r="O116" s="86" t="n"/>
      <c r="P116" s="86" t="n"/>
    </row>
    <row r="117">
      <c r="A117" t="n">
        <v>35085</v>
      </c>
      <c r="B117" t="inlineStr">
        <is>
          <t>Clason, Canyon</t>
        </is>
      </c>
      <c r="C117" t="inlineStr">
        <is>
          <t>Manzanita</t>
        </is>
      </c>
      <c r="D117" s="85" t="n">
        <v>0</v>
      </c>
      <c r="E117" s="165" t="n"/>
      <c r="G117" s="63">
        <f>IFERROR(VLOOKUP($A117,sectionidss,6,FALSE)," ")</f>
        <v/>
      </c>
      <c r="H117" s="63">
        <f>IFERROR(VLOOKUP($G117,otherinfo,2,FALSE)," ")</f>
        <v/>
      </c>
      <c r="J117" s="90">
        <f>IFERROR(VLOOKUP($G117,otherinfo,3,FALSE)," ")</f>
        <v/>
      </c>
      <c r="O117" s="86" t="n"/>
      <c r="P117" s="86" t="n"/>
    </row>
    <row r="118">
      <c r="A118" t="n">
        <v>35085</v>
      </c>
      <c r="B118" t="inlineStr">
        <is>
          <t>Clason, Canyon</t>
        </is>
      </c>
      <c r="C118" t="inlineStr">
        <is>
          <t>Manzanita</t>
        </is>
      </c>
      <c r="D118" s="85" t="n">
        <v>0</v>
      </c>
      <c r="E118" s="165" t="n"/>
      <c r="G118" s="63">
        <f>IFERROR(VLOOKUP($A118,sectionidss,5,FALSE)," ")</f>
        <v/>
      </c>
      <c r="H118" s="63">
        <f>IFERROR(VLOOKUP($G118,otherinfo,2,FALSE)," ")</f>
        <v/>
      </c>
      <c r="J118" s="90">
        <f>IFERROR(VLOOKUP($G118,otherinfo,3,FALSE)," ")</f>
        <v/>
      </c>
      <c r="O118" s="86" t="n"/>
      <c r="P118" s="86" t="n"/>
    </row>
    <row r="119">
      <c r="A119" t="n">
        <v>35085</v>
      </c>
      <c r="B119" t="inlineStr">
        <is>
          <t>Clason, Canyon</t>
        </is>
      </c>
      <c r="C119" t="inlineStr">
        <is>
          <t>Manzanita</t>
        </is>
      </c>
      <c r="D119" s="85" t="n">
        <v>0</v>
      </c>
      <c r="E119" s="165" t="n"/>
      <c r="G119" s="63">
        <f>IFERROR(VLOOKUP($A119,sectionidss,4,FALSE)," ")</f>
        <v/>
      </c>
      <c r="H119" s="63">
        <f>IFERROR(VLOOKUP($G119,otherinfo,2,FALSE)," ")</f>
        <v/>
      </c>
      <c r="J119" s="90">
        <f>IFERROR(VLOOKUP($G119,otherinfo,3,FALSE)," ")</f>
        <v/>
      </c>
      <c r="O119" s="86" t="n"/>
      <c r="P119" s="86" t="n"/>
    </row>
    <row r="120">
      <c r="A120" t="n">
        <v>35085</v>
      </c>
      <c r="B120" t="inlineStr">
        <is>
          <t>Clason, Canyon</t>
        </is>
      </c>
      <c r="C120" t="inlineStr">
        <is>
          <t>Manzanita</t>
        </is>
      </c>
      <c r="D120" s="85" t="n">
        <v>0</v>
      </c>
      <c r="E120" s="165" t="n"/>
      <c r="G120" s="63">
        <f>IFERROR(VLOOKUP($A120,sectionidss,3,FALSE)," ")</f>
        <v/>
      </c>
      <c r="H120" s="63">
        <f>IFERROR(VLOOKUP($G120,otherinfo,2,FALSE)," ")</f>
        <v/>
      </c>
      <c r="J120" s="90">
        <f>IFERROR(VLOOKUP($G120,otherinfo,3,FALSE)," ")</f>
        <v/>
      </c>
      <c r="O120" s="86" t="n"/>
      <c r="P120" s="86" t="n"/>
    </row>
    <row r="121">
      <c r="A121" t="n">
        <v>35085</v>
      </c>
      <c r="B121" t="inlineStr">
        <is>
          <t>Clason, Canyon</t>
        </is>
      </c>
      <c r="C121" t="inlineStr">
        <is>
          <t>Manzanita</t>
        </is>
      </c>
      <c r="D121" s="85" t="n">
        <v>0</v>
      </c>
      <c r="E121" s="165" t="n"/>
      <c r="G121" s="63">
        <f>IFERROR(VLOOKUP($A121,sectionidss,2,FALSE)," ")</f>
        <v/>
      </c>
      <c r="H121" s="63">
        <f>IFERROR(VLOOKUP($G121,otherinfo,2,FALSE)," ")</f>
        <v/>
      </c>
      <c r="J121" s="90">
        <f>IFERROR(VLOOKUP($G121,otherinfo,3,FALSE)," ")</f>
        <v/>
      </c>
      <c r="O121" s="86" t="n"/>
      <c r="P121" s="86" t="n"/>
    </row>
    <row r="122">
      <c r="A122" t="n">
        <v>36793</v>
      </c>
      <c r="B122" t="inlineStr">
        <is>
          <t>Collins, Ella May</t>
        </is>
      </c>
      <c r="C122" t="inlineStr">
        <is>
          <t>Manzanita</t>
        </is>
      </c>
      <c r="D122" s="85" t="n">
        <v>0</v>
      </c>
      <c r="E122" s="165" t="n"/>
      <c r="G122" s="63">
        <f>IFERROR(VLOOKUP($A122,sectionidss,7,FALSE)," ")</f>
        <v/>
      </c>
      <c r="H122" s="63">
        <f>IFERROR(VLOOKUP($G122,otherinfo,2,FALSE)," ")</f>
        <v/>
      </c>
      <c r="J122" s="90">
        <f>IFERROR(VLOOKUP($G122,otherinfo,3,FALSE)," ")</f>
        <v/>
      </c>
      <c r="O122" s="86" t="n"/>
      <c r="P122" s="86" t="n"/>
    </row>
    <row r="123">
      <c r="A123" t="n">
        <v>36793</v>
      </c>
      <c r="B123" t="inlineStr">
        <is>
          <t>Collins, Ella May</t>
        </is>
      </c>
      <c r="C123" t="inlineStr">
        <is>
          <t>Manzanita</t>
        </is>
      </c>
      <c r="D123" s="85" t="n">
        <v>0</v>
      </c>
      <c r="E123" s="165" t="n"/>
      <c r="G123" s="63">
        <f>IFERROR(VLOOKUP($A123,sectionidss,6,FALSE)," ")</f>
        <v/>
      </c>
      <c r="H123" s="63">
        <f>IFERROR(VLOOKUP($G123,otherinfo,2,FALSE)," ")</f>
        <v/>
      </c>
      <c r="J123" s="90">
        <f>IFERROR(VLOOKUP($G123,otherinfo,3,FALSE)," ")</f>
        <v/>
      </c>
      <c r="O123" s="86" t="n"/>
      <c r="P123" s="86" t="n"/>
    </row>
    <row r="124">
      <c r="A124" t="n">
        <v>36793</v>
      </c>
      <c r="B124" t="inlineStr">
        <is>
          <t>Collins, Ella May</t>
        </is>
      </c>
      <c r="C124" t="inlineStr">
        <is>
          <t>Manzanita</t>
        </is>
      </c>
      <c r="D124" s="85" t="n">
        <v>0</v>
      </c>
      <c r="E124" s="165" t="n"/>
      <c r="G124" s="63">
        <f>IFERROR(VLOOKUP($A124,sectionidss,5,FALSE)," ")</f>
        <v/>
      </c>
      <c r="H124" s="63">
        <f>IFERROR(VLOOKUP($G124,otherinfo,2,FALSE)," ")</f>
        <v/>
      </c>
      <c r="J124" s="90">
        <f>IFERROR(VLOOKUP($G124,otherinfo,3,FALSE)," ")</f>
        <v/>
      </c>
      <c r="O124" s="86" t="n"/>
      <c r="P124" s="86" t="n"/>
    </row>
    <row r="125">
      <c r="A125" t="n">
        <v>36793</v>
      </c>
      <c r="B125" t="inlineStr">
        <is>
          <t>Collins, Ella May</t>
        </is>
      </c>
      <c r="C125" t="inlineStr">
        <is>
          <t>Manzanita</t>
        </is>
      </c>
      <c r="D125" s="85" t="n">
        <v>0</v>
      </c>
      <c r="E125" s="165" t="n"/>
      <c r="G125" s="63">
        <f>IFERROR(VLOOKUP($A125,sectionidss,4,FALSE)," ")</f>
        <v/>
      </c>
      <c r="H125" s="63">
        <f>IFERROR(VLOOKUP($G125,otherinfo,2,FALSE)," ")</f>
        <v/>
      </c>
      <c r="J125" s="90">
        <f>IFERROR(VLOOKUP($G125,otherinfo,3,FALSE)," ")</f>
        <v/>
      </c>
      <c r="O125" s="86" t="n"/>
      <c r="P125" s="86" t="n"/>
    </row>
    <row r="126">
      <c r="A126" t="n">
        <v>36793</v>
      </c>
      <c r="B126" t="inlineStr">
        <is>
          <t>Collins, Ella May</t>
        </is>
      </c>
      <c r="C126" t="inlineStr">
        <is>
          <t>Manzanita</t>
        </is>
      </c>
      <c r="D126" s="85" t="n">
        <v>0</v>
      </c>
      <c r="E126" s="165" t="n"/>
      <c r="G126" s="63">
        <f>IFERROR(VLOOKUP($A126,sectionidss,3,FALSE)," ")</f>
        <v/>
      </c>
      <c r="H126" s="63">
        <f>IFERROR(VLOOKUP($G126,otherinfo,2,FALSE)," ")</f>
        <v/>
      </c>
      <c r="J126" s="90">
        <f>IFERROR(VLOOKUP($G126,otherinfo,3,FALSE)," ")</f>
        <v/>
      </c>
      <c r="O126" s="86" t="n"/>
      <c r="P126" s="86" t="n"/>
    </row>
    <row r="127">
      <c r="A127" t="n">
        <v>36793</v>
      </c>
      <c r="B127" t="inlineStr">
        <is>
          <t>Collins, Ella May</t>
        </is>
      </c>
      <c r="C127" t="inlineStr">
        <is>
          <t>Manzanita</t>
        </is>
      </c>
      <c r="D127" s="85" t="n">
        <v>0</v>
      </c>
      <c r="E127" s="165" t="n"/>
      <c r="G127" s="63">
        <f>IFERROR(VLOOKUP($A127,sectionidss,2,FALSE)," ")</f>
        <v/>
      </c>
      <c r="H127" s="63">
        <f>IFERROR(VLOOKUP($G127,otherinfo,2,FALSE)," ")</f>
        <v/>
      </c>
      <c r="J127" s="90">
        <f>IFERROR(VLOOKUP($G127,otherinfo,3,FALSE)," ")</f>
        <v/>
      </c>
      <c r="O127" s="86" t="n"/>
      <c r="P127" s="86" t="n"/>
    </row>
    <row r="128">
      <c r="A128" t="n">
        <v>35427</v>
      </c>
      <c r="B128" t="inlineStr">
        <is>
          <t>Connolly, Vivian K</t>
        </is>
      </c>
      <c r="C128" t="inlineStr">
        <is>
          <t>Manzanita</t>
        </is>
      </c>
      <c r="D128" s="85" t="n">
        <v>0</v>
      </c>
      <c r="E128" s="165" t="n"/>
      <c r="G128" s="63">
        <f>IFERROR(VLOOKUP($A128,sectionidss,7,FALSE)," ")</f>
        <v/>
      </c>
      <c r="H128" s="63">
        <f>IFERROR(VLOOKUP($G128,otherinfo,2,FALSE)," ")</f>
        <v/>
      </c>
      <c r="J128" s="90">
        <f>IFERROR(VLOOKUP($G128,otherinfo,3,FALSE)," ")</f>
        <v/>
      </c>
      <c r="O128" s="86" t="n"/>
      <c r="P128" s="86" t="n"/>
    </row>
    <row r="129">
      <c r="A129" t="n">
        <v>35427</v>
      </c>
      <c r="B129" t="inlineStr">
        <is>
          <t>Connolly, Vivian K</t>
        </is>
      </c>
      <c r="C129" t="inlineStr">
        <is>
          <t>Manzanita</t>
        </is>
      </c>
      <c r="D129" s="85" t="n">
        <v>0</v>
      </c>
      <c r="E129" s="165" t="n"/>
      <c r="G129" s="63">
        <f>IFERROR(VLOOKUP($A129,sectionidss,6,FALSE)," ")</f>
        <v/>
      </c>
      <c r="H129" s="63">
        <f>IFERROR(VLOOKUP($G129,otherinfo,2,FALSE)," ")</f>
        <v/>
      </c>
      <c r="J129" s="90">
        <f>IFERROR(VLOOKUP($G129,otherinfo,3,FALSE)," ")</f>
        <v/>
      </c>
      <c r="O129" s="86" t="n"/>
      <c r="P129" s="86" t="n"/>
    </row>
    <row r="130">
      <c r="A130" t="n">
        <v>35427</v>
      </c>
      <c r="B130" t="inlineStr">
        <is>
          <t>Connolly, Vivian K</t>
        </is>
      </c>
      <c r="C130" t="inlineStr">
        <is>
          <t>Manzanita</t>
        </is>
      </c>
      <c r="D130" s="85" t="n">
        <v>0</v>
      </c>
      <c r="E130" s="165" t="n"/>
      <c r="G130" s="63">
        <f>IFERROR(VLOOKUP($A130,sectionidss,5,FALSE)," ")</f>
        <v/>
      </c>
      <c r="H130" s="63">
        <f>IFERROR(VLOOKUP($G130,otherinfo,2,FALSE)," ")</f>
        <v/>
      </c>
      <c r="J130" s="90">
        <f>IFERROR(VLOOKUP($G130,otherinfo,3,FALSE)," ")</f>
        <v/>
      </c>
      <c r="O130" s="86" t="n"/>
      <c r="P130" s="86" t="n"/>
    </row>
    <row r="131">
      <c r="A131" t="n">
        <v>35427</v>
      </c>
      <c r="B131" t="inlineStr">
        <is>
          <t>Connolly, Vivian K</t>
        </is>
      </c>
      <c r="C131" t="inlineStr">
        <is>
          <t>Manzanita</t>
        </is>
      </c>
      <c r="D131" s="85" t="n">
        <v>0</v>
      </c>
      <c r="E131" s="165" t="n"/>
      <c r="G131" s="63">
        <f>IFERROR(VLOOKUP($A131,sectionidss,4,FALSE)," ")</f>
        <v/>
      </c>
      <c r="H131" s="63">
        <f>IFERROR(VLOOKUP($G131,otherinfo,2,FALSE)," ")</f>
        <v/>
      </c>
      <c r="J131" s="90">
        <f>IFERROR(VLOOKUP($G131,otherinfo,3,FALSE)," ")</f>
        <v/>
      </c>
      <c r="O131" s="86" t="n"/>
      <c r="P131" s="86" t="n"/>
    </row>
    <row r="132">
      <c r="A132" t="n">
        <v>35427</v>
      </c>
      <c r="B132" t="inlineStr">
        <is>
          <t>Connolly, Vivian K</t>
        </is>
      </c>
      <c r="C132" t="inlineStr">
        <is>
          <t>Manzanita</t>
        </is>
      </c>
      <c r="D132" s="85" t="n">
        <v>0</v>
      </c>
      <c r="E132" s="165" t="n"/>
      <c r="G132" s="63">
        <f>IFERROR(VLOOKUP($A132,sectionidss,3,FALSE)," ")</f>
        <v/>
      </c>
      <c r="H132" s="63">
        <f>IFERROR(VLOOKUP($G132,otherinfo,2,FALSE)," ")</f>
        <v/>
      </c>
      <c r="J132" s="90">
        <f>IFERROR(VLOOKUP($G132,otherinfo,3,FALSE)," ")</f>
        <v/>
      </c>
      <c r="O132" s="86" t="n"/>
      <c r="P132" s="86" t="n"/>
    </row>
    <row r="133">
      <c r="A133" t="n">
        <v>35427</v>
      </c>
      <c r="B133" t="inlineStr">
        <is>
          <t>Connolly, Vivian K</t>
        </is>
      </c>
      <c r="C133" t="inlineStr">
        <is>
          <t>Manzanita</t>
        </is>
      </c>
      <c r="D133" s="85" t="n">
        <v>0</v>
      </c>
      <c r="E133" s="165" t="n"/>
      <c r="G133" s="63">
        <f>IFERROR(VLOOKUP($A133,sectionidss,2,FALSE)," ")</f>
        <v/>
      </c>
      <c r="H133" s="63">
        <f>IFERROR(VLOOKUP($G133,otherinfo,2,FALSE)," ")</f>
        <v/>
      </c>
      <c r="J133" s="90">
        <f>IFERROR(VLOOKUP($G133,otherinfo,3,FALSE)," ")</f>
        <v/>
      </c>
      <c r="O133" s="86" t="n"/>
      <c r="P133" s="86" t="n"/>
    </row>
    <row r="134">
      <c r="A134" t="n">
        <v>39368</v>
      </c>
      <c r="B134" t="inlineStr">
        <is>
          <t>Corsbie, Gabe</t>
        </is>
      </c>
      <c r="C134" t="inlineStr">
        <is>
          <t>Manzanita</t>
        </is>
      </c>
      <c r="D134" s="85" t="n">
        <v>0</v>
      </c>
      <c r="E134" s="165" t="n"/>
      <c r="G134" s="63">
        <f>IFERROR(VLOOKUP($A134,sectionidss,7,FALSE)," ")</f>
        <v/>
      </c>
      <c r="H134" s="63">
        <f>IFERROR(VLOOKUP($G134,otherinfo,2,FALSE)," ")</f>
        <v/>
      </c>
      <c r="J134" s="90">
        <f>IFERROR(VLOOKUP($G134,otherinfo,3,FALSE)," ")</f>
        <v/>
      </c>
      <c r="O134" s="86" t="n"/>
      <c r="P134" s="86" t="n"/>
    </row>
    <row r="135">
      <c r="A135" t="n">
        <v>39368</v>
      </c>
      <c r="B135" t="inlineStr">
        <is>
          <t>Corsbie, Gabe</t>
        </is>
      </c>
      <c r="C135" t="inlineStr">
        <is>
          <t>Manzanita</t>
        </is>
      </c>
      <c r="D135" s="85" t="n">
        <v>0</v>
      </c>
      <c r="E135" s="165" t="n"/>
      <c r="G135" s="63">
        <f>IFERROR(VLOOKUP($A135,sectionidss,6,FALSE)," ")</f>
        <v/>
      </c>
      <c r="H135" s="63">
        <f>IFERROR(VLOOKUP($G135,otherinfo,2,FALSE)," ")</f>
        <v/>
      </c>
      <c r="J135" s="90">
        <f>IFERROR(VLOOKUP($G135,otherinfo,3,FALSE)," ")</f>
        <v/>
      </c>
      <c r="O135" s="86" t="n"/>
      <c r="P135" s="86" t="n"/>
    </row>
    <row r="136">
      <c r="A136" t="n">
        <v>39368</v>
      </c>
      <c r="B136" t="inlineStr">
        <is>
          <t>Corsbie, Gabe</t>
        </is>
      </c>
      <c r="C136" t="inlineStr">
        <is>
          <t>Manzanita</t>
        </is>
      </c>
      <c r="D136" s="85" t="n">
        <v>0</v>
      </c>
      <c r="E136" s="165" t="n"/>
      <c r="G136" s="63">
        <f>IFERROR(VLOOKUP($A136,sectionidss,5,FALSE)," ")</f>
        <v/>
      </c>
      <c r="H136" s="63">
        <f>IFERROR(VLOOKUP($G136,otherinfo,2,FALSE)," ")</f>
        <v/>
      </c>
      <c r="J136" s="90">
        <f>IFERROR(VLOOKUP($G136,otherinfo,3,FALSE)," ")</f>
        <v/>
      </c>
      <c r="O136" s="86" t="n"/>
      <c r="P136" s="86" t="n"/>
    </row>
    <row r="137">
      <c r="A137" t="n">
        <v>39368</v>
      </c>
      <c r="B137" t="inlineStr">
        <is>
          <t>Corsbie, Gabe</t>
        </is>
      </c>
      <c r="C137" t="inlineStr">
        <is>
          <t>Manzanita</t>
        </is>
      </c>
      <c r="D137" s="85" t="n">
        <v>0</v>
      </c>
      <c r="E137" s="165" t="n"/>
      <c r="G137" s="63">
        <f>IFERROR(VLOOKUP($A137,sectionidss,4,FALSE)," ")</f>
        <v/>
      </c>
      <c r="H137" s="63">
        <f>IFERROR(VLOOKUP($G137,otherinfo,2,FALSE)," ")</f>
        <v/>
      </c>
      <c r="J137" s="90">
        <f>IFERROR(VLOOKUP($G137,otherinfo,3,FALSE)," ")</f>
        <v/>
      </c>
      <c r="O137" s="86" t="n"/>
      <c r="P137" s="86" t="n"/>
    </row>
    <row r="138">
      <c r="A138" t="n">
        <v>39368</v>
      </c>
      <c r="B138" t="inlineStr">
        <is>
          <t>Corsbie, Gabe</t>
        </is>
      </c>
      <c r="C138" t="inlineStr">
        <is>
          <t>Manzanita</t>
        </is>
      </c>
      <c r="D138" s="85" t="n">
        <v>0</v>
      </c>
      <c r="E138" s="165" t="n"/>
      <c r="G138" s="63">
        <f>IFERROR(VLOOKUP($A138,sectionidss,3,FALSE)," ")</f>
        <v/>
      </c>
      <c r="H138" s="63">
        <f>IFERROR(VLOOKUP($G138,otherinfo,2,FALSE)," ")</f>
        <v/>
      </c>
      <c r="J138" s="90">
        <f>IFERROR(VLOOKUP($G138,otherinfo,3,FALSE)," ")</f>
        <v/>
      </c>
      <c r="O138" s="86" t="n"/>
      <c r="P138" s="86" t="n"/>
    </row>
    <row r="139">
      <c r="A139" t="n">
        <v>39368</v>
      </c>
      <c r="B139" t="inlineStr">
        <is>
          <t>Corsbie, Gabe</t>
        </is>
      </c>
      <c r="C139" t="inlineStr">
        <is>
          <t>Manzanita</t>
        </is>
      </c>
      <c r="D139" s="85" t="n">
        <v>0</v>
      </c>
      <c r="E139" s="165" t="n"/>
      <c r="G139" s="63">
        <f>IFERROR(VLOOKUP($A139,sectionidss,2,FALSE)," ")</f>
        <v/>
      </c>
      <c r="H139" s="63">
        <f>IFERROR(VLOOKUP($G139,otherinfo,2,FALSE)," ")</f>
        <v/>
      </c>
      <c r="J139" s="90">
        <f>IFERROR(VLOOKUP($G139,otherinfo,3,FALSE)," ")</f>
        <v/>
      </c>
      <c r="O139" s="86" t="n"/>
      <c r="P139" s="86" t="n"/>
    </row>
    <row r="140">
      <c r="A140" t="n">
        <v>39160</v>
      </c>
      <c r="B140" t="inlineStr">
        <is>
          <t>Coulter, Stephen James</t>
        </is>
      </c>
      <c r="C140" t="inlineStr">
        <is>
          <t>Manzanita</t>
        </is>
      </c>
      <c r="D140" s="85" t="n">
        <v>0</v>
      </c>
      <c r="E140" s="165" t="n"/>
      <c r="G140" s="63">
        <f>IFERROR(VLOOKUP($A140,sectionidss,7,FALSE)," ")</f>
        <v/>
      </c>
      <c r="H140" s="63">
        <f>IFERROR(VLOOKUP($G140,otherinfo,2,FALSE)," ")</f>
        <v/>
      </c>
      <c r="J140" s="90">
        <f>IFERROR(VLOOKUP($G140,otherinfo,3,FALSE)," ")</f>
        <v/>
      </c>
      <c r="O140" s="86" t="n"/>
      <c r="P140" s="86" t="n"/>
    </row>
    <row r="141">
      <c r="A141" t="n">
        <v>39160</v>
      </c>
      <c r="B141" t="inlineStr">
        <is>
          <t>Coulter, Stephen James</t>
        </is>
      </c>
      <c r="C141" t="inlineStr">
        <is>
          <t>Manzanita</t>
        </is>
      </c>
      <c r="D141" s="85" t="n">
        <v>0</v>
      </c>
      <c r="E141" s="165" t="n"/>
      <c r="G141" s="63">
        <f>IFERROR(VLOOKUP($A141,sectionidss,6,FALSE)," ")</f>
        <v/>
      </c>
      <c r="H141" s="63">
        <f>IFERROR(VLOOKUP($G141,otherinfo,2,FALSE)," ")</f>
        <v/>
      </c>
      <c r="J141" s="90">
        <f>IFERROR(VLOOKUP($G141,otherinfo,3,FALSE)," ")</f>
        <v/>
      </c>
      <c r="O141" s="86" t="n"/>
      <c r="P141" s="86" t="n"/>
    </row>
    <row r="142">
      <c r="A142" t="n">
        <v>39160</v>
      </c>
      <c r="B142" t="inlineStr">
        <is>
          <t>Coulter, Stephen James</t>
        </is>
      </c>
      <c r="C142" t="inlineStr">
        <is>
          <t>Manzanita</t>
        </is>
      </c>
      <c r="D142" s="85" t="n">
        <v>0</v>
      </c>
      <c r="E142" s="165" t="n"/>
      <c r="G142" s="63">
        <f>IFERROR(VLOOKUP($A142,sectionidss,5,FALSE)," ")</f>
        <v/>
      </c>
      <c r="H142" s="63">
        <f>IFERROR(VLOOKUP($G142,otherinfo,2,FALSE)," ")</f>
        <v/>
      </c>
      <c r="J142" s="90">
        <f>IFERROR(VLOOKUP($G142,otherinfo,3,FALSE)," ")</f>
        <v/>
      </c>
      <c r="O142" s="86" t="n"/>
      <c r="P142" s="86" t="n"/>
    </row>
    <row r="143">
      <c r="A143" t="n">
        <v>39160</v>
      </c>
      <c r="B143" t="inlineStr">
        <is>
          <t>Coulter, Stephen James</t>
        </is>
      </c>
      <c r="C143" t="inlineStr">
        <is>
          <t>Manzanita</t>
        </is>
      </c>
      <c r="D143" s="85" t="n">
        <v>0</v>
      </c>
      <c r="E143" s="165" t="n"/>
      <c r="G143" s="63">
        <f>IFERROR(VLOOKUP($A143,sectionidss,4,FALSE)," ")</f>
        <v/>
      </c>
      <c r="H143" s="63">
        <f>IFERROR(VLOOKUP($G143,otherinfo,2,FALSE)," ")</f>
        <v/>
      </c>
      <c r="J143" s="90">
        <f>IFERROR(VLOOKUP($G143,otherinfo,3,FALSE)," ")</f>
        <v/>
      </c>
      <c r="O143" s="86" t="n"/>
      <c r="P143" s="86" t="n"/>
    </row>
    <row r="144">
      <c r="A144" t="n">
        <v>39160</v>
      </c>
      <c r="B144" t="inlineStr">
        <is>
          <t>Coulter, Stephen James</t>
        </is>
      </c>
      <c r="C144" t="inlineStr">
        <is>
          <t>Manzanita</t>
        </is>
      </c>
      <c r="D144" s="85" t="n">
        <v>0</v>
      </c>
      <c r="E144" s="165" t="n"/>
      <c r="G144" s="63">
        <f>IFERROR(VLOOKUP($A144,sectionidss,3,FALSE)," ")</f>
        <v/>
      </c>
      <c r="H144" s="63">
        <f>IFERROR(VLOOKUP($G144,otherinfo,2,FALSE)," ")</f>
        <v/>
      </c>
      <c r="J144" s="90">
        <f>IFERROR(VLOOKUP($G144,otherinfo,3,FALSE)," ")</f>
        <v/>
      </c>
      <c r="O144" s="86" t="n"/>
      <c r="P144" s="86" t="n"/>
    </row>
    <row r="145">
      <c r="A145" t="n">
        <v>39160</v>
      </c>
      <c r="B145" t="inlineStr">
        <is>
          <t>Coulter, Stephen James</t>
        </is>
      </c>
      <c r="C145" t="inlineStr">
        <is>
          <t>Manzanita</t>
        </is>
      </c>
      <c r="D145" s="85" t="n">
        <v>0</v>
      </c>
      <c r="E145" s="165" t="n"/>
      <c r="G145" s="63">
        <f>IFERROR(VLOOKUP($A145,sectionidss,2,FALSE)," ")</f>
        <v/>
      </c>
      <c r="H145" s="63">
        <f>IFERROR(VLOOKUP($G145,otherinfo,2,FALSE)," ")</f>
        <v/>
      </c>
      <c r="J145" s="90">
        <f>IFERROR(VLOOKUP($G145,otherinfo,3,FALSE)," ")</f>
        <v/>
      </c>
      <c r="O145" s="86" t="n"/>
      <c r="P145" s="86" t="n"/>
    </row>
    <row r="146">
      <c r="A146" t="n">
        <v>35382</v>
      </c>
      <c r="B146" t="inlineStr">
        <is>
          <t>Crawford, Sadie Skye</t>
        </is>
      </c>
      <c r="C146" t="inlineStr">
        <is>
          <t>Manzanita</t>
        </is>
      </c>
      <c r="D146" s="85" t="n">
        <v>0</v>
      </c>
      <c r="E146" s="165" t="n"/>
      <c r="G146" s="63">
        <f>IFERROR(VLOOKUP($A146,sectionidss,7,FALSE)," ")</f>
        <v/>
      </c>
      <c r="H146" s="63">
        <f>IFERROR(VLOOKUP($G146,otherinfo,2,FALSE)," ")</f>
        <v/>
      </c>
      <c r="J146" s="90">
        <f>IFERROR(VLOOKUP($G146,otherinfo,3,FALSE)," ")</f>
        <v/>
      </c>
      <c r="O146" s="86" t="n"/>
      <c r="P146" s="86" t="n"/>
    </row>
    <row r="147">
      <c r="A147" t="n">
        <v>35382</v>
      </c>
      <c r="B147" t="inlineStr">
        <is>
          <t>Crawford, Sadie Skye</t>
        </is>
      </c>
      <c r="C147" t="inlineStr">
        <is>
          <t>Manzanita</t>
        </is>
      </c>
      <c r="D147" s="85" t="n">
        <v>0</v>
      </c>
      <c r="E147" s="165" t="n"/>
      <c r="G147" s="63">
        <f>IFERROR(VLOOKUP($A147,sectionidss,6,FALSE)," ")</f>
        <v/>
      </c>
      <c r="H147" s="63">
        <f>IFERROR(VLOOKUP($G147,otherinfo,2,FALSE)," ")</f>
        <v/>
      </c>
      <c r="J147" s="90">
        <f>IFERROR(VLOOKUP($G147,otherinfo,3,FALSE)," ")</f>
        <v/>
      </c>
    </row>
    <row r="148">
      <c r="A148" t="n">
        <v>35382</v>
      </c>
      <c r="B148" t="inlineStr">
        <is>
          <t>Crawford, Sadie Skye</t>
        </is>
      </c>
      <c r="C148" t="inlineStr">
        <is>
          <t>Manzanita</t>
        </is>
      </c>
      <c r="D148" s="85" t="n">
        <v>0</v>
      </c>
      <c r="E148" s="165" t="n"/>
      <c r="G148" s="63">
        <f>IFERROR(VLOOKUP($A148,sectionidss,5,FALSE)," ")</f>
        <v/>
      </c>
      <c r="H148" s="63">
        <f>IFERROR(VLOOKUP($G148,otherinfo,2,FALSE)," ")</f>
        <v/>
      </c>
      <c r="J148" s="90">
        <f>IFERROR(VLOOKUP($G148,otherinfo,3,FALSE)," ")</f>
        <v/>
      </c>
    </row>
    <row r="149">
      <c r="A149" t="n">
        <v>35382</v>
      </c>
      <c r="B149" t="inlineStr">
        <is>
          <t>Crawford, Sadie Skye</t>
        </is>
      </c>
      <c r="C149" t="inlineStr">
        <is>
          <t>Manzanita</t>
        </is>
      </c>
      <c r="D149" s="85" t="n">
        <v>0</v>
      </c>
      <c r="E149" s="165" t="n"/>
      <c r="G149" s="63">
        <f>IFERROR(VLOOKUP($A149,sectionidss,4,FALSE)," ")</f>
        <v/>
      </c>
      <c r="H149" s="63">
        <f>IFERROR(VLOOKUP($G149,otherinfo,2,FALSE)," ")</f>
        <v/>
      </c>
      <c r="J149" s="90">
        <f>IFERROR(VLOOKUP($G149,otherinfo,3,FALSE)," ")</f>
        <v/>
      </c>
    </row>
    <row r="150">
      <c r="A150" t="n">
        <v>35382</v>
      </c>
      <c r="B150" t="inlineStr">
        <is>
          <t>Crawford, Sadie Skye</t>
        </is>
      </c>
      <c r="C150" t="inlineStr">
        <is>
          <t>Manzanita</t>
        </is>
      </c>
      <c r="D150" s="85" t="n">
        <v>0</v>
      </c>
      <c r="E150" s="165" t="n"/>
      <c r="G150" s="63">
        <f>IFERROR(VLOOKUP($A150,sectionidss,3,FALSE)," ")</f>
        <v/>
      </c>
      <c r="H150" s="63">
        <f>IFERROR(VLOOKUP($G150,otherinfo,2,FALSE)," ")</f>
        <v/>
      </c>
      <c r="J150" s="90">
        <f>IFERROR(VLOOKUP($G150,otherinfo,3,FALSE)," ")</f>
        <v/>
      </c>
    </row>
    <row r="151">
      <c r="A151" t="n">
        <v>35382</v>
      </c>
      <c r="B151" t="inlineStr">
        <is>
          <t>Crawford, Sadie Skye</t>
        </is>
      </c>
      <c r="C151" t="inlineStr">
        <is>
          <t>Manzanita</t>
        </is>
      </c>
      <c r="D151" s="85" t="n">
        <v>0</v>
      </c>
      <c r="E151" s="165" t="n"/>
      <c r="G151" s="63">
        <f>IFERROR(VLOOKUP($A151,sectionidss,2,FALSE)," ")</f>
        <v/>
      </c>
      <c r="H151" s="63">
        <f>IFERROR(VLOOKUP($G151,otherinfo,2,FALSE)," ")</f>
        <v/>
      </c>
      <c r="J151" s="90">
        <f>IFERROR(VLOOKUP($G151,otherinfo,3,FALSE)," ")</f>
        <v/>
      </c>
    </row>
    <row r="152">
      <c r="A152" t="n">
        <v>35093</v>
      </c>
      <c r="B152" t="inlineStr">
        <is>
          <t>Cropper, Dean Stout</t>
        </is>
      </c>
      <c r="C152" t="inlineStr">
        <is>
          <t>Manzanita</t>
        </is>
      </c>
      <c r="D152" s="85" t="n">
        <v>0</v>
      </c>
      <c r="E152" s="165" t="n"/>
      <c r="G152" s="63">
        <f>IFERROR(VLOOKUP($A152,sectionidss,7,FALSE)," ")</f>
        <v/>
      </c>
      <c r="H152" s="63">
        <f>IFERROR(VLOOKUP($G152,otherinfo,2,FALSE)," ")</f>
        <v/>
      </c>
      <c r="J152" s="90">
        <f>IFERROR(VLOOKUP($G152,otherinfo,3,FALSE)," ")</f>
        <v/>
      </c>
    </row>
    <row r="153">
      <c r="A153" t="n">
        <v>35093</v>
      </c>
      <c r="B153" t="inlineStr">
        <is>
          <t>Cropper, Dean Stout</t>
        </is>
      </c>
      <c r="C153" t="inlineStr">
        <is>
          <t>Manzanita</t>
        </is>
      </c>
      <c r="D153" s="85" t="n">
        <v>0</v>
      </c>
      <c r="E153" s="165" t="n"/>
      <c r="G153" s="63">
        <f>IFERROR(VLOOKUP($A153,sectionidss,6,FALSE)," ")</f>
        <v/>
      </c>
      <c r="H153" s="63">
        <f>IFERROR(VLOOKUP($G153,otherinfo,2,FALSE)," ")</f>
        <v/>
      </c>
      <c r="J153" s="90">
        <f>IFERROR(VLOOKUP($G153,otherinfo,3,FALSE)," ")</f>
        <v/>
      </c>
      <c r="O153" s="86" t="n"/>
      <c r="P153" s="86" t="n"/>
    </row>
    <row r="154">
      <c r="A154" t="n">
        <v>35093</v>
      </c>
      <c r="B154" t="inlineStr">
        <is>
          <t>Cropper, Dean Stout</t>
        </is>
      </c>
      <c r="C154" t="inlineStr">
        <is>
          <t>Manzanita</t>
        </is>
      </c>
      <c r="D154" s="85" t="n">
        <v>0</v>
      </c>
      <c r="E154" s="165" t="n"/>
      <c r="G154" s="63">
        <f>IFERROR(VLOOKUP($A154,sectionidss,5,FALSE)," ")</f>
        <v/>
      </c>
      <c r="H154" s="63">
        <f>IFERROR(VLOOKUP($G154,otherinfo,2,FALSE)," ")</f>
        <v/>
      </c>
      <c r="J154" s="90">
        <f>IFERROR(VLOOKUP($G154,otherinfo,3,FALSE)," ")</f>
        <v/>
      </c>
      <c r="O154" s="86" t="n"/>
      <c r="P154" s="86" t="n"/>
    </row>
    <row r="155">
      <c r="A155" t="n">
        <v>35093</v>
      </c>
      <c r="B155" t="inlineStr">
        <is>
          <t>Cropper, Dean Stout</t>
        </is>
      </c>
      <c r="C155" t="inlineStr">
        <is>
          <t>Manzanita</t>
        </is>
      </c>
      <c r="D155" s="85" t="n">
        <v>0</v>
      </c>
      <c r="E155" s="165" t="n"/>
      <c r="G155" s="63">
        <f>IFERROR(VLOOKUP($A155,sectionidss,4,FALSE)," ")</f>
        <v/>
      </c>
      <c r="H155" s="63">
        <f>IFERROR(VLOOKUP($G155,otherinfo,2,FALSE)," ")</f>
        <v/>
      </c>
      <c r="J155" s="90">
        <f>IFERROR(VLOOKUP($G155,otherinfo,3,FALSE)," ")</f>
        <v/>
      </c>
      <c r="O155" s="86" t="n"/>
      <c r="P155" s="86" t="n"/>
    </row>
    <row r="156">
      <c r="A156" t="n">
        <v>35093</v>
      </c>
      <c r="B156" t="inlineStr">
        <is>
          <t>Cropper, Dean Stout</t>
        </is>
      </c>
      <c r="C156" t="inlineStr">
        <is>
          <t>Manzanita</t>
        </is>
      </c>
      <c r="D156" s="85" t="n">
        <v>0</v>
      </c>
      <c r="E156" s="165" t="n"/>
      <c r="G156" s="63">
        <f>IFERROR(VLOOKUP($A156,sectionidss,3,FALSE)," ")</f>
        <v/>
      </c>
      <c r="H156" s="63">
        <f>IFERROR(VLOOKUP($G156,otherinfo,2,FALSE)," ")</f>
        <v/>
      </c>
      <c r="J156" s="90">
        <f>IFERROR(VLOOKUP($G156,otherinfo,3,FALSE)," ")</f>
        <v/>
      </c>
      <c r="O156" s="86" t="n"/>
      <c r="P156" s="86" t="n"/>
    </row>
    <row r="157">
      <c r="A157" t="n">
        <v>35093</v>
      </c>
      <c r="B157" t="inlineStr">
        <is>
          <t>Cropper, Dean Stout</t>
        </is>
      </c>
      <c r="C157" t="inlineStr">
        <is>
          <t>Manzanita</t>
        </is>
      </c>
      <c r="D157" s="85" t="n">
        <v>0</v>
      </c>
      <c r="E157" s="165" t="n"/>
      <c r="G157" s="63">
        <f>IFERROR(VLOOKUP($A157,sectionidss,2,FALSE)," ")</f>
        <v/>
      </c>
      <c r="H157" s="63">
        <f>IFERROR(VLOOKUP($G157,otherinfo,2,FALSE)," ")</f>
        <v/>
      </c>
      <c r="J157" s="90">
        <f>IFERROR(VLOOKUP($G157,otherinfo,3,FALSE)," ")</f>
        <v/>
      </c>
      <c r="O157" s="86" t="n"/>
      <c r="P157" s="86" t="n"/>
    </row>
    <row r="158">
      <c r="A158" t="n">
        <v>39161</v>
      </c>
      <c r="B158" t="inlineStr">
        <is>
          <t>Culver, Abigail Pitchaya</t>
        </is>
      </c>
      <c r="C158" t="inlineStr">
        <is>
          <t>Manzanita</t>
        </is>
      </c>
      <c r="D158" s="85" t="n">
        <v>0</v>
      </c>
      <c r="E158" s="165" t="n"/>
      <c r="G158" s="63">
        <f>IFERROR(VLOOKUP($A158,sectionidss,7,FALSE)," ")</f>
        <v/>
      </c>
      <c r="H158" s="63">
        <f>IFERROR(VLOOKUP($G158,otherinfo,2,FALSE)," ")</f>
        <v/>
      </c>
      <c r="J158" s="90">
        <f>IFERROR(VLOOKUP($G158,otherinfo,3,FALSE)," ")</f>
        <v/>
      </c>
      <c r="O158" s="86" t="n"/>
      <c r="P158" s="86" t="n"/>
    </row>
    <row r="159">
      <c r="A159" t="n">
        <v>39161</v>
      </c>
      <c r="B159" t="inlineStr">
        <is>
          <t>Culver, Abigail Pitchaya</t>
        </is>
      </c>
      <c r="C159" t="inlineStr">
        <is>
          <t>Manzanita</t>
        </is>
      </c>
      <c r="D159" s="85" t="n">
        <v>0</v>
      </c>
      <c r="E159" s="165" t="n"/>
      <c r="G159" s="63">
        <f>IFERROR(VLOOKUP($A159,sectionidss,6,FALSE)," ")</f>
        <v/>
      </c>
      <c r="H159" s="63">
        <f>IFERROR(VLOOKUP($G159,otherinfo,2,FALSE)," ")</f>
        <v/>
      </c>
      <c r="J159" s="90">
        <f>IFERROR(VLOOKUP($G159,otherinfo,3,FALSE)," ")</f>
        <v/>
      </c>
      <c r="O159" s="86" t="n"/>
      <c r="P159" s="86" t="n"/>
    </row>
    <row r="160">
      <c r="A160" t="n">
        <v>39161</v>
      </c>
      <c r="B160" t="inlineStr">
        <is>
          <t>Culver, Abigail Pitchaya</t>
        </is>
      </c>
      <c r="C160" t="inlineStr">
        <is>
          <t>Manzanita</t>
        </is>
      </c>
      <c r="D160" s="85" t="n">
        <v>0</v>
      </c>
      <c r="E160" s="165" t="n"/>
      <c r="G160" s="63">
        <f>IFERROR(VLOOKUP($A160,sectionidss,5,FALSE)," ")</f>
        <v/>
      </c>
      <c r="H160" s="63">
        <f>IFERROR(VLOOKUP($G160,otherinfo,2,FALSE)," ")</f>
        <v/>
      </c>
      <c r="J160" s="90">
        <f>IFERROR(VLOOKUP($G160,otherinfo,3,FALSE)," ")</f>
        <v/>
      </c>
      <c r="O160" s="86" t="n"/>
      <c r="P160" s="86" t="n"/>
    </row>
    <row r="161">
      <c r="A161" t="n">
        <v>39161</v>
      </c>
      <c r="B161" t="inlineStr">
        <is>
          <t>Culver, Abigail Pitchaya</t>
        </is>
      </c>
      <c r="C161" t="inlineStr">
        <is>
          <t>Manzanita</t>
        </is>
      </c>
      <c r="D161" s="85" t="n">
        <v>0</v>
      </c>
      <c r="E161" s="165" t="n"/>
      <c r="G161" s="63">
        <f>IFERROR(VLOOKUP($A161,sectionidss,4,FALSE)," ")</f>
        <v/>
      </c>
      <c r="H161" s="63">
        <f>IFERROR(VLOOKUP($G161,otherinfo,2,FALSE)," ")</f>
        <v/>
      </c>
      <c r="J161" s="90">
        <f>IFERROR(VLOOKUP($G161,otherinfo,3,FALSE)," ")</f>
        <v/>
      </c>
      <c r="O161" s="86" t="n"/>
      <c r="P161" s="86" t="n"/>
    </row>
    <row r="162">
      <c r="A162" t="n">
        <v>39161</v>
      </c>
      <c r="B162" t="inlineStr">
        <is>
          <t>Culver, Abigail Pitchaya</t>
        </is>
      </c>
      <c r="C162" t="inlineStr">
        <is>
          <t>Manzanita</t>
        </is>
      </c>
      <c r="D162" s="85" t="n">
        <v>0</v>
      </c>
      <c r="E162" s="165" t="n"/>
      <c r="G162" s="63">
        <f>IFERROR(VLOOKUP($A162,sectionidss,3,FALSE)," ")</f>
        <v/>
      </c>
      <c r="H162" s="63">
        <f>IFERROR(VLOOKUP($G162,otherinfo,2,FALSE)," ")</f>
        <v/>
      </c>
      <c r="J162" s="90">
        <f>IFERROR(VLOOKUP($G162,otherinfo,3,FALSE)," ")</f>
        <v/>
      </c>
      <c r="O162" s="86" t="n"/>
      <c r="P162" s="86" t="n"/>
    </row>
    <row r="163">
      <c r="A163" t="n">
        <v>39161</v>
      </c>
      <c r="B163" t="inlineStr">
        <is>
          <t>Culver, Abigail Pitchaya</t>
        </is>
      </c>
      <c r="C163" t="inlineStr">
        <is>
          <t>Manzanita</t>
        </is>
      </c>
      <c r="D163" s="85" t="n">
        <v>0</v>
      </c>
      <c r="E163" s="165" t="n"/>
      <c r="G163" s="63">
        <f>IFERROR(VLOOKUP($A163,sectionidss,2,FALSE)," ")</f>
        <v/>
      </c>
      <c r="H163" s="63">
        <f>IFERROR(VLOOKUP($G163,otherinfo,2,FALSE)," ")</f>
        <v/>
      </c>
      <c r="J163" s="90">
        <f>IFERROR(VLOOKUP($G163,otherinfo,3,FALSE)," ")</f>
        <v/>
      </c>
      <c r="O163" s="86" t="n"/>
      <c r="P163" s="86" t="n"/>
    </row>
    <row r="164">
      <c r="A164" t="n">
        <v>38156</v>
      </c>
      <c r="B164" t="inlineStr">
        <is>
          <t>Cunningham, Wyatt Parker</t>
        </is>
      </c>
      <c r="C164" t="inlineStr">
        <is>
          <t>Manzanita</t>
        </is>
      </c>
      <c r="D164" s="85" t="n">
        <v>0</v>
      </c>
      <c r="E164" s="165" t="n"/>
      <c r="G164" s="63">
        <f>IFERROR(VLOOKUP($A164,sectionidss,7,FALSE)," ")</f>
        <v/>
      </c>
      <c r="H164" s="63">
        <f>IFERROR(VLOOKUP($G164,otherinfo,2,FALSE)," ")</f>
        <v/>
      </c>
      <c r="J164" s="90">
        <f>IFERROR(VLOOKUP($G164,otherinfo,3,FALSE)," ")</f>
        <v/>
      </c>
      <c r="O164" s="86" t="n"/>
      <c r="P164" s="86" t="n"/>
    </row>
    <row r="165">
      <c r="A165" t="n">
        <v>38156</v>
      </c>
      <c r="B165" t="inlineStr">
        <is>
          <t>Cunningham, Wyatt Parker</t>
        </is>
      </c>
      <c r="C165" t="inlineStr">
        <is>
          <t>Manzanita</t>
        </is>
      </c>
      <c r="D165" s="85" t="n">
        <v>0</v>
      </c>
      <c r="E165" s="165" t="n"/>
      <c r="G165" s="63">
        <f>IFERROR(VLOOKUP($A165,sectionidss,6,FALSE)," ")</f>
        <v/>
      </c>
      <c r="H165" s="63">
        <f>IFERROR(VLOOKUP($G165,otherinfo,2,FALSE)," ")</f>
        <v/>
      </c>
      <c r="J165" s="90">
        <f>IFERROR(VLOOKUP($G165,otherinfo,3,FALSE)," ")</f>
        <v/>
      </c>
      <c r="O165" s="86" t="n"/>
      <c r="P165" s="86" t="n"/>
    </row>
    <row r="166">
      <c r="A166" t="n">
        <v>38156</v>
      </c>
      <c r="B166" t="inlineStr">
        <is>
          <t>Cunningham, Wyatt Parker</t>
        </is>
      </c>
      <c r="C166" t="inlineStr">
        <is>
          <t>Manzanita</t>
        </is>
      </c>
      <c r="D166" s="85" t="n">
        <v>0</v>
      </c>
      <c r="E166" s="165" t="n"/>
      <c r="G166" s="63">
        <f>IFERROR(VLOOKUP($A166,sectionidss,5,FALSE)," ")</f>
        <v/>
      </c>
      <c r="H166" s="63">
        <f>IFERROR(VLOOKUP($G166,otherinfo,2,FALSE)," ")</f>
        <v/>
      </c>
      <c r="J166" s="90">
        <f>IFERROR(VLOOKUP($G166,otherinfo,3,FALSE)," ")</f>
        <v/>
      </c>
      <c r="O166" s="86" t="n"/>
      <c r="P166" s="86" t="n"/>
    </row>
    <row r="167">
      <c r="A167" t="n">
        <v>38156</v>
      </c>
      <c r="B167" t="inlineStr">
        <is>
          <t>Cunningham, Wyatt Parker</t>
        </is>
      </c>
      <c r="C167" t="inlineStr">
        <is>
          <t>Manzanita</t>
        </is>
      </c>
      <c r="D167" s="85" t="n">
        <v>0</v>
      </c>
      <c r="E167" s="165" t="n"/>
      <c r="G167" s="63">
        <f>IFERROR(VLOOKUP($A167,sectionidss,4,FALSE)," ")</f>
        <v/>
      </c>
      <c r="H167" s="63">
        <f>IFERROR(VLOOKUP($G167,otherinfo,2,FALSE)," ")</f>
        <v/>
      </c>
      <c r="J167" s="90">
        <f>IFERROR(VLOOKUP($G167,otherinfo,3,FALSE)," ")</f>
        <v/>
      </c>
      <c r="O167" s="86" t="n"/>
      <c r="P167" s="86" t="n"/>
    </row>
    <row r="168">
      <c r="A168" t="n">
        <v>38156</v>
      </c>
      <c r="B168" t="inlineStr">
        <is>
          <t>Cunningham, Wyatt Parker</t>
        </is>
      </c>
      <c r="C168" t="inlineStr">
        <is>
          <t>Manzanita</t>
        </is>
      </c>
      <c r="D168" s="85" t="n">
        <v>0</v>
      </c>
      <c r="E168" s="165" t="n"/>
      <c r="G168" s="63">
        <f>IFERROR(VLOOKUP($A168,sectionidss,3,FALSE)," ")</f>
        <v/>
      </c>
      <c r="H168" s="63">
        <f>IFERROR(VLOOKUP($G168,otherinfo,2,FALSE)," ")</f>
        <v/>
      </c>
      <c r="J168" s="90">
        <f>IFERROR(VLOOKUP($G168,otherinfo,3,FALSE)," ")</f>
        <v/>
      </c>
      <c r="O168" s="86" t="n"/>
      <c r="P168" s="86" t="n"/>
    </row>
    <row r="169">
      <c r="A169" t="n">
        <v>38156</v>
      </c>
      <c r="B169" t="inlineStr">
        <is>
          <t>Cunningham, Wyatt Parker</t>
        </is>
      </c>
      <c r="C169" t="inlineStr">
        <is>
          <t>Manzanita</t>
        </is>
      </c>
      <c r="D169" s="85" t="n">
        <v>0</v>
      </c>
      <c r="E169" s="165" t="n"/>
      <c r="G169" s="63">
        <f>IFERROR(VLOOKUP($A169,sectionidss,2,FALSE)," ")</f>
        <v/>
      </c>
      <c r="H169" s="63">
        <f>IFERROR(VLOOKUP($G169,otherinfo,2,FALSE)," ")</f>
        <v/>
      </c>
      <c r="J169" s="90">
        <f>IFERROR(VLOOKUP($G169,otherinfo,3,FALSE)," ")</f>
        <v/>
      </c>
      <c r="O169" s="86" t="n"/>
      <c r="P169" s="86" t="n"/>
    </row>
    <row r="170">
      <c r="A170" t="n">
        <v>35276</v>
      </c>
      <c r="B170" t="inlineStr">
        <is>
          <t>Cutler, Brecon</t>
        </is>
      </c>
      <c r="C170" t="inlineStr">
        <is>
          <t>Manzanita</t>
        </is>
      </c>
      <c r="D170" s="85" t="n">
        <v>0</v>
      </c>
      <c r="E170" s="165" t="n"/>
      <c r="G170" s="63">
        <f>IFERROR(VLOOKUP($A170,sectionidss,7,FALSE)," ")</f>
        <v/>
      </c>
      <c r="H170" s="63">
        <f>IFERROR(VLOOKUP($G170,otherinfo,2,FALSE)," ")</f>
        <v/>
      </c>
      <c r="J170" s="90">
        <f>IFERROR(VLOOKUP($G170,otherinfo,3,FALSE)," ")</f>
        <v/>
      </c>
      <c r="O170" s="86" t="n"/>
      <c r="P170" s="86" t="n"/>
    </row>
    <row r="171">
      <c r="A171" t="n">
        <v>35276</v>
      </c>
      <c r="B171" t="inlineStr">
        <is>
          <t>Cutler, Brecon</t>
        </is>
      </c>
      <c r="C171" t="inlineStr">
        <is>
          <t>Manzanita</t>
        </is>
      </c>
      <c r="D171" s="85" t="n">
        <v>0</v>
      </c>
      <c r="E171" s="165" t="n"/>
      <c r="G171" s="63">
        <f>IFERROR(VLOOKUP($A171,sectionidss,6,FALSE)," ")</f>
        <v/>
      </c>
      <c r="H171" s="63">
        <f>IFERROR(VLOOKUP($G171,otherinfo,2,FALSE)," ")</f>
        <v/>
      </c>
      <c r="J171" s="90">
        <f>IFERROR(VLOOKUP($G171,otherinfo,3,FALSE)," ")</f>
        <v/>
      </c>
      <c r="O171" s="86" t="n"/>
      <c r="P171" s="86" t="n"/>
    </row>
    <row r="172">
      <c r="A172" t="n">
        <v>35276</v>
      </c>
      <c r="B172" t="inlineStr">
        <is>
          <t>Cutler, Brecon</t>
        </is>
      </c>
      <c r="C172" t="inlineStr">
        <is>
          <t>Manzanita</t>
        </is>
      </c>
      <c r="D172" s="85" t="n">
        <v>0</v>
      </c>
      <c r="E172" s="165" t="n"/>
      <c r="G172" s="63">
        <f>IFERROR(VLOOKUP($A172,sectionidss,5,FALSE)," ")</f>
        <v/>
      </c>
      <c r="H172" s="63">
        <f>IFERROR(VLOOKUP($G172,otherinfo,2,FALSE)," ")</f>
        <v/>
      </c>
      <c r="J172" s="90">
        <f>IFERROR(VLOOKUP($G172,otherinfo,3,FALSE)," ")</f>
        <v/>
      </c>
      <c r="O172" s="86" t="n"/>
      <c r="P172" s="86" t="n"/>
    </row>
    <row r="173">
      <c r="A173" t="n">
        <v>35276</v>
      </c>
      <c r="B173" t="inlineStr">
        <is>
          <t>Cutler, Brecon</t>
        </is>
      </c>
      <c r="C173" t="inlineStr">
        <is>
          <t>Manzanita</t>
        </is>
      </c>
      <c r="D173" s="85" t="n">
        <v>0</v>
      </c>
      <c r="E173" s="165" t="n"/>
      <c r="G173" s="63">
        <f>IFERROR(VLOOKUP($A173,sectionidss,4,FALSE)," ")</f>
        <v/>
      </c>
      <c r="H173" s="63">
        <f>IFERROR(VLOOKUP($G173,otherinfo,2,FALSE)," ")</f>
        <v/>
      </c>
      <c r="J173" s="90">
        <f>IFERROR(VLOOKUP($G173,otherinfo,3,FALSE)," ")</f>
        <v/>
      </c>
      <c r="O173" s="86" t="n"/>
      <c r="P173" s="86" t="n"/>
    </row>
    <row r="174">
      <c r="A174" t="n">
        <v>35276</v>
      </c>
      <c r="B174" t="inlineStr">
        <is>
          <t>Cutler, Brecon</t>
        </is>
      </c>
      <c r="C174" t="inlineStr">
        <is>
          <t>Manzanita</t>
        </is>
      </c>
      <c r="D174" s="85" t="n">
        <v>0</v>
      </c>
      <c r="E174" s="165" t="n"/>
      <c r="G174" s="63">
        <f>IFERROR(VLOOKUP($A174,sectionidss,3,FALSE)," ")</f>
        <v/>
      </c>
      <c r="H174" s="63">
        <f>IFERROR(VLOOKUP($G174,otherinfo,2,FALSE)," ")</f>
        <v/>
      </c>
      <c r="J174" s="90">
        <f>IFERROR(VLOOKUP($G174,otherinfo,3,FALSE)," ")</f>
        <v/>
      </c>
      <c r="O174" s="86" t="n"/>
      <c r="P174" s="86" t="n"/>
    </row>
    <row r="175">
      <c r="A175" t="n">
        <v>35276</v>
      </c>
      <c r="B175" t="inlineStr">
        <is>
          <t>Cutler, Brecon</t>
        </is>
      </c>
      <c r="C175" t="inlineStr">
        <is>
          <t>Manzanita</t>
        </is>
      </c>
      <c r="D175" s="85" t="n">
        <v>0</v>
      </c>
      <c r="E175" s="165" t="n"/>
      <c r="G175" s="63">
        <f>IFERROR(VLOOKUP($A175,sectionidss,2,FALSE)," ")</f>
        <v/>
      </c>
      <c r="H175" s="63">
        <f>IFERROR(VLOOKUP($G175,otherinfo,2,FALSE)," ")</f>
        <v/>
      </c>
      <c r="J175" s="90">
        <f>IFERROR(VLOOKUP($G175,otherinfo,3,FALSE)," ")</f>
        <v/>
      </c>
      <c r="O175" s="86" t="n"/>
      <c r="P175" s="86" t="n"/>
    </row>
    <row r="176">
      <c r="A176" t="n">
        <v>35383</v>
      </c>
      <c r="B176" t="inlineStr">
        <is>
          <t>Cymore, Perry S.</t>
        </is>
      </c>
      <c r="C176" t="inlineStr">
        <is>
          <t>Manzanita</t>
        </is>
      </c>
      <c r="D176" s="85" t="n">
        <v>0</v>
      </c>
      <c r="E176" s="165" t="n"/>
      <c r="G176" s="63">
        <f>IFERROR(VLOOKUP($A176,sectionidss,7,FALSE)," ")</f>
        <v/>
      </c>
      <c r="H176" s="63">
        <f>IFERROR(VLOOKUP($G176,otherinfo,2,FALSE)," ")</f>
        <v/>
      </c>
      <c r="J176" s="90">
        <f>IFERROR(VLOOKUP($G176,otherinfo,3,FALSE)," ")</f>
        <v/>
      </c>
      <c r="O176" s="86" t="n"/>
      <c r="P176" s="86" t="n"/>
    </row>
    <row r="177">
      <c r="A177" t="n">
        <v>35383</v>
      </c>
      <c r="B177" t="inlineStr">
        <is>
          <t>Cymore, Perry S.</t>
        </is>
      </c>
      <c r="C177" t="inlineStr">
        <is>
          <t>Manzanita</t>
        </is>
      </c>
      <c r="D177" s="85" t="n">
        <v>0</v>
      </c>
      <c r="E177" s="165" t="n"/>
      <c r="G177" s="63">
        <f>IFERROR(VLOOKUP($A177,sectionidss,6,FALSE)," ")</f>
        <v/>
      </c>
      <c r="H177" s="63">
        <f>IFERROR(VLOOKUP($G177,otherinfo,2,FALSE)," ")</f>
        <v/>
      </c>
      <c r="J177" s="90">
        <f>IFERROR(VLOOKUP($G177,otherinfo,3,FALSE)," ")</f>
        <v/>
      </c>
      <c r="O177" s="86" t="n"/>
      <c r="P177" s="86" t="n"/>
    </row>
    <row r="178">
      <c r="A178" t="n">
        <v>35383</v>
      </c>
      <c r="B178" t="inlineStr">
        <is>
          <t>Cymore, Perry S.</t>
        </is>
      </c>
      <c r="C178" t="inlineStr">
        <is>
          <t>Manzanita</t>
        </is>
      </c>
      <c r="D178" s="85" t="n">
        <v>0</v>
      </c>
      <c r="E178" s="165" t="n"/>
      <c r="G178" s="63">
        <f>IFERROR(VLOOKUP($A178,sectionidss,5,FALSE)," ")</f>
        <v/>
      </c>
      <c r="H178" s="63">
        <f>IFERROR(VLOOKUP($G178,otherinfo,2,FALSE)," ")</f>
        <v/>
      </c>
      <c r="J178" s="90">
        <f>IFERROR(VLOOKUP($G178,otherinfo,3,FALSE)," ")</f>
        <v/>
      </c>
      <c r="O178" s="86" t="n"/>
      <c r="P178" s="86" t="n"/>
    </row>
    <row r="179">
      <c r="A179" t="n">
        <v>35383</v>
      </c>
      <c r="B179" t="inlineStr">
        <is>
          <t>Cymore, Perry S.</t>
        </is>
      </c>
      <c r="C179" t="inlineStr">
        <is>
          <t>Manzanita</t>
        </is>
      </c>
      <c r="D179" s="85" t="n">
        <v>0</v>
      </c>
      <c r="E179" s="165" t="n"/>
      <c r="G179" s="63">
        <f>IFERROR(VLOOKUP($A179,sectionidss,4,FALSE)," ")</f>
        <v/>
      </c>
      <c r="H179" s="63">
        <f>IFERROR(VLOOKUP($G179,otherinfo,2,FALSE)," ")</f>
        <v/>
      </c>
      <c r="J179" s="90">
        <f>IFERROR(VLOOKUP($G179,otherinfo,3,FALSE)," ")</f>
        <v/>
      </c>
      <c r="O179" s="86" t="n"/>
      <c r="P179" s="86" t="n"/>
    </row>
    <row r="180">
      <c r="A180" t="n">
        <v>35383</v>
      </c>
      <c r="B180" t="inlineStr">
        <is>
          <t>Cymore, Perry S.</t>
        </is>
      </c>
      <c r="C180" t="inlineStr">
        <is>
          <t>Manzanita</t>
        </is>
      </c>
      <c r="D180" s="85" t="n">
        <v>0</v>
      </c>
      <c r="E180" s="165" t="n"/>
      <c r="G180" s="63">
        <f>IFERROR(VLOOKUP($A180,sectionidss,3,FALSE)," ")</f>
        <v/>
      </c>
      <c r="H180" s="63">
        <f>IFERROR(VLOOKUP($G180,otherinfo,2,FALSE)," ")</f>
        <v/>
      </c>
      <c r="J180" s="90">
        <f>IFERROR(VLOOKUP($G180,otherinfo,3,FALSE)," ")</f>
        <v/>
      </c>
      <c r="O180" s="86" t="n"/>
      <c r="P180" s="86" t="n"/>
    </row>
    <row r="181">
      <c r="A181" t="n">
        <v>35383</v>
      </c>
      <c r="B181" t="inlineStr">
        <is>
          <t>Cymore, Perry S.</t>
        </is>
      </c>
      <c r="C181" t="inlineStr">
        <is>
          <t>Manzanita</t>
        </is>
      </c>
      <c r="D181" s="85" t="n">
        <v>0</v>
      </c>
      <c r="E181" s="165" t="n"/>
      <c r="G181" s="63">
        <f>IFERROR(VLOOKUP($A181,sectionidss,2,FALSE)," ")</f>
        <v/>
      </c>
      <c r="H181" s="63">
        <f>IFERROR(VLOOKUP($G181,otherinfo,2,FALSE)," ")</f>
        <v/>
      </c>
      <c r="J181" s="90">
        <f>IFERROR(VLOOKUP($G181,otherinfo,3,FALSE)," ")</f>
        <v/>
      </c>
      <c r="O181" s="86" t="n"/>
      <c r="P181" s="86" t="n"/>
    </row>
    <row r="182">
      <c r="A182" t="n">
        <v>39730</v>
      </c>
      <c r="B182" t="inlineStr">
        <is>
          <t>Davis, Alee</t>
        </is>
      </c>
      <c r="C182" t="inlineStr">
        <is>
          <t>Manzanita</t>
        </is>
      </c>
      <c r="D182" s="85" t="n">
        <v>0</v>
      </c>
      <c r="E182" s="165" t="n"/>
      <c r="G182" s="63">
        <f>IFERROR(VLOOKUP($A182,sectionidss,7,FALSE)," ")</f>
        <v/>
      </c>
      <c r="H182" s="63">
        <f>IFERROR(VLOOKUP($G182,otherinfo,2,FALSE)," ")</f>
        <v/>
      </c>
      <c r="J182" s="90">
        <f>IFERROR(VLOOKUP($G182,otherinfo,3,FALSE)," ")</f>
        <v/>
      </c>
      <c r="O182" s="86" t="n"/>
      <c r="P182" s="86" t="n"/>
    </row>
    <row r="183">
      <c r="A183" t="n">
        <v>39730</v>
      </c>
      <c r="B183" t="inlineStr">
        <is>
          <t>Davis, Alee</t>
        </is>
      </c>
      <c r="C183" t="inlineStr">
        <is>
          <t>Manzanita</t>
        </is>
      </c>
      <c r="D183" s="85" t="n">
        <v>0</v>
      </c>
      <c r="E183" s="165" t="n"/>
      <c r="G183" s="63">
        <f>IFERROR(VLOOKUP($A183,sectionidss,6,FALSE)," ")</f>
        <v/>
      </c>
      <c r="H183" s="63">
        <f>IFERROR(VLOOKUP($G183,otherinfo,2,FALSE)," ")</f>
        <v/>
      </c>
      <c r="J183" s="90">
        <f>IFERROR(VLOOKUP($G183,otherinfo,3,FALSE)," ")</f>
        <v/>
      </c>
      <c r="O183" s="86" t="n"/>
      <c r="P183" s="86" t="n"/>
    </row>
    <row r="184">
      <c r="A184" t="n">
        <v>39730</v>
      </c>
      <c r="B184" t="inlineStr">
        <is>
          <t>Davis, Alee</t>
        </is>
      </c>
      <c r="C184" t="inlineStr">
        <is>
          <t>Manzanita</t>
        </is>
      </c>
      <c r="D184" s="85" t="n">
        <v>0</v>
      </c>
      <c r="E184" s="165" t="n"/>
      <c r="G184" s="63">
        <f>IFERROR(VLOOKUP($A184,sectionidss,5,FALSE)," ")</f>
        <v/>
      </c>
      <c r="H184" s="63">
        <f>IFERROR(VLOOKUP($G184,otherinfo,2,FALSE)," ")</f>
        <v/>
      </c>
      <c r="J184" s="90">
        <f>IFERROR(VLOOKUP($G184,otherinfo,3,FALSE)," ")</f>
        <v/>
      </c>
      <c r="O184" s="86" t="n"/>
      <c r="P184" s="86" t="n"/>
    </row>
    <row r="185">
      <c r="A185" t="n">
        <v>39730</v>
      </c>
      <c r="B185" t="inlineStr">
        <is>
          <t>Davis, Alee</t>
        </is>
      </c>
      <c r="C185" t="inlineStr">
        <is>
          <t>Manzanita</t>
        </is>
      </c>
      <c r="D185" s="85" t="n">
        <v>0</v>
      </c>
      <c r="E185" s="165" t="n"/>
      <c r="G185" s="63">
        <f>IFERROR(VLOOKUP($A185,sectionidss,4,FALSE)," ")</f>
        <v/>
      </c>
      <c r="H185" s="63">
        <f>IFERROR(VLOOKUP($G185,otherinfo,2,FALSE)," ")</f>
        <v/>
      </c>
      <c r="J185" s="90">
        <f>IFERROR(VLOOKUP($G185,otherinfo,3,FALSE)," ")</f>
        <v/>
      </c>
      <c r="O185" s="86" t="n"/>
      <c r="P185" s="86" t="n"/>
    </row>
    <row r="186">
      <c r="A186" t="n">
        <v>39730</v>
      </c>
      <c r="B186" t="inlineStr">
        <is>
          <t>Davis, Alee</t>
        </is>
      </c>
      <c r="C186" t="inlineStr">
        <is>
          <t>Manzanita</t>
        </is>
      </c>
      <c r="D186" s="85" t="n">
        <v>0</v>
      </c>
      <c r="E186" s="165" t="n"/>
      <c r="G186" s="63">
        <f>IFERROR(VLOOKUP($A186,sectionidss,3,FALSE)," ")</f>
        <v/>
      </c>
      <c r="H186" s="63">
        <f>IFERROR(VLOOKUP($G186,otherinfo,2,FALSE)," ")</f>
        <v/>
      </c>
      <c r="J186" s="90">
        <f>IFERROR(VLOOKUP($G186,otherinfo,3,FALSE)," ")</f>
        <v/>
      </c>
      <c r="O186" s="86" t="n"/>
      <c r="P186" s="86" t="n"/>
    </row>
    <row r="187">
      <c r="A187" t="n">
        <v>39730</v>
      </c>
      <c r="B187" t="inlineStr">
        <is>
          <t>Davis, Alee</t>
        </is>
      </c>
      <c r="C187" t="inlineStr">
        <is>
          <t>Manzanita</t>
        </is>
      </c>
      <c r="D187" s="85" t="n">
        <v>0</v>
      </c>
      <c r="E187" s="165" t="n"/>
      <c r="G187" s="63">
        <f>IFERROR(VLOOKUP($A187,sectionidss,2,FALSE)," ")</f>
        <v/>
      </c>
      <c r="H187" s="63">
        <f>IFERROR(VLOOKUP($G187,otherinfo,2,FALSE)," ")</f>
        <v/>
      </c>
      <c r="J187" s="90">
        <f>IFERROR(VLOOKUP($G187,otherinfo,3,FALSE)," ")</f>
        <v/>
      </c>
      <c r="O187" s="86" t="n"/>
      <c r="P187" s="86" t="n"/>
    </row>
    <row r="188">
      <c r="A188" t="n">
        <v>35697</v>
      </c>
      <c r="B188" t="inlineStr">
        <is>
          <t>DeNeui, Owsley Blue</t>
        </is>
      </c>
      <c r="C188" t="inlineStr">
        <is>
          <t>Manzanita</t>
        </is>
      </c>
      <c r="D188" s="85" t="n">
        <v>0</v>
      </c>
      <c r="E188" s="165" t="n"/>
      <c r="G188" s="63">
        <f>IFERROR(VLOOKUP($A188,sectionidss,7,FALSE)," ")</f>
        <v/>
      </c>
      <c r="H188" s="63">
        <f>IFERROR(VLOOKUP($G188,otherinfo,2,FALSE)," ")</f>
        <v/>
      </c>
      <c r="J188" s="90">
        <f>IFERROR(VLOOKUP($G188,otherinfo,3,FALSE)," ")</f>
        <v/>
      </c>
      <c r="O188" s="86" t="n"/>
      <c r="P188" s="86" t="n"/>
    </row>
    <row r="189">
      <c r="A189" t="n">
        <v>35697</v>
      </c>
      <c r="B189" t="inlineStr">
        <is>
          <t>DeNeui, Owsley Blue</t>
        </is>
      </c>
      <c r="C189" t="inlineStr">
        <is>
          <t>Manzanita</t>
        </is>
      </c>
      <c r="D189" s="85" t="n">
        <v>0</v>
      </c>
      <c r="E189" s="165" t="n"/>
      <c r="G189" s="63">
        <f>IFERROR(VLOOKUP($A189,sectionidss,6,FALSE)," ")</f>
        <v/>
      </c>
      <c r="H189" s="63">
        <f>IFERROR(VLOOKUP($G189,otherinfo,2,FALSE)," ")</f>
        <v/>
      </c>
      <c r="J189" s="90">
        <f>IFERROR(VLOOKUP($G189,otherinfo,3,FALSE)," ")</f>
        <v/>
      </c>
      <c r="O189" s="86" t="n"/>
      <c r="P189" s="86" t="n"/>
    </row>
    <row r="190">
      <c r="A190" t="n">
        <v>35697</v>
      </c>
      <c r="B190" t="inlineStr">
        <is>
          <t>DeNeui, Owsley Blue</t>
        </is>
      </c>
      <c r="C190" t="inlineStr">
        <is>
          <t>Manzanita</t>
        </is>
      </c>
      <c r="D190" s="85" t="n">
        <v>0</v>
      </c>
      <c r="E190" s="165" t="n"/>
      <c r="G190" s="63">
        <f>IFERROR(VLOOKUP($A190,sectionidss,5,FALSE)," ")</f>
        <v/>
      </c>
      <c r="H190" s="63">
        <f>IFERROR(VLOOKUP($G190,otherinfo,2,FALSE)," ")</f>
        <v/>
      </c>
      <c r="J190" s="90">
        <f>IFERROR(VLOOKUP($G190,otherinfo,3,FALSE)," ")</f>
        <v/>
      </c>
      <c r="O190" s="86" t="n"/>
      <c r="P190" s="86" t="n"/>
    </row>
    <row r="191">
      <c r="A191" t="n">
        <v>35697</v>
      </c>
      <c r="B191" t="inlineStr">
        <is>
          <t>DeNeui, Owsley Blue</t>
        </is>
      </c>
      <c r="C191" t="inlineStr">
        <is>
          <t>Manzanita</t>
        </is>
      </c>
      <c r="D191" s="85" t="n">
        <v>0</v>
      </c>
      <c r="E191" s="165" t="n"/>
      <c r="G191" s="63">
        <f>IFERROR(VLOOKUP($A191,sectionidss,4,FALSE)," ")</f>
        <v/>
      </c>
      <c r="H191" s="63">
        <f>IFERROR(VLOOKUP($G191,otherinfo,2,FALSE)," ")</f>
        <v/>
      </c>
      <c r="J191" s="90">
        <f>IFERROR(VLOOKUP($G191,otherinfo,3,FALSE)," ")</f>
        <v/>
      </c>
      <c r="O191" s="86" t="n"/>
      <c r="P191" s="86" t="n"/>
    </row>
    <row r="192">
      <c r="A192" t="n">
        <v>35697</v>
      </c>
      <c r="B192" t="inlineStr">
        <is>
          <t>DeNeui, Owsley Blue</t>
        </is>
      </c>
      <c r="C192" t="inlineStr">
        <is>
          <t>Manzanita</t>
        </is>
      </c>
      <c r="D192" s="85" t="n">
        <v>0</v>
      </c>
      <c r="E192" s="165" t="n"/>
      <c r="G192" s="63">
        <f>IFERROR(VLOOKUP($A192,sectionidss,3,FALSE)," ")</f>
        <v/>
      </c>
      <c r="H192" s="63">
        <f>IFERROR(VLOOKUP($G192,otherinfo,2,FALSE)," ")</f>
        <v/>
      </c>
      <c r="J192" s="90">
        <f>IFERROR(VLOOKUP($G192,otherinfo,3,FALSE)," ")</f>
        <v/>
      </c>
      <c r="O192" s="86" t="n"/>
      <c r="P192" s="86" t="n"/>
    </row>
    <row r="193">
      <c r="A193" t="n">
        <v>35697</v>
      </c>
      <c r="B193" t="inlineStr">
        <is>
          <t>DeNeui, Owsley Blue</t>
        </is>
      </c>
      <c r="C193" t="inlineStr">
        <is>
          <t>Manzanita</t>
        </is>
      </c>
      <c r="D193" s="85" t="n">
        <v>0</v>
      </c>
      <c r="E193" s="165" t="n"/>
      <c r="G193" s="63">
        <f>IFERROR(VLOOKUP($A193,sectionidss,2,FALSE)," ")</f>
        <v/>
      </c>
      <c r="H193" s="63">
        <f>IFERROR(VLOOKUP($G193,otherinfo,2,FALSE)," ")</f>
        <v/>
      </c>
      <c r="J193" s="90">
        <f>IFERROR(VLOOKUP($G193,otherinfo,3,FALSE)," ")</f>
        <v/>
      </c>
      <c r="O193" s="86" t="n"/>
      <c r="P193" s="86" t="n"/>
    </row>
    <row r="194">
      <c r="A194" t="n">
        <v>34951</v>
      </c>
      <c r="B194" t="inlineStr">
        <is>
          <t>Dickinson, Harper John</t>
        </is>
      </c>
      <c r="C194" t="inlineStr">
        <is>
          <t>Manzanita</t>
        </is>
      </c>
      <c r="D194" s="85" t="n">
        <v>0</v>
      </c>
      <c r="E194" s="165" t="n"/>
      <c r="G194" s="63">
        <f>IFERROR(VLOOKUP($A194,sectionidss,7,FALSE)," ")</f>
        <v/>
      </c>
      <c r="H194" s="63">
        <f>IFERROR(VLOOKUP($G194,otherinfo,2,FALSE)," ")</f>
        <v/>
      </c>
      <c r="J194" s="90">
        <f>IFERROR(VLOOKUP($G194,otherinfo,3,FALSE)," ")</f>
        <v/>
      </c>
      <c r="O194" s="86" t="n"/>
      <c r="P194" s="86" t="n"/>
    </row>
    <row r="195">
      <c r="A195" t="n">
        <v>34951</v>
      </c>
      <c r="B195" t="inlineStr">
        <is>
          <t>Dickinson, Harper John</t>
        </is>
      </c>
      <c r="C195" t="inlineStr">
        <is>
          <t>Manzanita</t>
        </is>
      </c>
      <c r="D195" s="85" t="n">
        <v>0</v>
      </c>
      <c r="E195" s="165" t="n"/>
      <c r="G195" s="63">
        <f>IFERROR(VLOOKUP($A195,sectionidss,6,FALSE)," ")</f>
        <v/>
      </c>
      <c r="H195" s="63">
        <f>IFERROR(VLOOKUP($G195,otherinfo,2,FALSE)," ")</f>
        <v/>
      </c>
      <c r="J195" s="90">
        <f>IFERROR(VLOOKUP($G195,otherinfo,3,FALSE)," ")</f>
        <v/>
      </c>
      <c r="O195" s="86" t="n"/>
      <c r="P195" s="86" t="n"/>
    </row>
    <row r="196">
      <c r="A196" t="n">
        <v>34951</v>
      </c>
      <c r="B196" t="inlineStr">
        <is>
          <t>Dickinson, Harper John</t>
        </is>
      </c>
      <c r="C196" t="inlineStr">
        <is>
          <t>Manzanita</t>
        </is>
      </c>
      <c r="D196" s="85" t="n">
        <v>0</v>
      </c>
      <c r="E196" s="165" t="n"/>
      <c r="G196" s="63">
        <f>IFERROR(VLOOKUP($A196,sectionidss,5,FALSE)," ")</f>
        <v/>
      </c>
      <c r="H196" s="63">
        <f>IFERROR(VLOOKUP($G196,otherinfo,2,FALSE)," ")</f>
        <v/>
      </c>
      <c r="J196" s="90">
        <f>IFERROR(VLOOKUP($G196,otherinfo,3,FALSE)," ")</f>
        <v/>
      </c>
      <c r="O196" s="86" t="n"/>
      <c r="P196" s="86" t="n"/>
    </row>
    <row r="197">
      <c r="A197" t="n">
        <v>34951</v>
      </c>
      <c r="B197" t="inlineStr">
        <is>
          <t>Dickinson, Harper John</t>
        </is>
      </c>
      <c r="C197" t="inlineStr">
        <is>
          <t>Manzanita</t>
        </is>
      </c>
      <c r="D197" s="85" t="n">
        <v>0</v>
      </c>
      <c r="E197" s="165" t="n"/>
      <c r="G197" s="63">
        <f>IFERROR(VLOOKUP($A197,sectionidss,4,FALSE)," ")</f>
        <v/>
      </c>
      <c r="H197" s="63">
        <f>IFERROR(VLOOKUP($G197,otherinfo,2,FALSE)," ")</f>
        <v/>
      </c>
      <c r="J197" s="90">
        <f>IFERROR(VLOOKUP($G197,otherinfo,3,FALSE)," ")</f>
        <v/>
      </c>
      <c r="O197" s="86" t="n"/>
      <c r="P197" s="86" t="n"/>
    </row>
    <row r="198">
      <c r="A198" t="n">
        <v>34951</v>
      </c>
      <c r="B198" t="inlineStr">
        <is>
          <t>Dickinson, Harper John</t>
        </is>
      </c>
      <c r="C198" t="inlineStr">
        <is>
          <t>Manzanita</t>
        </is>
      </c>
      <c r="D198" s="85" t="n">
        <v>0</v>
      </c>
      <c r="E198" s="165" t="n"/>
      <c r="G198" s="63">
        <f>IFERROR(VLOOKUP($A198,sectionidss,3,FALSE)," ")</f>
        <v/>
      </c>
      <c r="H198" s="63">
        <f>IFERROR(VLOOKUP($G198,otherinfo,2,FALSE)," ")</f>
        <v/>
      </c>
      <c r="J198" s="90">
        <f>IFERROR(VLOOKUP($G198,otherinfo,3,FALSE)," ")</f>
        <v/>
      </c>
      <c r="O198" s="86" t="n"/>
      <c r="P198" s="86" t="n"/>
    </row>
    <row r="199">
      <c r="A199" t="n">
        <v>34951</v>
      </c>
      <c r="B199" t="inlineStr">
        <is>
          <t>Dickinson, Harper John</t>
        </is>
      </c>
      <c r="C199" t="inlineStr">
        <is>
          <t>Manzanita</t>
        </is>
      </c>
      <c r="D199" s="85" t="n">
        <v>0</v>
      </c>
      <c r="E199" s="165" t="n"/>
      <c r="G199" s="63">
        <f>IFERROR(VLOOKUP($A199,sectionidss,2,FALSE)," ")</f>
        <v/>
      </c>
      <c r="H199" s="63">
        <f>IFERROR(VLOOKUP($G199,otherinfo,2,FALSE)," ")</f>
        <v/>
      </c>
      <c r="J199" s="90">
        <f>IFERROR(VLOOKUP($G199,otherinfo,3,FALSE)," ")</f>
        <v/>
      </c>
      <c r="O199" s="86" t="n"/>
      <c r="P199" s="86" t="n"/>
    </row>
    <row r="200">
      <c r="A200" t="n">
        <v>39782</v>
      </c>
      <c r="B200" t="inlineStr">
        <is>
          <t>Ding, Samuel</t>
        </is>
      </c>
      <c r="C200" t="inlineStr">
        <is>
          <t>Manzanita</t>
        </is>
      </c>
      <c r="D200" s="85" t="n">
        <v>0</v>
      </c>
      <c r="E200" s="165" t="n"/>
      <c r="G200" s="63">
        <f>IFERROR(VLOOKUP($A200,sectionidss,7,FALSE)," ")</f>
        <v/>
      </c>
      <c r="H200" s="63">
        <f>IFERROR(VLOOKUP($G200,otherinfo,2,FALSE)," ")</f>
        <v/>
      </c>
      <c r="J200" s="90">
        <f>IFERROR(VLOOKUP($G200,otherinfo,3,FALSE)," ")</f>
        <v/>
      </c>
      <c r="O200" s="86" t="n"/>
      <c r="P200" s="86" t="n"/>
    </row>
    <row r="201">
      <c r="A201" t="n">
        <v>39782</v>
      </c>
      <c r="B201" t="inlineStr">
        <is>
          <t>Ding, Samuel</t>
        </is>
      </c>
      <c r="C201" t="inlineStr">
        <is>
          <t>Manzanita</t>
        </is>
      </c>
      <c r="D201" s="85" t="n">
        <v>0</v>
      </c>
      <c r="E201" s="165" t="n"/>
      <c r="G201" s="63">
        <f>IFERROR(VLOOKUP($A201,sectionidss,6,FALSE)," ")</f>
        <v/>
      </c>
      <c r="H201" s="63">
        <f>IFERROR(VLOOKUP($G201,otherinfo,2,FALSE)," ")</f>
        <v/>
      </c>
      <c r="J201" s="90">
        <f>IFERROR(VLOOKUP($G201,otherinfo,3,FALSE)," ")</f>
        <v/>
      </c>
      <c r="O201" s="86" t="n"/>
      <c r="P201" s="86" t="n"/>
    </row>
    <row r="202">
      <c r="A202" t="n">
        <v>39782</v>
      </c>
      <c r="B202" t="inlineStr">
        <is>
          <t>Ding, Samuel</t>
        </is>
      </c>
      <c r="C202" t="inlineStr">
        <is>
          <t>Manzanita</t>
        </is>
      </c>
      <c r="D202" s="85" t="n">
        <v>0</v>
      </c>
      <c r="E202" s="165" t="n"/>
      <c r="G202" s="63">
        <f>IFERROR(VLOOKUP($A202,sectionidss,5,FALSE)," ")</f>
        <v/>
      </c>
      <c r="H202" s="63">
        <f>IFERROR(VLOOKUP($G202,otherinfo,2,FALSE)," ")</f>
        <v/>
      </c>
      <c r="J202" s="90">
        <f>IFERROR(VLOOKUP($G202,otherinfo,3,FALSE)," ")</f>
        <v/>
      </c>
      <c r="O202" s="86" t="n"/>
      <c r="P202" s="86" t="n"/>
    </row>
    <row r="203">
      <c r="A203" t="n">
        <v>39782</v>
      </c>
      <c r="B203" t="inlineStr">
        <is>
          <t>Ding, Samuel</t>
        </is>
      </c>
      <c r="C203" t="inlineStr">
        <is>
          <t>Manzanita</t>
        </is>
      </c>
      <c r="D203" s="85" t="n">
        <v>0</v>
      </c>
      <c r="E203" s="165" t="n"/>
      <c r="G203" s="63">
        <f>IFERROR(VLOOKUP($A203,sectionidss,4,FALSE)," ")</f>
        <v/>
      </c>
      <c r="H203" s="63">
        <f>IFERROR(VLOOKUP($G203,otherinfo,2,FALSE)," ")</f>
        <v/>
      </c>
      <c r="J203" s="90">
        <f>IFERROR(VLOOKUP($G203,otherinfo,3,FALSE)," ")</f>
        <v/>
      </c>
      <c r="O203" s="86" t="n"/>
      <c r="P203" s="86" t="n"/>
    </row>
    <row r="204">
      <c r="A204" t="n">
        <v>39782</v>
      </c>
      <c r="B204" t="inlineStr">
        <is>
          <t>Ding, Samuel</t>
        </is>
      </c>
      <c r="C204" t="inlineStr">
        <is>
          <t>Manzanita</t>
        </is>
      </c>
      <c r="D204" s="85" t="n">
        <v>0</v>
      </c>
      <c r="E204" s="165" t="n"/>
      <c r="G204" s="63">
        <f>IFERROR(VLOOKUP($A204,sectionidss,3,FALSE)," ")</f>
        <v/>
      </c>
      <c r="H204" s="63">
        <f>IFERROR(VLOOKUP($G204,otherinfo,2,FALSE)," ")</f>
        <v/>
      </c>
      <c r="J204" s="90">
        <f>IFERROR(VLOOKUP($G204,otherinfo,3,FALSE)," ")</f>
        <v/>
      </c>
      <c r="O204" s="86" t="n"/>
      <c r="P204" s="86" t="n"/>
    </row>
    <row r="205">
      <c r="A205" t="n">
        <v>39782</v>
      </c>
      <c r="B205" t="inlineStr">
        <is>
          <t>Ding, Samuel</t>
        </is>
      </c>
      <c r="C205" t="inlineStr">
        <is>
          <t>Manzanita</t>
        </is>
      </c>
      <c r="D205" s="85" t="n">
        <v>0</v>
      </c>
      <c r="E205" s="165" t="n"/>
      <c r="G205" s="63">
        <f>IFERROR(VLOOKUP($A205,sectionidss,2,FALSE)," ")</f>
        <v/>
      </c>
      <c r="H205" s="63">
        <f>IFERROR(VLOOKUP($G205,otherinfo,2,FALSE)," ")</f>
        <v/>
      </c>
      <c r="J205" s="90">
        <f>IFERROR(VLOOKUP($G205,otherinfo,3,FALSE)," ")</f>
        <v/>
      </c>
      <c r="O205" s="86" t="n"/>
      <c r="P205" s="86" t="n"/>
    </row>
    <row r="206">
      <c r="A206" t="n">
        <v>35678</v>
      </c>
      <c r="B206" t="inlineStr">
        <is>
          <t>Dunbrasky, Max Lewis</t>
        </is>
      </c>
      <c r="C206" t="inlineStr">
        <is>
          <t>Manzanita</t>
        </is>
      </c>
      <c r="D206" s="85" t="n">
        <v>0</v>
      </c>
      <c r="E206" s="165" t="n"/>
      <c r="G206" s="63">
        <f>IFERROR(VLOOKUP($A206,sectionidss,7,FALSE)," ")</f>
        <v/>
      </c>
      <c r="H206" s="63">
        <f>IFERROR(VLOOKUP($G206,otherinfo,2,FALSE)," ")</f>
        <v/>
      </c>
      <c r="J206" s="90">
        <f>IFERROR(VLOOKUP($G206,otherinfo,3,FALSE)," ")</f>
        <v/>
      </c>
      <c r="O206" s="86" t="n"/>
      <c r="P206" s="86" t="n"/>
    </row>
    <row r="207">
      <c r="A207" t="n">
        <v>35678</v>
      </c>
      <c r="B207" t="inlineStr">
        <is>
          <t>Dunbrasky, Max Lewis</t>
        </is>
      </c>
      <c r="C207" t="inlineStr">
        <is>
          <t>Manzanita</t>
        </is>
      </c>
      <c r="D207" s="85" t="n">
        <v>0</v>
      </c>
      <c r="E207" s="165" t="n"/>
      <c r="G207" s="63">
        <f>IFERROR(VLOOKUP($A207,sectionidss,6,FALSE)," ")</f>
        <v/>
      </c>
      <c r="H207" s="63">
        <f>IFERROR(VLOOKUP($G207,otherinfo,2,FALSE)," ")</f>
        <v/>
      </c>
      <c r="J207" s="90">
        <f>IFERROR(VLOOKUP($G207,otherinfo,3,FALSE)," ")</f>
        <v/>
      </c>
      <c r="O207" s="86" t="n"/>
      <c r="P207" s="86" t="n"/>
    </row>
    <row r="208">
      <c r="A208" t="n">
        <v>35678</v>
      </c>
      <c r="B208" t="inlineStr">
        <is>
          <t>Dunbrasky, Max Lewis</t>
        </is>
      </c>
      <c r="C208" t="inlineStr">
        <is>
          <t>Manzanita</t>
        </is>
      </c>
      <c r="D208" s="85" t="n">
        <v>0</v>
      </c>
      <c r="E208" s="165" t="n"/>
      <c r="G208" s="63">
        <f>IFERROR(VLOOKUP($A208,sectionidss,5,FALSE)," ")</f>
        <v/>
      </c>
      <c r="H208" s="63">
        <f>IFERROR(VLOOKUP($G208,otherinfo,2,FALSE)," ")</f>
        <v/>
      </c>
      <c r="J208" s="90">
        <f>IFERROR(VLOOKUP($G208,otherinfo,3,FALSE)," ")</f>
        <v/>
      </c>
      <c r="O208" s="86" t="n"/>
      <c r="P208" s="86" t="n"/>
    </row>
    <row r="209">
      <c r="A209" t="n">
        <v>35678</v>
      </c>
      <c r="B209" t="inlineStr">
        <is>
          <t>Dunbrasky, Max Lewis</t>
        </is>
      </c>
      <c r="C209" t="inlineStr">
        <is>
          <t>Manzanita</t>
        </is>
      </c>
      <c r="D209" s="85" t="n">
        <v>0</v>
      </c>
      <c r="E209" s="165" t="n"/>
      <c r="G209" s="63">
        <f>IFERROR(VLOOKUP($A209,sectionidss,4,FALSE)," ")</f>
        <v/>
      </c>
      <c r="H209" s="63">
        <f>IFERROR(VLOOKUP($G209,otherinfo,2,FALSE)," ")</f>
        <v/>
      </c>
      <c r="J209" s="90">
        <f>IFERROR(VLOOKUP($G209,otherinfo,3,FALSE)," ")</f>
        <v/>
      </c>
      <c r="O209" s="86" t="n"/>
      <c r="P209" s="86" t="n"/>
    </row>
    <row r="210">
      <c r="A210" t="n">
        <v>35678</v>
      </c>
      <c r="B210" t="inlineStr">
        <is>
          <t>Dunbrasky, Max Lewis</t>
        </is>
      </c>
      <c r="C210" t="inlineStr">
        <is>
          <t>Manzanita</t>
        </is>
      </c>
      <c r="D210" s="85" t="n">
        <v>0</v>
      </c>
      <c r="E210" s="165" t="n"/>
      <c r="G210" s="63">
        <f>IFERROR(VLOOKUP($A210,sectionidss,3,FALSE)," ")</f>
        <v/>
      </c>
      <c r="H210" s="63">
        <f>IFERROR(VLOOKUP($G210,otherinfo,2,FALSE)," ")</f>
        <v/>
      </c>
      <c r="J210" s="90">
        <f>IFERROR(VLOOKUP($G210,otherinfo,3,FALSE)," ")</f>
        <v/>
      </c>
      <c r="O210" s="86" t="n"/>
      <c r="P210" s="86" t="n"/>
    </row>
    <row r="211">
      <c r="A211" t="n">
        <v>35678</v>
      </c>
      <c r="B211" t="inlineStr">
        <is>
          <t>Dunbrasky, Max Lewis</t>
        </is>
      </c>
      <c r="C211" t="inlineStr">
        <is>
          <t>Manzanita</t>
        </is>
      </c>
      <c r="D211" s="85" t="n">
        <v>0</v>
      </c>
      <c r="E211" s="165" t="n"/>
      <c r="G211" s="63">
        <f>IFERROR(VLOOKUP($A211,sectionidss,2,FALSE)," ")</f>
        <v/>
      </c>
      <c r="H211" s="63">
        <f>IFERROR(VLOOKUP($G211,otherinfo,2,FALSE)," ")</f>
        <v/>
      </c>
      <c r="J211" s="90">
        <f>IFERROR(VLOOKUP($G211,otherinfo,3,FALSE)," ")</f>
        <v/>
      </c>
      <c r="O211" s="86" t="n"/>
      <c r="P211" s="86" t="n"/>
    </row>
    <row r="212">
      <c r="A212" t="n">
        <v>36088</v>
      </c>
      <c r="B212" t="inlineStr">
        <is>
          <t>Dygert, Esa Ellis</t>
        </is>
      </c>
      <c r="C212" t="inlineStr">
        <is>
          <t>Manzanita</t>
        </is>
      </c>
      <c r="D212" s="85" t="n">
        <v>0</v>
      </c>
      <c r="E212" s="165" t="n"/>
      <c r="G212" s="63">
        <f>IFERROR(VLOOKUP($A212,sectionidss,7,FALSE)," ")</f>
        <v/>
      </c>
      <c r="H212" s="63">
        <f>IFERROR(VLOOKUP($G212,otherinfo,2,FALSE)," ")</f>
        <v/>
      </c>
      <c r="J212" s="90">
        <f>IFERROR(VLOOKUP($G212,otherinfo,3,FALSE)," ")</f>
        <v/>
      </c>
      <c r="O212" s="86" t="n"/>
      <c r="P212" s="86" t="n"/>
    </row>
    <row r="213">
      <c r="A213" t="n">
        <v>36088</v>
      </c>
      <c r="B213" t="inlineStr">
        <is>
          <t>Dygert, Esa Ellis</t>
        </is>
      </c>
      <c r="C213" t="inlineStr">
        <is>
          <t>Manzanita</t>
        </is>
      </c>
      <c r="D213" s="85" t="n">
        <v>0</v>
      </c>
      <c r="E213" s="165" t="n"/>
      <c r="G213" s="63">
        <f>IFERROR(VLOOKUP($A213,sectionidss,6,FALSE)," ")</f>
        <v/>
      </c>
      <c r="H213" s="63">
        <f>IFERROR(VLOOKUP($G213,otherinfo,2,FALSE)," ")</f>
        <v/>
      </c>
      <c r="J213" s="90">
        <f>IFERROR(VLOOKUP($G213,otherinfo,3,FALSE)," ")</f>
        <v/>
      </c>
      <c r="O213" s="86" t="n"/>
      <c r="P213" s="86" t="n"/>
    </row>
    <row r="214">
      <c r="A214" t="n">
        <v>36088</v>
      </c>
      <c r="B214" t="inlineStr">
        <is>
          <t>Dygert, Esa Ellis</t>
        </is>
      </c>
      <c r="C214" t="inlineStr">
        <is>
          <t>Manzanita</t>
        </is>
      </c>
      <c r="D214" s="85" t="n">
        <v>0</v>
      </c>
      <c r="E214" s="165" t="n"/>
      <c r="G214" s="63">
        <f>IFERROR(VLOOKUP($A214,sectionidss,5,FALSE)," ")</f>
        <v/>
      </c>
      <c r="H214" s="63">
        <f>IFERROR(VLOOKUP($G214,otherinfo,2,FALSE)," ")</f>
        <v/>
      </c>
      <c r="J214" s="90">
        <f>IFERROR(VLOOKUP($G214,otherinfo,3,FALSE)," ")</f>
        <v/>
      </c>
      <c r="O214" s="86" t="n"/>
      <c r="P214" s="86" t="n"/>
    </row>
    <row r="215">
      <c r="A215" t="n">
        <v>36088</v>
      </c>
      <c r="B215" t="inlineStr">
        <is>
          <t>Dygert, Esa Ellis</t>
        </is>
      </c>
      <c r="C215" t="inlineStr">
        <is>
          <t>Manzanita</t>
        </is>
      </c>
      <c r="D215" s="85" t="n">
        <v>0</v>
      </c>
      <c r="E215" s="165" t="n"/>
      <c r="G215" s="63">
        <f>IFERROR(VLOOKUP($A215,sectionidss,4,FALSE)," ")</f>
        <v/>
      </c>
      <c r="H215" s="63">
        <f>IFERROR(VLOOKUP($G215,otherinfo,2,FALSE)," ")</f>
        <v/>
      </c>
      <c r="J215" s="90">
        <f>IFERROR(VLOOKUP($G215,otherinfo,3,FALSE)," ")</f>
        <v/>
      </c>
      <c r="O215" s="86" t="n"/>
      <c r="P215" s="86" t="n"/>
    </row>
    <row r="216">
      <c r="A216" t="n">
        <v>36088</v>
      </c>
      <c r="B216" t="inlineStr">
        <is>
          <t>Dygert, Esa Ellis</t>
        </is>
      </c>
      <c r="C216" t="inlineStr">
        <is>
          <t>Manzanita</t>
        </is>
      </c>
      <c r="D216" s="85" t="n">
        <v>0</v>
      </c>
      <c r="E216" s="165" t="n"/>
      <c r="G216" s="63">
        <f>IFERROR(VLOOKUP($A216,sectionidss,3,FALSE)," ")</f>
        <v/>
      </c>
      <c r="H216" s="63">
        <f>IFERROR(VLOOKUP($G216,otherinfo,2,FALSE)," ")</f>
        <v/>
      </c>
      <c r="J216" s="90">
        <f>IFERROR(VLOOKUP($G216,otherinfo,3,FALSE)," ")</f>
        <v/>
      </c>
      <c r="O216" s="86" t="n"/>
      <c r="P216" s="86" t="n"/>
    </row>
    <row r="217">
      <c r="A217" t="n">
        <v>36088</v>
      </c>
      <c r="B217" t="inlineStr">
        <is>
          <t>Dygert, Esa Ellis</t>
        </is>
      </c>
      <c r="C217" t="inlineStr">
        <is>
          <t>Manzanita</t>
        </is>
      </c>
      <c r="D217" s="85" t="n">
        <v>0</v>
      </c>
      <c r="E217" s="165" t="n"/>
      <c r="G217" s="63">
        <f>IFERROR(VLOOKUP($A217,sectionidss,2,FALSE)," ")</f>
        <v/>
      </c>
      <c r="H217" s="63">
        <f>IFERROR(VLOOKUP($G217,otherinfo,2,FALSE)," ")</f>
        <v/>
      </c>
      <c r="J217" s="90">
        <f>IFERROR(VLOOKUP($G217,otherinfo,3,FALSE)," ")</f>
        <v/>
      </c>
      <c r="O217" s="86" t="n"/>
      <c r="P217" s="86" t="n"/>
    </row>
    <row r="218">
      <c r="A218" t="n">
        <v>35392</v>
      </c>
      <c r="B218" t="inlineStr">
        <is>
          <t>Elster, Forest D.</t>
        </is>
      </c>
      <c r="C218" t="inlineStr">
        <is>
          <t>Manzanita</t>
        </is>
      </c>
      <c r="D218" s="85" t="n">
        <v>0</v>
      </c>
      <c r="E218" s="165" t="n"/>
      <c r="G218" s="63">
        <f>IFERROR(VLOOKUP($A218,sectionidss,7,FALSE)," ")</f>
        <v/>
      </c>
      <c r="H218" s="63">
        <f>IFERROR(VLOOKUP($G218,otherinfo,2,FALSE)," ")</f>
        <v/>
      </c>
      <c r="J218" s="90">
        <f>IFERROR(VLOOKUP($G218,otherinfo,3,FALSE)," ")</f>
        <v/>
      </c>
      <c r="O218" s="86" t="n"/>
      <c r="P218" s="86" t="n"/>
    </row>
    <row r="219">
      <c r="A219" t="n">
        <v>35392</v>
      </c>
      <c r="B219" t="inlineStr">
        <is>
          <t>Elster, Forest D.</t>
        </is>
      </c>
      <c r="C219" t="inlineStr">
        <is>
          <t>Manzanita</t>
        </is>
      </c>
      <c r="D219" s="85" t="n">
        <v>0</v>
      </c>
      <c r="E219" s="165" t="n"/>
      <c r="G219" s="63">
        <f>IFERROR(VLOOKUP($A219,sectionidss,6,FALSE)," ")</f>
        <v/>
      </c>
      <c r="H219" s="63">
        <f>IFERROR(VLOOKUP($G219,otherinfo,2,FALSE)," ")</f>
        <v/>
      </c>
      <c r="J219" s="90">
        <f>IFERROR(VLOOKUP($G219,otherinfo,3,FALSE)," ")</f>
        <v/>
      </c>
      <c r="O219" s="86" t="n"/>
      <c r="P219" s="86" t="n"/>
    </row>
    <row r="220">
      <c r="A220" t="n">
        <v>35392</v>
      </c>
      <c r="B220" t="inlineStr">
        <is>
          <t>Elster, Forest D.</t>
        </is>
      </c>
      <c r="C220" t="inlineStr">
        <is>
          <t>Manzanita</t>
        </is>
      </c>
      <c r="D220" s="85" t="n">
        <v>0</v>
      </c>
      <c r="E220" s="165" t="n"/>
      <c r="G220" s="63">
        <f>IFERROR(VLOOKUP($A220,sectionidss,5,FALSE)," ")</f>
        <v/>
      </c>
      <c r="H220" s="63">
        <f>IFERROR(VLOOKUP($G220,otherinfo,2,FALSE)," ")</f>
        <v/>
      </c>
      <c r="J220" s="90">
        <f>IFERROR(VLOOKUP($G220,otherinfo,3,FALSE)," ")</f>
        <v/>
      </c>
      <c r="O220" s="86" t="n"/>
      <c r="P220" s="86" t="n"/>
    </row>
    <row r="221">
      <c r="A221" t="n">
        <v>35392</v>
      </c>
      <c r="B221" t="inlineStr">
        <is>
          <t>Elster, Forest D.</t>
        </is>
      </c>
      <c r="C221" t="inlineStr">
        <is>
          <t>Manzanita</t>
        </is>
      </c>
      <c r="D221" s="85" t="n">
        <v>0</v>
      </c>
      <c r="E221" s="165" t="n"/>
      <c r="G221" s="63">
        <f>IFERROR(VLOOKUP($A221,sectionidss,4,FALSE)," ")</f>
        <v/>
      </c>
      <c r="H221" s="63">
        <f>IFERROR(VLOOKUP($G221,otherinfo,2,FALSE)," ")</f>
        <v/>
      </c>
      <c r="J221" s="90">
        <f>IFERROR(VLOOKUP($G221,otherinfo,3,FALSE)," ")</f>
        <v/>
      </c>
      <c r="O221" s="86" t="n"/>
      <c r="P221" s="86" t="n"/>
    </row>
    <row r="222">
      <c r="A222" t="n">
        <v>35392</v>
      </c>
      <c r="B222" t="inlineStr">
        <is>
          <t>Elster, Forest D.</t>
        </is>
      </c>
      <c r="C222" t="inlineStr">
        <is>
          <t>Manzanita</t>
        </is>
      </c>
      <c r="D222" s="85" t="n">
        <v>0</v>
      </c>
      <c r="E222" s="165" t="n"/>
      <c r="G222" s="63">
        <f>IFERROR(VLOOKUP($A222,sectionidss,3,FALSE)," ")</f>
        <v/>
      </c>
      <c r="H222" s="63">
        <f>IFERROR(VLOOKUP($G222,otherinfo,2,FALSE)," ")</f>
        <v/>
      </c>
      <c r="J222" s="90">
        <f>IFERROR(VLOOKUP($G222,otherinfo,3,FALSE)," ")</f>
        <v/>
      </c>
      <c r="O222" s="86" t="n"/>
      <c r="P222" s="86" t="n"/>
    </row>
    <row r="223">
      <c r="A223" t="n">
        <v>35392</v>
      </c>
      <c r="B223" t="inlineStr">
        <is>
          <t>Elster, Forest D.</t>
        </is>
      </c>
      <c r="C223" t="inlineStr">
        <is>
          <t>Manzanita</t>
        </is>
      </c>
      <c r="D223" s="85" t="n">
        <v>0</v>
      </c>
      <c r="E223" s="165" t="n"/>
      <c r="G223" s="63">
        <f>IFERROR(VLOOKUP($A223,sectionidss,2,FALSE)," ")</f>
        <v/>
      </c>
      <c r="H223" s="63">
        <f>IFERROR(VLOOKUP($G223,otherinfo,2,FALSE)," ")</f>
        <v/>
      </c>
      <c r="J223" s="90">
        <f>IFERROR(VLOOKUP($G223,otherinfo,3,FALSE)," ")</f>
        <v/>
      </c>
      <c r="O223" s="86" t="n"/>
      <c r="P223" s="86" t="n"/>
    </row>
    <row r="224">
      <c r="A224" t="n">
        <v>35195</v>
      </c>
      <c r="B224" t="inlineStr">
        <is>
          <t>Evaristo, Aurora Sophia</t>
        </is>
      </c>
      <c r="C224" t="inlineStr">
        <is>
          <t>Manzanita</t>
        </is>
      </c>
      <c r="D224" s="85" t="n">
        <v>0</v>
      </c>
      <c r="E224" s="165" t="n"/>
      <c r="G224" s="63">
        <f>IFERROR(VLOOKUP($A224,sectionidss,7,FALSE)," ")</f>
        <v/>
      </c>
      <c r="H224" s="63">
        <f>IFERROR(VLOOKUP($G224,otherinfo,2,FALSE)," ")</f>
        <v/>
      </c>
      <c r="J224" s="90">
        <f>IFERROR(VLOOKUP($G224,otherinfo,3,FALSE)," ")</f>
        <v/>
      </c>
      <c r="O224" s="86" t="n"/>
      <c r="P224" s="86" t="n"/>
    </row>
    <row r="225">
      <c r="A225" t="n">
        <v>35195</v>
      </c>
      <c r="B225" t="inlineStr">
        <is>
          <t>Evaristo, Aurora Sophia</t>
        </is>
      </c>
      <c r="C225" t="inlineStr">
        <is>
          <t>Manzanita</t>
        </is>
      </c>
      <c r="D225" s="85" t="n">
        <v>0</v>
      </c>
      <c r="E225" s="165" t="n"/>
      <c r="G225" s="63">
        <f>IFERROR(VLOOKUP($A225,sectionidss,6,FALSE)," ")</f>
        <v/>
      </c>
      <c r="H225" s="63">
        <f>IFERROR(VLOOKUP($G225,otherinfo,2,FALSE)," ")</f>
        <v/>
      </c>
      <c r="J225" s="90">
        <f>IFERROR(VLOOKUP($G225,otherinfo,3,FALSE)," ")</f>
        <v/>
      </c>
    </row>
    <row r="226">
      <c r="A226" t="n">
        <v>35195</v>
      </c>
      <c r="B226" t="inlineStr">
        <is>
          <t>Evaristo, Aurora Sophia</t>
        </is>
      </c>
      <c r="C226" t="inlineStr">
        <is>
          <t>Manzanita</t>
        </is>
      </c>
      <c r="D226" s="85" t="n">
        <v>0</v>
      </c>
      <c r="E226" s="165" t="n"/>
      <c r="G226" s="63">
        <f>IFERROR(VLOOKUP($A226,sectionidss,5,FALSE)," ")</f>
        <v/>
      </c>
      <c r="H226" s="63">
        <f>IFERROR(VLOOKUP($G226,otherinfo,2,FALSE)," ")</f>
        <v/>
      </c>
      <c r="J226" s="90">
        <f>IFERROR(VLOOKUP($G226,otherinfo,3,FALSE)," ")</f>
        <v/>
      </c>
    </row>
    <row r="227">
      <c r="A227" t="n">
        <v>35195</v>
      </c>
      <c r="B227" t="inlineStr">
        <is>
          <t>Evaristo, Aurora Sophia</t>
        </is>
      </c>
      <c r="C227" t="inlineStr">
        <is>
          <t>Manzanita</t>
        </is>
      </c>
      <c r="D227" s="85" t="n">
        <v>0</v>
      </c>
      <c r="E227" s="165" t="n"/>
      <c r="G227" s="63">
        <f>IFERROR(VLOOKUP($A227,sectionidss,4,FALSE)," ")</f>
        <v/>
      </c>
      <c r="H227" s="63">
        <f>IFERROR(VLOOKUP($G227,otherinfo,2,FALSE)," ")</f>
        <v/>
      </c>
      <c r="J227" s="90">
        <f>IFERROR(VLOOKUP($G227,otherinfo,3,FALSE)," ")</f>
        <v/>
      </c>
    </row>
    <row r="228">
      <c r="A228" t="n">
        <v>35195</v>
      </c>
      <c r="B228" t="inlineStr">
        <is>
          <t>Evaristo, Aurora Sophia</t>
        </is>
      </c>
      <c r="C228" t="inlineStr">
        <is>
          <t>Manzanita</t>
        </is>
      </c>
      <c r="D228" s="85" t="n">
        <v>0</v>
      </c>
      <c r="E228" s="165" t="n"/>
      <c r="G228" s="63">
        <f>IFERROR(VLOOKUP($A228,sectionidss,3,FALSE)," ")</f>
        <v/>
      </c>
      <c r="H228" s="63">
        <f>IFERROR(VLOOKUP($G228,otherinfo,2,FALSE)," ")</f>
        <v/>
      </c>
      <c r="J228" s="90">
        <f>IFERROR(VLOOKUP($G228,otherinfo,3,FALSE)," ")</f>
        <v/>
      </c>
    </row>
    <row r="229">
      <c r="A229" t="n">
        <v>35195</v>
      </c>
      <c r="B229" t="inlineStr">
        <is>
          <t>Evaristo, Aurora Sophia</t>
        </is>
      </c>
      <c r="C229" t="inlineStr">
        <is>
          <t>Manzanita</t>
        </is>
      </c>
      <c r="D229" s="85" t="n">
        <v>0</v>
      </c>
      <c r="E229" s="165" t="n"/>
      <c r="G229" s="63">
        <f>IFERROR(VLOOKUP($A229,sectionidss,2,FALSE)," ")</f>
        <v/>
      </c>
      <c r="H229" s="63">
        <f>IFERROR(VLOOKUP($G229,otherinfo,2,FALSE)," ")</f>
        <v/>
      </c>
      <c r="J229" s="90">
        <f>IFERROR(VLOOKUP($G229,otherinfo,3,FALSE)," ")</f>
        <v/>
      </c>
    </row>
    <row r="230">
      <c r="A230" t="n">
        <v>35698</v>
      </c>
      <c r="B230" t="inlineStr">
        <is>
          <t>Farris, Coen C</t>
        </is>
      </c>
      <c r="C230" t="inlineStr">
        <is>
          <t>Manzanita</t>
        </is>
      </c>
      <c r="D230" s="85" t="n">
        <v>0</v>
      </c>
      <c r="E230" s="165" t="n"/>
      <c r="G230" s="63">
        <f>IFERROR(VLOOKUP($A230,sectionidss,7,FALSE)," ")</f>
        <v/>
      </c>
      <c r="H230" s="63">
        <f>IFERROR(VLOOKUP($G230,otherinfo,2,FALSE)," ")</f>
        <v/>
      </c>
      <c r="J230" s="90">
        <f>IFERROR(VLOOKUP($G230,otherinfo,3,FALSE)," ")</f>
        <v/>
      </c>
    </row>
    <row r="231">
      <c r="A231" t="n">
        <v>35698</v>
      </c>
      <c r="B231" t="inlineStr">
        <is>
          <t>Farris, Coen C</t>
        </is>
      </c>
      <c r="C231" t="inlineStr">
        <is>
          <t>Manzanita</t>
        </is>
      </c>
      <c r="D231" s="85" t="n">
        <v>0</v>
      </c>
      <c r="E231" s="165" t="n"/>
      <c r="G231" s="63">
        <f>IFERROR(VLOOKUP($A231,sectionidss,6,FALSE)," ")</f>
        <v/>
      </c>
      <c r="H231" s="63">
        <f>IFERROR(VLOOKUP($G231,otherinfo,2,FALSE)," ")</f>
        <v/>
      </c>
      <c r="J231" s="90">
        <f>IFERROR(VLOOKUP($G231,otherinfo,3,FALSE)," ")</f>
        <v/>
      </c>
      <c r="O231" s="86" t="n"/>
      <c r="P231" s="86" t="n"/>
    </row>
    <row r="232">
      <c r="A232" t="n">
        <v>35698</v>
      </c>
      <c r="B232" t="inlineStr">
        <is>
          <t>Farris, Coen C</t>
        </is>
      </c>
      <c r="C232" t="inlineStr">
        <is>
          <t>Manzanita</t>
        </is>
      </c>
      <c r="D232" s="85" t="n">
        <v>0</v>
      </c>
      <c r="E232" s="165" t="n"/>
      <c r="G232" s="63">
        <f>IFERROR(VLOOKUP($A232,sectionidss,5,FALSE)," ")</f>
        <v/>
      </c>
      <c r="H232" s="63">
        <f>IFERROR(VLOOKUP($G232,otherinfo,2,FALSE)," ")</f>
        <v/>
      </c>
      <c r="J232" s="90">
        <f>IFERROR(VLOOKUP($G232,otherinfo,3,FALSE)," ")</f>
        <v/>
      </c>
      <c r="O232" s="86" t="n"/>
      <c r="P232" s="86" t="n"/>
    </row>
    <row r="233">
      <c r="A233" t="n">
        <v>35698</v>
      </c>
      <c r="B233" t="inlineStr">
        <is>
          <t>Farris, Coen C</t>
        </is>
      </c>
      <c r="C233" t="inlineStr">
        <is>
          <t>Manzanita</t>
        </is>
      </c>
      <c r="D233" s="85" t="n">
        <v>0</v>
      </c>
      <c r="E233" s="165" t="n"/>
      <c r="G233" s="63">
        <f>IFERROR(VLOOKUP($A233,sectionidss,4,FALSE)," ")</f>
        <v/>
      </c>
      <c r="H233" s="63">
        <f>IFERROR(VLOOKUP($G233,otherinfo,2,FALSE)," ")</f>
        <v/>
      </c>
      <c r="J233" s="90">
        <f>IFERROR(VLOOKUP($G233,otherinfo,3,FALSE)," ")</f>
        <v/>
      </c>
      <c r="O233" s="86" t="n"/>
      <c r="P233" s="86" t="n"/>
    </row>
    <row r="234">
      <c r="A234" t="n">
        <v>35698</v>
      </c>
      <c r="B234" t="inlineStr">
        <is>
          <t>Farris, Coen C</t>
        </is>
      </c>
      <c r="C234" t="inlineStr">
        <is>
          <t>Manzanita</t>
        </is>
      </c>
      <c r="D234" s="85" t="n">
        <v>0</v>
      </c>
      <c r="E234" s="165" t="n"/>
      <c r="G234" s="63">
        <f>IFERROR(VLOOKUP($A234,sectionidss,3,FALSE)," ")</f>
        <v/>
      </c>
      <c r="H234" s="63">
        <f>IFERROR(VLOOKUP($G234,otherinfo,2,FALSE)," ")</f>
        <v/>
      </c>
      <c r="J234" s="90">
        <f>IFERROR(VLOOKUP($G234,otherinfo,3,FALSE)," ")</f>
        <v/>
      </c>
      <c r="O234" s="86" t="n"/>
      <c r="P234" s="86" t="n"/>
    </row>
    <row r="235">
      <c r="A235" t="n">
        <v>35698</v>
      </c>
      <c r="B235" t="inlineStr">
        <is>
          <t>Farris, Coen C</t>
        </is>
      </c>
      <c r="C235" t="inlineStr">
        <is>
          <t>Manzanita</t>
        </is>
      </c>
      <c r="D235" s="85" t="n">
        <v>0</v>
      </c>
      <c r="E235" s="165" t="n"/>
      <c r="G235" s="63">
        <f>IFERROR(VLOOKUP($A235,sectionidss,2,FALSE)," ")</f>
        <v/>
      </c>
      <c r="H235" s="63">
        <f>IFERROR(VLOOKUP($G235,otherinfo,2,FALSE)," ")</f>
        <v/>
      </c>
      <c r="J235" s="90">
        <f>IFERROR(VLOOKUP($G235,otherinfo,3,FALSE)," ")</f>
        <v/>
      </c>
      <c r="O235" s="86" t="n"/>
      <c r="P235" s="86" t="n"/>
    </row>
    <row r="236">
      <c r="A236" t="n">
        <v>35394</v>
      </c>
      <c r="B236" t="inlineStr">
        <is>
          <t>Fleming, Opal C.</t>
        </is>
      </c>
      <c r="C236" t="inlineStr">
        <is>
          <t>Manzanita</t>
        </is>
      </c>
      <c r="D236" s="85" t="n">
        <v>0</v>
      </c>
      <c r="E236" s="165" t="n"/>
      <c r="G236" s="63">
        <f>IFERROR(VLOOKUP($A236,sectionidss,7,FALSE)," ")</f>
        <v/>
      </c>
      <c r="H236" s="63">
        <f>IFERROR(VLOOKUP($G236,otherinfo,2,FALSE)," ")</f>
        <v/>
      </c>
      <c r="J236" s="90">
        <f>IFERROR(VLOOKUP($G236,otherinfo,3,FALSE)," ")</f>
        <v/>
      </c>
      <c r="O236" s="86" t="n"/>
      <c r="P236" s="86" t="n"/>
    </row>
    <row r="237">
      <c r="A237" t="n">
        <v>35394</v>
      </c>
      <c r="B237" t="inlineStr">
        <is>
          <t>Fleming, Opal C.</t>
        </is>
      </c>
      <c r="C237" t="inlineStr">
        <is>
          <t>Manzanita</t>
        </is>
      </c>
      <c r="D237" s="85" t="n">
        <v>0</v>
      </c>
      <c r="E237" s="165" t="n"/>
      <c r="G237" s="63">
        <f>IFERROR(VLOOKUP($A237,sectionidss,6,FALSE)," ")</f>
        <v/>
      </c>
      <c r="H237" s="63">
        <f>IFERROR(VLOOKUP($G237,otherinfo,2,FALSE)," ")</f>
        <v/>
      </c>
      <c r="J237" s="90">
        <f>IFERROR(VLOOKUP($G237,otherinfo,3,FALSE)," ")</f>
        <v/>
      </c>
      <c r="O237" s="86" t="n"/>
      <c r="P237" s="86" t="n"/>
    </row>
    <row r="238">
      <c r="A238" t="n">
        <v>35394</v>
      </c>
      <c r="B238" t="inlineStr">
        <is>
          <t>Fleming, Opal C.</t>
        </is>
      </c>
      <c r="C238" t="inlineStr">
        <is>
          <t>Manzanita</t>
        </is>
      </c>
      <c r="D238" s="85" t="n">
        <v>0</v>
      </c>
      <c r="E238" s="165" t="n"/>
      <c r="G238" s="63">
        <f>IFERROR(VLOOKUP($A238,sectionidss,5,FALSE)," ")</f>
        <v/>
      </c>
      <c r="H238" s="63">
        <f>IFERROR(VLOOKUP($G238,otherinfo,2,FALSE)," ")</f>
        <v/>
      </c>
      <c r="J238" s="90">
        <f>IFERROR(VLOOKUP($G238,otherinfo,3,FALSE)," ")</f>
        <v/>
      </c>
      <c r="O238" s="86" t="n"/>
      <c r="P238" s="86" t="n"/>
    </row>
    <row r="239">
      <c r="A239" t="n">
        <v>35394</v>
      </c>
      <c r="B239" t="inlineStr">
        <is>
          <t>Fleming, Opal C.</t>
        </is>
      </c>
      <c r="C239" t="inlineStr">
        <is>
          <t>Manzanita</t>
        </is>
      </c>
      <c r="D239" s="85" t="n">
        <v>0</v>
      </c>
      <c r="E239" s="165" t="n"/>
      <c r="G239" s="63">
        <f>IFERROR(VLOOKUP($A239,sectionidss,4,FALSE)," ")</f>
        <v/>
      </c>
      <c r="H239" s="63">
        <f>IFERROR(VLOOKUP($G239,otherinfo,2,FALSE)," ")</f>
        <v/>
      </c>
      <c r="J239" s="90">
        <f>IFERROR(VLOOKUP($G239,otherinfo,3,FALSE)," ")</f>
        <v/>
      </c>
      <c r="O239" s="86" t="n"/>
      <c r="P239" s="86" t="n"/>
    </row>
    <row r="240">
      <c r="A240" t="n">
        <v>35394</v>
      </c>
      <c r="B240" t="inlineStr">
        <is>
          <t>Fleming, Opal C.</t>
        </is>
      </c>
      <c r="C240" t="inlineStr">
        <is>
          <t>Manzanita</t>
        </is>
      </c>
      <c r="D240" s="85" t="n">
        <v>0</v>
      </c>
      <c r="E240" s="165" t="n"/>
      <c r="G240" s="63">
        <f>IFERROR(VLOOKUP($A240,sectionidss,3,FALSE)," ")</f>
        <v/>
      </c>
      <c r="H240" s="63">
        <f>IFERROR(VLOOKUP($G240,otherinfo,2,FALSE)," ")</f>
        <v/>
      </c>
      <c r="J240" s="90">
        <f>IFERROR(VLOOKUP($G240,otherinfo,3,FALSE)," ")</f>
        <v/>
      </c>
      <c r="O240" s="86" t="n"/>
      <c r="P240" s="86" t="n"/>
    </row>
    <row r="241">
      <c r="A241" t="n">
        <v>35394</v>
      </c>
      <c r="B241" t="inlineStr">
        <is>
          <t>Fleming, Opal C.</t>
        </is>
      </c>
      <c r="C241" t="inlineStr">
        <is>
          <t>Manzanita</t>
        </is>
      </c>
      <c r="D241" s="85" t="n">
        <v>0</v>
      </c>
      <c r="E241" s="165" t="n"/>
      <c r="G241" s="63">
        <f>IFERROR(VLOOKUP($A241,sectionidss,2,FALSE)," ")</f>
        <v/>
      </c>
      <c r="H241" s="63">
        <f>IFERROR(VLOOKUP($G241,otherinfo,2,FALSE)," ")</f>
        <v/>
      </c>
      <c r="J241" s="90">
        <f>IFERROR(VLOOKUP($G241,otherinfo,3,FALSE)," ")</f>
        <v/>
      </c>
      <c r="O241" s="86" t="n"/>
      <c r="P241" s="86" t="n"/>
    </row>
    <row r="242">
      <c r="A242" t="n">
        <v>36283</v>
      </c>
      <c r="B242" t="inlineStr">
        <is>
          <t>Flucas, Dominic Bryson</t>
        </is>
      </c>
      <c r="C242" t="inlineStr">
        <is>
          <t>Manzanita</t>
        </is>
      </c>
      <c r="D242" s="85" t="n">
        <v>0</v>
      </c>
      <c r="E242" s="165" t="n"/>
      <c r="G242" s="63">
        <f>IFERROR(VLOOKUP($A242,sectionidss,7,FALSE)," ")</f>
        <v/>
      </c>
      <c r="H242" s="63">
        <f>IFERROR(VLOOKUP($G242,otherinfo,2,FALSE)," ")</f>
        <v/>
      </c>
      <c r="J242" s="90">
        <f>IFERROR(VLOOKUP($G242,otherinfo,3,FALSE)," ")</f>
        <v/>
      </c>
      <c r="O242" s="86" t="n"/>
      <c r="P242" s="86" t="n"/>
    </row>
    <row r="243">
      <c r="A243" t="n">
        <v>36283</v>
      </c>
      <c r="B243" t="inlineStr">
        <is>
          <t>Flucas, Dominic Bryson</t>
        </is>
      </c>
      <c r="C243" t="inlineStr">
        <is>
          <t>Manzanita</t>
        </is>
      </c>
      <c r="D243" s="85" t="n">
        <v>0</v>
      </c>
      <c r="E243" s="165" t="n"/>
      <c r="G243" s="63">
        <f>IFERROR(VLOOKUP($A243,sectionidss,6,FALSE)," ")</f>
        <v/>
      </c>
      <c r="H243" s="63">
        <f>IFERROR(VLOOKUP($G243,otherinfo,2,FALSE)," ")</f>
        <v/>
      </c>
      <c r="J243" s="90">
        <f>IFERROR(VLOOKUP($G243,otherinfo,3,FALSE)," ")</f>
        <v/>
      </c>
      <c r="O243" s="86" t="n"/>
      <c r="P243" s="86" t="n"/>
    </row>
    <row r="244">
      <c r="A244" t="n">
        <v>36283</v>
      </c>
      <c r="B244" t="inlineStr">
        <is>
          <t>Flucas, Dominic Bryson</t>
        </is>
      </c>
      <c r="C244" t="inlineStr">
        <is>
          <t>Manzanita</t>
        </is>
      </c>
      <c r="D244" s="85" t="n">
        <v>0</v>
      </c>
      <c r="E244" s="165" t="n"/>
      <c r="G244" s="63">
        <f>IFERROR(VLOOKUP($A244,sectionidss,5,FALSE)," ")</f>
        <v/>
      </c>
      <c r="H244" s="63">
        <f>IFERROR(VLOOKUP($G244,otherinfo,2,FALSE)," ")</f>
        <v/>
      </c>
      <c r="J244" s="90">
        <f>IFERROR(VLOOKUP($G244,otherinfo,3,FALSE)," ")</f>
        <v/>
      </c>
      <c r="O244" s="86" t="n"/>
      <c r="P244" s="86" t="n"/>
    </row>
    <row r="245">
      <c r="A245" t="n">
        <v>36283</v>
      </c>
      <c r="B245" t="inlineStr">
        <is>
          <t>Flucas, Dominic Bryson</t>
        </is>
      </c>
      <c r="C245" t="inlineStr">
        <is>
          <t>Manzanita</t>
        </is>
      </c>
      <c r="D245" s="85" t="n">
        <v>0</v>
      </c>
      <c r="E245" s="165" t="n"/>
      <c r="G245" s="63">
        <f>IFERROR(VLOOKUP($A245,sectionidss,4,FALSE)," ")</f>
        <v/>
      </c>
      <c r="H245" s="63">
        <f>IFERROR(VLOOKUP($G245,otherinfo,2,FALSE)," ")</f>
        <v/>
      </c>
      <c r="J245" s="90">
        <f>IFERROR(VLOOKUP($G245,otherinfo,3,FALSE)," ")</f>
        <v/>
      </c>
      <c r="O245" s="86" t="n"/>
      <c r="P245" s="86" t="n"/>
    </row>
    <row r="246">
      <c r="A246" t="n">
        <v>36283</v>
      </c>
      <c r="B246" t="inlineStr">
        <is>
          <t>Flucas, Dominic Bryson</t>
        </is>
      </c>
      <c r="C246" t="inlineStr">
        <is>
          <t>Manzanita</t>
        </is>
      </c>
      <c r="D246" s="85" t="n">
        <v>0</v>
      </c>
      <c r="E246" s="165" t="n"/>
      <c r="G246" s="63">
        <f>IFERROR(VLOOKUP($A246,sectionidss,3,FALSE)," ")</f>
        <v/>
      </c>
      <c r="H246" s="63">
        <f>IFERROR(VLOOKUP($G246,otherinfo,2,FALSE)," ")</f>
        <v/>
      </c>
      <c r="J246" s="90">
        <f>IFERROR(VLOOKUP($G246,otherinfo,3,FALSE)," ")</f>
        <v/>
      </c>
      <c r="O246" s="86" t="n"/>
      <c r="P246" s="86" t="n"/>
    </row>
    <row r="247">
      <c r="A247" t="n">
        <v>36283</v>
      </c>
      <c r="B247" t="inlineStr">
        <is>
          <t>Flucas, Dominic Bryson</t>
        </is>
      </c>
      <c r="C247" t="inlineStr">
        <is>
          <t>Manzanita</t>
        </is>
      </c>
      <c r="D247" s="85" t="n">
        <v>0</v>
      </c>
      <c r="E247" s="165" t="n"/>
      <c r="G247" s="63">
        <f>IFERROR(VLOOKUP($A247,sectionidss,2,FALSE)," ")</f>
        <v/>
      </c>
      <c r="H247" s="63">
        <f>IFERROR(VLOOKUP($G247,otherinfo,2,FALSE)," ")</f>
        <v/>
      </c>
      <c r="J247" s="90">
        <f>IFERROR(VLOOKUP($G247,otherinfo,3,FALSE)," ")</f>
        <v/>
      </c>
      <c r="O247" s="86" t="n"/>
      <c r="P247" s="86" t="n"/>
    </row>
    <row r="248">
      <c r="A248" t="n">
        <v>38398</v>
      </c>
      <c r="B248" t="inlineStr">
        <is>
          <t>Foust, Loki</t>
        </is>
      </c>
      <c r="C248" t="inlineStr">
        <is>
          <t>Manzanita</t>
        </is>
      </c>
      <c r="D248" s="85" t="n">
        <v>0</v>
      </c>
      <c r="E248" s="165" t="n"/>
      <c r="G248" s="63">
        <f>IFERROR(VLOOKUP($A248,sectionidss,7,FALSE)," ")</f>
        <v/>
      </c>
      <c r="H248" s="63">
        <f>IFERROR(VLOOKUP($G248,otherinfo,2,FALSE)," ")</f>
        <v/>
      </c>
      <c r="J248" s="90">
        <f>IFERROR(VLOOKUP($G248,otherinfo,3,FALSE)," ")</f>
        <v/>
      </c>
      <c r="O248" s="86" t="n"/>
      <c r="P248" s="86" t="n"/>
    </row>
    <row r="249">
      <c r="A249" t="n">
        <v>38398</v>
      </c>
      <c r="B249" t="inlineStr">
        <is>
          <t>Foust, Loki</t>
        </is>
      </c>
      <c r="C249" t="inlineStr">
        <is>
          <t>Manzanita</t>
        </is>
      </c>
      <c r="D249" s="85" t="n">
        <v>0</v>
      </c>
      <c r="E249" s="165" t="n"/>
      <c r="G249" s="63">
        <f>IFERROR(VLOOKUP($A249,sectionidss,6,FALSE)," ")</f>
        <v/>
      </c>
      <c r="H249" s="63">
        <f>IFERROR(VLOOKUP($G249,otherinfo,2,FALSE)," ")</f>
        <v/>
      </c>
      <c r="J249" s="90">
        <f>IFERROR(VLOOKUP($G249,otherinfo,3,FALSE)," ")</f>
        <v/>
      </c>
      <c r="O249" s="86" t="n"/>
      <c r="P249" s="86" t="n"/>
    </row>
    <row r="250">
      <c r="A250" t="n">
        <v>38398</v>
      </c>
      <c r="B250" t="inlineStr">
        <is>
          <t>Foust, Loki</t>
        </is>
      </c>
      <c r="C250" t="inlineStr">
        <is>
          <t>Manzanita</t>
        </is>
      </c>
      <c r="D250" s="85" t="n">
        <v>0</v>
      </c>
      <c r="E250" s="165" t="n"/>
      <c r="G250" s="63">
        <f>IFERROR(VLOOKUP($A250,sectionidss,5,FALSE)," ")</f>
        <v/>
      </c>
      <c r="H250" s="63">
        <f>IFERROR(VLOOKUP($G250,otherinfo,2,FALSE)," ")</f>
        <v/>
      </c>
      <c r="J250" s="90">
        <f>IFERROR(VLOOKUP($G250,otherinfo,3,FALSE)," ")</f>
        <v/>
      </c>
      <c r="O250" s="86" t="n"/>
      <c r="P250" s="86" t="n"/>
    </row>
    <row r="251">
      <c r="A251" t="n">
        <v>38398</v>
      </c>
      <c r="B251" t="inlineStr">
        <is>
          <t>Foust, Loki</t>
        </is>
      </c>
      <c r="C251" t="inlineStr">
        <is>
          <t>Manzanita</t>
        </is>
      </c>
      <c r="D251" s="85" t="n">
        <v>0</v>
      </c>
      <c r="E251" s="165" t="n"/>
      <c r="G251" s="63">
        <f>IFERROR(VLOOKUP($A251,sectionidss,4,FALSE)," ")</f>
        <v/>
      </c>
      <c r="H251" s="63">
        <f>IFERROR(VLOOKUP($G251,otherinfo,2,FALSE)," ")</f>
        <v/>
      </c>
      <c r="J251" s="90">
        <f>IFERROR(VLOOKUP($G251,otherinfo,3,FALSE)," ")</f>
        <v/>
      </c>
      <c r="O251" s="86" t="n"/>
      <c r="P251" s="86" t="n"/>
    </row>
    <row r="252">
      <c r="A252" t="n">
        <v>38398</v>
      </c>
      <c r="B252" t="inlineStr">
        <is>
          <t>Foust, Loki</t>
        </is>
      </c>
      <c r="C252" t="inlineStr">
        <is>
          <t>Manzanita</t>
        </is>
      </c>
      <c r="D252" s="85" t="n">
        <v>0</v>
      </c>
      <c r="E252" s="165" t="n"/>
      <c r="G252" s="63">
        <f>IFERROR(VLOOKUP($A252,sectionidss,3,FALSE)," ")</f>
        <v/>
      </c>
      <c r="H252" s="63">
        <f>IFERROR(VLOOKUP($G252,otherinfo,2,FALSE)," ")</f>
        <v/>
      </c>
      <c r="J252" s="90">
        <f>IFERROR(VLOOKUP($G252,otherinfo,3,FALSE)," ")</f>
        <v/>
      </c>
      <c r="O252" s="86" t="n"/>
      <c r="P252" s="86" t="n"/>
    </row>
    <row r="253">
      <c r="A253" t="n">
        <v>38398</v>
      </c>
      <c r="B253" t="inlineStr">
        <is>
          <t>Foust, Loki</t>
        </is>
      </c>
      <c r="C253" t="inlineStr">
        <is>
          <t>Manzanita</t>
        </is>
      </c>
      <c r="D253" s="85" t="n">
        <v>0</v>
      </c>
      <c r="E253" s="165" t="n"/>
      <c r="G253" s="63">
        <f>IFERROR(VLOOKUP($A253,sectionidss,2,FALSE)," ")</f>
        <v/>
      </c>
      <c r="H253" s="63">
        <f>IFERROR(VLOOKUP($G253,otherinfo,2,FALSE)," ")</f>
        <v/>
      </c>
      <c r="J253" s="90">
        <f>IFERROR(VLOOKUP($G253,otherinfo,3,FALSE)," ")</f>
        <v/>
      </c>
      <c r="O253" s="86" t="n"/>
      <c r="P253" s="86" t="n"/>
    </row>
    <row r="254">
      <c r="A254" t="n">
        <v>35362</v>
      </c>
      <c r="B254" t="inlineStr">
        <is>
          <t>Fox, Sylvia Willow</t>
        </is>
      </c>
      <c r="C254" t="inlineStr">
        <is>
          <t>Manzanita</t>
        </is>
      </c>
      <c r="D254" s="85" t="n">
        <v>0</v>
      </c>
      <c r="E254" s="165" t="n"/>
      <c r="G254" s="63">
        <f>IFERROR(VLOOKUP($A254,sectionidss,7,FALSE)," ")</f>
        <v/>
      </c>
      <c r="H254" s="63">
        <f>IFERROR(VLOOKUP($G254,otherinfo,2,FALSE)," ")</f>
        <v/>
      </c>
      <c r="J254" s="90">
        <f>IFERROR(VLOOKUP($G254,otherinfo,3,FALSE)," ")</f>
        <v/>
      </c>
      <c r="O254" s="86" t="n"/>
      <c r="P254" s="86" t="n"/>
    </row>
    <row r="255">
      <c r="A255" t="n">
        <v>35362</v>
      </c>
      <c r="B255" t="inlineStr">
        <is>
          <t>Fox, Sylvia Willow</t>
        </is>
      </c>
      <c r="C255" t="inlineStr">
        <is>
          <t>Manzanita</t>
        </is>
      </c>
      <c r="D255" s="85" t="n">
        <v>0</v>
      </c>
      <c r="E255" s="165" t="n"/>
      <c r="G255" s="63">
        <f>IFERROR(VLOOKUP($A255,sectionidss,6,FALSE)," ")</f>
        <v/>
      </c>
      <c r="H255" s="63">
        <f>IFERROR(VLOOKUP($G255,otherinfo,2,FALSE)," ")</f>
        <v/>
      </c>
      <c r="J255" s="90">
        <f>IFERROR(VLOOKUP($G255,otherinfo,3,FALSE)," ")</f>
        <v/>
      </c>
      <c r="O255" s="86" t="n"/>
      <c r="P255" s="86" t="n"/>
    </row>
    <row r="256">
      <c r="A256" t="n">
        <v>35362</v>
      </c>
      <c r="B256" t="inlineStr">
        <is>
          <t>Fox, Sylvia Willow</t>
        </is>
      </c>
      <c r="C256" t="inlineStr">
        <is>
          <t>Manzanita</t>
        </is>
      </c>
      <c r="D256" s="85" t="n">
        <v>0</v>
      </c>
      <c r="E256" s="165" t="n"/>
      <c r="G256" s="63">
        <f>IFERROR(VLOOKUP($A256,sectionidss,5,FALSE)," ")</f>
        <v/>
      </c>
      <c r="H256" s="63">
        <f>IFERROR(VLOOKUP($G256,otherinfo,2,FALSE)," ")</f>
        <v/>
      </c>
      <c r="J256" s="90">
        <f>IFERROR(VLOOKUP($G256,otherinfo,3,FALSE)," ")</f>
        <v/>
      </c>
      <c r="O256" s="86" t="n"/>
      <c r="P256" s="86" t="n"/>
    </row>
    <row r="257">
      <c r="A257" t="n">
        <v>35362</v>
      </c>
      <c r="B257" t="inlineStr">
        <is>
          <t>Fox, Sylvia Willow</t>
        </is>
      </c>
      <c r="C257" t="inlineStr">
        <is>
          <t>Manzanita</t>
        </is>
      </c>
      <c r="D257" s="85" t="n">
        <v>0</v>
      </c>
      <c r="E257" s="165" t="n"/>
      <c r="G257" s="63">
        <f>IFERROR(VLOOKUP($A257,sectionidss,4,FALSE)," ")</f>
        <v/>
      </c>
      <c r="H257" s="63">
        <f>IFERROR(VLOOKUP($G257,otherinfo,2,FALSE)," ")</f>
        <v/>
      </c>
      <c r="J257" s="90">
        <f>IFERROR(VLOOKUP($G257,otherinfo,3,FALSE)," ")</f>
        <v/>
      </c>
      <c r="O257" s="86" t="n"/>
      <c r="P257" s="86" t="n"/>
    </row>
    <row r="258">
      <c r="A258" t="n">
        <v>35362</v>
      </c>
      <c r="B258" t="inlineStr">
        <is>
          <t>Fox, Sylvia Willow</t>
        </is>
      </c>
      <c r="C258" t="inlineStr">
        <is>
          <t>Manzanita</t>
        </is>
      </c>
      <c r="D258" s="85" t="n">
        <v>0</v>
      </c>
      <c r="E258" s="165" t="n"/>
      <c r="G258" s="63">
        <f>IFERROR(VLOOKUP($A258,sectionidss,3,FALSE)," ")</f>
        <v/>
      </c>
      <c r="H258" s="63">
        <f>IFERROR(VLOOKUP($G258,otherinfo,2,FALSE)," ")</f>
        <v/>
      </c>
      <c r="J258" s="90">
        <f>IFERROR(VLOOKUP($G258,otherinfo,3,FALSE)," ")</f>
        <v/>
      </c>
      <c r="O258" s="86" t="n"/>
      <c r="P258" s="86" t="n"/>
    </row>
    <row r="259">
      <c r="A259" t="n">
        <v>35362</v>
      </c>
      <c r="B259" t="inlineStr">
        <is>
          <t>Fox, Sylvia Willow</t>
        </is>
      </c>
      <c r="C259" t="inlineStr">
        <is>
          <t>Manzanita</t>
        </is>
      </c>
      <c r="D259" s="85" t="n">
        <v>0</v>
      </c>
      <c r="E259" s="165" t="n"/>
      <c r="G259" s="63">
        <f>IFERROR(VLOOKUP($A259,sectionidss,2,FALSE)," ")</f>
        <v/>
      </c>
      <c r="H259" s="63">
        <f>IFERROR(VLOOKUP($G259,otherinfo,2,FALSE)," ")</f>
        <v/>
      </c>
      <c r="J259" s="90">
        <f>IFERROR(VLOOKUP($G259,otherinfo,3,FALSE)," ")</f>
        <v/>
      </c>
      <c r="O259" s="86" t="n"/>
      <c r="P259" s="86" t="n"/>
    </row>
    <row r="260">
      <c r="A260" t="n">
        <v>35373</v>
      </c>
      <c r="B260" t="inlineStr">
        <is>
          <t>Fretwell, Addison</t>
        </is>
      </c>
      <c r="C260" t="inlineStr">
        <is>
          <t>Manzanita</t>
        </is>
      </c>
      <c r="D260" s="85" t="n">
        <v>0</v>
      </c>
      <c r="E260" s="165" t="n"/>
      <c r="G260" s="63">
        <f>IFERROR(VLOOKUP($A260,sectionidss,7,FALSE)," ")</f>
        <v/>
      </c>
      <c r="H260" s="63">
        <f>IFERROR(VLOOKUP($G260,otherinfo,2,FALSE)," ")</f>
        <v/>
      </c>
      <c r="J260" s="90">
        <f>IFERROR(VLOOKUP($G260,otherinfo,3,FALSE)," ")</f>
        <v/>
      </c>
      <c r="O260" s="86" t="n"/>
      <c r="P260" s="86" t="n"/>
    </row>
    <row r="261">
      <c r="A261" t="n">
        <v>35373</v>
      </c>
      <c r="B261" t="inlineStr">
        <is>
          <t>Fretwell, Addison</t>
        </is>
      </c>
      <c r="C261" t="inlineStr">
        <is>
          <t>Manzanita</t>
        </is>
      </c>
      <c r="D261" s="85" t="n">
        <v>0</v>
      </c>
      <c r="E261" s="165" t="n"/>
      <c r="G261" s="63">
        <f>IFERROR(VLOOKUP($A261,sectionidss,6,FALSE)," ")</f>
        <v/>
      </c>
      <c r="H261" s="63">
        <f>IFERROR(VLOOKUP($G261,otherinfo,2,FALSE)," ")</f>
        <v/>
      </c>
      <c r="J261" s="90">
        <f>IFERROR(VLOOKUP($G261,otherinfo,3,FALSE)," ")</f>
        <v/>
      </c>
      <c r="O261" s="86" t="n"/>
      <c r="P261" s="86" t="n"/>
    </row>
    <row r="262">
      <c r="A262" t="n">
        <v>35373</v>
      </c>
      <c r="B262" t="inlineStr">
        <is>
          <t>Fretwell, Addison</t>
        </is>
      </c>
      <c r="C262" t="inlineStr">
        <is>
          <t>Manzanita</t>
        </is>
      </c>
      <c r="D262" s="85" t="n">
        <v>0</v>
      </c>
      <c r="E262" s="165" t="n"/>
      <c r="G262" s="63">
        <f>IFERROR(VLOOKUP($A262,sectionidss,5,FALSE)," ")</f>
        <v/>
      </c>
      <c r="H262" s="63">
        <f>IFERROR(VLOOKUP($G262,otherinfo,2,FALSE)," ")</f>
        <v/>
      </c>
      <c r="J262" s="90">
        <f>IFERROR(VLOOKUP($G262,otherinfo,3,FALSE)," ")</f>
        <v/>
      </c>
      <c r="O262" s="86" t="n"/>
      <c r="P262" s="86" t="n"/>
    </row>
    <row r="263">
      <c r="A263" t="n">
        <v>35373</v>
      </c>
      <c r="B263" t="inlineStr">
        <is>
          <t>Fretwell, Addison</t>
        </is>
      </c>
      <c r="C263" t="inlineStr">
        <is>
          <t>Manzanita</t>
        </is>
      </c>
      <c r="D263" s="85" t="n">
        <v>0</v>
      </c>
      <c r="E263" s="165" t="n"/>
      <c r="G263" s="63">
        <f>IFERROR(VLOOKUP($A263,sectionidss,4,FALSE)," ")</f>
        <v/>
      </c>
      <c r="H263" s="63">
        <f>IFERROR(VLOOKUP($G263,otherinfo,2,FALSE)," ")</f>
        <v/>
      </c>
      <c r="J263" s="90">
        <f>IFERROR(VLOOKUP($G263,otherinfo,3,FALSE)," ")</f>
        <v/>
      </c>
      <c r="O263" s="86" t="n"/>
      <c r="P263" s="86" t="n"/>
    </row>
    <row r="264">
      <c r="A264" t="n">
        <v>35373</v>
      </c>
      <c r="B264" t="inlineStr">
        <is>
          <t>Fretwell, Addison</t>
        </is>
      </c>
      <c r="C264" t="inlineStr">
        <is>
          <t>Manzanita</t>
        </is>
      </c>
      <c r="D264" s="85" t="n">
        <v>0</v>
      </c>
      <c r="E264" s="165" t="n"/>
      <c r="G264" s="63">
        <f>IFERROR(VLOOKUP($A264,sectionidss,3,FALSE)," ")</f>
        <v/>
      </c>
      <c r="H264" s="63">
        <f>IFERROR(VLOOKUP($G264,otherinfo,2,FALSE)," ")</f>
        <v/>
      </c>
      <c r="J264" s="90">
        <f>IFERROR(VLOOKUP($G264,otherinfo,3,FALSE)," ")</f>
        <v/>
      </c>
      <c r="O264" s="86" t="n"/>
      <c r="P264" s="86" t="n"/>
    </row>
    <row r="265">
      <c r="A265" t="n">
        <v>35373</v>
      </c>
      <c r="B265" t="inlineStr">
        <is>
          <t>Fretwell, Addison</t>
        </is>
      </c>
      <c r="C265" t="inlineStr">
        <is>
          <t>Manzanita</t>
        </is>
      </c>
      <c r="D265" s="85" t="n">
        <v>0</v>
      </c>
      <c r="E265" s="165" t="n"/>
      <c r="G265" s="63">
        <f>IFERROR(VLOOKUP($A265,sectionidss,2,FALSE)," ")</f>
        <v/>
      </c>
      <c r="H265" s="63">
        <f>IFERROR(VLOOKUP($G265,otherinfo,2,FALSE)," ")</f>
        <v/>
      </c>
      <c r="J265" s="90">
        <f>IFERROR(VLOOKUP($G265,otherinfo,3,FALSE)," ")</f>
        <v/>
      </c>
      <c r="O265" s="86" t="n"/>
      <c r="P265" s="86" t="n"/>
    </row>
    <row r="266">
      <c r="A266" t="n">
        <v>35111</v>
      </c>
      <c r="B266" t="inlineStr">
        <is>
          <t>Garfas-Knowles, Mason J</t>
        </is>
      </c>
      <c r="C266" t="inlineStr">
        <is>
          <t>Manzanita</t>
        </is>
      </c>
      <c r="D266" s="85" t="n">
        <v>0</v>
      </c>
      <c r="E266" s="165" t="n"/>
      <c r="G266" s="63">
        <f>IFERROR(VLOOKUP($A266,sectionidss,7,FALSE)," ")</f>
        <v/>
      </c>
      <c r="H266" s="63">
        <f>IFERROR(VLOOKUP($G266,otherinfo,2,FALSE)," ")</f>
        <v/>
      </c>
      <c r="J266" s="90">
        <f>IFERROR(VLOOKUP($G266,otherinfo,3,FALSE)," ")</f>
        <v/>
      </c>
      <c r="O266" s="86" t="n"/>
      <c r="P266" s="86" t="n"/>
    </row>
    <row r="267">
      <c r="A267" t="n">
        <v>35111</v>
      </c>
      <c r="B267" t="inlineStr">
        <is>
          <t>Garfas-Knowles, Mason J</t>
        </is>
      </c>
      <c r="C267" t="inlineStr">
        <is>
          <t>Manzanita</t>
        </is>
      </c>
      <c r="D267" s="85" t="n">
        <v>0</v>
      </c>
      <c r="E267" s="165" t="n"/>
      <c r="G267" s="63">
        <f>IFERROR(VLOOKUP($A267,sectionidss,6,FALSE)," ")</f>
        <v/>
      </c>
      <c r="H267" s="63">
        <f>IFERROR(VLOOKUP($G267,otherinfo,2,FALSE)," ")</f>
        <v/>
      </c>
      <c r="J267" s="90">
        <f>IFERROR(VLOOKUP($G267,otherinfo,3,FALSE)," ")</f>
        <v/>
      </c>
      <c r="O267" s="86" t="n"/>
      <c r="P267" s="86" t="n"/>
    </row>
    <row r="268">
      <c r="A268" t="n">
        <v>35111</v>
      </c>
      <c r="B268" t="inlineStr">
        <is>
          <t>Garfas-Knowles, Mason J</t>
        </is>
      </c>
      <c r="C268" t="inlineStr">
        <is>
          <t>Manzanita</t>
        </is>
      </c>
      <c r="D268" s="85" t="n">
        <v>0</v>
      </c>
      <c r="E268" s="165" t="n"/>
      <c r="G268" s="63">
        <f>IFERROR(VLOOKUP($A268,sectionidss,5,FALSE)," ")</f>
        <v/>
      </c>
      <c r="H268" s="63">
        <f>IFERROR(VLOOKUP($G268,otherinfo,2,FALSE)," ")</f>
        <v/>
      </c>
      <c r="J268" s="90">
        <f>IFERROR(VLOOKUP($G268,otherinfo,3,FALSE)," ")</f>
        <v/>
      </c>
      <c r="O268" s="86" t="n"/>
      <c r="P268" s="86" t="n"/>
    </row>
    <row r="269">
      <c r="A269" t="n">
        <v>35111</v>
      </c>
      <c r="B269" t="inlineStr">
        <is>
          <t>Garfas-Knowles, Mason J</t>
        </is>
      </c>
      <c r="C269" t="inlineStr">
        <is>
          <t>Manzanita</t>
        </is>
      </c>
      <c r="D269" s="85" t="n">
        <v>0</v>
      </c>
      <c r="E269" s="165" t="n"/>
      <c r="G269" s="63">
        <f>IFERROR(VLOOKUP($A269,sectionidss,4,FALSE)," ")</f>
        <v/>
      </c>
      <c r="H269" s="63">
        <f>IFERROR(VLOOKUP($G269,otherinfo,2,FALSE)," ")</f>
        <v/>
      </c>
      <c r="J269" s="90">
        <f>IFERROR(VLOOKUP($G269,otherinfo,3,FALSE)," ")</f>
        <v/>
      </c>
      <c r="O269" s="86" t="n"/>
      <c r="P269" s="86" t="n"/>
    </row>
    <row r="270">
      <c r="A270" t="n">
        <v>35111</v>
      </c>
      <c r="B270" t="inlineStr">
        <is>
          <t>Garfas-Knowles, Mason J</t>
        </is>
      </c>
      <c r="C270" t="inlineStr">
        <is>
          <t>Manzanita</t>
        </is>
      </c>
      <c r="D270" s="85" t="n">
        <v>0</v>
      </c>
      <c r="E270" s="165" t="n"/>
      <c r="G270" s="63">
        <f>IFERROR(VLOOKUP($A270,sectionidss,3,FALSE)," ")</f>
        <v/>
      </c>
      <c r="H270" s="63">
        <f>IFERROR(VLOOKUP($G270,otherinfo,2,FALSE)," ")</f>
        <v/>
      </c>
      <c r="J270" s="90">
        <f>IFERROR(VLOOKUP($G270,otherinfo,3,FALSE)," ")</f>
        <v/>
      </c>
      <c r="O270" s="86" t="n"/>
      <c r="P270" s="86" t="n"/>
    </row>
    <row r="271">
      <c r="A271" t="n">
        <v>35111</v>
      </c>
      <c r="B271" t="inlineStr">
        <is>
          <t>Garfas-Knowles, Mason J</t>
        </is>
      </c>
      <c r="C271" t="inlineStr">
        <is>
          <t>Manzanita</t>
        </is>
      </c>
      <c r="D271" s="85" t="n">
        <v>0</v>
      </c>
      <c r="E271" s="165" t="n"/>
      <c r="G271" s="63">
        <f>IFERROR(VLOOKUP($A271,sectionidss,2,FALSE)," ")</f>
        <v/>
      </c>
      <c r="H271" s="63">
        <f>IFERROR(VLOOKUP($G271,otherinfo,2,FALSE)," ")</f>
        <v/>
      </c>
      <c r="J271" s="90">
        <f>IFERROR(VLOOKUP($G271,otherinfo,3,FALSE)," ")</f>
        <v/>
      </c>
      <c r="O271" s="86" t="n"/>
      <c r="P271" s="86" t="n"/>
    </row>
    <row r="272">
      <c r="A272" t="n">
        <v>35397</v>
      </c>
      <c r="B272" t="inlineStr">
        <is>
          <t>Girard, Ella Marie</t>
        </is>
      </c>
      <c r="C272" t="inlineStr">
        <is>
          <t>Manzanita</t>
        </is>
      </c>
      <c r="D272" s="85" t="n">
        <v>0</v>
      </c>
      <c r="E272" s="165" t="n"/>
      <c r="G272" s="63">
        <f>IFERROR(VLOOKUP($A272,sectionidss,7,FALSE)," ")</f>
        <v/>
      </c>
      <c r="H272" s="63">
        <f>IFERROR(VLOOKUP($G272,otherinfo,2,FALSE)," ")</f>
        <v/>
      </c>
      <c r="J272" s="90">
        <f>IFERROR(VLOOKUP($G272,otherinfo,3,FALSE)," ")</f>
        <v/>
      </c>
      <c r="O272" s="86" t="n"/>
      <c r="P272" s="86" t="n"/>
    </row>
    <row r="273">
      <c r="A273" t="n">
        <v>35397</v>
      </c>
      <c r="B273" t="inlineStr">
        <is>
          <t>Girard, Ella Marie</t>
        </is>
      </c>
      <c r="C273" t="inlineStr">
        <is>
          <t>Manzanita</t>
        </is>
      </c>
      <c r="D273" s="85" t="n">
        <v>0</v>
      </c>
      <c r="E273" s="165" t="n"/>
      <c r="G273" s="63">
        <f>IFERROR(VLOOKUP($A273,sectionidss,6,FALSE)," ")</f>
        <v/>
      </c>
      <c r="H273" s="63">
        <f>IFERROR(VLOOKUP($G273,otherinfo,2,FALSE)," ")</f>
        <v/>
      </c>
      <c r="J273" s="90">
        <f>IFERROR(VLOOKUP($G273,otherinfo,3,FALSE)," ")</f>
        <v/>
      </c>
      <c r="O273" s="86" t="n"/>
      <c r="P273" s="86" t="n"/>
    </row>
    <row r="274">
      <c r="A274" t="n">
        <v>35397</v>
      </c>
      <c r="B274" t="inlineStr">
        <is>
          <t>Girard, Ella Marie</t>
        </is>
      </c>
      <c r="C274" t="inlineStr">
        <is>
          <t>Manzanita</t>
        </is>
      </c>
      <c r="D274" s="85" t="n">
        <v>0</v>
      </c>
      <c r="E274" s="165" t="n"/>
      <c r="G274" s="63">
        <f>IFERROR(VLOOKUP($A274,sectionidss,5,FALSE)," ")</f>
        <v/>
      </c>
      <c r="H274" s="63">
        <f>IFERROR(VLOOKUP($G274,otherinfo,2,FALSE)," ")</f>
        <v/>
      </c>
      <c r="J274" s="90">
        <f>IFERROR(VLOOKUP($G274,otherinfo,3,FALSE)," ")</f>
        <v/>
      </c>
      <c r="O274" s="86" t="n"/>
      <c r="P274" s="86" t="n"/>
    </row>
    <row r="275">
      <c r="A275" t="n">
        <v>35397</v>
      </c>
      <c r="B275" t="inlineStr">
        <is>
          <t>Girard, Ella Marie</t>
        </is>
      </c>
      <c r="C275" t="inlineStr">
        <is>
          <t>Manzanita</t>
        </is>
      </c>
      <c r="D275" s="85" t="n">
        <v>0</v>
      </c>
      <c r="E275" s="165" t="n"/>
      <c r="G275" s="63">
        <f>IFERROR(VLOOKUP($A275,sectionidss,4,FALSE)," ")</f>
        <v/>
      </c>
      <c r="H275" s="63">
        <f>IFERROR(VLOOKUP($G275,otherinfo,2,FALSE)," ")</f>
        <v/>
      </c>
      <c r="J275" s="90">
        <f>IFERROR(VLOOKUP($G275,otherinfo,3,FALSE)," ")</f>
        <v/>
      </c>
      <c r="O275" s="86" t="n"/>
      <c r="P275" s="86" t="n"/>
    </row>
    <row r="276">
      <c r="A276" t="n">
        <v>35397</v>
      </c>
      <c r="B276" t="inlineStr">
        <is>
          <t>Girard, Ella Marie</t>
        </is>
      </c>
      <c r="C276" t="inlineStr">
        <is>
          <t>Manzanita</t>
        </is>
      </c>
      <c r="D276" s="85" t="n">
        <v>0</v>
      </c>
      <c r="E276" s="165" t="n"/>
      <c r="G276" s="63">
        <f>IFERROR(VLOOKUP($A276,sectionidss,3,FALSE)," ")</f>
        <v/>
      </c>
      <c r="H276" s="63">
        <f>IFERROR(VLOOKUP($G276,otherinfo,2,FALSE)," ")</f>
        <v/>
      </c>
      <c r="J276" s="90">
        <f>IFERROR(VLOOKUP($G276,otherinfo,3,FALSE)," ")</f>
        <v/>
      </c>
      <c r="O276" s="86" t="n"/>
      <c r="P276" s="86" t="n"/>
    </row>
    <row r="277">
      <c r="A277" t="n">
        <v>35397</v>
      </c>
      <c r="B277" t="inlineStr">
        <is>
          <t>Girard, Ella Marie</t>
        </is>
      </c>
      <c r="C277" t="inlineStr">
        <is>
          <t>Manzanita</t>
        </is>
      </c>
      <c r="D277" s="85" t="n">
        <v>0</v>
      </c>
      <c r="E277" s="165" t="n"/>
      <c r="G277" s="63">
        <f>IFERROR(VLOOKUP($A277,sectionidss,2,FALSE)," ")</f>
        <v/>
      </c>
      <c r="H277" s="63">
        <f>IFERROR(VLOOKUP($G277,otherinfo,2,FALSE)," ")</f>
        <v/>
      </c>
      <c r="J277" s="90">
        <f>IFERROR(VLOOKUP($G277,otherinfo,3,FALSE)," ")</f>
        <v/>
      </c>
      <c r="O277" s="86" t="n"/>
      <c r="P277" s="86" t="n"/>
    </row>
    <row r="278">
      <c r="A278" t="n">
        <v>36782</v>
      </c>
      <c r="B278" t="inlineStr">
        <is>
          <t>Gumm, Mack Renee</t>
        </is>
      </c>
      <c r="C278" t="inlineStr">
        <is>
          <t>Manzanita</t>
        </is>
      </c>
      <c r="D278" s="85" t="n">
        <v>0</v>
      </c>
      <c r="E278" s="165" t="n"/>
      <c r="G278" s="63">
        <f>IFERROR(VLOOKUP($A278,sectionidss,7,FALSE)," ")</f>
        <v/>
      </c>
      <c r="H278" s="63">
        <f>IFERROR(VLOOKUP($G278,otherinfo,2,FALSE)," ")</f>
        <v/>
      </c>
      <c r="J278" s="90">
        <f>IFERROR(VLOOKUP($G278,otherinfo,3,FALSE)," ")</f>
        <v/>
      </c>
      <c r="O278" s="86" t="n"/>
      <c r="P278" s="86" t="n"/>
    </row>
    <row r="279">
      <c r="A279" t="n">
        <v>36782</v>
      </c>
      <c r="B279" t="inlineStr">
        <is>
          <t>Gumm, Mack Renee</t>
        </is>
      </c>
      <c r="C279" t="inlineStr">
        <is>
          <t>Manzanita</t>
        </is>
      </c>
      <c r="D279" s="85" t="n">
        <v>0</v>
      </c>
      <c r="E279" s="165" t="n"/>
      <c r="G279" s="63">
        <f>IFERROR(VLOOKUP($A279,sectionidss,6,FALSE)," ")</f>
        <v/>
      </c>
      <c r="H279" s="63">
        <f>IFERROR(VLOOKUP($G279,otherinfo,2,FALSE)," ")</f>
        <v/>
      </c>
      <c r="J279" s="90">
        <f>IFERROR(VLOOKUP($G279,otherinfo,3,FALSE)," ")</f>
        <v/>
      </c>
      <c r="O279" s="86" t="n"/>
      <c r="P279" s="86" t="n"/>
    </row>
    <row r="280">
      <c r="A280" t="n">
        <v>36782</v>
      </c>
      <c r="B280" t="inlineStr">
        <is>
          <t>Gumm, Mack Renee</t>
        </is>
      </c>
      <c r="C280" t="inlineStr">
        <is>
          <t>Manzanita</t>
        </is>
      </c>
      <c r="D280" s="85" t="n">
        <v>0</v>
      </c>
      <c r="E280" s="165" t="n"/>
      <c r="G280" s="63">
        <f>IFERROR(VLOOKUP($A280,sectionidss,5,FALSE)," ")</f>
        <v/>
      </c>
      <c r="H280" s="63">
        <f>IFERROR(VLOOKUP($G280,otherinfo,2,FALSE)," ")</f>
        <v/>
      </c>
      <c r="J280" s="90">
        <f>IFERROR(VLOOKUP($G280,otherinfo,3,FALSE)," ")</f>
        <v/>
      </c>
      <c r="O280" s="86" t="n"/>
      <c r="P280" s="86" t="n"/>
    </row>
    <row r="281">
      <c r="A281" t="n">
        <v>36782</v>
      </c>
      <c r="B281" t="inlineStr">
        <is>
          <t>Gumm, Mack Renee</t>
        </is>
      </c>
      <c r="C281" t="inlineStr">
        <is>
          <t>Manzanita</t>
        </is>
      </c>
      <c r="D281" s="85" t="n">
        <v>0</v>
      </c>
      <c r="E281" s="165" t="n"/>
      <c r="G281" s="63">
        <f>IFERROR(VLOOKUP($A281,sectionidss,4,FALSE)," ")</f>
        <v/>
      </c>
      <c r="H281" s="63">
        <f>IFERROR(VLOOKUP($G281,otherinfo,2,FALSE)," ")</f>
        <v/>
      </c>
      <c r="J281" s="90">
        <f>IFERROR(VLOOKUP($G281,otherinfo,3,FALSE)," ")</f>
        <v/>
      </c>
      <c r="O281" s="86" t="n"/>
      <c r="P281" s="86" t="n"/>
    </row>
    <row r="282">
      <c r="A282" t="n">
        <v>36782</v>
      </c>
      <c r="B282" t="inlineStr">
        <is>
          <t>Gumm, Mack Renee</t>
        </is>
      </c>
      <c r="C282" t="inlineStr">
        <is>
          <t>Manzanita</t>
        </is>
      </c>
      <c r="D282" s="85" t="n">
        <v>0</v>
      </c>
      <c r="E282" s="165" t="n"/>
      <c r="G282" s="63">
        <f>IFERROR(VLOOKUP($A282,sectionidss,3,FALSE)," ")</f>
        <v/>
      </c>
      <c r="H282" s="63">
        <f>IFERROR(VLOOKUP($G282,otherinfo,2,FALSE)," ")</f>
        <v/>
      </c>
      <c r="J282" s="90">
        <f>IFERROR(VLOOKUP($G282,otherinfo,3,FALSE)," ")</f>
        <v/>
      </c>
      <c r="O282" s="86" t="n"/>
      <c r="P282" s="86" t="n"/>
    </row>
    <row r="283">
      <c r="A283" t="n">
        <v>36782</v>
      </c>
      <c r="B283" t="inlineStr">
        <is>
          <t>Gumm, Mack Renee</t>
        </is>
      </c>
      <c r="C283" t="inlineStr">
        <is>
          <t>Manzanita</t>
        </is>
      </c>
      <c r="D283" s="85" t="n">
        <v>0</v>
      </c>
      <c r="E283" s="165" t="n"/>
      <c r="G283" s="63">
        <f>IFERROR(VLOOKUP($A283,sectionidss,2,FALSE)," ")</f>
        <v/>
      </c>
      <c r="H283" s="63">
        <f>IFERROR(VLOOKUP($G283,otherinfo,2,FALSE)," ")</f>
        <v/>
      </c>
      <c r="J283" s="90">
        <f>IFERROR(VLOOKUP($G283,otherinfo,3,FALSE)," ")</f>
        <v/>
      </c>
      <c r="O283" s="86" t="n"/>
      <c r="P283" s="86" t="n"/>
    </row>
    <row r="284">
      <c r="A284" t="n">
        <v>39795</v>
      </c>
      <c r="B284" t="inlineStr">
        <is>
          <t>Hammer, Rowan</t>
        </is>
      </c>
      <c r="C284" t="inlineStr">
        <is>
          <t>Manzanita</t>
        </is>
      </c>
      <c r="D284" s="85" t="n">
        <v>0</v>
      </c>
      <c r="E284" s="165" t="n"/>
      <c r="G284" s="63">
        <f>IFERROR(VLOOKUP($A284,sectionidss,7,FALSE)," ")</f>
        <v/>
      </c>
      <c r="H284" s="63">
        <f>IFERROR(VLOOKUP($G284,otherinfo,2,FALSE)," ")</f>
        <v/>
      </c>
      <c r="J284" s="90">
        <f>IFERROR(VLOOKUP($G284,otherinfo,3,FALSE)," ")</f>
        <v/>
      </c>
      <c r="O284" s="86" t="n"/>
      <c r="P284" s="86" t="n"/>
    </row>
    <row r="285">
      <c r="A285" t="n">
        <v>39795</v>
      </c>
      <c r="B285" t="inlineStr">
        <is>
          <t>Hammer, Rowan</t>
        </is>
      </c>
      <c r="C285" t="inlineStr">
        <is>
          <t>Manzanita</t>
        </is>
      </c>
      <c r="D285" s="85" t="n">
        <v>0</v>
      </c>
      <c r="E285" s="165" t="n"/>
      <c r="G285" s="63">
        <f>IFERROR(VLOOKUP($A285,sectionidss,6,FALSE)," ")</f>
        <v/>
      </c>
      <c r="H285" s="63">
        <f>IFERROR(VLOOKUP($G285,otherinfo,2,FALSE)," ")</f>
        <v/>
      </c>
      <c r="J285" s="90">
        <f>IFERROR(VLOOKUP($G285,otherinfo,3,FALSE)," ")</f>
        <v/>
      </c>
    </row>
    <row r="286">
      <c r="A286" t="n">
        <v>39795</v>
      </c>
      <c r="B286" t="inlineStr">
        <is>
          <t>Hammer, Rowan</t>
        </is>
      </c>
      <c r="C286" t="inlineStr">
        <is>
          <t>Manzanita</t>
        </is>
      </c>
      <c r="D286" s="85" t="n">
        <v>0</v>
      </c>
      <c r="E286" s="165" t="n"/>
      <c r="G286" s="63">
        <f>IFERROR(VLOOKUP($A286,sectionidss,5,FALSE)," ")</f>
        <v/>
      </c>
      <c r="H286" s="63">
        <f>IFERROR(VLOOKUP($G286,otherinfo,2,FALSE)," ")</f>
        <v/>
      </c>
      <c r="J286" s="90">
        <f>IFERROR(VLOOKUP($G286,otherinfo,3,FALSE)," ")</f>
        <v/>
      </c>
    </row>
    <row r="287">
      <c r="A287" t="n">
        <v>39795</v>
      </c>
      <c r="B287" t="inlineStr">
        <is>
          <t>Hammer, Rowan</t>
        </is>
      </c>
      <c r="C287" t="inlineStr">
        <is>
          <t>Manzanita</t>
        </is>
      </c>
      <c r="D287" s="85" t="n">
        <v>0</v>
      </c>
      <c r="E287" s="165" t="n"/>
      <c r="G287" s="63">
        <f>IFERROR(VLOOKUP($A287,sectionidss,4,FALSE)," ")</f>
        <v/>
      </c>
      <c r="H287" s="63">
        <f>IFERROR(VLOOKUP($G287,otherinfo,2,FALSE)," ")</f>
        <v/>
      </c>
      <c r="J287" s="90">
        <f>IFERROR(VLOOKUP($G287,otherinfo,3,FALSE)," ")</f>
        <v/>
      </c>
    </row>
    <row r="288">
      <c r="A288" t="n">
        <v>39795</v>
      </c>
      <c r="B288" t="inlineStr">
        <is>
          <t>Hammer, Rowan</t>
        </is>
      </c>
      <c r="C288" t="inlineStr">
        <is>
          <t>Manzanita</t>
        </is>
      </c>
      <c r="D288" s="85" t="n">
        <v>0</v>
      </c>
      <c r="E288" s="165" t="n"/>
      <c r="G288" s="63">
        <f>IFERROR(VLOOKUP($A288,sectionidss,3,FALSE)," ")</f>
        <v/>
      </c>
      <c r="H288" s="63">
        <f>IFERROR(VLOOKUP($G288,otherinfo,2,FALSE)," ")</f>
        <v/>
      </c>
      <c r="J288" s="90">
        <f>IFERROR(VLOOKUP($G288,otherinfo,3,FALSE)," ")</f>
        <v/>
      </c>
    </row>
    <row r="289">
      <c r="A289" t="n">
        <v>39795</v>
      </c>
      <c r="B289" t="inlineStr">
        <is>
          <t>Hammer, Rowan</t>
        </is>
      </c>
      <c r="C289" t="inlineStr">
        <is>
          <t>Manzanita</t>
        </is>
      </c>
      <c r="D289" s="85" t="n">
        <v>0</v>
      </c>
      <c r="E289" s="165" t="n"/>
      <c r="G289" s="63">
        <f>IFERROR(VLOOKUP($A289,sectionidss,2,FALSE)," ")</f>
        <v/>
      </c>
      <c r="H289" s="63">
        <f>IFERROR(VLOOKUP($G289,otherinfo,2,FALSE)," ")</f>
        <v/>
      </c>
      <c r="J289" s="90">
        <f>IFERROR(VLOOKUP($G289,otherinfo,3,FALSE)," ")</f>
        <v/>
      </c>
    </row>
    <row r="290">
      <c r="A290" t="n">
        <v>35702</v>
      </c>
      <c r="B290" t="inlineStr">
        <is>
          <t>Hammond, Maggie R</t>
        </is>
      </c>
      <c r="C290" t="inlineStr">
        <is>
          <t>Manzanita</t>
        </is>
      </c>
      <c r="D290" s="85" t="n">
        <v>0</v>
      </c>
      <c r="E290" s="165" t="n"/>
      <c r="G290" s="63">
        <f>IFERROR(VLOOKUP($A290,sectionidss,7,FALSE)," ")</f>
        <v/>
      </c>
      <c r="H290" s="63">
        <f>IFERROR(VLOOKUP($G290,otherinfo,2,FALSE)," ")</f>
        <v/>
      </c>
      <c r="J290" s="90">
        <f>IFERROR(VLOOKUP($G290,otherinfo,3,FALSE)," ")</f>
        <v/>
      </c>
    </row>
    <row r="291">
      <c r="A291" t="n">
        <v>35702</v>
      </c>
      <c r="B291" t="inlineStr">
        <is>
          <t>Hammond, Maggie R</t>
        </is>
      </c>
      <c r="C291" t="inlineStr">
        <is>
          <t>Manzanita</t>
        </is>
      </c>
      <c r="D291" s="85" t="n">
        <v>0</v>
      </c>
      <c r="E291" s="165" t="n"/>
      <c r="G291" s="63">
        <f>IFERROR(VLOOKUP($A291,sectionidss,6,FALSE)," ")</f>
        <v/>
      </c>
      <c r="H291" s="63">
        <f>IFERROR(VLOOKUP($G291,otherinfo,2,FALSE)," ")</f>
        <v/>
      </c>
      <c r="J291" s="90">
        <f>IFERROR(VLOOKUP($G291,otherinfo,3,FALSE)," ")</f>
        <v/>
      </c>
      <c r="O291" s="86" t="n"/>
      <c r="P291" s="86" t="n"/>
    </row>
    <row r="292">
      <c r="A292" t="n">
        <v>35702</v>
      </c>
      <c r="B292" t="inlineStr">
        <is>
          <t>Hammond, Maggie R</t>
        </is>
      </c>
      <c r="C292" t="inlineStr">
        <is>
          <t>Manzanita</t>
        </is>
      </c>
      <c r="D292" s="85" t="n">
        <v>0</v>
      </c>
      <c r="E292" s="165" t="n"/>
      <c r="G292" s="63">
        <f>IFERROR(VLOOKUP($A292,sectionidss,5,FALSE)," ")</f>
        <v/>
      </c>
      <c r="H292" s="63">
        <f>IFERROR(VLOOKUP($G292,otherinfo,2,FALSE)," ")</f>
        <v/>
      </c>
      <c r="J292" s="90">
        <f>IFERROR(VLOOKUP($G292,otherinfo,3,FALSE)," ")</f>
        <v/>
      </c>
      <c r="O292" s="86" t="n"/>
      <c r="P292" s="86" t="n"/>
    </row>
    <row r="293">
      <c r="A293" t="n">
        <v>35702</v>
      </c>
      <c r="B293" t="inlineStr">
        <is>
          <t>Hammond, Maggie R</t>
        </is>
      </c>
      <c r="C293" t="inlineStr">
        <is>
          <t>Manzanita</t>
        </is>
      </c>
      <c r="D293" s="85" t="n">
        <v>0</v>
      </c>
      <c r="E293" s="165" t="n"/>
      <c r="G293" s="63">
        <f>IFERROR(VLOOKUP($A293,sectionidss,4,FALSE)," ")</f>
        <v/>
      </c>
      <c r="H293" s="63">
        <f>IFERROR(VLOOKUP($G293,otherinfo,2,FALSE)," ")</f>
        <v/>
      </c>
      <c r="J293" s="90">
        <f>IFERROR(VLOOKUP($G293,otherinfo,3,FALSE)," ")</f>
        <v/>
      </c>
      <c r="O293" s="86" t="n"/>
      <c r="P293" s="86" t="n"/>
    </row>
    <row r="294">
      <c r="A294" t="n">
        <v>35702</v>
      </c>
      <c r="B294" t="inlineStr">
        <is>
          <t>Hammond, Maggie R</t>
        </is>
      </c>
      <c r="C294" t="inlineStr">
        <is>
          <t>Manzanita</t>
        </is>
      </c>
      <c r="D294" s="85" t="n">
        <v>0</v>
      </c>
      <c r="E294" s="165" t="n"/>
      <c r="G294" s="63">
        <f>IFERROR(VLOOKUP($A294,sectionidss,3,FALSE)," ")</f>
        <v/>
      </c>
      <c r="H294" s="63">
        <f>IFERROR(VLOOKUP($G294,otherinfo,2,FALSE)," ")</f>
        <v/>
      </c>
      <c r="J294" s="90">
        <f>IFERROR(VLOOKUP($G294,otherinfo,3,FALSE)," ")</f>
        <v/>
      </c>
      <c r="O294" s="86" t="n"/>
      <c r="P294" s="86" t="n"/>
    </row>
    <row r="295">
      <c r="A295" t="n">
        <v>35702</v>
      </c>
      <c r="B295" t="inlineStr">
        <is>
          <t>Hammond, Maggie R</t>
        </is>
      </c>
      <c r="C295" t="inlineStr">
        <is>
          <t>Manzanita</t>
        </is>
      </c>
      <c r="D295" s="85" t="n">
        <v>0</v>
      </c>
      <c r="E295" s="165" t="n"/>
      <c r="G295" s="63">
        <f>IFERROR(VLOOKUP($A295,sectionidss,2,FALSE)," ")</f>
        <v/>
      </c>
      <c r="H295" s="63">
        <f>IFERROR(VLOOKUP($G295,otherinfo,2,FALSE)," ")</f>
        <v/>
      </c>
      <c r="J295" s="90">
        <f>IFERROR(VLOOKUP($G295,otherinfo,3,FALSE)," ")</f>
        <v/>
      </c>
      <c r="O295" s="86" t="n"/>
      <c r="P295" s="86" t="n"/>
    </row>
    <row r="296">
      <c r="A296" t="n">
        <v>35178</v>
      </c>
      <c r="B296" t="inlineStr">
        <is>
          <t>Harris, Lohi</t>
        </is>
      </c>
      <c r="C296" t="inlineStr">
        <is>
          <t>Manzanita</t>
        </is>
      </c>
      <c r="D296" s="85" t="n">
        <v>0</v>
      </c>
      <c r="E296" s="165" t="n"/>
      <c r="G296" s="63">
        <f>IFERROR(VLOOKUP($A296,sectionidss,7,FALSE)," ")</f>
        <v/>
      </c>
      <c r="H296" s="63">
        <f>IFERROR(VLOOKUP($G296,otherinfo,2,FALSE)," ")</f>
        <v/>
      </c>
      <c r="J296" s="90">
        <f>IFERROR(VLOOKUP($G296,otherinfo,3,FALSE)," ")</f>
        <v/>
      </c>
      <c r="O296" s="86" t="n"/>
      <c r="P296" s="86" t="n"/>
    </row>
    <row r="297">
      <c r="A297" t="n">
        <v>35178</v>
      </c>
      <c r="B297" t="inlineStr">
        <is>
          <t>Harris, Lohi</t>
        </is>
      </c>
      <c r="C297" t="inlineStr">
        <is>
          <t>Manzanita</t>
        </is>
      </c>
      <c r="D297" s="85" t="n">
        <v>0</v>
      </c>
      <c r="E297" s="165" t="n"/>
      <c r="G297" s="63">
        <f>IFERROR(VLOOKUP($A297,sectionidss,6,FALSE)," ")</f>
        <v/>
      </c>
      <c r="H297" s="63">
        <f>IFERROR(VLOOKUP($G297,otherinfo,2,FALSE)," ")</f>
        <v/>
      </c>
      <c r="J297" s="90">
        <f>IFERROR(VLOOKUP($G297,otherinfo,3,FALSE)," ")</f>
        <v/>
      </c>
      <c r="O297" s="86" t="n"/>
      <c r="P297" s="86" t="n"/>
    </row>
    <row r="298">
      <c r="A298" t="n">
        <v>35178</v>
      </c>
      <c r="B298" t="inlineStr">
        <is>
          <t>Harris, Lohi</t>
        </is>
      </c>
      <c r="C298" t="inlineStr">
        <is>
          <t>Manzanita</t>
        </is>
      </c>
      <c r="D298" s="85" t="n">
        <v>0</v>
      </c>
      <c r="E298" s="165" t="n"/>
      <c r="G298" s="63">
        <f>IFERROR(VLOOKUP($A298,sectionidss,5,FALSE)," ")</f>
        <v/>
      </c>
      <c r="H298" s="63">
        <f>IFERROR(VLOOKUP($G298,otherinfo,2,FALSE)," ")</f>
        <v/>
      </c>
      <c r="J298" s="90">
        <f>IFERROR(VLOOKUP($G298,otherinfo,3,FALSE)," ")</f>
        <v/>
      </c>
      <c r="O298" s="86" t="n"/>
      <c r="P298" s="86" t="n"/>
    </row>
    <row r="299">
      <c r="A299" t="n">
        <v>35178</v>
      </c>
      <c r="B299" t="inlineStr">
        <is>
          <t>Harris, Lohi</t>
        </is>
      </c>
      <c r="C299" t="inlineStr">
        <is>
          <t>Manzanita</t>
        </is>
      </c>
      <c r="D299" s="85" t="n">
        <v>0</v>
      </c>
      <c r="E299" s="165" t="n"/>
      <c r="G299" s="63">
        <f>IFERROR(VLOOKUP($A299,sectionidss,4,FALSE)," ")</f>
        <v/>
      </c>
      <c r="H299" s="63">
        <f>IFERROR(VLOOKUP($G299,otherinfo,2,FALSE)," ")</f>
        <v/>
      </c>
      <c r="J299" s="90">
        <f>IFERROR(VLOOKUP($G299,otherinfo,3,FALSE)," ")</f>
        <v/>
      </c>
      <c r="O299" s="86" t="n"/>
      <c r="P299" s="86" t="n"/>
    </row>
    <row r="300">
      <c r="A300" t="n">
        <v>35178</v>
      </c>
      <c r="B300" t="inlineStr">
        <is>
          <t>Harris, Lohi</t>
        </is>
      </c>
      <c r="C300" t="inlineStr">
        <is>
          <t>Manzanita</t>
        </is>
      </c>
      <c r="D300" s="85" t="n">
        <v>0</v>
      </c>
      <c r="E300" s="165" t="n"/>
      <c r="G300" s="63">
        <f>IFERROR(VLOOKUP($A300,sectionidss,3,FALSE)," ")</f>
        <v/>
      </c>
      <c r="H300" s="63">
        <f>IFERROR(VLOOKUP($G300,otherinfo,2,FALSE)," ")</f>
        <v/>
      </c>
      <c r="J300" s="90">
        <f>IFERROR(VLOOKUP($G300,otherinfo,3,FALSE)," ")</f>
        <v/>
      </c>
      <c r="O300" s="86" t="n"/>
      <c r="P300" s="86" t="n"/>
    </row>
    <row r="301">
      <c r="A301" t="n">
        <v>35178</v>
      </c>
      <c r="B301" t="inlineStr">
        <is>
          <t>Harris, Lohi</t>
        </is>
      </c>
      <c r="C301" t="inlineStr">
        <is>
          <t>Manzanita</t>
        </is>
      </c>
      <c r="D301" s="85" t="n">
        <v>0</v>
      </c>
      <c r="E301" s="165" t="n"/>
      <c r="G301" s="63">
        <f>IFERROR(VLOOKUP($A301,sectionidss,2,FALSE)," ")</f>
        <v/>
      </c>
      <c r="H301" s="63">
        <f>IFERROR(VLOOKUP($G301,otherinfo,2,FALSE)," ")</f>
        <v/>
      </c>
      <c r="J301" s="90">
        <f>IFERROR(VLOOKUP($G301,otherinfo,3,FALSE)," ")</f>
        <v/>
      </c>
      <c r="O301" s="86" t="n"/>
      <c r="P301" s="86" t="n"/>
    </row>
    <row r="302">
      <c r="A302" t="n">
        <v>35168</v>
      </c>
      <c r="B302" t="inlineStr">
        <is>
          <t>Hendrix, Kai Ocean</t>
        </is>
      </c>
      <c r="C302" t="inlineStr">
        <is>
          <t>Manzanita</t>
        </is>
      </c>
      <c r="D302" s="85" t="n">
        <v>0</v>
      </c>
      <c r="E302" s="165" t="n"/>
      <c r="G302" s="63">
        <f>IFERROR(VLOOKUP($A302,sectionidss,7,FALSE)," ")</f>
        <v/>
      </c>
      <c r="H302" s="63">
        <f>IFERROR(VLOOKUP($G302,otherinfo,2,FALSE)," ")</f>
        <v/>
      </c>
      <c r="J302" s="90">
        <f>IFERROR(VLOOKUP($G302,otherinfo,3,FALSE)," ")</f>
        <v/>
      </c>
      <c r="O302" s="86" t="n"/>
      <c r="P302" s="86" t="n"/>
    </row>
    <row r="303">
      <c r="A303" t="n">
        <v>35168</v>
      </c>
      <c r="B303" t="inlineStr">
        <is>
          <t>Hendrix, Kai Ocean</t>
        </is>
      </c>
      <c r="C303" t="inlineStr">
        <is>
          <t>Manzanita</t>
        </is>
      </c>
      <c r="D303" s="85" t="n">
        <v>0</v>
      </c>
      <c r="E303" s="165" t="n"/>
      <c r="G303" s="63">
        <f>IFERROR(VLOOKUP($A303,sectionidss,6,FALSE)," ")</f>
        <v/>
      </c>
      <c r="H303" s="63">
        <f>IFERROR(VLOOKUP($G303,otherinfo,2,FALSE)," ")</f>
        <v/>
      </c>
      <c r="J303" s="90">
        <f>IFERROR(VLOOKUP($G303,otherinfo,3,FALSE)," ")</f>
        <v/>
      </c>
      <c r="O303" s="86" t="n"/>
      <c r="P303" s="86" t="n"/>
    </row>
    <row r="304">
      <c r="A304" t="n">
        <v>35168</v>
      </c>
      <c r="B304" t="inlineStr">
        <is>
          <t>Hendrix, Kai Ocean</t>
        </is>
      </c>
      <c r="C304" t="inlineStr">
        <is>
          <t>Manzanita</t>
        </is>
      </c>
      <c r="D304" s="85" t="n">
        <v>0</v>
      </c>
      <c r="E304" s="165" t="n"/>
      <c r="G304" s="63">
        <f>IFERROR(VLOOKUP($A304,sectionidss,5,FALSE)," ")</f>
        <v/>
      </c>
      <c r="H304" s="63">
        <f>IFERROR(VLOOKUP($G304,otherinfo,2,FALSE)," ")</f>
        <v/>
      </c>
      <c r="J304" s="90">
        <f>IFERROR(VLOOKUP($G304,otherinfo,3,FALSE)," ")</f>
        <v/>
      </c>
      <c r="O304" s="86" t="n"/>
      <c r="P304" s="86" t="n"/>
    </row>
    <row r="305">
      <c r="A305" t="n">
        <v>35168</v>
      </c>
      <c r="B305" t="inlineStr">
        <is>
          <t>Hendrix, Kai Ocean</t>
        </is>
      </c>
      <c r="C305" t="inlineStr">
        <is>
          <t>Manzanita</t>
        </is>
      </c>
      <c r="D305" s="85" t="n">
        <v>0</v>
      </c>
      <c r="E305" s="165" t="n"/>
      <c r="G305" s="63">
        <f>IFERROR(VLOOKUP($A305,sectionidss,4,FALSE)," ")</f>
        <v/>
      </c>
      <c r="H305" s="63">
        <f>IFERROR(VLOOKUP($G305,otherinfo,2,FALSE)," ")</f>
        <v/>
      </c>
      <c r="J305" s="90">
        <f>IFERROR(VLOOKUP($G305,otherinfo,3,FALSE)," ")</f>
        <v/>
      </c>
      <c r="O305" s="86" t="n"/>
      <c r="P305" s="86" t="n"/>
    </row>
    <row r="306">
      <c r="A306" t="n">
        <v>35168</v>
      </c>
      <c r="B306" t="inlineStr">
        <is>
          <t>Hendrix, Kai Ocean</t>
        </is>
      </c>
      <c r="C306" t="inlineStr">
        <is>
          <t>Manzanita</t>
        </is>
      </c>
      <c r="D306" s="85" t="n">
        <v>0</v>
      </c>
      <c r="E306" s="165" t="n"/>
      <c r="G306" s="63">
        <f>IFERROR(VLOOKUP($A306,sectionidss,3,FALSE)," ")</f>
        <v/>
      </c>
      <c r="H306" s="63">
        <f>IFERROR(VLOOKUP($G306,otherinfo,2,FALSE)," ")</f>
        <v/>
      </c>
      <c r="J306" s="90">
        <f>IFERROR(VLOOKUP($G306,otherinfo,3,FALSE)," ")</f>
        <v/>
      </c>
      <c r="O306" s="86" t="n"/>
      <c r="P306" s="86" t="n"/>
    </row>
    <row r="307">
      <c r="A307" t="n">
        <v>35168</v>
      </c>
      <c r="B307" t="inlineStr">
        <is>
          <t>Hendrix, Kai Ocean</t>
        </is>
      </c>
      <c r="C307" t="inlineStr">
        <is>
          <t>Manzanita</t>
        </is>
      </c>
      <c r="D307" s="85" t="n">
        <v>0</v>
      </c>
      <c r="E307" s="165" t="n"/>
      <c r="G307" s="63">
        <f>IFERROR(VLOOKUP($A307,sectionidss,2,FALSE)," ")</f>
        <v/>
      </c>
      <c r="H307" s="63">
        <f>IFERROR(VLOOKUP($G307,otherinfo,2,FALSE)," ")</f>
        <v/>
      </c>
      <c r="J307" s="90">
        <f>IFERROR(VLOOKUP($G307,otherinfo,3,FALSE)," ")</f>
        <v/>
      </c>
      <c r="O307" s="86" t="n"/>
      <c r="P307" s="86" t="n"/>
    </row>
    <row r="308">
      <c r="A308" t="n">
        <v>35075</v>
      </c>
      <c r="B308" t="inlineStr">
        <is>
          <t>Henvy, Tyler Rain</t>
        </is>
      </c>
      <c r="C308" t="inlineStr">
        <is>
          <t>Manzanita</t>
        </is>
      </c>
      <c r="D308" s="85" t="n">
        <v>0</v>
      </c>
      <c r="E308" s="165" t="n"/>
      <c r="G308" s="63">
        <f>IFERROR(VLOOKUP($A308,sectionidss,7,FALSE)," ")</f>
        <v/>
      </c>
      <c r="H308" s="63">
        <f>IFERROR(VLOOKUP($G308,otherinfo,2,FALSE)," ")</f>
        <v/>
      </c>
      <c r="J308" s="90">
        <f>IFERROR(VLOOKUP($G308,otherinfo,3,FALSE)," ")</f>
        <v/>
      </c>
      <c r="O308" s="86" t="n"/>
      <c r="P308" s="86" t="n"/>
    </row>
    <row r="309">
      <c r="A309" t="n">
        <v>35075</v>
      </c>
      <c r="B309" t="inlineStr">
        <is>
          <t>Henvy, Tyler Rain</t>
        </is>
      </c>
      <c r="C309" t="inlineStr">
        <is>
          <t>Manzanita</t>
        </is>
      </c>
      <c r="D309" s="85" t="n">
        <v>0</v>
      </c>
      <c r="E309" s="165" t="n"/>
      <c r="G309" s="63">
        <f>IFERROR(VLOOKUP($A309,sectionidss,6,FALSE)," ")</f>
        <v/>
      </c>
      <c r="H309" s="63">
        <f>IFERROR(VLOOKUP($G309,otherinfo,2,FALSE)," ")</f>
        <v/>
      </c>
      <c r="J309" s="90">
        <f>IFERROR(VLOOKUP($G309,otherinfo,3,FALSE)," ")</f>
        <v/>
      </c>
      <c r="O309" s="86" t="n"/>
      <c r="P309" s="86" t="n"/>
    </row>
    <row r="310">
      <c r="A310" t="n">
        <v>35075</v>
      </c>
      <c r="B310" t="inlineStr">
        <is>
          <t>Henvy, Tyler Rain</t>
        </is>
      </c>
      <c r="C310" t="inlineStr">
        <is>
          <t>Manzanita</t>
        </is>
      </c>
      <c r="D310" s="85" t="n">
        <v>0</v>
      </c>
      <c r="E310" s="165" t="n"/>
      <c r="G310" s="63">
        <f>IFERROR(VLOOKUP($A310,sectionidss,5,FALSE)," ")</f>
        <v/>
      </c>
      <c r="H310" s="63">
        <f>IFERROR(VLOOKUP($G310,otherinfo,2,FALSE)," ")</f>
        <v/>
      </c>
      <c r="J310" s="90">
        <f>IFERROR(VLOOKUP($G310,otherinfo,3,FALSE)," ")</f>
        <v/>
      </c>
      <c r="O310" s="86" t="n"/>
      <c r="P310" s="86" t="n"/>
    </row>
    <row r="311">
      <c r="A311" t="n">
        <v>35075</v>
      </c>
      <c r="B311" t="inlineStr">
        <is>
          <t>Henvy, Tyler Rain</t>
        </is>
      </c>
      <c r="C311" t="inlineStr">
        <is>
          <t>Manzanita</t>
        </is>
      </c>
      <c r="D311" s="85" t="n">
        <v>0</v>
      </c>
      <c r="E311" s="165" t="n"/>
      <c r="G311" s="63">
        <f>IFERROR(VLOOKUP($A311,sectionidss,4,FALSE)," ")</f>
        <v/>
      </c>
      <c r="H311" s="63">
        <f>IFERROR(VLOOKUP($G311,otherinfo,2,FALSE)," ")</f>
        <v/>
      </c>
      <c r="J311" s="90">
        <f>IFERROR(VLOOKUP($G311,otherinfo,3,FALSE)," ")</f>
        <v/>
      </c>
      <c r="O311" s="86" t="n"/>
      <c r="P311" s="86" t="n"/>
    </row>
    <row r="312">
      <c r="A312" t="n">
        <v>35075</v>
      </c>
      <c r="B312" t="inlineStr">
        <is>
          <t>Henvy, Tyler Rain</t>
        </is>
      </c>
      <c r="C312" t="inlineStr">
        <is>
          <t>Manzanita</t>
        </is>
      </c>
      <c r="D312" s="85" t="n">
        <v>0</v>
      </c>
      <c r="E312" s="165" t="n"/>
      <c r="G312" s="63">
        <f>IFERROR(VLOOKUP($A312,sectionidss,3,FALSE)," ")</f>
        <v/>
      </c>
      <c r="H312" s="63">
        <f>IFERROR(VLOOKUP($G312,otherinfo,2,FALSE)," ")</f>
        <v/>
      </c>
      <c r="J312" s="90">
        <f>IFERROR(VLOOKUP($G312,otherinfo,3,FALSE)," ")</f>
        <v/>
      </c>
      <c r="O312" s="86" t="n"/>
      <c r="P312" s="86" t="n"/>
    </row>
    <row r="313">
      <c r="A313" t="n">
        <v>35075</v>
      </c>
      <c r="B313" t="inlineStr">
        <is>
          <t>Henvy, Tyler Rain</t>
        </is>
      </c>
      <c r="C313" t="inlineStr">
        <is>
          <t>Manzanita</t>
        </is>
      </c>
      <c r="D313" s="85" t="n">
        <v>0</v>
      </c>
      <c r="E313" s="165" t="n"/>
      <c r="G313" s="63">
        <f>IFERROR(VLOOKUP($A313,sectionidss,2,FALSE)," ")</f>
        <v/>
      </c>
      <c r="H313" s="63">
        <f>IFERROR(VLOOKUP($G313,otherinfo,2,FALSE)," ")</f>
        <v/>
      </c>
      <c r="J313" s="90">
        <f>IFERROR(VLOOKUP($G313,otherinfo,3,FALSE)," ")</f>
        <v/>
      </c>
      <c r="O313" s="86" t="n"/>
      <c r="P313" s="86" t="n"/>
    </row>
    <row r="314">
      <c r="A314" t="n">
        <v>37098</v>
      </c>
      <c r="B314" t="inlineStr">
        <is>
          <t>Hernandez, Caylee</t>
        </is>
      </c>
      <c r="C314" t="inlineStr">
        <is>
          <t>Manzanita</t>
        </is>
      </c>
      <c r="D314" s="85" t="n">
        <v>0</v>
      </c>
      <c r="E314" s="165" t="n"/>
      <c r="G314" s="63">
        <f>IFERROR(VLOOKUP($A314,sectionidss,7,FALSE)," ")</f>
        <v/>
      </c>
      <c r="H314" s="63">
        <f>IFERROR(VLOOKUP($G314,otherinfo,2,FALSE)," ")</f>
        <v/>
      </c>
      <c r="J314" s="90">
        <f>IFERROR(VLOOKUP($G314,otherinfo,3,FALSE)," ")</f>
        <v/>
      </c>
      <c r="O314" s="86" t="n"/>
      <c r="P314" s="86" t="n"/>
    </row>
    <row r="315">
      <c r="A315" t="n">
        <v>37098</v>
      </c>
      <c r="B315" t="inlineStr">
        <is>
          <t>Hernandez, Caylee</t>
        </is>
      </c>
      <c r="C315" t="inlineStr">
        <is>
          <t>Manzanita</t>
        </is>
      </c>
      <c r="D315" s="85" t="n">
        <v>0</v>
      </c>
      <c r="E315" s="165" t="n"/>
      <c r="G315" s="63">
        <f>IFERROR(VLOOKUP($A315,sectionidss,6,FALSE)," ")</f>
        <v/>
      </c>
      <c r="H315" s="63">
        <f>IFERROR(VLOOKUP($G315,otherinfo,2,FALSE)," ")</f>
        <v/>
      </c>
      <c r="J315" s="90">
        <f>IFERROR(VLOOKUP($G315,otherinfo,3,FALSE)," ")</f>
        <v/>
      </c>
      <c r="O315" s="86" t="n"/>
      <c r="P315" s="86" t="n"/>
    </row>
    <row r="316">
      <c r="A316" t="n">
        <v>37098</v>
      </c>
      <c r="B316" t="inlineStr">
        <is>
          <t>Hernandez, Caylee</t>
        </is>
      </c>
      <c r="C316" t="inlineStr">
        <is>
          <t>Manzanita</t>
        </is>
      </c>
      <c r="D316" s="85" t="n">
        <v>0</v>
      </c>
      <c r="E316" s="165" t="n"/>
      <c r="G316" s="63">
        <f>IFERROR(VLOOKUP($A316,sectionidss,5,FALSE)," ")</f>
        <v/>
      </c>
      <c r="H316" s="63">
        <f>IFERROR(VLOOKUP($G316,otherinfo,2,FALSE)," ")</f>
        <v/>
      </c>
      <c r="J316" s="90">
        <f>IFERROR(VLOOKUP($G316,otherinfo,3,FALSE)," ")</f>
        <v/>
      </c>
      <c r="O316" s="86" t="n"/>
      <c r="P316" s="86" t="n"/>
    </row>
    <row r="317">
      <c r="A317" t="n">
        <v>37098</v>
      </c>
      <c r="B317" t="inlineStr">
        <is>
          <t>Hernandez, Caylee</t>
        </is>
      </c>
      <c r="C317" t="inlineStr">
        <is>
          <t>Manzanita</t>
        </is>
      </c>
      <c r="D317" s="85" t="n">
        <v>0</v>
      </c>
      <c r="E317" s="165" t="n"/>
      <c r="G317" s="63">
        <f>IFERROR(VLOOKUP($A317,sectionidss,4,FALSE)," ")</f>
        <v/>
      </c>
      <c r="H317" s="63">
        <f>IFERROR(VLOOKUP($G317,otherinfo,2,FALSE)," ")</f>
        <v/>
      </c>
      <c r="J317" s="90">
        <f>IFERROR(VLOOKUP($G317,otherinfo,3,FALSE)," ")</f>
        <v/>
      </c>
      <c r="O317" s="86" t="n"/>
      <c r="P317" s="86" t="n"/>
    </row>
    <row r="318">
      <c r="A318" t="n">
        <v>37098</v>
      </c>
      <c r="B318" t="inlineStr">
        <is>
          <t>Hernandez, Caylee</t>
        </is>
      </c>
      <c r="C318" t="inlineStr">
        <is>
          <t>Manzanita</t>
        </is>
      </c>
      <c r="D318" s="85" t="n">
        <v>0</v>
      </c>
      <c r="E318" s="165" t="n"/>
      <c r="G318" s="63">
        <f>IFERROR(VLOOKUP($A318,sectionidss,3,FALSE)," ")</f>
        <v/>
      </c>
      <c r="H318" s="63">
        <f>IFERROR(VLOOKUP($G318,otherinfo,2,FALSE)," ")</f>
        <v/>
      </c>
      <c r="J318" s="90">
        <f>IFERROR(VLOOKUP($G318,otherinfo,3,FALSE)," ")</f>
        <v/>
      </c>
      <c r="O318" s="86" t="n"/>
      <c r="P318" s="86" t="n"/>
    </row>
    <row r="319">
      <c r="A319" t="n">
        <v>37098</v>
      </c>
      <c r="B319" t="inlineStr">
        <is>
          <t>Hernandez, Caylee</t>
        </is>
      </c>
      <c r="C319" t="inlineStr">
        <is>
          <t>Manzanita</t>
        </is>
      </c>
      <c r="D319" s="85" t="n">
        <v>0</v>
      </c>
      <c r="E319" s="165" t="n"/>
      <c r="G319" s="63">
        <f>IFERROR(VLOOKUP($A319,sectionidss,2,FALSE)," ")</f>
        <v/>
      </c>
      <c r="H319" s="63">
        <f>IFERROR(VLOOKUP($G319,otherinfo,2,FALSE)," ")</f>
        <v/>
      </c>
      <c r="J319" s="90">
        <f>IFERROR(VLOOKUP($G319,otherinfo,3,FALSE)," ")</f>
        <v/>
      </c>
      <c r="O319" s="86" t="n"/>
      <c r="P319" s="86" t="n"/>
    </row>
    <row r="320">
      <c r="A320" t="n">
        <v>35704</v>
      </c>
      <c r="B320" t="inlineStr">
        <is>
          <t>Hernandez, Colton A</t>
        </is>
      </c>
      <c r="C320" t="inlineStr">
        <is>
          <t>Manzanita</t>
        </is>
      </c>
      <c r="D320" s="85" t="n">
        <v>0</v>
      </c>
      <c r="E320" s="165" t="n"/>
      <c r="G320" s="63">
        <f>IFERROR(VLOOKUP($A320,sectionidss,7,FALSE)," ")</f>
        <v/>
      </c>
      <c r="H320" s="63">
        <f>IFERROR(VLOOKUP($G320,otherinfo,2,FALSE)," ")</f>
        <v/>
      </c>
      <c r="J320" s="90">
        <f>IFERROR(VLOOKUP($G320,otherinfo,3,FALSE)," ")</f>
        <v/>
      </c>
      <c r="O320" s="86" t="n"/>
      <c r="P320" s="86" t="n"/>
    </row>
    <row r="321">
      <c r="A321" t="n">
        <v>35704</v>
      </c>
      <c r="B321" t="inlineStr">
        <is>
          <t>Hernandez, Colton A</t>
        </is>
      </c>
      <c r="C321" t="inlineStr">
        <is>
          <t>Manzanita</t>
        </is>
      </c>
      <c r="D321" s="85" t="n">
        <v>0</v>
      </c>
      <c r="E321" s="165" t="n"/>
      <c r="G321" s="63">
        <f>IFERROR(VLOOKUP($A321,sectionidss,6,FALSE)," ")</f>
        <v/>
      </c>
      <c r="H321" s="63">
        <f>IFERROR(VLOOKUP($G321,otherinfo,2,FALSE)," ")</f>
        <v/>
      </c>
      <c r="J321" s="90">
        <f>IFERROR(VLOOKUP($G321,otherinfo,3,FALSE)," ")</f>
        <v/>
      </c>
      <c r="O321" s="86" t="n"/>
      <c r="P321" s="86" t="n"/>
    </row>
    <row r="322">
      <c r="A322" t="n">
        <v>35704</v>
      </c>
      <c r="B322" t="inlineStr">
        <is>
          <t>Hernandez, Colton A</t>
        </is>
      </c>
      <c r="C322" t="inlineStr">
        <is>
          <t>Manzanita</t>
        </is>
      </c>
      <c r="D322" s="85" t="n">
        <v>0</v>
      </c>
      <c r="E322" s="165" t="n"/>
      <c r="G322" s="63">
        <f>IFERROR(VLOOKUP($A322,sectionidss,5,FALSE)," ")</f>
        <v/>
      </c>
      <c r="H322" s="63">
        <f>IFERROR(VLOOKUP($G322,otherinfo,2,FALSE)," ")</f>
        <v/>
      </c>
      <c r="J322" s="90">
        <f>IFERROR(VLOOKUP($G322,otherinfo,3,FALSE)," ")</f>
        <v/>
      </c>
      <c r="O322" s="86" t="n"/>
      <c r="P322" s="86" t="n"/>
    </row>
    <row r="323">
      <c r="A323" t="n">
        <v>35704</v>
      </c>
      <c r="B323" t="inlineStr">
        <is>
          <t>Hernandez, Colton A</t>
        </is>
      </c>
      <c r="C323" t="inlineStr">
        <is>
          <t>Manzanita</t>
        </is>
      </c>
      <c r="D323" s="85" t="n">
        <v>0</v>
      </c>
      <c r="E323" s="165" t="n"/>
      <c r="G323" s="63">
        <f>IFERROR(VLOOKUP($A323,sectionidss,4,FALSE)," ")</f>
        <v/>
      </c>
      <c r="H323" s="63">
        <f>IFERROR(VLOOKUP($G323,otherinfo,2,FALSE)," ")</f>
        <v/>
      </c>
      <c r="J323" s="90">
        <f>IFERROR(VLOOKUP($G323,otherinfo,3,FALSE)," ")</f>
        <v/>
      </c>
      <c r="O323" s="86" t="n"/>
      <c r="P323" s="86" t="n"/>
    </row>
    <row r="324">
      <c r="A324" t="n">
        <v>35704</v>
      </c>
      <c r="B324" t="inlineStr">
        <is>
          <t>Hernandez, Colton A</t>
        </is>
      </c>
      <c r="C324" t="inlineStr">
        <is>
          <t>Manzanita</t>
        </is>
      </c>
      <c r="D324" s="85" t="n">
        <v>0</v>
      </c>
      <c r="E324" s="165" t="n"/>
      <c r="G324" s="63">
        <f>IFERROR(VLOOKUP($A324,sectionidss,3,FALSE)," ")</f>
        <v/>
      </c>
      <c r="H324" s="63">
        <f>IFERROR(VLOOKUP($G324,otherinfo,2,FALSE)," ")</f>
        <v/>
      </c>
      <c r="J324" s="90">
        <f>IFERROR(VLOOKUP($G324,otherinfo,3,FALSE)," ")</f>
        <v/>
      </c>
      <c r="O324" s="86" t="n"/>
      <c r="P324" s="86" t="n"/>
    </row>
    <row r="325">
      <c r="A325" t="n">
        <v>35704</v>
      </c>
      <c r="B325" t="inlineStr">
        <is>
          <t>Hernandez, Colton A</t>
        </is>
      </c>
      <c r="C325" t="inlineStr">
        <is>
          <t>Manzanita</t>
        </is>
      </c>
      <c r="D325" s="85" t="n">
        <v>0</v>
      </c>
      <c r="E325" s="165" t="n"/>
      <c r="G325" s="63">
        <f>IFERROR(VLOOKUP($A325,sectionidss,2,FALSE)," ")</f>
        <v/>
      </c>
      <c r="H325" s="63">
        <f>IFERROR(VLOOKUP($G325,otherinfo,2,FALSE)," ")</f>
        <v/>
      </c>
      <c r="J325" s="90">
        <f>IFERROR(VLOOKUP($G325,otherinfo,3,FALSE)," ")</f>
        <v/>
      </c>
      <c r="O325" s="86" t="n"/>
      <c r="P325" s="86" t="n"/>
    </row>
    <row r="326">
      <c r="A326" t="n">
        <v>35546</v>
      </c>
      <c r="B326" t="inlineStr">
        <is>
          <t>Hetland, Hannah F</t>
        </is>
      </c>
      <c r="C326" t="inlineStr">
        <is>
          <t>Manzanita</t>
        </is>
      </c>
      <c r="D326" s="85" t="n">
        <v>0</v>
      </c>
      <c r="E326" s="165" t="n"/>
      <c r="G326" s="63">
        <f>IFERROR(VLOOKUP($A326,sectionidss,7,FALSE)," ")</f>
        <v/>
      </c>
      <c r="H326" s="63">
        <f>IFERROR(VLOOKUP($G326,otherinfo,2,FALSE)," ")</f>
        <v/>
      </c>
      <c r="J326" s="90">
        <f>IFERROR(VLOOKUP($G326,otherinfo,3,FALSE)," ")</f>
        <v/>
      </c>
      <c r="O326" s="86" t="n"/>
      <c r="P326" s="86" t="n"/>
    </row>
    <row r="327">
      <c r="A327" t="n">
        <v>35546</v>
      </c>
      <c r="B327" t="inlineStr">
        <is>
          <t>Hetland, Hannah F</t>
        </is>
      </c>
      <c r="C327" t="inlineStr">
        <is>
          <t>Manzanita</t>
        </is>
      </c>
      <c r="D327" s="85" t="n">
        <v>0</v>
      </c>
      <c r="E327" s="165" t="n"/>
      <c r="G327" s="63">
        <f>IFERROR(VLOOKUP($A327,sectionidss,6,FALSE)," ")</f>
        <v/>
      </c>
      <c r="H327" s="63">
        <f>IFERROR(VLOOKUP($G327,otherinfo,2,FALSE)," ")</f>
        <v/>
      </c>
      <c r="J327" s="90">
        <f>IFERROR(VLOOKUP($G327,otherinfo,3,FALSE)," ")</f>
        <v/>
      </c>
      <c r="O327" s="86" t="n"/>
      <c r="P327" s="86" t="n"/>
    </row>
    <row r="328">
      <c r="A328" t="n">
        <v>35546</v>
      </c>
      <c r="B328" t="inlineStr">
        <is>
          <t>Hetland, Hannah F</t>
        </is>
      </c>
      <c r="C328" t="inlineStr">
        <is>
          <t>Manzanita</t>
        </is>
      </c>
      <c r="D328" s="85" t="n">
        <v>0</v>
      </c>
      <c r="E328" s="165" t="n"/>
      <c r="G328" s="63">
        <f>IFERROR(VLOOKUP($A328,sectionidss,5,FALSE)," ")</f>
        <v/>
      </c>
      <c r="H328" s="63">
        <f>IFERROR(VLOOKUP($G328,otherinfo,2,FALSE)," ")</f>
        <v/>
      </c>
      <c r="J328" s="90">
        <f>IFERROR(VLOOKUP($G328,otherinfo,3,FALSE)," ")</f>
        <v/>
      </c>
      <c r="O328" s="86" t="n"/>
      <c r="P328" s="86" t="n"/>
    </row>
    <row r="329">
      <c r="A329" t="n">
        <v>35546</v>
      </c>
      <c r="B329" t="inlineStr">
        <is>
          <t>Hetland, Hannah F</t>
        </is>
      </c>
      <c r="C329" t="inlineStr">
        <is>
          <t>Manzanita</t>
        </is>
      </c>
      <c r="D329" s="85" t="n">
        <v>0</v>
      </c>
      <c r="E329" s="165" t="n"/>
      <c r="G329" s="63">
        <f>IFERROR(VLOOKUP($A329,sectionidss,4,FALSE)," ")</f>
        <v/>
      </c>
      <c r="H329" s="63">
        <f>IFERROR(VLOOKUP($G329,otherinfo,2,FALSE)," ")</f>
        <v/>
      </c>
      <c r="J329" s="90">
        <f>IFERROR(VLOOKUP($G329,otherinfo,3,FALSE)," ")</f>
        <v/>
      </c>
      <c r="O329" s="86" t="n"/>
      <c r="P329" s="86" t="n"/>
    </row>
    <row r="330">
      <c r="A330" t="n">
        <v>35546</v>
      </c>
      <c r="B330" t="inlineStr">
        <is>
          <t>Hetland, Hannah F</t>
        </is>
      </c>
      <c r="C330" t="inlineStr">
        <is>
          <t>Manzanita</t>
        </is>
      </c>
      <c r="D330" s="85" t="n">
        <v>0</v>
      </c>
      <c r="E330" s="165" t="n"/>
      <c r="G330" s="63">
        <f>IFERROR(VLOOKUP($A330,sectionidss,3,FALSE)," ")</f>
        <v/>
      </c>
      <c r="H330" s="63">
        <f>IFERROR(VLOOKUP($G330,otherinfo,2,FALSE)," ")</f>
        <v/>
      </c>
      <c r="J330" s="90">
        <f>IFERROR(VLOOKUP($G330,otherinfo,3,FALSE)," ")</f>
        <v/>
      </c>
      <c r="O330" s="86" t="n"/>
      <c r="P330" s="86" t="n"/>
    </row>
    <row r="331">
      <c r="A331" t="n">
        <v>35546</v>
      </c>
      <c r="B331" t="inlineStr">
        <is>
          <t>Hetland, Hannah F</t>
        </is>
      </c>
      <c r="C331" t="inlineStr">
        <is>
          <t>Manzanita</t>
        </is>
      </c>
      <c r="D331" s="85" t="n">
        <v>0</v>
      </c>
      <c r="E331" s="165" t="n"/>
      <c r="G331" s="63">
        <f>IFERROR(VLOOKUP($A331,sectionidss,2,FALSE)," ")</f>
        <v/>
      </c>
      <c r="H331" s="63">
        <f>IFERROR(VLOOKUP($G331,otherinfo,2,FALSE)," ")</f>
        <v/>
      </c>
      <c r="J331" s="90">
        <f>IFERROR(VLOOKUP($G331,otherinfo,3,FALSE)," ")</f>
        <v/>
      </c>
      <c r="O331" s="86" t="n"/>
      <c r="P331" s="86" t="n"/>
    </row>
    <row r="332">
      <c r="A332" t="n">
        <v>38853</v>
      </c>
      <c r="B332" t="inlineStr">
        <is>
          <t>Hohonshelt, Daytonah Matthew</t>
        </is>
      </c>
      <c r="C332" t="inlineStr">
        <is>
          <t>Manzanita</t>
        </is>
      </c>
      <c r="D332" s="85" t="n">
        <v>0</v>
      </c>
      <c r="E332" s="165" t="n"/>
      <c r="G332" s="63">
        <f>IFERROR(VLOOKUP($A332,sectionidss,7,FALSE)," ")</f>
        <v/>
      </c>
      <c r="H332" s="63">
        <f>IFERROR(VLOOKUP($G332,otherinfo,2,FALSE)," ")</f>
        <v/>
      </c>
      <c r="J332" s="90">
        <f>IFERROR(VLOOKUP($G332,otherinfo,3,FALSE)," ")</f>
        <v/>
      </c>
      <c r="O332" s="86" t="n"/>
      <c r="P332" s="86" t="n"/>
    </row>
    <row r="333">
      <c r="A333" t="n">
        <v>38853</v>
      </c>
      <c r="B333" t="inlineStr">
        <is>
          <t>Hohonshelt, Daytonah Matthew</t>
        </is>
      </c>
      <c r="C333" t="inlineStr">
        <is>
          <t>Manzanita</t>
        </is>
      </c>
      <c r="D333" s="85" t="n">
        <v>0</v>
      </c>
      <c r="E333" s="165" t="n"/>
      <c r="G333" s="63">
        <f>IFERROR(VLOOKUP($A333,sectionidss,6,FALSE)," ")</f>
        <v/>
      </c>
      <c r="H333" s="63">
        <f>IFERROR(VLOOKUP($G333,otherinfo,2,FALSE)," ")</f>
        <v/>
      </c>
      <c r="J333" s="90">
        <f>IFERROR(VLOOKUP($G333,otherinfo,3,FALSE)," ")</f>
        <v/>
      </c>
      <c r="O333" s="86" t="n"/>
      <c r="P333" s="86" t="n"/>
    </row>
    <row r="334">
      <c r="A334" t="n">
        <v>38853</v>
      </c>
      <c r="B334" t="inlineStr">
        <is>
          <t>Hohonshelt, Daytonah Matthew</t>
        </is>
      </c>
      <c r="C334" t="inlineStr">
        <is>
          <t>Manzanita</t>
        </is>
      </c>
      <c r="D334" s="85" t="n">
        <v>0</v>
      </c>
      <c r="E334" s="165" t="n"/>
      <c r="G334" s="63">
        <f>IFERROR(VLOOKUP($A334,sectionidss,5,FALSE)," ")</f>
        <v/>
      </c>
      <c r="H334" s="63">
        <f>IFERROR(VLOOKUP($G334,otherinfo,2,FALSE)," ")</f>
        <v/>
      </c>
      <c r="J334" s="90">
        <f>IFERROR(VLOOKUP($G334,otherinfo,3,FALSE)," ")</f>
        <v/>
      </c>
      <c r="O334" s="86" t="n"/>
      <c r="P334" s="86" t="n"/>
    </row>
    <row r="335">
      <c r="A335" t="n">
        <v>38853</v>
      </c>
      <c r="B335" t="inlineStr">
        <is>
          <t>Hohonshelt, Daytonah Matthew</t>
        </is>
      </c>
      <c r="C335" t="inlineStr">
        <is>
          <t>Manzanita</t>
        </is>
      </c>
      <c r="D335" s="85" t="n">
        <v>0</v>
      </c>
      <c r="E335" s="165" t="n"/>
      <c r="G335" s="63">
        <f>IFERROR(VLOOKUP($A335,sectionidss,4,FALSE)," ")</f>
        <v/>
      </c>
      <c r="H335" s="63">
        <f>IFERROR(VLOOKUP($G335,otherinfo,2,FALSE)," ")</f>
        <v/>
      </c>
      <c r="J335" s="90">
        <f>IFERROR(VLOOKUP($G335,otherinfo,3,FALSE)," ")</f>
        <v/>
      </c>
      <c r="O335" s="86" t="n"/>
      <c r="P335" s="86" t="n"/>
    </row>
    <row r="336">
      <c r="A336" t="n">
        <v>38853</v>
      </c>
      <c r="B336" t="inlineStr">
        <is>
          <t>Hohonshelt, Daytonah Matthew</t>
        </is>
      </c>
      <c r="C336" t="inlineStr">
        <is>
          <t>Manzanita</t>
        </is>
      </c>
      <c r="D336" s="85" t="n">
        <v>0</v>
      </c>
      <c r="E336" s="165" t="n"/>
      <c r="G336" s="63">
        <f>IFERROR(VLOOKUP($A336,sectionidss,3,FALSE)," ")</f>
        <v/>
      </c>
      <c r="H336" s="63">
        <f>IFERROR(VLOOKUP($G336,otherinfo,2,FALSE)," ")</f>
        <v/>
      </c>
      <c r="J336" s="90">
        <f>IFERROR(VLOOKUP($G336,otherinfo,3,FALSE)," ")</f>
        <v/>
      </c>
      <c r="O336" s="86" t="n"/>
      <c r="P336" s="86" t="n"/>
    </row>
    <row r="337">
      <c r="A337" t="n">
        <v>38853</v>
      </c>
      <c r="B337" t="inlineStr">
        <is>
          <t>Hohonshelt, Daytonah Matthew</t>
        </is>
      </c>
      <c r="C337" t="inlineStr">
        <is>
          <t>Manzanita</t>
        </is>
      </c>
      <c r="D337" s="85" t="n">
        <v>0</v>
      </c>
      <c r="E337" s="165" t="n"/>
      <c r="G337" s="63">
        <f>IFERROR(VLOOKUP($A337,sectionidss,2,FALSE)," ")</f>
        <v/>
      </c>
      <c r="H337" s="63">
        <f>IFERROR(VLOOKUP($G337,otherinfo,2,FALSE)," ")</f>
        <v/>
      </c>
      <c r="J337" s="90">
        <f>IFERROR(VLOOKUP($G337,otherinfo,3,FALSE)," ")</f>
        <v/>
      </c>
      <c r="O337" s="86" t="n"/>
      <c r="P337" s="86" t="n"/>
    </row>
    <row r="338">
      <c r="A338" t="n">
        <v>36201</v>
      </c>
      <c r="B338" t="inlineStr">
        <is>
          <t>Houston, Dylan A</t>
        </is>
      </c>
      <c r="C338" t="inlineStr">
        <is>
          <t>Manzanita</t>
        </is>
      </c>
      <c r="D338" s="85" t="n">
        <v>0</v>
      </c>
      <c r="E338" s="165" t="n"/>
      <c r="G338" s="63">
        <f>IFERROR(VLOOKUP($A338,sectionidss,7,FALSE)," ")</f>
        <v/>
      </c>
      <c r="H338" s="63">
        <f>IFERROR(VLOOKUP($G338,otherinfo,2,FALSE)," ")</f>
        <v/>
      </c>
      <c r="J338" s="90">
        <f>IFERROR(VLOOKUP($G338,otherinfo,3,FALSE)," ")</f>
        <v/>
      </c>
      <c r="O338" s="86" t="n"/>
      <c r="P338" s="86" t="n"/>
    </row>
    <row r="339">
      <c r="A339" t="n">
        <v>36201</v>
      </c>
      <c r="B339" t="inlineStr">
        <is>
          <t>Houston, Dylan A</t>
        </is>
      </c>
      <c r="C339" t="inlineStr">
        <is>
          <t>Manzanita</t>
        </is>
      </c>
      <c r="D339" s="85" t="n">
        <v>0</v>
      </c>
      <c r="E339" s="165" t="n"/>
      <c r="G339" s="63">
        <f>IFERROR(VLOOKUP($A339,sectionidss,6,FALSE)," ")</f>
        <v/>
      </c>
      <c r="H339" s="63">
        <f>IFERROR(VLOOKUP($G339,otherinfo,2,FALSE)," ")</f>
        <v/>
      </c>
      <c r="J339" s="90">
        <f>IFERROR(VLOOKUP($G339,otherinfo,3,FALSE)," ")</f>
        <v/>
      </c>
      <c r="O339" s="86" t="n"/>
      <c r="P339" s="86" t="n"/>
    </row>
    <row r="340">
      <c r="A340" t="n">
        <v>36201</v>
      </c>
      <c r="B340" t="inlineStr">
        <is>
          <t>Houston, Dylan A</t>
        </is>
      </c>
      <c r="C340" t="inlineStr">
        <is>
          <t>Manzanita</t>
        </is>
      </c>
      <c r="D340" s="85" t="n">
        <v>0</v>
      </c>
      <c r="E340" s="165" t="n"/>
      <c r="G340" s="63">
        <f>IFERROR(VLOOKUP($A340,sectionidss,5,FALSE)," ")</f>
        <v/>
      </c>
      <c r="H340" s="63">
        <f>IFERROR(VLOOKUP($G340,otherinfo,2,FALSE)," ")</f>
        <v/>
      </c>
      <c r="J340" s="90">
        <f>IFERROR(VLOOKUP($G340,otherinfo,3,FALSE)," ")</f>
        <v/>
      </c>
      <c r="O340" s="86" t="n"/>
      <c r="P340" s="86" t="n"/>
    </row>
    <row r="341">
      <c r="A341" t="n">
        <v>36201</v>
      </c>
      <c r="B341" t="inlineStr">
        <is>
          <t>Houston, Dylan A</t>
        </is>
      </c>
      <c r="C341" t="inlineStr">
        <is>
          <t>Manzanita</t>
        </is>
      </c>
      <c r="D341" s="85" t="n">
        <v>0</v>
      </c>
      <c r="E341" s="165" t="n"/>
      <c r="G341" s="63">
        <f>IFERROR(VLOOKUP($A341,sectionidss,4,FALSE)," ")</f>
        <v/>
      </c>
      <c r="H341" s="63">
        <f>IFERROR(VLOOKUP($G341,otherinfo,2,FALSE)," ")</f>
        <v/>
      </c>
      <c r="J341" s="90">
        <f>IFERROR(VLOOKUP($G341,otherinfo,3,FALSE)," ")</f>
        <v/>
      </c>
      <c r="O341" s="86" t="n"/>
      <c r="P341" s="86" t="n"/>
    </row>
    <row r="342">
      <c r="A342" t="n">
        <v>36201</v>
      </c>
      <c r="B342" t="inlineStr">
        <is>
          <t>Houston, Dylan A</t>
        </is>
      </c>
      <c r="C342" t="inlineStr">
        <is>
          <t>Manzanita</t>
        </is>
      </c>
      <c r="D342" s="85" t="n">
        <v>0</v>
      </c>
      <c r="E342" s="165" t="n"/>
      <c r="G342" s="63">
        <f>IFERROR(VLOOKUP($A342,sectionidss,3,FALSE)," ")</f>
        <v/>
      </c>
      <c r="H342" s="63">
        <f>IFERROR(VLOOKUP($G342,otherinfo,2,FALSE)," ")</f>
        <v/>
      </c>
      <c r="J342" s="90">
        <f>IFERROR(VLOOKUP($G342,otherinfo,3,FALSE)," ")</f>
        <v/>
      </c>
      <c r="O342" s="86" t="n"/>
      <c r="P342" s="86" t="n"/>
    </row>
    <row r="343">
      <c r="A343" t="n">
        <v>36201</v>
      </c>
      <c r="B343" t="inlineStr">
        <is>
          <t>Houston, Dylan A</t>
        </is>
      </c>
      <c r="C343" t="inlineStr">
        <is>
          <t>Manzanita</t>
        </is>
      </c>
      <c r="D343" s="85" t="n">
        <v>0</v>
      </c>
      <c r="E343" s="165" t="n"/>
      <c r="G343" s="63">
        <f>IFERROR(VLOOKUP($A343,sectionidss,2,FALSE)," ")</f>
        <v/>
      </c>
      <c r="H343" s="63">
        <f>IFERROR(VLOOKUP($G343,otherinfo,2,FALSE)," ")</f>
        <v/>
      </c>
      <c r="J343" s="90">
        <f>IFERROR(VLOOKUP($G343,otherinfo,3,FALSE)," ")</f>
        <v/>
      </c>
      <c r="O343" s="86" t="n"/>
      <c r="P343" s="86" t="n"/>
    </row>
    <row r="344">
      <c r="A344" t="n">
        <v>36727</v>
      </c>
      <c r="B344" t="inlineStr">
        <is>
          <t>Hozdevila, Sebastian</t>
        </is>
      </c>
      <c r="C344" t="inlineStr">
        <is>
          <t>Manzanita</t>
        </is>
      </c>
      <c r="D344" s="85" t="n">
        <v>0</v>
      </c>
      <c r="E344" s="165" t="n"/>
      <c r="G344" s="63">
        <f>IFERROR(VLOOKUP($A344,sectionidss,7,FALSE)," ")</f>
        <v/>
      </c>
      <c r="H344" s="63">
        <f>IFERROR(VLOOKUP($G344,otherinfo,2,FALSE)," ")</f>
        <v/>
      </c>
      <c r="J344" s="90">
        <f>IFERROR(VLOOKUP($G344,otherinfo,3,FALSE)," ")</f>
        <v/>
      </c>
      <c r="O344" s="86" t="n"/>
      <c r="P344" s="86" t="n"/>
    </row>
    <row r="345">
      <c r="A345" t="n">
        <v>36727</v>
      </c>
      <c r="B345" t="inlineStr">
        <is>
          <t>Hozdevila, Sebastian</t>
        </is>
      </c>
      <c r="C345" t="inlineStr">
        <is>
          <t>Manzanita</t>
        </is>
      </c>
      <c r="D345" s="85" t="n">
        <v>0</v>
      </c>
      <c r="E345" s="165" t="n"/>
      <c r="G345" s="63">
        <f>IFERROR(VLOOKUP($A345,sectionidss,6,FALSE)," ")</f>
        <v/>
      </c>
      <c r="H345" s="63">
        <f>IFERROR(VLOOKUP($G345,otherinfo,2,FALSE)," ")</f>
        <v/>
      </c>
      <c r="J345" s="90">
        <f>IFERROR(VLOOKUP($G345,otherinfo,3,FALSE)," ")</f>
        <v/>
      </c>
      <c r="O345" s="86" t="n"/>
      <c r="P345" s="86" t="n"/>
    </row>
    <row r="346">
      <c r="A346" t="n">
        <v>36727</v>
      </c>
      <c r="B346" t="inlineStr">
        <is>
          <t>Hozdevila, Sebastian</t>
        </is>
      </c>
      <c r="C346" t="inlineStr">
        <is>
          <t>Manzanita</t>
        </is>
      </c>
      <c r="D346" s="85" t="n">
        <v>0</v>
      </c>
      <c r="E346" s="165" t="n"/>
      <c r="G346" s="63">
        <f>IFERROR(VLOOKUP($A346,sectionidss,5,FALSE)," ")</f>
        <v/>
      </c>
      <c r="H346" s="63">
        <f>IFERROR(VLOOKUP($G346,otherinfo,2,FALSE)," ")</f>
        <v/>
      </c>
      <c r="J346" s="90">
        <f>IFERROR(VLOOKUP($G346,otherinfo,3,FALSE)," ")</f>
        <v/>
      </c>
      <c r="O346" s="86" t="n"/>
      <c r="P346" s="86" t="n"/>
    </row>
    <row r="347">
      <c r="A347" t="n">
        <v>36727</v>
      </c>
      <c r="B347" t="inlineStr">
        <is>
          <t>Hozdevila, Sebastian</t>
        </is>
      </c>
      <c r="C347" t="inlineStr">
        <is>
          <t>Manzanita</t>
        </is>
      </c>
      <c r="D347" s="85" t="n">
        <v>0</v>
      </c>
      <c r="E347" s="165" t="n"/>
      <c r="G347" s="63">
        <f>IFERROR(VLOOKUP($A347,sectionidss,4,FALSE)," ")</f>
        <v/>
      </c>
      <c r="H347" s="63">
        <f>IFERROR(VLOOKUP($G347,otherinfo,2,FALSE)," ")</f>
        <v/>
      </c>
      <c r="J347" s="90">
        <f>IFERROR(VLOOKUP($G347,otherinfo,3,FALSE)," ")</f>
        <v/>
      </c>
      <c r="O347" s="86" t="n"/>
      <c r="P347" s="86" t="n"/>
    </row>
    <row r="348">
      <c r="A348" t="n">
        <v>36727</v>
      </c>
      <c r="B348" t="inlineStr">
        <is>
          <t>Hozdevila, Sebastian</t>
        </is>
      </c>
      <c r="C348" t="inlineStr">
        <is>
          <t>Manzanita</t>
        </is>
      </c>
      <c r="D348" s="85" t="n">
        <v>0</v>
      </c>
      <c r="E348" s="165" t="n"/>
      <c r="G348" s="63">
        <f>IFERROR(VLOOKUP($A348,sectionidss,3,FALSE)," ")</f>
        <v/>
      </c>
      <c r="H348" s="63">
        <f>IFERROR(VLOOKUP($G348,otherinfo,2,FALSE)," ")</f>
        <v/>
      </c>
      <c r="J348" s="90">
        <f>IFERROR(VLOOKUP($G348,otherinfo,3,FALSE)," ")</f>
        <v/>
      </c>
      <c r="O348" s="86" t="n"/>
      <c r="P348" s="86" t="n"/>
    </row>
    <row r="349">
      <c r="A349" t="n">
        <v>36727</v>
      </c>
      <c r="B349" t="inlineStr">
        <is>
          <t>Hozdevila, Sebastian</t>
        </is>
      </c>
      <c r="C349" t="inlineStr">
        <is>
          <t>Manzanita</t>
        </is>
      </c>
      <c r="D349" s="85" t="n">
        <v>0</v>
      </c>
      <c r="E349" s="165" t="n"/>
      <c r="G349" s="63">
        <f>IFERROR(VLOOKUP($A349,sectionidss,2,FALSE)," ")</f>
        <v/>
      </c>
      <c r="H349" s="63">
        <f>IFERROR(VLOOKUP($G349,otherinfo,2,FALSE)," ")</f>
        <v/>
      </c>
      <c r="J349" s="90">
        <f>IFERROR(VLOOKUP($G349,otherinfo,3,FALSE)," ")</f>
        <v/>
      </c>
      <c r="O349" s="86" t="n"/>
      <c r="P349" s="86" t="n"/>
    </row>
    <row r="350">
      <c r="A350" t="n">
        <v>39389</v>
      </c>
      <c r="B350" t="inlineStr">
        <is>
          <t>Jones, Andrew</t>
        </is>
      </c>
      <c r="C350" t="inlineStr">
        <is>
          <t>Manzanita</t>
        </is>
      </c>
      <c r="D350" s="85" t="n">
        <v>0</v>
      </c>
      <c r="E350" s="165" t="n"/>
      <c r="G350" s="63">
        <f>IFERROR(VLOOKUP($A350,sectionidss,7,FALSE)," ")</f>
        <v/>
      </c>
      <c r="H350" s="63">
        <f>IFERROR(VLOOKUP($G350,otherinfo,2,FALSE)," ")</f>
        <v/>
      </c>
      <c r="J350" s="90">
        <f>IFERROR(VLOOKUP($G350,otherinfo,3,FALSE)," ")</f>
        <v/>
      </c>
      <c r="O350" s="86" t="n"/>
      <c r="P350" s="86" t="n"/>
    </row>
    <row r="351">
      <c r="A351" t="n">
        <v>39389</v>
      </c>
      <c r="B351" t="inlineStr">
        <is>
          <t>Jones, Andrew</t>
        </is>
      </c>
      <c r="C351" t="inlineStr">
        <is>
          <t>Manzanita</t>
        </is>
      </c>
      <c r="D351" s="85" t="n">
        <v>0</v>
      </c>
      <c r="E351" s="165" t="n"/>
      <c r="G351" s="63">
        <f>IFERROR(VLOOKUP($A351,sectionidss,6,FALSE)," ")</f>
        <v/>
      </c>
      <c r="H351" s="63">
        <f>IFERROR(VLOOKUP($G351,otherinfo,2,FALSE)," ")</f>
        <v/>
      </c>
      <c r="J351" s="90">
        <f>IFERROR(VLOOKUP($G351,otherinfo,3,FALSE)," ")</f>
        <v/>
      </c>
      <c r="O351" s="86" t="n"/>
      <c r="P351" s="86" t="n"/>
    </row>
    <row r="352">
      <c r="A352" t="n">
        <v>39389</v>
      </c>
      <c r="B352" t="inlineStr">
        <is>
          <t>Jones, Andrew</t>
        </is>
      </c>
      <c r="C352" t="inlineStr">
        <is>
          <t>Manzanita</t>
        </is>
      </c>
      <c r="D352" s="85" t="n">
        <v>0</v>
      </c>
      <c r="E352" s="165" t="n"/>
      <c r="G352" s="63">
        <f>IFERROR(VLOOKUP($A352,sectionidss,5,FALSE)," ")</f>
        <v/>
      </c>
      <c r="H352" s="63">
        <f>IFERROR(VLOOKUP($G352,otherinfo,2,FALSE)," ")</f>
        <v/>
      </c>
      <c r="J352" s="90">
        <f>IFERROR(VLOOKUP($G352,otherinfo,3,FALSE)," ")</f>
        <v/>
      </c>
      <c r="O352" s="86" t="n"/>
      <c r="P352" s="86" t="n"/>
    </row>
    <row r="353">
      <c r="A353" t="n">
        <v>39389</v>
      </c>
      <c r="B353" t="inlineStr">
        <is>
          <t>Jones, Andrew</t>
        </is>
      </c>
      <c r="C353" t="inlineStr">
        <is>
          <t>Manzanita</t>
        </is>
      </c>
      <c r="D353" s="85" t="n">
        <v>0</v>
      </c>
      <c r="E353" s="165" t="n"/>
      <c r="G353" s="63">
        <f>IFERROR(VLOOKUP($A353,sectionidss,4,FALSE)," ")</f>
        <v/>
      </c>
      <c r="H353" s="63">
        <f>IFERROR(VLOOKUP($G353,otherinfo,2,FALSE)," ")</f>
        <v/>
      </c>
      <c r="J353" s="90">
        <f>IFERROR(VLOOKUP($G353,otherinfo,3,FALSE)," ")</f>
        <v/>
      </c>
      <c r="O353" s="86" t="n"/>
      <c r="P353" s="86" t="n"/>
    </row>
    <row r="354">
      <c r="A354" t="n">
        <v>39389</v>
      </c>
      <c r="B354" t="inlineStr">
        <is>
          <t>Jones, Andrew</t>
        </is>
      </c>
      <c r="C354" t="inlineStr">
        <is>
          <t>Manzanita</t>
        </is>
      </c>
      <c r="D354" s="85" t="n">
        <v>0</v>
      </c>
      <c r="E354" s="165" t="n"/>
      <c r="G354" s="63">
        <f>IFERROR(VLOOKUP($A354,sectionidss,3,FALSE)," ")</f>
        <v/>
      </c>
      <c r="H354" s="63">
        <f>IFERROR(VLOOKUP($G354,otherinfo,2,FALSE)," ")</f>
        <v/>
      </c>
      <c r="J354" s="90">
        <f>IFERROR(VLOOKUP($G354,otherinfo,3,FALSE)," ")</f>
        <v/>
      </c>
      <c r="O354" s="86" t="n"/>
      <c r="P354" s="86" t="n"/>
    </row>
    <row r="355">
      <c r="A355" t="n">
        <v>39389</v>
      </c>
      <c r="B355" t="inlineStr">
        <is>
          <t>Jones, Andrew</t>
        </is>
      </c>
      <c r="C355" t="inlineStr">
        <is>
          <t>Manzanita</t>
        </is>
      </c>
      <c r="D355" s="85" t="n">
        <v>0</v>
      </c>
      <c r="E355" s="165" t="n"/>
      <c r="G355" s="63">
        <f>IFERROR(VLOOKUP($A355,sectionidss,2,FALSE)," ")</f>
        <v/>
      </c>
      <c r="H355" s="63">
        <f>IFERROR(VLOOKUP($G355,otherinfo,2,FALSE)," ")</f>
        <v/>
      </c>
      <c r="J355" s="90">
        <f>IFERROR(VLOOKUP($G355,otherinfo,3,FALSE)," ")</f>
        <v/>
      </c>
      <c r="O355" s="86" t="n"/>
      <c r="P355" s="86" t="n"/>
    </row>
    <row r="356">
      <c r="A356" t="n">
        <v>36204</v>
      </c>
      <c r="B356" t="inlineStr">
        <is>
          <t>Keith, Aiden Ethan</t>
        </is>
      </c>
      <c r="C356" t="inlineStr">
        <is>
          <t>Manzanita</t>
        </is>
      </c>
      <c r="D356" s="85" t="n">
        <v>0</v>
      </c>
      <c r="E356" s="165" t="n"/>
      <c r="G356" s="63">
        <f>IFERROR(VLOOKUP($A356,sectionidss,7,FALSE)," ")</f>
        <v/>
      </c>
      <c r="H356" s="63">
        <f>IFERROR(VLOOKUP($G356,otherinfo,2,FALSE)," ")</f>
        <v/>
      </c>
      <c r="J356" s="90">
        <f>IFERROR(VLOOKUP($G356,otherinfo,3,FALSE)," ")</f>
        <v/>
      </c>
      <c r="O356" s="86" t="n"/>
      <c r="P356" s="86" t="n"/>
    </row>
    <row r="357">
      <c r="A357" t="n">
        <v>36204</v>
      </c>
      <c r="B357" t="inlineStr">
        <is>
          <t>Keith, Aiden Ethan</t>
        </is>
      </c>
      <c r="C357" t="inlineStr">
        <is>
          <t>Manzanita</t>
        </is>
      </c>
      <c r="D357" s="85" t="n">
        <v>0</v>
      </c>
      <c r="E357" s="165" t="n"/>
      <c r="G357" s="63">
        <f>IFERROR(VLOOKUP($A357,sectionidss,6,FALSE)," ")</f>
        <v/>
      </c>
      <c r="H357" s="63">
        <f>IFERROR(VLOOKUP($G357,otherinfo,2,FALSE)," ")</f>
        <v/>
      </c>
      <c r="J357" s="90">
        <f>IFERROR(VLOOKUP($G357,otherinfo,3,FALSE)," ")</f>
        <v/>
      </c>
      <c r="O357" s="86" t="n"/>
      <c r="P357" s="86" t="n"/>
    </row>
    <row r="358">
      <c r="A358" t="n">
        <v>36204</v>
      </c>
      <c r="B358" t="inlineStr">
        <is>
          <t>Keith, Aiden Ethan</t>
        </is>
      </c>
      <c r="C358" t="inlineStr">
        <is>
          <t>Manzanita</t>
        </is>
      </c>
      <c r="D358" s="85" t="n">
        <v>0</v>
      </c>
      <c r="E358" s="165" t="n"/>
      <c r="G358" s="63">
        <f>IFERROR(VLOOKUP($A358,sectionidss,5,FALSE)," ")</f>
        <v/>
      </c>
      <c r="H358" s="63">
        <f>IFERROR(VLOOKUP($G358,otherinfo,2,FALSE)," ")</f>
        <v/>
      </c>
      <c r="J358" s="90">
        <f>IFERROR(VLOOKUP($G358,otherinfo,3,FALSE)," ")</f>
        <v/>
      </c>
      <c r="O358" s="86" t="n"/>
      <c r="P358" s="86" t="n"/>
    </row>
    <row r="359">
      <c r="A359" t="n">
        <v>36204</v>
      </c>
      <c r="B359" t="inlineStr">
        <is>
          <t>Keith, Aiden Ethan</t>
        </is>
      </c>
      <c r="C359" t="inlineStr">
        <is>
          <t>Manzanita</t>
        </is>
      </c>
      <c r="D359" s="85" t="n">
        <v>0</v>
      </c>
      <c r="E359" s="165" t="n"/>
      <c r="G359" s="63">
        <f>IFERROR(VLOOKUP($A359,sectionidss,4,FALSE)," ")</f>
        <v/>
      </c>
      <c r="H359" s="63">
        <f>IFERROR(VLOOKUP($G359,otherinfo,2,FALSE)," ")</f>
        <v/>
      </c>
      <c r="J359" s="90">
        <f>IFERROR(VLOOKUP($G359,otherinfo,3,FALSE)," ")</f>
        <v/>
      </c>
      <c r="O359" s="86" t="n"/>
      <c r="P359" s="86" t="n"/>
    </row>
    <row r="360">
      <c r="A360" t="n">
        <v>36204</v>
      </c>
      <c r="B360" t="inlineStr">
        <is>
          <t>Keith, Aiden Ethan</t>
        </is>
      </c>
      <c r="C360" t="inlineStr">
        <is>
          <t>Manzanita</t>
        </is>
      </c>
      <c r="D360" s="85" t="n">
        <v>0</v>
      </c>
      <c r="E360" s="165" t="n"/>
      <c r="G360" s="63">
        <f>IFERROR(VLOOKUP($A360,sectionidss,3,FALSE)," ")</f>
        <v/>
      </c>
      <c r="H360" s="63">
        <f>IFERROR(VLOOKUP($G360,otherinfo,2,FALSE)," ")</f>
        <v/>
      </c>
      <c r="J360" s="90">
        <f>IFERROR(VLOOKUP($G360,otherinfo,3,FALSE)," ")</f>
        <v/>
      </c>
      <c r="O360" s="86" t="n"/>
      <c r="P360" s="86" t="n"/>
    </row>
    <row r="361">
      <c r="A361" t="n">
        <v>36204</v>
      </c>
      <c r="B361" t="inlineStr">
        <is>
          <t>Keith, Aiden Ethan</t>
        </is>
      </c>
      <c r="C361" t="inlineStr">
        <is>
          <t>Manzanita</t>
        </is>
      </c>
      <c r="D361" s="85" t="n">
        <v>0</v>
      </c>
      <c r="E361" s="165" t="n"/>
      <c r="G361" s="63">
        <f>IFERROR(VLOOKUP($A361,sectionidss,2,FALSE)," ")</f>
        <v/>
      </c>
      <c r="H361" s="63">
        <f>IFERROR(VLOOKUP($G361,otherinfo,2,FALSE)," ")</f>
        <v/>
      </c>
      <c r="J361" s="90">
        <f>IFERROR(VLOOKUP($G361,otherinfo,3,FALSE)," ")</f>
        <v/>
      </c>
      <c r="O361" s="86" t="n"/>
      <c r="P361" s="86" t="n"/>
    </row>
    <row r="362">
      <c r="A362" t="n">
        <v>35097</v>
      </c>
      <c r="B362" t="inlineStr">
        <is>
          <t>Kendrick, Audrina Kloe</t>
        </is>
      </c>
      <c r="C362" t="inlineStr">
        <is>
          <t>Manzanita</t>
        </is>
      </c>
      <c r="D362" s="85" t="n">
        <v>0</v>
      </c>
      <c r="E362" s="165" t="n"/>
      <c r="G362" s="63">
        <f>IFERROR(VLOOKUP($A362,sectionidss,7,FALSE)," ")</f>
        <v/>
      </c>
      <c r="H362" s="63">
        <f>IFERROR(VLOOKUP($G362,otherinfo,2,FALSE)," ")</f>
        <v/>
      </c>
      <c r="J362" s="90">
        <f>IFERROR(VLOOKUP($G362,otherinfo,3,FALSE)," ")</f>
        <v/>
      </c>
      <c r="O362" s="86" t="n"/>
      <c r="P362" s="86" t="n"/>
    </row>
    <row r="363">
      <c r="A363" t="n">
        <v>35097</v>
      </c>
      <c r="B363" t="inlineStr">
        <is>
          <t>Kendrick, Audrina Kloe</t>
        </is>
      </c>
      <c r="C363" t="inlineStr">
        <is>
          <t>Manzanita</t>
        </is>
      </c>
      <c r="D363" s="85" t="n">
        <v>0</v>
      </c>
      <c r="E363" s="165" t="n"/>
      <c r="G363" s="63">
        <f>IFERROR(VLOOKUP($A363,sectionidss,6,FALSE)," ")</f>
        <v/>
      </c>
      <c r="H363" s="63">
        <f>IFERROR(VLOOKUP($G363,otherinfo,2,FALSE)," ")</f>
        <v/>
      </c>
      <c r="J363" s="90">
        <f>IFERROR(VLOOKUP($G363,otherinfo,3,FALSE)," ")</f>
        <v/>
      </c>
      <c r="O363" s="86" t="n"/>
      <c r="P363" s="86" t="n"/>
    </row>
    <row r="364">
      <c r="A364" t="n">
        <v>35097</v>
      </c>
      <c r="B364" t="inlineStr">
        <is>
          <t>Kendrick, Audrina Kloe</t>
        </is>
      </c>
      <c r="C364" t="inlineStr">
        <is>
          <t>Manzanita</t>
        </is>
      </c>
      <c r="D364" s="85" t="n">
        <v>0</v>
      </c>
      <c r="E364" s="165" t="n"/>
      <c r="G364" s="63">
        <f>IFERROR(VLOOKUP($A364,sectionidss,5,FALSE)," ")</f>
        <v/>
      </c>
      <c r="H364" s="63">
        <f>IFERROR(VLOOKUP($G364,otherinfo,2,FALSE)," ")</f>
        <v/>
      </c>
      <c r="J364" s="90">
        <f>IFERROR(VLOOKUP($G364,otherinfo,3,FALSE)," ")</f>
        <v/>
      </c>
      <c r="O364" s="86" t="n"/>
      <c r="P364" s="86" t="n"/>
    </row>
    <row r="365">
      <c r="A365" t="n">
        <v>35097</v>
      </c>
      <c r="B365" t="inlineStr">
        <is>
          <t>Kendrick, Audrina Kloe</t>
        </is>
      </c>
      <c r="C365" t="inlineStr">
        <is>
          <t>Manzanita</t>
        </is>
      </c>
      <c r="D365" s="85" t="n">
        <v>0</v>
      </c>
      <c r="E365" s="165" t="n"/>
      <c r="G365" s="63">
        <f>IFERROR(VLOOKUP($A365,sectionidss,4,FALSE)," ")</f>
        <v/>
      </c>
      <c r="H365" s="63">
        <f>IFERROR(VLOOKUP($G365,otherinfo,2,FALSE)," ")</f>
        <v/>
      </c>
      <c r="J365" s="90">
        <f>IFERROR(VLOOKUP($G365,otherinfo,3,FALSE)," ")</f>
        <v/>
      </c>
      <c r="O365" s="86" t="n"/>
      <c r="P365" s="86" t="n"/>
    </row>
    <row r="366">
      <c r="A366" t="n">
        <v>35097</v>
      </c>
      <c r="B366" t="inlineStr">
        <is>
          <t>Kendrick, Audrina Kloe</t>
        </is>
      </c>
      <c r="C366" t="inlineStr">
        <is>
          <t>Manzanita</t>
        </is>
      </c>
      <c r="D366" s="85" t="n">
        <v>0</v>
      </c>
      <c r="E366" s="165" t="n"/>
      <c r="G366" s="63">
        <f>IFERROR(VLOOKUP($A366,sectionidss,3,FALSE)," ")</f>
        <v/>
      </c>
      <c r="H366" s="63">
        <f>IFERROR(VLOOKUP($G366,otherinfo,2,FALSE)," ")</f>
        <v/>
      </c>
      <c r="J366" s="90">
        <f>IFERROR(VLOOKUP($G366,otherinfo,3,FALSE)," ")</f>
        <v/>
      </c>
      <c r="O366" s="86" t="n"/>
      <c r="P366" s="86" t="n"/>
    </row>
    <row r="367">
      <c r="A367" t="n">
        <v>35097</v>
      </c>
      <c r="B367" t="inlineStr">
        <is>
          <t>Kendrick, Audrina Kloe</t>
        </is>
      </c>
      <c r="C367" t="inlineStr">
        <is>
          <t>Manzanita</t>
        </is>
      </c>
      <c r="D367" s="85" t="n">
        <v>0</v>
      </c>
      <c r="E367" s="165" t="n"/>
      <c r="G367" s="63">
        <f>IFERROR(VLOOKUP($A367,sectionidss,2,FALSE)," ")</f>
        <v/>
      </c>
      <c r="H367" s="63">
        <f>IFERROR(VLOOKUP($G367,otherinfo,2,FALSE)," ")</f>
        <v/>
      </c>
      <c r="J367" s="90">
        <f>IFERROR(VLOOKUP($G367,otherinfo,3,FALSE)," ")</f>
        <v/>
      </c>
      <c r="O367" s="86" t="n"/>
      <c r="P367" s="86" t="n"/>
    </row>
    <row r="368">
      <c r="A368" t="n">
        <v>35023</v>
      </c>
      <c r="B368" t="inlineStr">
        <is>
          <t>Kinzie, Lia Rebeka</t>
        </is>
      </c>
      <c r="C368" t="inlineStr">
        <is>
          <t>Manzanita</t>
        </is>
      </c>
      <c r="D368" s="85" t="n">
        <v>0</v>
      </c>
      <c r="E368" s="165" t="n"/>
      <c r="G368" s="63">
        <f>IFERROR(VLOOKUP($A368,sectionidss,7,FALSE)," ")</f>
        <v/>
      </c>
      <c r="H368" s="63">
        <f>IFERROR(VLOOKUP($G368,otherinfo,2,FALSE)," ")</f>
        <v/>
      </c>
      <c r="J368" s="90">
        <f>IFERROR(VLOOKUP($G368,otherinfo,3,FALSE)," ")</f>
        <v/>
      </c>
      <c r="O368" s="86" t="n"/>
      <c r="P368" s="86" t="n"/>
    </row>
    <row r="369">
      <c r="A369" t="n">
        <v>35023</v>
      </c>
      <c r="B369" t="inlineStr">
        <is>
          <t>Kinzie, Lia Rebeka</t>
        </is>
      </c>
      <c r="C369" t="inlineStr">
        <is>
          <t>Manzanita</t>
        </is>
      </c>
      <c r="D369" s="85" t="n">
        <v>0</v>
      </c>
      <c r="E369" s="165" t="n"/>
      <c r="G369" s="63">
        <f>IFERROR(VLOOKUP($A369,sectionidss,6,FALSE)," ")</f>
        <v/>
      </c>
      <c r="H369" s="63">
        <f>IFERROR(VLOOKUP($G369,otherinfo,2,FALSE)," ")</f>
        <v/>
      </c>
      <c r="J369" s="90">
        <f>IFERROR(VLOOKUP($G369,otherinfo,3,FALSE)," ")</f>
        <v/>
      </c>
      <c r="O369" s="86" t="n"/>
      <c r="P369" s="86" t="n"/>
    </row>
    <row r="370">
      <c r="A370" t="n">
        <v>35023</v>
      </c>
      <c r="B370" t="inlineStr">
        <is>
          <t>Kinzie, Lia Rebeka</t>
        </is>
      </c>
      <c r="C370" t="inlineStr">
        <is>
          <t>Manzanita</t>
        </is>
      </c>
      <c r="D370" s="85" t="n">
        <v>0</v>
      </c>
      <c r="E370" s="165" t="n"/>
      <c r="G370" s="63">
        <f>IFERROR(VLOOKUP($A370,sectionidss,5,FALSE)," ")</f>
        <v/>
      </c>
      <c r="H370" s="63">
        <f>IFERROR(VLOOKUP($G370,otherinfo,2,FALSE)," ")</f>
        <v/>
      </c>
      <c r="J370" s="90">
        <f>IFERROR(VLOOKUP($G370,otherinfo,3,FALSE)," ")</f>
        <v/>
      </c>
      <c r="O370" s="86" t="n"/>
      <c r="P370" s="86" t="n"/>
    </row>
    <row r="371">
      <c r="A371" t="n">
        <v>35023</v>
      </c>
      <c r="B371" t="inlineStr">
        <is>
          <t>Kinzie, Lia Rebeka</t>
        </is>
      </c>
      <c r="C371" t="inlineStr">
        <is>
          <t>Manzanita</t>
        </is>
      </c>
      <c r="D371" s="85" t="n">
        <v>0</v>
      </c>
      <c r="E371" s="165" t="n"/>
      <c r="G371" s="63">
        <f>IFERROR(VLOOKUP($A371,sectionidss,4,FALSE)," ")</f>
        <v/>
      </c>
      <c r="H371" s="63">
        <f>IFERROR(VLOOKUP($G371,otherinfo,2,FALSE)," ")</f>
        <v/>
      </c>
      <c r="J371" s="90">
        <f>IFERROR(VLOOKUP($G371,otherinfo,3,FALSE)," ")</f>
        <v/>
      </c>
      <c r="O371" s="86" t="n"/>
      <c r="P371" s="86" t="n"/>
    </row>
    <row r="372">
      <c r="A372" t="n">
        <v>35023</v>
      </c>
      <c r="B372" t="inlineStr">
        <is>
          <t>Kinzie, Lia Rebeka</t>
        </is>
      </c>
      <c r="C372" t="inlineStr">
        <is>
          <t>Manzanita</t>
        </is>
      </c>
      <c r="D372" s="85" t="n">
        <v>0</v>
      </c>
      <c r="E372" s="165" t="n"/>
      <c r="G372" s="63">
        <f>IFERROR(VLOOKUP($A372,sectionidss,3,FALSE)," ")</f>
        <v/>
      </c>
      <c r="H372" s="63">
        <f>IFERROR(VLOOKUP($G372,otherinfo,2,FALSE)," ")</f>
        <v/>
      </c>
      <c r="J372" s="90">
        <f>IFERROR(VLOOKUP($G372,otherinfo,3,FALSE)," ")</f>
        <v/>
      </c>
      <c r="O372" s="86" t="n"/>
      <c r="P372" s="86" t="n"/>
    </row>
    <row r="373">
      <c r="A373" t="n">
        <v>35023</v>
      </c>
      <c r="B373" t="inlineStr">
        <is>
          <t>Kinzie, Lia Rebeka</t>
        </is>
      </c>
      <c r="C373" t="inlineStr">
        <is>
          <t>Manzanita</t>
        </is>
      </c>
      <c r="D373" s="85" t="n">
        <v>0</v>
      </c>
      <c r="E373" s="165" t="n"/>
      <c r="G373" s="63">
        <f>IFERROR(VLOOKUP($A373,sectionidss,2,FALSE)," ")</f>
        <v/>
      </c>
      <c r="H373" s="63">
        <f>IFERROR(VLOOKUP($G373,otherinfo,2,FALSE)," ")</f>
        <v/>
      </c>
      <c r="J373" s="90">
        <f>IFERROR(VLOOKUP($G373,otherinfo,3,FALSE)," ")</f>
        <v/>
      </c>
      <c r="O373" s="86" t="n"/>
      <c r="P373" s="86" t="n"/>
    </row>
    <row r="374">
      <c r="A374" t="n">
        <v>35024</v>
      </c>
      <c r="B374" t="inlineStr">
        <is>
          <t>Kotler, Sophia J</t>
        </is>
      </c>
      <c r="C374" t="inlineStr">
        <is>
          <t>Manzanita</t>
        </is>
      </c>
      <c r="D374" s="85" t="n">
        <v>0</v>
      </c>
      <c r="E374" s="165" t="n"/>
      <c r="G374" s="63">
        <f>IFERROR(VLOOKUP($A374,sectionidss,7,FALSE)," ")</f>
        <v/>
      </c>
      <c r="H374" s="63">
        <f>IFERROR(VLOOKUP($G374,otherinfo,2,FALSE)," ")</f>
        <v/>
      </c>
      <c r="J374" s="90">
        <f>IFERROR(VLOOKUP($G374,otherinfo,3,FALSE)," ")</f>
        <v/>
      </c>
      <c r="O374" s="86" t="n"/>
      <c r="P374" s="86" t="n"/>
    </row>
    <row r="375">
      <c r="A375" t="n">
        <v>35024</v>
      </c>
      <c r="B375" t="inlineStr">
        <is>
          <t>Kotler, Sophia J</t>
        </is>
      </c>
      <c r="C375" t="inlineStr">
        <is>
          <t>Manzanita</t>
        </is>
      </c>
      <c r="D375" s="85" t="n">
        <v>0</v>
      </c>
      <c r="E375" s="165" t="n"/>
      <c r="G375" s="63">
        <f>IFERROR(VLOOKUP($A375,sectionidss,6,FALSE)," ")</f>
        <v/>
      </c>
      <c r="H375" s="63">
        <f>IFERROR(VLOOKUP($G375,otherinfo,2,FALSE)," ")</f>
        <v/>
      </c>
      <c r="J375" s="90">
        <f>IFERROR(VLOOKUP($G375,otherinfo,3,FALSE)," ")</f>
        <v/>
      </c>
      <c r="O375" s="86" t="n"/>
      <c r="P375" s="86" t="n"/>
    </row>
    <row r="376">
      <c r="A376" t="n">
        <v>35024</v>
      </c>
      <c r="B376" t="inlineStr">
        <is>
          <t>Kotler, Sophia J</t>
        </is>
      </c>
      <c r="C376" t="inlineStr">
        <is>
          <t>Manzanita</t>
        </is>
      </c>
      <c r="D376" s="85" t="n">
        <v>0</v>
      </c>
      <c r="E376" s="165" t="n"/>
      <c r="G376" s="63">
        <f>IFERROR(VLOOKUP($A376,sectionidss,5,FALSE)," ")</f>
        <v/>
      </c>
      <c r="H376" s="63">
        <f>IFERROR(VLOOKUP($G376,otherinfo,2,FALSE)," ")</f>
        <v/>
      </c>
      <c r="J376" s="90">
        <f>IFERROR(VLOOKUP($G376,otherinfo,3,FALSE)," ")</f>
        <v/>
      </c>
      <c r="O376" s="86" t="n"/>
      <c r="P376" s="86" t="n"/>
    </row>
    <row r="377">
      <c r="A377" t="n">
        <v>35024</v>
      </c>
      <c r="B377" t="inlineStr">
        <is>
          <t>Kotler, Sophia J</t>
        </is>
      </c>
      <c r="C377" t="inlineStr">
        <is>
          <t>Manzanita</t>
        </is>
      </c>
      <c r="D377" s="85" t="n">
        <v>0</v>
      </c>
      <c r="E377" s="165" t="n"/>
      <c r="G377" s="63">
        <f>IFERROR(VLOOKUP($A377,sectionidss,4,FALSE)," ")</f>
        <v/>
      </c>
      <c r="H377" s="63">
        <f>IFERROR(VLOOKUP($G377,otherinfo,2,FALSE)," ")</f>
        <v/>
      </c>
      <c r="J377" s="90">
        <f>IFERROR(VLOOKUP($G377,otherinfo,3,FALSE)," ")</f>
        <v/>
      </c>
      <c r="O377" s="86" t="n"/>
      <c r="P377" s="86" t="n"/>
    </row>
    <row r="378">
      <c r="A378" t="n">
        <v>35024</v>
      </c>
      <c r="B378" t="inlineStr">
        <is>
          <t>Kotler, Sophia J</t>
        </is>
      </c>
      <c r="C378" t="inlineStr">
        <is>
          <t>Manzanita</t>
        </is>
      </c>
      <c r="D378" s="85" t="n">
        <v>0</v>
      </c>
      <c r="E378" s="165" t="n"/>
      <c r="G378" s="63">
        <f>IFERROR(VLOOKUP($A378,sectionidss,3,FALSE)," ")</f>
        <v/>
      </c>
      <c r="H378" s="63">
        <f>IFERROR(VLOOKUP($G378,otherinfo,2,FALSE)," ")</f>
        <v/>
      </c>
      <c r="J378" s="90">
        <f>IFERROR(VLOOKUP($G378,otherinfo,3,FALSE)," ")</f>
        <v/>
      </c>
      <c r="O378" s="86" t="n"/>
      <c r="P378" s="86" t="n"/>
    </row>
    <row r="379">
      <c r="A379" t="n">
        <v>35024</v>
      </c>
      <c r="B379" t="inlineStr">
        <is>
          <t>Kotler, Sophia J</t>
        </is>
      </c>
      <c r="C379" t="inlineStr">
        <is>
          <t>Manzanita</t>
        </is>
      </c>
      <c r="D379" s="85" t="n">
        <v>0</v>
      </c>
      <c r="E379" s="165" t="n"/>
      <c r="G379" s="63">
        <f>IFERROR(VLOOKUP($A379,sectionidss,2,FALSE)," ")</f>
        <v/>
      </c>
      <c r="H379" s="63">
        <f>IFERROR(VLOOKUP($G379,otherinfo,2,FALSE)," ")</f>
        <v/>
      </c>
      <c r="J379" s="90">
        <f>IFERROR(VLOOKUP($G379,otherinfo,3,FALSE)," ")</f>
        <v/>
      </c>
      <c r="O379" s="86" t="n"/>
      <c r="P379" s="86" t="n"/>
    </row>
    <row r="380">
      <c r="A380" t="n">
        <v>35025</v>
      </c>
      <c r="B380" t="inlineStr">
        <is>
          <t>Kovash, Mireya Jade</t>
        </is>
      </c>
      <c r="C380" t="inlineStr">
        <is>
          <t>Manzanita</t>
        </is>
      </c>
      <c r="D380" s="85" t="n">
        <v>0</v>
      </c>
      <c r="E380" s="165" t="n"/>
      <c r="G380" s="63">
        <f>IFERROR(VLOOKUP($A380,sectionidss,7,FALSE)," ")</f>
        <v/>
      </c>
      <c r="H380" s="63">
        <f>IFERROR(VLOOKUP($G380,otherinfo,2,FALSE)," ")</f>
        <v/>
      </c>
      <c r="J380" s="90">
        <f>IFERROR(VLOOKUP($G380,otherinfo,3,FALSE)," ")</f>
        <v/>
      </c>
      <c r="O380" s="86" t="n"/>
      <c r="P380" s="86" t="n"/>
    </row>
    <row r="381">
      <c r="A381" t="n">
        <v>35025</v>
      </c>
      <c r="B381" t="inlineStr">
        <is>
          <t>Kovash, Mireya Jade</t>
        </is>
      </c>
      <c r="C381" t="inlineStr">
        <is>
          <t>Manzanita</t>
        </is>
      </c>
      <c r="D381" s="85" t="n">
        <v>0</v>
      </c>
      <c r="E381" s="165" t="n"/>
      <c r="G381" s="63">
        <f>IFERROR(VLOOKUP($A381,sectionidss,6,FALSE)," ")</f>
        <v/>
      </c>
      <c r="H381" s="63">
        <f>IFERROR(VLOOKUP($G381,otherinfo,2,FALSE)," ")</f>
        <v/>
      </c>
      <c r="J381" s="90">
        <f>IFERROR(VLOOKUP($G381,otherinfo,3,FALSE)," ")</f>
        <v/>
      </c>
      <c r="O381" s="86" t="n"/>
      <c r="P381" s="86" t="n"/>
    </row>
    <row r="382">
      <c r="A382" t="n">
        <v>35025</v>
      </c>
      <c r="B382" t="inlineStr">
        <is>
          <t>Kovash, Mireya Jade</t>
        </is>
      </c>
      <c r="C382" t="inlineStr">
        <is>
          <t>Manzanita</t>
        </is>
      </c>
      <c r="D382" s="85" t="n">
        <v>0</v>
      </c>
      <c r="E382" s="165" t="n"/>
      <c r="G382" s="63">
        <f>IFERROR(VLOOKUP($A382,sectionidss,5,FALSE)," ")</f>
        <v/>
      </c>
      <c r="H382" s="63">
        <f>IFERROR(VLOOKUP($G382,otherinfo,2,FALSE)," ")</f>
        <v/>
      </c>
      <c r="J382" s="90">
        <f>IFERROR(VLOOKUP($G382,otherinfo,3,FALSE)," ")</f>
        <v/>
      </c>
      <c r="O382" s="86" t="n"/>
      <c r="P382" s="86" t="n"/>
    </row>
    <row r="383">
      <c r="A383" t="n">
        <v>35025</v>
      </c>
      <c r="B383" t="inlineStr">
        <is>
          <t>Kovash, Mireya Jade</t>
        </is>
      </c>
      <c r="C383" t="inlineStr">
        <is>
          <t>Manzanita</t>
        </is>
      </c>
      <c r="D383" s="85" t="n">
        <v>0</v>
      </c>
      <c r="E383" s="165" t="n"/>
      <c r="G383" s="63">
        <f>IFERROR(VLOOKUP($A383,sectionidss,4,FALSE)," ")</f>
        <v/>
      </c>
      <c r="H383" s="63">
        <f>IFERROR(VLOOKUP($G383,otherinfo,2,FALSE)," ")</f>
        <v/>
      </c>
      <c r="J383" s="90">
        <f>IFERROR(VLOOKUP($G383,otherinfo,3,FALSE)," ")</f>
        <v/>
      </c>
      <c r="O383" s="86" t="n"/>
      <c r="P383" s="86" t="n"/>
    </row>
    <row r="384">
      <c r="A384" t="n">
        <v>35025</v>
      </c>
      <c r="B384" t="inlineStr">
        <is>
          <t>Kovash, Mireya Jade</t>
        </is>
      </c>
      <c r="C384" t="inlineStr">
        <is>
          <t>Manzanita</t>
        </is>
      </c>
      <c r="D384" s="85" t="n">
        <v>0</v>
      </c>
      <c r="E384" s="165" t="n"/>
      <c r="G384" s="63">
        <f>IFERROR(VLOOKUP($A384,sectionidss,3,FALSE)," ")</f>
        <v/>
      </c>
      <c r="H384" s="63">
        <f>IFERROR(VLOOKUP($G384,otherinfo,2,FALSE)," ")</f>
        <v/>
      </c>
      <c r="J384" s="90">
        <f>IFERROR(VLOOKUP($G384,otherinfo,3,FALSE)," ")</f>
        <v/>
      </c>
      <c r="O384" s="86" t="n"/>
      <c r="P384" s="86" t="n"/>
    </row>
    <row r="385">
      <c r="A385" t="n">
        <v>35025</v>
      </c>
      <c r="B385" t="inlineStr">
        <is>
          <t>Kovash, Mireya Jade</t>
        </is>
      </c>
      <c r="C385" t="inlineStr">
        <is>
          <t>Manzanita</t>
        </is>
      </c>
      <c r="D385" s="85" t="n">
        <v>0</v>
      </c>
      <c r="E385" s="165" t="n"/>
      <c r="G385" s="63">
        <f>IFERROR(VLOOKUP($A385,sectionidss,2,FALSE)," ")</f>
        <v/>
      </c>
      <c r="H385" s="63">
        <f>IFERROR(VLOOKUP($G385,otherinfo,2,FALSE)," ")</f>
        <v/>
      </c>
      <c r="J385" s="90">
        <f>IFERROR(VLOOKUP($G385,otherinfo,3,FALSE)," ")</f>
        <v/>
      </c>
      <c r="O385" s="86" t="n"/>
      <c r="P385" s="86" t="n"/>
    </row>
    <row r="386">
      <c r="A386" t="n">
        <v>35377</v>
      </c>
      <c r="B386" t="inlineStr">
        <is>
          <t>Krasner, Liam Wolfgang</t>
        </is>
      </c>
      <c r="C386" t="inlineStr">
        <is>
          <t>Manzanita</t>
        </is>
      </c>
      <c r="D386" s="85" t="n">
        <v>0</v>
      </c>
      <c r="E386" s="165" t="n"/>
      <c r="G386" s="63">
        <f>IFERROR(VLOOKUP($A386,sectionidss,7,FALSE)," ")</f>
        <v/>
      </c>
      <c r="H386" s="63">
        <f>IFERROR(VLOOKUP($G386,otherinfo,2,FALSE)," ")</f>
        <v/>
      </c>
      <c r="J386" s="90">
        <f>IFERROR(VLOOKUP($G386,otherinfo,3,FALSE)," ")</f>
        <v/>
      </c>
      <c r="O386" s="86" t="n"/>
      <c r="P386" s="86" t="n"/>
    </row>
    <row r="387">
      <c r="A387" t="n">
        <v>35377</v>
      </c>
      <c r="B387" t="inlineStr">
        <is>
          <t>Krasner, Liam Wolfgang</t>
        </is>
      </c>
      <c r="C387" t="inlineStr">
        <is>
          <t>Manzanita</t>
        </is>
      </c>
      <c r="D387" s="85" t="n">
        <v>0</v>
      </c>
      <c r="E387" s="165" t="n"/>
      <c r="G387" s="63">
        <f>IFERROR(VLOOKUP($A387,sectionidss,6,FALSE)," ")</f>
        <v/>
      </c>
      <c r="H387" s="63">
        <f>IFERROR(VLOOKUP($G387,otherinfo,2,FALSE)," ")</f>
        <v/>
      </c>
      <c r="J387" s="90">
        <f>IFERROR(VLOOKUP($G387,otherinfo,3,FALSE)," ")</f>
        <v/>
      </c>
      <c r="O387" s="86" t="n"/>
      <c r="P387" s="86" t="n"/>
    </row>
    <row r="388">
      <c r="A388" t="n">
        <v>35377</v>
      </c>
      <c r="B388" t="inlineStr">
        <is>
          <t>Krasner, Liam Wolfgang</t>
        </is>
      </c>
      <c r="C388" t="inlineStr">
        <is>
          <t>Manzanita</t>
        </is>
      </c>
      <c r="D388" s="85" t="n">
        <v>0</v>
      </c>
      <c r="E388" s="165" t="n"/>
      <c r="G388" s="63">
        <f>IFERROR(VLOOKUP($A388,sectionidss,5,FALSE)," ")</f>
        <v/>
      </c>
      <c r="H388" s="63">
        <f>IFERROR(VLOOKUP($G388,otherinfo,2,FALSE)," ")</f>
        <v/>
      </c>
      <c r="J388" s="90">
        <f>IFERROR(VLOOKUP($G388,otherinfo,3,FALSE)," ")</f>
        <v/>
      </c>
      <c r="O388" s="86" t="n"/>
      <c r="P388" s="86" t="n"/>
    </row>
    <row r="389">
      <c r="A389" t="n">
        <v>35377</v>
      </c>
      <c r="B389" t="inlineStr">
        <is>
          <t>Krasner, Liam Wolfgang</t>
        </is>
      </c>
      <c r="C389" t="inlineStr">
        <is>
          <t>Manzanita</t>
        </is>
      </c>
      <c r="D389" s="85" t="n">
        <v>0</v>
      </c>
      <c r="E389" s="165" t="n"/>
      <c r="G389" s="63">
        <f>IFERROR(VLOOKUP($A389,sectionidss,4,FALSE)," ")</f>
        <v/>
      </c>
      <c r="H389" s="63">
        <f>IFERROR(VLOOKUP($G389,otherinfo,2,FALSE)," ")</f>
        <v/>
      </c>
      <c r="J389" s="90">
        <f>IFERROR(VLOOKUP($G389,otherinfo,3,FALSE)," ")</f>
        <v/>
      </c>
      <c r="O389" s="86" t="n"/>
      <c r="P389" s="86" t="n"/>
    </row>
    <row r="390">
      <c r="A390" t="n">
        <v>35377</v>
      </c>
      <c r="B390" t="inlineStr">
        <is>
          <t>Krasner, Liam Wolfgang</t>
        </is>
      </c>
      <c r="C390" t="inlineStr">
        <is>
          <t>Manzanita</t>
        </is>
      </c>
      <c r="D390" s="85" t="n">
        <v>0</v>
      </c>
      <c r="E390" s="165" t="n"/>
      <c r="G390" s="63">
        <f>IFERROR(VLOOKUP($A390,sectionidss,3,FALSE)," ")</f>
        <v/>
      </c>
      <c r="H390" s="63">
        <f>IFERROR(VLOOKUP($G390,otherinfo,2,FALSE)," ")</f>
        <v/>
      </c>
      <c r="J390" s="90">
        <f>IFERROR(VLOOKUP($G390,otherinfo,3,FALSE)," ")</f>
        <v/>
      </c>
      <c r="O390" s="86" t="n"/>
      <c r="P390" s="86" t="n"/>
    </row>
    <row r="391">
      <c r="A391" t="n">
        <v>35377</v>
      </c>
      <c r="B391" t="inlineStr">
        <is>
          <t>Krasner, Liam Wolfgang</t>
        </is>
      </c>
      <c r="C391" t="inlineStr">
        <is>
          <t>Manzanita</t>
        </is>
      </c>
      <c r="D391" s="85" t="n">
        <v>0</v>
      </c>
      <c r="E391" s="165" t="n"/>
      <c r="G391" s="63">
        <f>IFERROR(VLOOKUP($A391,sectionidss,2,FALSE)," ")</f>
        <v/>
      </c>
      <c r="H391" s="63">
        <f>IFERROR(VLOOKUP($G391,otherinfo,2,FALSE)," ")</f>
        <v/>
      </c>
      <c r="J391" s="90">
        <f>IFERROR(VLOOKUP($G391,otherinfo,3,FALSE)," ")</f>
        <v/>
      </c>
      <c r="O391" s="86" t="n"/>
      <c r="P391" s="86" t="n"/>
    </row>
    <row r="392">
      <c r="A392" t="n">
        <v>35826</v>
      </c>
      <c r="B392" t="inlineStr">
        <is>
          <t>Kukuk, Asher C</t>
        </is>
      </c>
      <c r="C392" t="inlineStr">
        <is>
          <t>Manzanita</t>
        </is>
      </c>
      <c r="D392" s="85" t="n">
        <v>0</v>
      </c>
      <c r="E392" s="165" t="n"/>
      <c r="G392" s="63">
        <f>IFERROR(VLOOKUP($A392,sectionidss,7,FALSE)," ")</f>
        <v/>
      </c>
      <c r="H392" s="63">
        <f>IFERROR(VLOOKUP($G392,otherinfo,2,FALSE)," ")</f>
        <v/>
      </c>
      <c r="J392" s="90">
        <f>IFERROR(VLOOKUP($G392,otherinfo,3,FALSE)," ")</f>
        <v/>
      </c>
      <c r="O392" s="86" t="n"/>
      <c r="P392" s="86" t="n"/>
    </row>
    <row r="393">
      <c r="A393" t="n">
        <v>35826</v>
      </c>
      <c r="B393" t="inlineStr">
        <is>
          <t>Kukuk, Asher C</t>
        </is>
      </c>
      <c r="C393" t="inlineStr">
        <is>
          <t>Manzanita</t>
        </is>
      </c>
      <c r="D393" s="85" t="n">
        <v>0</v>
      </c>
      <c r="E393" s="165" t="n"/>
      <c r="G393" s="63">
        <f>IFERROR(VLOOKUP($A393,sectionidss,6,FALSE)," ")</f>
        <v/>
      </c>
      <c r="H393" s="63">
        <f>IFERROR(VLOOKUP($G393,otherinfo,2,FALSE)," ")</f>
        <v/>
      </c>
      <c r="J393" s="90">
        <f>IFERROR(VLOOKUP($G393,otherinfo,3,FALSE)," ")</f>
        <v/>
      </c>
      <c r="O393" s="86" t="n"/>
      <c r="P393" s="86" t="n"/>
    </row>
    <row r="394">
      <c r="A394" t="n">
        <v>35826</v>
      </c>
      <c r="B394" t="inlineStr">
        <is>
          <t>Kukuk, Asher C</t>
        </is>
      </c>
      <c r="C394" t="inlineStr">
        <is>
          <t>Manzanita</t>
        </is>
      </c>
      <c r="D394" s="85" t="n">
        <v>0</v>
      </c>
      <c r="E394" s="165" t="n"/>
      <c r="G394" s="63">
        <f>IFERROR(VLOOKUP($A394,sectionidss,5,FALSE)," ")</f>
        <v/>
      </c>
      <c r="H394" s="63">
        <f>IFERROR(VLOOKUP($G394,otherinfo,2,FALSE)," ")</f>
        <v/>
      </c>
      <c r="J394" s="90">
        <f>IFERROR(VLOOKUP($G394,otherinfo,3,FALSE)," ")</f>
        <v/>
      </c>
      <c r="O394" s="86" t="n"/>
      <c r="P394" s="86" t="n"/>
    </row>
    <row r="395">
      <c r="A395" t="n">
        <v>35826</v>
      </c>
      <c r="B395" t="inlineStr">
        <is>
          <t>Kukuk, Asher C</t>
        </is>
      </c>
      <c r="C395" t="inlineStr">
        <is>
          <t>Manzanita</t>
        </is>
      </c>
      <c r="D395" s="85" t="n">
        <v>0</v>
      </c>
      <c r="E395" s="165" t="n"/>
      <c r="G395" s="63">
        <f>IFERROR(VLOOKUP($A395,sectionidss,4,FALSE)," ")</f>
        <v/>
      </c>
      <c r="H395" s="63">
        <f>IFERROR(VLOOKUP($G395,otherinfo,2,FALSE)," ")</f>
        <v/>
      </c>
      <c r="J395" s="90">
        <f>IFERROR(VLOOKUP($G395,otherinfo,3,FALSE)," ")</f>
        <v/>
      </c>
      <c r="O395" s="86" t="n"/>
      <c r="P395" s="86" t="n"/>
    </row>
    <row r="396">
      <c r="A396" t="n">
        <v>35826</v>
      </c>
      <c r="B396" t="inlineStr">
        <is>
          <t>Kukuk, Asher C</t>
        </is>
      </c>
      <c r="C396" t="inlineStr">
        <is>
          <t>Manzanita</t>
        </is>
      </c>
      <c r="D396" s="85" t="n">
        <v>0</v>
      </c>
      <c r="E396" s="165" t="n"/>
      <c r="G396" s="63">
        <f>IFERROR(VLOOKUP($A396,sectionidss,3,FALSE)," ")</f>
        <v/>
      </c>
      <c r="H396" s="63">
        <f>IFERROR(VLOOKUP($G396,otherinfo,2,FALSE)," ")</f>
        <v/>
      </c>
      <c r="J396" s="90">
        <f>IFERROR(VLOOKUP($G396,otherinfo,3,FALSE)," ")</f>
        <v/>
      </c>
      <c r="O396" s="86" t="n"/>
      <c r="P396" s="86" t="n"/>
    </row>
    <row r="397">
      <c r="A397" t="n">
        <v>35826</v>
      </c>
      <c r="B397" t="inlineStr">
        <is>
          <t>Kukuk, Asher C</t>
        </is>
      </c>
      <c r="C397" t="inlineStr">
        <is>
          <t>Manzanita</t>
        </is>
      </c>
      <c r="D397" s="85" t="n">
        <v>0</v>
      </c>
      <c r="E397" s="165" t="n"/>
      <c r="G397" s="63">
        <f>IFERROR(VLOOKUP($A397,sectionidss,2,FALSE)," ")</f>
        <v/>
      </c>
      <c r="H397" s="63">
        <f>IFERROR(VLOOKUP($G397,otherinfo,2,FALSE)," ")</f>
        <v/>
      </c>
      <c r="J397" s="90">
        <f>IFERROR(VLOOKUP($G397,otherinfo,3,FALSE)," ")</f>
        <v/>
      </c>
      <c r="O397" s="86" t="n"/>
      <c r="P397" s="86" t="n"/>
    </row>
    <row r="398">
      <c r="A398" t="n">
        <v>38189</v>
      </c>
      <c r="B398" t="inlineStr">
        <is>
          <t>Larsen, Avani Rose</t>
        </is>
      </c>
      <c r="C398" t="inlineStr">
        <is>
          <t>Manzanita</t>
        </is>
      </c>
      <c r="D398" s="85" t="n">
        <v>0</v>
      </c>
      <c r="E398" s="165" t="n"/>
      <c r="G398" s="63">
        <f>IFERROR(VLOOKUP($A398,sectionidss,7,FALSE)," ")</f>
        <v/>
      </c>
      <c r="H398" s="63">
        <f>IFERROR(VLOOKUP($G398,otherinfo,2,FALSE)," ")</f>
        <v/>
      </c>
      <c r="J398" s="90">
        <f>IFERROR(VLOOKUP($G398,otherinfo,3,FALSE)," ")</f>
        <v/>
      </c>
      <c r="O398" s="86" t="n"/>
      <c r="P398" s="86" t="n"/>
    </row>
    <row r="399">
      <c r="A399" t="n">
        <v>38189</v>
      </c>
      <c r="B399" t="inlineStr">
        <is>
          <t>Larsen, Avani Rose</t>
        </is>
      </c>
      <c r="C399" t="inlineStr">
        <is>
          <t>Manzanita</t>
        </is>
      </c>
      <c r="D399" s="85" t="n">
        <v>0</v>
      </c>
      <c r="E399" s="165" t="n"/>
      <c r="G399" s="63">
        <f>IFERROR(VLOOKUP($A399,sectionidss,6,FALSE)," ")</f>
        <v/>
      </c>
      <c r="H399" s="63">
        <f>IFERROR(VLOOKUP($G399,otherinfo,2,FALSE)," ")</f>
        <v/>
      </c>
      <c r="J399" s="90">
        <f>IFERROR(VLOOKUP($G399,otherinfo,3,FALSE)," ")</f>
        <v/>
      </c>
      <c r="O399" s="86" t="n"/>
      <c r="P399" s="86" t="n"/>
    </row>
    <row r="400">
      <c r="A400" t="n">
        <v>38189</v>
      </c>
      <c r="B400" t="inlineStr">
        <is>
          <t>Larsen, Avani Rose</t>
        </is>
      </c>
      <c r="C400" t="inlineStr">
        <is>
          <t>Manzanita</t>
        </is>
      </c>
      <c r="D400" s="85" t="n">
        <v>0</v>
      </c>
      <c r="E400" s="165" t="n"/>
      <c r="G400" s="63">
        <f>IFERROR(VLOOKUP($A400,sectionidss,5,FALSE)," ")</f>
        <v/>
      </c>
      <c r="H400" s="63">
        <f>IFERROR(VLOOKUP($G400,otherinfo,2,FALSE)," ")</f>
        <v/>
      </c>
      <c r="J400" s="90">
        <f>IFERROR(VLOOKUP($G400,otherinfo,3,FALSE)," ")</f>
        <v/>
      </c>
      <c r="O400" s="86" t="n"/>
      <c r="P400" s="86" t="n"/>
    </row>
    <row r="401">
      <c r="A401" t="n">
        <v>38189</v>
      </c>
      <c r="B401" t="inlineStr">
        <is>
          <t>Larsen, Avani Rose</t>
        </is>
      </c>
      <c r="C401" t="inlineStr">
        <is>
          <t>Manzanita</t>
        </is>
      </c>
      <c r="D401" s="85" t="n">
        <v>0</v>
      </c>
      <c r="E401" s="165" t="n"/>
      <c r="G401" s="63">
        <f>IFERROR(VLOOKUP($A401,sectionidss,4,FALSE)," ")</f>
        <v/>
      </c>
      <c r="H401" s="63">
        <f>IFERROR(VLOOKUP($G401,otherinfo,2,FALSE)," ")</f>
        <v/>
      </c>
      <c r="J401" s="90">
        <f>IFERROR(VLOOKUP($G401,otherinfo,3,FALSE)," ")</f>
        <v/>
      </c>
      <c r="O401" s="86" t="n"/>
      <c r="P401" s="86" t="n"/>
    </row>
    <row r="402">
      <c r="A402" t="n">
        <v>38189</v>
      </c>
      <c r="B402" t="inlineStr">
        <is>
          <t>Larsen, Avani Rose</t>
        </is>
      </c>
      <c r="C402" t="inlineStr">
        <is>
          <t>Manzanita</t>
        </is>
      </c>
      <c r="D402" s="85" t="n">
        <v>0</v>
      </c>
      <c r="E402" s="165" t="n"/>
      <c r="G402" s="63">
        <f>IFERROR(VLOOKUP($A402,sectionidss,3,FALSE)," ")</f>
        <v/>
      </c>
      <c r="H402" s="63">
        <f>IFERROR(VLOOKUP($G402,otherinfo,2,FALSE)," ")</f>
        <v/>
      </c>
      <c r="J402" s="90">
        <f>IFERROR(VLOOKUP($G402,otherinfo,3,FALSE)," ")</f>
        <v/>
      </c>
      <c r="O402" s="86" t="n"/>
      <c r="P402" s="86" t="n"/>
    </row>
    <row r="403">
      <c r="A403" t="n">
        <v>38189</v>
      </c>
      <c r="B403" t="inlineStr">
        <is>
          <t>Larsen, Avani Rose</t>
        </is>
      </c>
      <c r="C403" t="inlineStr">
        <is>
          <t>Manzanita</t>
        </is>
      </c>
      <c r="D403" s="85" t="n">
        <v>0</v>
      </c>
      <c r="E403" s="165" t="n"/>
      <c r="G403" s="63">
        <f>IFERROR(VLOOKUP($A403,sectionidss,2,FALSE)," ")</f>
        <v/>
      </c>
      <c r="H403" s="63">
        <f>IFERROR(VLOOKUP($G403,otherinfo,2,FALSE)," ")</f>
        <v/>
      </c>
      <c r="J403" s="90">
        <f>IFERROR(VLOOKUP($G403,otherinfo,3,FALSE)," ")</f>
        <v/>
      </c>
      <c r="O403" s="86" t="n"/>
      <c r="P403" s="86" t="n"/>
    </row>
    <row r="404">
      <c r="A404" t="n">
        <v>37545</v>
      </c>
      <c r="B404" t="inlineStr">
        <is>
          <t>Larson, Asher</t>
        </is>
      </c>
      <c r="C404" t="inlineStr">
        <is>
          <t>Manzanita</t>
        </is>
      </c>
      <c r="D404" s="85" t="n">
        <v>0</v>
      </c>
      <c r="E404" s="165" t="n"/>
      <c r="G404" s="63">
        <f>IFERROR(VLOOKUP($A404,sectionidss,7,FALSE)," ")</f>
        <v/>
      </c>
      <c r="H404" s="63">
        <f>IFERROR(VLOOKUP($G404,otherinfo,2,FALSE)," ")</f>
        <v/>
      </c>
      <c r="J404" s="90">
        <f>IFERROR(VLOOKUP($G404,otherinfo,3,FALSE)," ")</f>
        <v/>
      </c>
      <c r="O404" s="86" t="n"/>
      <c r="P404" s="86" t="n"/>
    </row>
    <row r="405">
      <c r="A405" t="n">
        <v>37545</v>
      </c>
      <c r="B405" t="inlineStr">
        <is>
          <t>Larson, Asher</t>
        </is>
      </c>
      <c r="C405" t="inlineStr">
        <is>
          <t>Manzanita</t>
        </is>
      </c>
      <c r="D405" s="85" t="n">
        <v>0</v>
      </c>
      <c r="E405" s="165" t="n"/>
      <c r="G405" s="63">
        <f>IFERROR(VLOOKUP($A405,sectionidss,6,FALSE)," ")</f>
        <v/>
      </c>
      <c r="H405" s="63">
        <f>IFERROR(VLOOKUP($G405,otherinfo,2,FALSE)," ")</f>
        <v/>
      </c>
      <c r="J405" s="90">
        <f>IFERROR(VLOOKUP($G405,otherinfo,3,FALSE)," ")</f>
        <v/>
      </c>
      <c r="O405" s="86" t="n"/>
      <c r="P405" s="86" t="n"/>
    </row>
    <row r="406">
      <c r="A406" t="n">
        <v>37545</v>
      </c>
      <c r="B406" t="inlineStr">
        <is>
          <t>Larson, Asher</t>
        </is>
      </c>
      <c r="C406" t="inlineStr">
        <is>
          <t>Manzanita</t>
        </is>
      </c>
      <c r="D406" s="85" t="n">
        <v>0</v>
      </c>
      <c r="E406" s="165" t="n"/>
      <c r="G406" s="63">
        <f>IFERROR(VLOOKUP($A406,sectionidss,5,FALSE)," ")</f>
        <v/>
      </c>
      <c r="H406" s="63">
        <f>IFERROR(VLOOKUP($G406,otherinfo,2,FALSE)," ")</f>
        <v/>
      </c>
      <c r="J406" s="90">
        <f>IFERROR(VLOOKUP($G406,otherinfo,3,FALSE)," ")</f>
        <v/>
      </c>
      <c r="O406" s="86" t="n"/>
      <c r="P406" s="86" t="n"/>
    </row>
    <row r="407">
      <c r="A407" t="n">
        <v>37545</v>
      </c>
      <c r="B407" t="inlineStr">
        <is>
          <t>Larson, Asher</t>
        </is>
      </c>
      <c r="C407" t="inlineStr">
        <is>
          <t>Manzanita</t>
        </is>
      </c>
      <c r="D407" s="85" t="n">
        <v>0</v>
      </c>
      <c r="E407" s="165" t="n"/>
      <c r="G407" s="63">
        <f>IFERROR(VLOOKUP($A407,sectionidss,4,FALSE)," ")</f>
        <v/>
      </c>
      <c r="H407" s="63">
        <f>IFERROR(VLOOKUP($G407,otherinfo,2,FALSE)," ")</f>
        <v/>
      </c>
      <c r="J407" s="90">
        <f>IFERROR(VLOOKUP($G407,otherinfo,3,FALSE)," ")</f>
        <v/>
      </c>
      <c r="O407" s="86" t="n"/>
      <c r="P407" s="86" t="n"/>
    </row>
    <row r="408">
      <c r="A408" t="n">
        <v>37545</v>
      </c>
      <c r="B408" t="inlineStr">
        <is>
          <t>Larson, Asher</t>
        </is>
      </c>
      <c r="C408" t="inlineStr">
        <is>
          <t>Manzanita</t>
        </is>
      </c>
      <c r="D408" s="85" t="n">
        <v>0</v>
      </c>
      <c r="E408" s="165" t="n"/>
      <c r="G408" s="63">
        <f>IFERROR(VLOOKUP($A408,sectionidss,3,FALSE)," ")</f>
        <v/>
      </c>
      <c r="H408" s="63">
        <f>IFERROR(VLOOKUP($G408,otherinfo,2,FALSE)," ")</f>
        <v/>
      </c>
      <c r="J408" s="90">
        <f>IFERROR(VLOOKUP($G408,otherinfo,3,FALSE)," ")</f>
        <v/>
      </c>
      <c r="O408" s="86" t="n"/>
      <c r="P408" s="86" t="n"/>
    </row>
    <row r="409">
      <c r="A409" t="n">
        <v>37545</v>
      </c>
      <c r="B409" t="inlineStr">
        <is>
          <t>Larson, Asher</t>
        </is>
      </c>
      <c r="C409" t="inlineStr">
        <is>
          <t>Manzanita</t>
        </is>
      </c>
      <c r="D409" s="85" t="n">
        <v>0</v>
      </c>
      <c r="E409" s="165" t="n"/>
      <c r="G409" s="63">
        <f>IFERROR(VLOOKUP($A409,sectionidss,2,FALSE)," ")</f>
        <v/>
      </c>
      <c r="H409" s="63">
        <f>IFERROR(VLOOKUP($G409,otherinfo,2,FALSE)," ")</f>
        <v/>
      </c>
      <c r="J409" s="90">
        <f>IFERROR(VLOOKUP($G409,otherinfo,3,FALSE)," ")</f>
        <v/>
      </c>
      <c r="O409" s="86" t="n"/>
      <c r="P409" s="86" t="n"/>
    </row>
    <row r="410">
      <c r="A410" t="n">
        <v>37607</v>
      </c>
      <c r="B410" t="inlineStr">
        <is>
          <t>Lee-Drake, Sophie Anna</t>
        </is>
      </c>
      <c r="C410" t="inlineStr">
        <is>
          <t>Manzanita</t>
        </is>
      </c>
      <c r="D410" s="85" t="n">
        <v>0</v>
      </c>
      <c r="E410" s="165" t="n"/>
      <c r="G410" s="63">
        <f>IFERROR(VLOOKUP($A410,sectionidss,7,FALSE)," ")</f>
        <v/>
      </c>
      <c r="H410" s="63">
        <f>IFERROR(VLOOKUP($G410,otherinfo,2,FALSE)," ")</f>
        <v/>
      </c>
      <c r="J410" s="90">
        <f>IFERROR(VLOOKUP($G410,otherinfo,3,FALSE)," ")</f>
        <v/>
      </c>
      <c r="O410" s="86" t="n"/>
      <c r="P410" s="86" t="n"/>
    </row>
    <row r="411">
      <c r="A411" t="n">
        <v>37607</v>
      </c>
      <c r="B411" t="inlineStr">
        <is>
          <t>Lee-Drake, Sophie Anna</t>
        </is>
      </c>
      <c r="C411" t="inlineStr">
        <is>
          <t>Manzanita</t>
        </is>
      </c>
      <c r="D411" s="85" t="n">
        <v>0</v>
      </c>
      <c r="E411" s="165" t="n"/>
      <c r="G411" s="63">
        <f>IFERROR(VLOOKUP($A411,sectionidss,6,FALSE)," ")</f>
        <v/>
      </c>
      <c r="H411" s="63">
        <f>IFERROR(VLOOKUP($G411,otherinfo,2,FALSE)," ")</f>
        <v/>
      </c>
      <c r="J411" s="90">
        <f>IFERROR(VLOOKUP($G411,otherinfo,3,FALSE)," ")</f>
        <v/>
      </c>
      <c r="O411" s="86" t="n"/>
      <c r="P411" s="86" t="n"/>
    </row>
    <row r="412">
      <c r="A412" t="n">
        <v>37607</v>
      </c>
      <c r="B412" t="inlineStr">
        <is>
          <t>Lee-Drake, Sophie Anna</t>
        </is>
      </c>
      <c r="C412" t="inlineStr">
        <is>
          <t>Manzanita</t>
        </is>
      </c>
      <c r="D412" s="85" t="n">
        <v>0</v>
      </c>
      <c r="E412" s="165" t="n"/>
      <c r="G412" s="63">
        <f>IFERROR(VLOOKUP($A412,sectionidss,5,FALSE)," ")</f>
        <v/>
      </c>
      <c r="H412" s="63">
        <f>IFERROR(VLOOKUP($G412,otherinfo,2,FALSE)," ")</f>
        <v/>
      </c>
      <c r="J412" s="90">
        <f>IFERROR(VLOOKUP($G412,otherinfo,3,FALSE)," ")</f>
        <v/>
      </c>
      <c r="O412" s="86" t="n"/>
      <c r="P412" s="86" t="n"/>
    </row>
    <row r="413">
      <c r="A413" t="n">
        <v>37607</v>
      </c>
      <c r="B413" t="inlineStr">
        <is>
          <t>Lee-Drake, Sophie Anna</t>
        </is>
      </c>
      <c r="C413" t="inlineStr">
        <is>
          <t>Manzanita</t>
        </is>
      </c>
      <c r="D413" s="85" t="n">
        <v>0</v>
      </c>
      <c r="E413" s="165" t="n"/>
      <c r="G413" s="63">
        <f>IFERROR(VLOOKUP($A413,sectionidss,4,FALSE)," ")</f>
        <v/>
      </c>
      <c r="H413" s="63">
        <f>IFERROR(VLOOKUP($G413,otherinfo,2,FALSE)," ")</f>
        <v/>
      </c>
      <c r="J413" s="90">
        <f>IFERROR(VLOOKUP($G413,otherinfo,3,FALSE)," ")</f>
        <v/>
      </c>
      <c r="O413" s="86" t="n"/>
      <c r="P413" s="86" t="n"/>
    </row>
    <row r="414">
      <c r="A414" t="n">
        <v>37607</v>
      </c>
      <c r="B414" t="inlineStr">
        <is>
          <t>Lee-Drake, Sophie Anna</t>
        </is>
      </c>
      <c r="C414" t="inlineStr">
        <is>
          <t>Manzanita</t>
        </is>
      </c>
      <c r="D414" s="85" t="n">
        <v>0</v>
      </c>
      <c r="E414" s="165" t="n"/>
      <c r="G414" s="63">
        <f>IFERROR(VLOOKUP($A414,sectionidss,3,FALSE)," ")</f>
        <v/>
      </c>
      <c r="H414" s="63">
        <f>IFERROR(VLOOKUP($G414,otherinfo,2,FALSE)," ")</f>
        <v/>
      </c>
      <c r="J414" s="90">
        <f>IFERROR(VLOOKUP($G414,otherinfo,3,FALSE)," ")</f>
        <v/>
      </c>
      <c r="O414" s="86" t="n"/>
      <c r="P414" s="86" t="n"/>
    </row>
    <row r="415">
      <c r="A415" t="n">
        <v>37607</v>
      </c>
      <c r="B415" t="inlineStr">
        <is>
          <t>Lee-Drake, Sophie Anna</t>
        </is>
      </c>
      <c r="C415" t="inlineStr">
        <is>
          <t>Manzanita</t>
        </is>
      </c>
      <c r="D415" s="85" t="n">
        <v>0</v>
      </c>
      <c r="E415" s="165" t="n"/>
      <c r="G415" s="63">
        <f>IFERROR(VLOOKUP($A415,sectionidss,2,FALSE)," ")</f>
        <v/>
      </c>
      <c r="H415" s="63">
        <f>IFERROR(VLOOKUP($G415,otherinfo,2,FALSE)," ")</f>
        <v/>
      </c>
      <c r="J415" s="90">
        <f>IFERROR(VLOOKUP($G415,otherinfo,3,FALSE)," ")</f>
        <v/>
      </c>
      <c r="O415" s="86" t="n"/>
      <c r="P415" s="86" t="n"/>
    </row>
    <row r="416">
      <c r="A416" t="n">
        <v>35408</v>
      </c>
      <c r="B416" t="inlineStr">
        <is>
          <t>Loftus, Kaden T.</t>
        </is>
      </c>
      <c r="C416" t="inlineStr">
        <is>
          <t>Manzanita</t>
        </is>
      </c>
      <c r="D416" s="85" t="n">
        <v>0</v>
      </c>
      <c r="E416" s="165" t="n"/>
      <c r="G416" s="63">
        <f>IFERROR(VLOOKUP($A416,sectionidss,7,FALSE)," ")</f>
        <v/>
      </c>
      <c r="H416" s="63">
        <f>IFERROR(VLOOKUP($G416,otherinfo,2,FALSE)," ")</f>
        <v/>
      </c>
      <c r="J416" s="90">
        <f>IFERROR(VLOOKUP($G416,otherinfo,3,FALSE)," ")</f>
        <v/>
      </c>
      <c r="O416" s="86" t="n"/>
      <c r="P416" s="86" t="n"/>
    </row>
    <row r="417">
      <c r="A417" t="n">
        <v>35408</v>
      </c>
      <c r="B417" t="inlineStr">
        <is>
          <t>Loftus, Kaden T.</t>
        </is>
      </c>
      <c r="C417" t="inlineStr">
        <is>
          <t>Manzanita</t>
        </is>
      </c>
      <c r="D417" s="85" t="n">
        <v>0</v>
      </c>
      <c r="E417" s="165" t="n"/>
      <c r="G417" s="63">
        <f>IFERROR(VLOOKUP($A417,sectionidss,6,FALSE)," ")</f>
        <v/>
      </c>
      <c r="H417" s="63">
        <f>IFERROR(VLOOKUP($G417,otherinfo,2,FALSE)," ")</f>
        <v/>
      </c>
      <c r="J417" s="90">
        <f>IFERROR(VLOOKUP($G417,otherinfo,3,FALSE)," ")</f>
        <v/>
      </c>
      <c r="O417" s="86" t="n"/>
      <c r="P417" s="86" t="n"/>
    </row>
    <row r="418">
      <c r="A418" t="n">
        <v>35408</v>
      </c>
      <c r="B418" t="inlineStr">
        <is>
          <t>Loftus, Kaden T.</t>
        </is>
      </c>
      <c r="C418" t="inlineStr">
        <is>
          <t>Manzanita</t>
        </is>
      </c>
      <c r="D418" s="85" t="n">
        <v>0</v>
      </c>
      <c r="E418" s="165" t="n"/>
      <c r="G418" s="63">
        <f>IFERROR(VLOOKUP($A418,sectionidss,5,FALSE)," ")</f>
        <v/>
      </c>
      <c r="H418" s="63">
        <f>IFERROR(VLOOKUP($G418,otherinfo,2,FALSE)," ")</f>
        <v/>
      </c>
      <c r="J418" s="90">
        <f>IFERROR(VLOOKUP($G418,otherinfo,3,FALSE)," ")</f>
        <v/>
      </c>
      <c r="O418" s="86" t="n"/>
      <c r="P418" s="86" t="n"/>
    </row>
    <row r="419">
      <c r="A419" t="n">
        <v>35408</v>
      </c>
      <c r="B419" t="inlineStr">
        <is>
          <t>Loftus, Kaden T.</t>
        </is>
      </c>
      <c r="C419" t="inlineStr">
        <is>
          <t>Manzanita</t>
        </is>
      </c>
      <c r="D419" s="85" t="n">
        <v>0</v>
      </c>
      <c r="E419" s="165" t="n"/>
      <c r="G419" s="63">
        <f>IFERROR(VLOOKUP($A419,sectionidss,4,FALSE)," ")</f>
        <v/>
      </c>
      <c r="H419" s="63">
        <f>IFERROR(VLOOKUP($G419,otherinfo,2,FALSE)," ")</f>
        <v/>
      </c>
      <c r="J419" s="90">
        <f>IFERROR(VLOOKUP($G419,otherinfo,3,FALSE)," ")</f>
        <v/>
      </c>
      <c r="O419" s="86" t="n"/>
      <c r="P419" s="86" t="n"/>
    </row>
    <row r="420">
      <c r="A420" t="n">
        <v>35408</v>
      </c>
      <c r="B420" t="inlineStr">
        <is>
          <t>Loftus, Kaden T.</t>
        </is>
      </c>
      <c r="C420" t="inlineStr">
        <is>
          <t>Manzanita</t>
        </is>
      </c>
      <c r="D420" s="85" t="n">
        <v>0</v>
      </c>
      <c r="E420" s="165" t="n"/>
      <c r="G420" s="63">
        <f>IFERROR(VLOOKUP($A420,sectionidss,3,FALSE)," ")</f>
        <v/>
      </c>
      <c r="H420" s="63">
        <f>IFERROR(VLOOKUP($G420,otherinfo,2,FALSE)," ")</f>
        <v/>
      </c>
      <c r="J420" s="90">
        <f>IFERROR(VLOOKUP($G420,otherinfo,3,FALSE)," ")</f>
        <v/>
      </c>
      <c r="O420" s="86" t="n"/>
      <c r="P420" s="86" t="n"/>
    </row>
    <row r="421">
      <c r="A421" t="n">
        <v>35408</v>
      </c>
      <c r="B421" t="inlineStr">
        <is>
          <t>Loftus, Kaden T.</t>
        </is>
      </c>
      <c r="C421" t="inlineStr">
        <is>
          <t>Manzanita</t>
        </is>
      </c>
      <c r="D421" s="85" t="n">
        <v>0</v>
      </c>
      <c r="E421" s="165" t="n"/>
      <c r="G421" s="63">
        <f>IFERROR(VLOOKUP($A421,sectionidss,2,FALSE)," ")</f>
        <v/>
      </c>
      <c r="H421" s="63">
        <f>IFERROR(VLOOKUP($G421,otherinfo,2,FALSE)," ")</f>
        <v/>
      </c>
      <c r="J421" s="90">
        <f>IFERROR(VLOOKUP($G421,otherinfo,3,FALSE)," ")</f>
        <v/>
      </c>
      <c r="O421" s="86" t="n"/>
      <c r="P421" s="86" t="n"/>
    </row>
    <row r="422">
      <c r="A422" t="n">
        <v>35438</v>
      </c>
      <c r="B422" t="inlineStr">
        <is>
          <t>Lupton, Mason John</t>
        </is>
      </c>
      <c r="C422" t="inlineStr">
        <is>
          <t>Manzanita</t>
        </is>
      </c>
      <c r="D422" s="85" t="n">
        <v>0</v>
      </c>
      <c r="E422" s="165" t="n"/>
      <c r="G422" s="63">
        <f>IFERROR(VLOOKUP($A422,sectionidss,7,FALSE)," ")</f>
        <v/>
      </c>
      <c r="H422" s="63">
        <f>IFERROR(VLOOKUP($G422,otherinfo,2,FALSE)," ")</f>
        <v/>
      </c>
      <c r="J422" s="90">
        <f>IFERROR(VLOOKUP($G422,otherinfo,3,FALSE)," ")</f>
        <v/>
      </c>
      <c r="O422" s="86" t="n"/>
      <c r="P422" s="86" t="n"/>
    </row>
    <row r="423">
      <c r="A423" t="n">
        <v>35438</v>
      </c>
      <c r="B423" t="inlineStr">
        <is>
          <t>Lupton, Mason John</t>
        </is>
      </c>
      <c r="C423" t="inlineStr">
        <is>
          <t>Manzanita</t>
        </is>
      </c>
      <c r="D423" s="85" t="n">
        <v>0</v>
      </c>
      <c r="E423" s="165" t="n"/>
      <c r="G423" s="63">
        <f>IFERROR(VLOOKUP($A423,sectionidss,6,FALSE)," ")</f>
        <v/>
      </c>
      <c r="H423" s="63">
        <f>IFERROR(VLOOKUP($G423,otherinfo,2,FALSE)," ")</f>
        <v/>
      </c>
      <c r="J423" s="90">
        <f>IFERROR(VLOOKUP($G423,otherinfo,3,FALSE)," ")</f>
        <v/>
      </c>
      <c r="O423" s="86" t="n"/>
      <c r="P423" s="86" t="n"/>
    </row>
    <row r="424">
      <c r="A424" t="n">
        <v>35438</v>
      </c>
      <c r="B424" t="inlineStr">
        <is>
          <t>Lupton, Mason John</t>
        </is>
      </c>
      <c r="C424" t="inlineStr">
        <is>
          <t>Manzanita</t>
        </is>
      </c>
      <c r="D424" s="85" t="n">
        <v>0</v>
      </c>
      <c r="E424" s="165" t="n"/>
      <c r="G424" s="63">
        <f>IFERROR(VLOOKUP($A424,sectionidss,5,FALSE)," ")</f>
        <v/>
      </c>
      <c r="H424" s="63">
        <f>IFERROR(VLOOKUP($G424,otherinfo,2,FALSE)," ")</f>
        <v/>
      </c>
      <c r="J424" s="90">
        <f>IFERROR(VLOOKUP($G424,otherinfo,3,FALSE)," ")</f>
        <v/>
      </c>
      <c r="O424" s="86" t="n"/>
      <c r="P424" s="86" t="n"/>
    </row>
    <row r="425">
      <c r="A425" t="n">
        <v>35438</v>
      </c>
      <c r="B425" t="inlineStr">
        <is>
          <t>Lupton, Mason John</t>
        </is>
      </c>
      <c r="C425" t="inlineStr">
        <is>
          <t>Manzanita</t>
        </is>
      </c>
      <c r="D425" s="85" t="n">
        <v>0</v>
      </c>
      <c r="E425" s="165" t="n"/>
      <c r="G425" s="63">
        <f>IFERROR(VLOOKUP($A425,sectionidss,4,FALSE)," ")</f>
        <v/>
      </c>
      <c r="H425" s="63">
        <f>IFERROR(VLOOKUP($G425,otherinfo,2,FALSE)," ")</f>
        <v/>
      </c>
      <c r="J425" s="90">
        <f>IFERROR(VLOOKUP($G425,otherinfo,3,FALSE)," ")</f>
        <v/>
      </c>
      <c r="O425" s="86" t="n"/>
      <c r="P425" s="86" t="n"/>
    </row>
    <row r="426">
      <c r="A426" t="n">
        <v>35438</v>
      </c>
      <c r="B426" t="inlineStr">
        <is>
          <t>Lupton, Mason John</t>
        </is>
      </c>
      <c r="C426" t="inlineStr">
        <is>
          <t>Manzanita</t>
        </is>
      </c>
      <c r="D426" s="85" t="n">
        <v>0</v>
      </c>
      <c r="E426" s="165" t="n"/>
      <c r="G426" s="63">
        <f>IFERROR(VLOOKUP($A426,sectionidss,3,FALSE)," ")</f>
        <v/>
      </c>
      <c r="H426" s="63">
        <f>IFERROR(VLOOKUP($G426,otherinfo,2,FALSE)," ")</f>
        <v/>
      </c>
      <c r="J426" s="90">
        <f>IFERROR(VLOOKUP($G426,otherinfo,3,FALSE)," ")</f>
        <v/>
      </c>
      <c r="O426" s="86" t="n"/>
      <c r="P426" s="86" t="n"/>
    </row>
    <row r="427">
      <c r="A427" t="n">
        <v>35438</v>
      </c>
      <c r="B427" t="inlineStr">
        <is>
          <t>Lupton, Mason John</t>
        </is>
      </c>
      <c r="C427" t="inlineStr">
        <is>
          <t>Manzanita</t>
        </is>
      </c>
      <c r="D427" s="85" t="n">
        <v>0</v>
      </c>
      <c r="E427" s="165" t="n"/>
      <c r="G427" s="63">
        <f>IFERROR(VLOOKUP($A427,sectionidss,2,FALSE)," ")</f>
        <v/>
      </c>
      <c r="H427" s="63">
        <f>IFERROR(VLOOKUP($G427,otherinfo,2,FALSE)," ")</f>
        <v/>
      </c>
      <c r="J427" s="90">
        <f>IFERROR(VLOOKUP($G427,otherinfo,3,FALSE)," ")</f>
        <v/>
      </c>
      <c r="O427" s="86" t="n"/>
      <c r="P427" s="86" t="n"/>
    </row>
    <row r="428">
      <c r="A428" t="n">
        <v>35440</v>
      </c>
      <c r="B428" t="inlineStr">
        <is>
          <t>Lupton, Max Byron</t>
        </is>
      </c>
      <c r="C428" t="inlineStr">
        <is>
          <t>Manzanita</t>
        </is>
      </c>
      <c r="D428" s="85" t="n">
        <v>0</v>
      </c>
      <c r="E428" s="165" t="n"/>
      <c r="G428" s="63">
        <f>IFERROR(VLOOKUP($A428,sectionidss,7,FALSE)," ")</f>
        <v/>
      </c>
      <c r="H428" s="63">
        <f>IFERROR(VLOOKUP($G428,otherinfo,2,FALSE)," ")</f>
        <v/>
      </c>
      <c r="J428" s="90">
        <f>IFERROR(VLOOKUP($G428,otherinfo,3,FALSE)," ")</f>
        <v/>
      </c>
      <c r="O428" s="86" t="n"/>
      <c r="P428" s="86" t="n"/>
    </row>
    <row r="429">
      <c r="A429" t="n">
        <v>35440</v>
      </c>
      <c r="B429" t="inlineStr">
        <is>
          <t>Lupton, Max Byron</t>
        </is>
      </c>
      <c r="C429" t="inlineStr">
        <is>
          <t>Manzanita</t>
        </is>
      </c>
      <c r="D429" s="85" t="n">
        <v>0</v>
      </c>
      <c r="E429" s="165" t="n"/>
      <c r="G429" s="63">
        <f>IFERROR(VLOOKUP($A429,sectionidss,6,FALSE)," ")</f>
        <v/>
      </c>
      <c r="H429" s="63">
        <f>IFERROR(VLOOKUP($G429,otherinfo,2,FALSE)," ")</f>
        <v/>
      </c>
      <c r="J429" s="90">
        <f>IFERROR(VLOOKUP($G429,otherinfo,3,FALSE)," ")</f>
        <v/>
      </c>
      <c r="O429" s="86" t="n"/>
      <c r="P429" s="86" t="n"/>
    </row>
    <row r="430">
      <c r="A430" t="n">
        <v>35440</v>
      </c>
      <c r="B430" t="inlineStr">
        <is>
          <t>Lupton, Max Byron</t>
        </is>
      </c>
      <c r="C430" t="inlineStr">
        <is>
          <t>Manzanita</t>
        </is>
      </c>
      <c r="D430" s="85" t="n">
        <v>0</v>
      </c>
      <c r="E430" s="165" t="n"/>
      <c r="G430" s="63">
        <f>IFERROR(VLOOKUP($A430,sectionidss,5,FALSE)," ")</f>
        <v/>
      </c>
      <c r="H430" s="63">
        <f>IFERROR(VLOOKUP($G430,otherinfo,2,FALSE)," ")</f>
        <v/>
      </c>
      <c r="J430" s="90">
        <f>IFERROR(VLOOKUP($G430,otherinfo,3,FALSE)," ")</f>
        <v/>
      </c>
      <c r="O430" s="86" t="n"/>
      <c r="P430" s="86" t="n"/>
    </row>
    <row r="431">
      <c r="A431" t="n">
        <v>35440</v>
      </c>
      <c r="B431" t="inlineStr">
        <is>
          <t>Lupton, Max Byron</t>
        </is>
      </c>
      <c r="C431" t="inlineStr">
        <is>
          <t>Manzanita</t>
        </is>
      </c>
      <c r="D431" s="85" t="n">
        <v>0</v>
      </c>
      <c r="E431" s="165" t="n"/>
      <c r="G431" s="63">
        <f>IFERROR(VLOOKUP($A431,sectionidss,4,FALSE)," ")</f>
        <v/>
      </c>
      <c r="H431" s="63">
        <f>IFERROR(VLOOKUP($G431,otherinfo,2,FALSE)," ")</f>
        <v/>
      </c>
      <c r="J431" s="90">
        <f>IFERROR(VLOOKUP($G431,otherinfo,3,FALSE)," ")</f>
        <v/>
      </c>
      <c r="O431" s="86" t="n"/>
      <c r="P431" s="86" t="n"/>
    </row>
    <row r="432">
      <c r="A432" t="n">
        <v>35440</v>
      </c>
      <c r="B432" t="inlineStr">
        <is>
          <t>Lupton, Max Byron</t>
        </is>
      </c>
      <c r="C432" t="inlineStr">
        <is>
          <t>Manzanita</t>
        </is>
      </c>
      <c r="D432" s="85" t="n">
        <v>0</v>
      </c>
      <c r="E432" s="165" t="n"/>
      <c r="G432" s="63">
        <f>IFERROR(VLOOKUP($A432,sectionidss,3,FALSE)," ")</f>
        <v/>
      </c>
      <c r="H432" s="63">
        <f>IFERROR(VLOOKUP($G432,otherinfo,2,FALSE)," ")</f>
        <v/>
      </c>
      <c r="J432" s="90">
        <f>IFERROR(VLOOKUP($G432,otherinfo,3,FALSE)," ")</f>
        <v/>
      </c>
      <c r="O432" s="86" t="n"/>
      <c r="P432" s="86" t="n"/>
    </row>
    <row r="433">
      <c r="A433" t="n">
        <v>35440</v>
      </c>
      <c r="B433" t="inlineStr">
        <is>
          <t>Lupton, Max Byron</t>
        </is>
      </c>
      <c r="C433" t="inlineStr">
        <is>
          <t>Manzanita</t>
        </is>
      </c>
      <c r="D433" s="85" t="n">
        <v>0</v>
      </c>
      <c r="E433" s="165" t="n"/>
      <c r="G433" s="63">
        <f>IFERROR(VLOOKUP($A433,sectionidss,2,FALSE)," ")</f>
        <v/>
      </c>
      <c r="H433" s="63">
        <f>IFERROR(VLOOKUP($G433,otherinfo,2,FALSE)," ")</f>
        <v/>
      </c>
      <c r="J433" s="90">
        <f>IFERROR(VLOOKUP($G433,otherinfo,3,FALSE)," ")</f>
        <v/>
      </c>
      <c r="O433" s="86" t="n"/>
      <c r="P433" s="86" t="n"/>
    </row>
    <row r="434">
      <c r="A434" t="n">
        <v>37566</v>
      </c>
      <c r="B434" t="inlineStr">
        <is>
          <t>Lustman, Soli</t>
        </is>
      </c>
      <c r="C434" t="inlineStr">
        <is>
          <t>Manzanita</t>
        </is>
      </c>
      <c r="D434" s="85" t="n">
        <v>0</v>
      </c>
      <c r="E434" s="165" t="n"/>
      <c r="G434" s="63">
        <f>IFERROR(VLOOKUP($A434,sectionidss,7,FALSE)," ")</f>
        <v/>
      </c>
      <c r="H434" s="63">
        <f>IFERROR(VLOOKUP($G434,otherinfo,2,FALSE)," ")</f>
        <v/>
      </c>
      <c r="J434" s="90">
        <f>IFERROR(VLOOKUP($G434,otherinfo,3,FALSE)," ")</f>
        <v/>
      </c>
      <c r="O434" s="86" t="n"/>
      <c r="P434" s="86" t="n"/>
    </row>
    <row r="435">
      <c r="A435" t="n">
        <v>37566</v>
      </c>
      <c r="B435" t="inlineStr">
        <is>
          <t>Lustman, Soli</t>
        </is>
      </c>
      <c r="C435" t="inlineStr">
        <is>
          <t>Manzanita</t>
        </is>
      </c>
      <c r="D435" s="85" t="n">
        <v>0</v>
      </c>
      <c r="E435" s="165" t="n"/>
      <c r="G435" s="63">
        <f>IFERROR(VLOOKUP($A435,sectionidss,6,FALSE)," ")</f>
        <v/>
      </c>
      <c r="H435" s="63">
        <f>IFERROR(VLOOKUP($G435,otherinfo,2,FALSE)," ")</f>
        <v/>
      </c>
      <c r="J435" s="90">
        <f>IFERROR(VLOOKUP($G435,otherinfo,3,FALSE)," ")</f>
        <v/>
      </c>
      <c r="O435" s="86" t="n"/>
      <c r="P435" s="86" t="n"/>
    </row>
    <row r="436">
      <c r="A436" t="n">
        <v>37566</v>
      </c>
      <c r="B436" t="inlineStr">
        <is>
          <t>Lustman, Soli</t>
        </is>
      </c>
      <c r="C436" t="inlineStr">
        <is>
          <t>Manzanita</t>
        </is>
      </c>
      <c r="D436" s="85" t="n">
        <v>0</v>
      </c>
      <c r="E436" s="165" t="n"/>
      <c r="G436" s="63">
        <f>IFERROR(VLOOKUP($A436,sectionidss,5,FALSE)," ")</f>
        <v/>
      </c>
      <c r="H436" s="63">
        <f>IFERROR(VLOOKUP($G436,otherinfo,2,FALSE)," ")</f>
        <v/>
      </c>
      <c r="J436" s="90">
        <f>IFERROR(VLOOKUP($G436,otherinfo,3,FALSE)," ")</f>
        <v/>
      </c>
      <c r="O436" s="86" t="n"/>
      <c r="P436" s="86" t="n"/>
    </row>
    <row r="437">
      <c r="A437" t="n">
        <v>37566</v>
      </c>
      <c r="B437" t="inlineStr">
        <is>
          <t>Lustman, Soli</t>
        </is>
      </c>
      <c r="C437" t="inlineStr">
        <is>
          <t>Manzanita</t>
        </is>
      </c>
      <c r="D437" s="85" t="n">
        <v>0</v>
      </c>
      <c r="E437" s="165" t="n"/>
      <c r="G437" s="63">
        <f>IFERROR(VLOOKUP($A437,sectionidss,4,FALSE)," ")</f>
        <v/>
      </c>
      <c r="H437" s="63">
        <f>IFERROR(VLOOKUP($G437,otherinfo,2,FALSE)," ")</f>
        <v/>
      </c>
      <c r="J437" s="90">
        <f>IFERROR(VLOOKUP($G437,otherinfo,3,FALSE)," ")</f>
        <v/>
      </c>
      <c r="O437" s="86" t="n"/>
      <c r="P437" s="86" t="n"/>
    </row>
    <row r="438">
      <c r="A438" t="n">
        <v>37566</v>
      </c>
      <c r="B438" t="inlineStr">
        <is>
          <t>Lustman, Soli</t>
        </is>
      </c>
      <c r="C438" t="inlineStr">
        <is>
          <t>Manzanita</t>
        </is>
      </c>
      <c r="D438" s="85" t="n">
        <v>0</v>
      </c>
      <c r="E438" s="165" t="n"/>
      <c r="G438" s="63">
        <f>IFERROR(VLOOKUP($A438,sectionidss,3,FALSE)," ")</f>
        <v/>
      </c>
      <c r="H438" s="63">
        <f>IFERROR(VLOOKUP($G438,otherinfo,2,FALSE)," ")</f>
        <v/>
      </c>
      <c r="J438" s="90">
        <f>IFERROR(VLOOKUP($G438,otherinfo,3,FALSE)," ")</f>
        <v/>
      </c>
      <c r="O438" s="86" t="n"/>
      <c r="P438" s="86" t="n"/>
    </row>
    <row r="439">
      <c r="A439" t="n">
        <v>37566</v>
      </c>
      <c r="B439" t="inlineStr">
        <is>
          <t>Lustman, Soli</t>
        </is>
      </c>
      <c r="C439" t="inlineStr">
        <is>
          <t>Manzanita</t>
        </is>
      </c>
      <c r="D439" s="85" t="n">
        <v>0</v>
      </c>
      <c r="E439" s="165" t="n"/>
      <c r="G439" s="63">
        <f>IFERROR(VLOOKUP($A439,sectionidss,2,FALSE)," ")</f>
        <v/>
      </c>
      <c r="H439" s="63">
        <f>IFERROR(VLOOKUP($G439,otherinfo,2,FALSE)," ")</f>
        <v/>
      </c>
      <c r="J439" s="90">
        <f>IFERROR(VLOOKUP($G439,otherinfo,3,FALSE)," ")</f>
        <v/>
      </c>
      <c r="O439" s="86" t="n"/>
      <c r="P439" s="86" t="n"/>
    </row>
    <row r="440">
      <c r="A440" t="n">
        <v>39054</v>
      </c>
      <c r="B440" t="inlineStr">
        <is>
          <t>Magana, Asher Arcadio</t>
        </is>
      </c>
      <c r="C440" t="inlineStr">
        <is>
          <t>Manzanita</t>
        </is>
      </c>
      <c r="D440" s="85" t="n">
        <v>0</v>
      </c>
      <c r="E440" s="165" t="n"/>
      <c r="G440" s="63">
        <f>IFERROR(VLOOKUP($A440,sectionidss,7,FALSE)," ")</f>
        <v/>
      </c>
      <c r="H440" s="63">
        <f>IFERROR(VLOOKUP($G440,otherinfo,2,FALSE)," ")</f>
        <v/>
      </c>
      <c r="J440" s="90">
        <f>IFERROR(VLOOKUP($G440,otherinfo,3,FALSE)," ")</f>
        <v/>
      </c>
      <c r="O440" s="86" t="n"/>
      <c r="P440" s="86" t="n"/>
    </row>
    <row r="441">
      <c r="A441" t="n">
        <v>39054</v>
      </c>
      <c r="B441" t="inlineStr">
        <is>
          <t>Magana, Asher Arcadio</t>
        </is>
      </c>
      <c r="C441" t="inlineStr">
        <is>
          <t>Manzanita</t>
        </is>
      </c>
      <c r="D441" s="85" t="n">
        <v>0</v>
      </c>
      <c r="E441" s="165" t="n"/>
      <c r="G441" s="63">
        <f>IFERROR(VLOOKUP($A441,sectionidss,6,FALSE)," ")</f>
        <v/>
      </c>
      <c r="H441" s="63">
        <f>IFERROR(VLOOKUP($G441,otherinfo,2,FALSE)," ")</f>
        <v/>
      </c>
      <c r="J441" s="90">
        <f>IFERROR(VLOOKUP($G441,otherinfo,3,FALSE)," ")</f>
        <v/>
      </c>
      <c r="O441" s="86" t="n"/>
      <c r="P441" s="86" t="n"/>
    </row>
    <row r="442">
      <c r="A442" t="n">
        <v>39054</v>
      </c>
      <c r="B442" t="inlineStr">
        <is>
          <t>Magana, Asher Arcadio</t>
        </is>
      </c>
      <c r="C442" t="inlineStr">
        <is>
          <t>Manzanita</t>
        </is>
      </c>
      <c r="D442" s="85" t="n">
        <v>0</v>
      </c>
      <c r="E442" s="165" t="n"/>
      <c r="G442" s="63">
        <f>IFERROR(VLOOKUP($A442,sectionidss,5,FALSE)," ")</f>
        <v/>
      </c>
      <c r="H442" s="63">
        <f>IFERROR(VLOOKUP($G442,otherinfo,2,FALSE)," ")</f>
        <v/>
      </c>
      <c r="J442" s="90">
        <f>IFERROR(VLOOKUP($G442,otherinfo,3,FALSE)," ")</f>
        <v/>
      </c>
      <c r="O442" s="86" t="n"/>
      <c r="P442" s="86" t="n"/>
    </row>
    <row r="443">
      <c r="A443" t="n">
        <v>39054</v>
      </c>
      <c r="B443" t="inlineStr">
        <is>
          <t>Magana, Asher Arcadio</t>
        </is>
      </c>
      <c r="C443" t="inlineStr">
        <is>
          <t>Manzanita</t>
        </is>
      </c>
      <c r="D443" s="85" t="n">
        <v>0</v>
      </c>
      <c r="E443" s="165" t="n"/>
      <c r="G443" s="63">
        <f>IFERROR(VLOOKUP($A443,sectionidss,4,FALSE)," ")</f>
        <v/>
      </c>
      <c r="H443" s="63">
        <f>IFERROR(VLOOKUP($G443,otherinfo,2,FALSE)," ")</f>
        <v/>
      </c>
      <c r="J443" s="90">
        <f>IFERROR(VLOOKUP($G443,otherinfo,3,FALSE)," ")</f>
        <v/>
      </c>
      <c r="O443" s="86" t="n"/>
      <c r="P443" s="86" t="n"/>
    </row>
    <row r="444">
      <c r="A444" t="n">
        <v>39054</v>
      </c>
      <c r="B444" t="inlineStr">
        <is>
          <t>Magana, Asher Arcadio</t>
        </is>
      </c>
      <c r="C444" t="inlineStr">
        <is>
          <t>Manzanita</t>
        </is>
      </c>
      <c r="D444" s="85" t="n">
        <v>0</v>
      </c>
      <c r="E444" s="165" t="n"/>
      <c r="G444" s="63">
        <f>IFERROR(VLOOKUP($A444,sectionidss,3,FALSE)," ")</f>
        <v/>
      </c>
      <c r="H444" s="63">
        <f>IFERROR(VLOOKUP($G444,otherinfo,2,FALSE)," ")</f>
        <v/>
      </c>
      <c r="J444" s="90">
        <f>IFERROR(VLOOKUP($G444,otherinfo,3,FALSE)," ")</f>
        <v/>
      </c>
      <c r="O444" s="86" t="n"/>
      <c r="P444" s="86" t="n"/>
    </row>
    <row r="445">
      <c r="A445" t="n">
        <v>39054</v>
      </c>
      <c r="B445" t="inlineStr">
        <is>
          <t>Magana, Asher Arcadio</t>
        </is>
      </c>
      <c r="C445" t="inlineStr">
        <is>
          <t>Manzanita</t>
        </is>
      </c>
      <c r="D445" s="85" t="n">
        <v>0</v>
      </c>
      <c r="E445" s="165" t="n"/>
      <c r="G445" s="63">
        <f>IFERROR(VLOOKUP($A445,sectionidss,2,FALSE)," ")</f>
        <v/>
      </c>
      <c r="H445" s="63">
        <f>IFERROR(VLOOKUP($G445,otherinfo,2,FALSE)," ")</f>
        <v/>
      </c>
      <c r="J445" s="90">
        <f>IFERROR(VLOOKUP($G445,otherinfo,3,FALSE)," ")</f>
        <v/>
      </c>
      <c r="O445" s="86" t="n"/>
      <c r="P445" s="86" t="n"/>
    </row>
    <row r="446">
      <c r="A446" t="n">
        <v>39134</v>
      </c>
      <c r="B446" t="inlineStr">
        <is>
          <t>Martin, Layla Brooklyn Juliette</t>
        </is>
      </c>
      <c r="C446" t="inlineStr">
        <is>
          <t>Manzanita</t>
        </is>
      </c>
      <c r="D446" s="85" t="n">
        <v>0</v>
      </c>
      <c r="E446" s="165" t="n"/>
      <c r="G446" s="63">
        <f>IFERROR(VLOOKUP($A446,sectionidss,7,FALSE)," ")</f>
        <v/>
      </c>
      <c r="H446" s="63">
        <f>IFERROR(VLOOKUP($G446,otherinfo,2,FALSE)," ")</f>
        <v/>
      </c>
      <c r="J446" s="90">
        <f>IFERROR(VLOOKUP($G446,otherinfo,3,FALSE)," ")</f>
        <v/>
      </c>
      <c r="O446" s="86" t="n"/>
      <c r="P446" s="86" t="n"/>
    </row>
    <row r="447">
      <c r="A447" t="n">
        <v>39134</v>
      </c>
      <c r="B447" t="inlineStr">
        <is>
          <t>Martin, Layla Brooklyn Juliette</t>
        </is>
      </c>
      <c r="C447" t="inlineStr">
        <is>
          <t>Manzanita</t>
        </is>
      </c>
      <c r="D447" s="85" t="n">
        <v>0</v>
      </c>
      <c r="E447" s="165" t="n"/>
      <c r="G447" s="63">
        <f>IFERROR(VLOOKUP($A447,sectionidss,6,FALSE)," ")</f>
        <v/>
      </c>
      <c r="H447" s="63">
        <f>IFERROR(VLOOKUP($G447,otherinfo,2,FALSE)," ")</f>
        <v/>
      </c>
      <c r="J447" s="90">
        <f>IFERROR(VLOOKUP($G447,otherinfo,3,FALSE)," ")</f>
        <v/>
      </c>
    </row>
    <row r="448">
      <c r="A448" t="n">
        <v>39134</v>
      </c>
      <c r="B448" t="inlineStr">
        <is>
          <t>Martin, Layla Brooklyn Juliette</t>
        </is>
      </c>
      <c r="C448" t="inlineStr">
        <is>
          <t>Manzanita</t>
        </is>
      </c>
      <c r="D448" s="85" t="n">
        <v>0</v>
      </c>
      <c r="E448" s="165" t="n"/>
      <c r="G448" s="63">
        <f>IFERROR(VLOOKUP($A448,sectionidss,5,FALSE)," ")</f>
        <v/>
      </c>
      <c r="H448" s="63">
        <f>IFERROR(VLOOKUP($G448,otherinfo,2,FALSE)," ")</f>
        <v/>
      </c>
      <c r="J448" s="90">
        <f>IFERROR(VLOOKUP($G448,otherinfo,3,FALSE)," ")</f>
        <v/>
      </c>
    </row>
    <row r="449">
      <c r="A449" t="n">
        <v>39134</v>
      </c>
      <c r="B449" t="inlineStr">
        <is>
          <t>Martin, Layla Brooklyn Juliette</t>
        </is>
      </c>
      <c r="C449" t="inlineStr">
        <is>
          <t>Manzanita</t>
        </is>
      </c>
      <c r="D449" s="85" t="n">
        <v>0</v>
      </c>
      <c r="E449" s="165" t="n"/>
      <c r="G449" s="63">
        <f>IFERROR(VLOOKUP($A449,sectionidss,4,FALSE)," ")</f>
        <v/>
      </c>
      <c r="H449" s="63">
        <f>IFERROR(VLOOKUP($G449,otherinfo,2,FALSE)," ")</f>
        <v/>
      </c>
      <c r="J449" s="90">
        <f>IFERROR(VLOOKUP($G449,otherinfo,3,FALSE)," ")</f>
        <v/>
      </c>
    </row>
    <row r="450">
      <c r="A450" t="n">
        <v>39134</v>
      </c>
      <c r="B450" t="inlineStr">
        <is>
          <t>Martin, Layla Brooklyn Juliette</t>
        </is>
      </c>
      <c r="C450" t="inlineStr">
        <is>
          <t>Manzanita</t>
        </is>
      </c>
      <c r="D450" s="85" t="n">
        <v>0</v>
      </c>
      <c r="E450" s="165" t="n"/>
      <c r="G450" s="63">
        <f>IFERROR(VLOOKUP($A450,sectionidss,3,FALSE)," ")</f>
        <v/>
      </c>
      <c r="H450" s="63">
        <f>IFERROR(VLOOKUP($G450,otherinfo,2,FALSE)," ")</f>
        <v/>
      </c>
      <c r="J450" s="90">
        <f>IFERROR(VLOOKUP($G450,otherinfo,3,FALSE)," ")</f>
        <v/>
      </c>
    </row>
    <row r="451">
      <c r="A451" t="n">
        <v>39134</v>
      </c>
      <c r="B451" t="inlineStr">
        <is>
          <t>Martin, Layla Brooklyn Juliette</t>
        </is>
      </c>
      <c r="C451" t="inlineStr">
        <is>
          <t>Manzanita</t>
        </is>
      </c>
      <c r="D451" s="85" t="n">
        <v>0</v>
      </c>
      <c r="E451" s="165" t="n"/>
      <c r="G451" s="63">
        <f>IFERROR(VLOOKUP($A451,sectionidss,2,FALSE)," ")</f>
        <v/>
      </c>
      <c r="H451" s="63">
        <f>IFERROR(VLOOKUP($G451,otherinfo,2,FALSE)," ")</f>
        <v/>
      </c>
      <c r="J451" s="90">
        <f>IFERROR(VLOOKUP($G451,otherinfo,3,FALSE)," ")</f>
        <v/>
      </c>
    </row>
    <row r="452">
      <c r="A452" t="n">
        <v>35028</v>
      </c>
      <c r="B452" t="inlineStr">
        <is>
          <t>Maybin, Jack T</t>
        </is>
      </c>
      <c r="C452" t="inlineStr">
        <is>
          <t>Manzanita</t>
        </is>
      </c>
      <c r="D452" s="85" t="n">
        <v>0</v>
      </c>
      <c r="E452" s="165" t="n"/>
      <c r="G452" s="63">
        <f>IFERROR(VLOOKUP($A452,sectionidss,7,FALSE)," ")</f>
        <v/>
      </c>
      <c r="H452" s="63">
        <f>IFERROR(VLOOKUP($G452,otherinfo,2,FALSE)," ")</f>
        <v/>
      </c>
      <c r="J452" s="90">
        <f>IFERROR(VLOOKUP($G452,otherinfo,3,FALSE)," ")</f>
        <v/>
      </c>
    </row>
    <row r="453">
      <c r="A453" t="n">
        <v>35028</v>
      </c>
      <c r="B453" t="inlineStr">
        <is>
          <t>Maybin, Jack T</t>
        </is>
      </c>
      <c r="C453" t="inlineStr">
        <is>
          <t>Manzanita</t>
        </is>
      </c>
      <c r="D453" s="85" t="n">
        <v>0</v>
      </c>
      <c r="E453" s="165" t="n"/>
      <c r="G453" s="63">
        <f>IFERROR(VLOOKUP($A453,sectionidss,6,FALSE)," ")</f>
        <v/>
      </c>
      <c r="H453" s="63">
        <f>IFERROR(VLOOKUP($G453,otherinfo,2,FALSE)," ")</f>
        <v/>
      </c>
      <c r="J453" s="90">
        <f>IFERROR(VLOOKUP($G453,otherinfo,3,FALSE)," ")</f>
        <v/>
      </c>
      <c r="O453" s="86" t="n"/>
      <c r="P453" s="86" t="n"/>
    </row>
    <row r="454">
      <c r="A454" t="n">
        <v>35028</v>
      </c>
      <c r="B454" t="inlineStr">
        <is>
          <t>Maybin, Jack T</t>
        </is>
      </c>
      <c r="C454" t="inlineStr">
        <is>
          <t>Manzanita</t>
        </is>
      </c>
      <c r="D454" s="85" t="n">
        <v>0</v>
      </c>
      <c r="E454" s="165" t="n"/>
      <c r="G454" s="63">
        <f>IFERROR(VLOOKUP($A454,sectionidss,5,FALSE)," ")</f>
        <v/>
      </c>
      <c r="H454" s="63">
        <f>IFERROR(VLOOKUP($G454,otherinfo,2,FALSE)," ")</f>
        <v/>
      </c>
      <c r="J454" s="90">
        <f>IFERROR(VLOOKUP($G454,otherinfo,3,FALSE)," ")</f>
        <v/>
      </c>
      <c r="O454" s="86" t="n"/>
      <c r="P454" s="86" t="n"/>
    </row>
    <row r="455">
      <c r="A455" t="n">
        <v>35028</v>
      </c>
      <c r="B455" t="inlineStr">
        <is>
          <t>Maybin, Jack T</t>
        </is>
      </c>
      <c r="C455" t="inlineStr">
        <is>
          <t>Manzanita</t>
        </is>
      </c>
      <c r="D455" s="85" t="n">
        <v>0</v>
      </c>
      <c r="E455" s="165" t="n"/>
      <c r="G455" s="63">
        <f>IFERROR(VLOOKUP($A455,sectionidss,4,FALSE)," ")</f>
        <v/>
      </c>
      <c r="H455" s="63">
        <f>IFERROR(VLOOKUP($G455,otherinfo,2,FALSE)," ")</f>
        <v/>
      </c>
      <c r="J455" s="90">
        <f>IFERROR(VLOOKUP($G455,otherinfo,3,FALSE)," ")</f>
        <v/>
      </c>
      <c r="O455" s="86" t="n"/>
      <c r="P455" s="86" t="n"/>
    </row>
    <row r="456">
      <c r="A456" t="n">
        <v>35028</v>
      </c>
      <c r="B456" t="inlineStr">
        <is>
          <t>Maybin, Jack T</t>
        </is>
      </c>
      <c r="C456" t="inlineStr">
        <is>
          <t>Manzanita</t>
        </is>
      </c>
      <c r="D456" s="85" t="n">
        <v>0</v>
      </c>
      <c r="E456" s="165" t="n"/>
      <c r="G456" s="63">
        <f>IFERROR(VLOOKUP($A456,sectionidss,3,FALSE)," ")</f>
        <v/>
      </c>
      <c r="H456" s="63">
        <f>IFERROR(VLOOKUP($G456,otherinfo,2,FALSE)," ")</f>
        <v/>
      </c>
      <c r="J456" s="90">
        <f>IFERROR(VLOOKUP($G456,otherinfo,3,FALSE)," ")</f>
        <v/>
      </c>
      <c r="O456" s="86" t="n"/>
      <c r="P456" s="86" t="n"/>
    </row>
    <row r="457">
      <c r="A457" t="n">
        <v>35028</v>
      </c>
      <c r="B457" t="inlineStr">
        <is>
          <t>Maybin, Jack T</t>
        </is>
      </c>
      <c r="C457" t="inlineStr">
        <is>
          <t>Manzanita</t>
        </is>
      </c>
      <c r="D457" s="85" t="n">
        <v>0</v>
      </c>
      <c r="E457" s="165" t="n"/>
      <c r="G457" s="63">
        <f>IFERROR(VLOOKUP($A457,sectionidss,2,FALSE)," ")</f>
        <v/>
      </c>
      <c r="H457" s="63">
        <f>IFERROR(VLOOKUP($G457,otherinfo,2,FALSE)," ")</f>
        <v/>
      </c>
      <c r="J457" s="90">
        <f>IFERROR(VLOOKUP($G457,otherinfo,3,FALSE)," ")</f>
        <v/>
      </c>
      <c r="O457" s="86" t="n"/>
      <c r="P457" s="86" t="n"/>
    </row>
    <row r="458">
      <c r="A458" t="n">
        <v>36323</v>
      </c>
      <c r="B458" t="inlineStr">
        <is>
          <t>McChesney, Ava L</t>
        </is>
      </c>
      <c r="C458" t="inlineStr">
        <is>
          <t>Manzanita</t>
        </is>
      </c>
      <c r="D458" s="85" t="n">
        <v>0</v>
      </c>
      <c r="E458" s="165" t="n"/>
      <c r="G458" s="63">
        <f>IFERROR(VLOOKUP($A458,sectionidss,7,FALSE)," ")</f>
        <v/>
      </c>
      <c r="H458" s="63">
        <f>IFERROR(VLOOKUP($G458,otherinfo,2,FALSE)," ")</f>
        <v/>
      </c>
      <c r="J458" s="90">
        <f>IFERROR(VLOOKUP($G458,otherinfo,3,FALSE)," ")</f>
        <v/>
      </c>
      <c r="O458" s="86" t="n"/>
      <c r="P458" s="86" t="n"/>
    </row>
    <row r="459">
      <c r="A459" t="n">
        <v>36323</v>
      </c>
      <c r="B459" t="inlineStr">
        <is>
          <t>McChesney, Ava L</t>
        </is>
      </c>
      <c r="C459" t="inlineStr">
        <is>
          <t>Manzanita</t>
        </is>
      </c>
      <c r="D459" s="85" t="n">
        <v>0</v>
      </c>
      <c r="E459" s="165" t="n"/>
      <c r="G459" s="63">
        <f>IFERROR(VLOOKUP($A459,sectionidss,6,FALSE)," ")</f>
        <v/>
      </c>
      <c r="H459" s="63">
        <f>IFERROR(VLOOKUP($G459,otherinfo,2,FALSE)," ")</f>
        <v/>
      </c>
      <c r="J459" s="90">
        <f>IFERROR(VLOOKUP($G459,otherinfo,3,FALSE)," ")</f>
        <v/>
      </c>
      <c r="O459" s="86" t="n"/>
      <c r="P459" s="86" t="n"/>
    </row>
    <row r="460">
      <c r="A460" t="n">
        <v>36323</v>
      </c>
      <c r="B460" t="inlineStr">
        <is>
          <t>McChesney, Ava L</t>
        </is>
      </c>
      <c r="C460" t="inlineStr">
        <is>
          <t>Manzanita</t>
        </is>
      </c>
      <c r="D460" s="85" t="n">
        <v>0</v>
      </c>
      <c r="E460" s="165" t="n"/>
      <c r="G460" s="63">
        <f>IFERROR(VLOOKUP($A460,sectionidss,5,FALSE)," ")</f>
        <v/>
      </c>
      <c r="H460" s="63">
        <f>IFERROR(VLOOKUP($G460,otherinfo,2,FALSE)," ")</f>
        <v/>
      </c>
      <c r="J460" s="90">
        <f>IFERROR(VLOOKUP($G460,otherinfo,3,FALSE)," ")</f>
        <v/>
      </c>
      <c r="O460" s="86" t="n"/>
      <c r="P460" s="86" t="n"/>
    </row>
    <row r="461">
      <c r="A461" t="n">
        <v>36323</v>
      </c>
      <c r="B461" t="inlineStr">
        <is>
          <t>McChesney, Ava L</t>
        </is>
      </c>
      <c r="C461" t="inlineStr">
        <is>
          <t>Manzanita</t>
        </is>
      </c>
      <c r="D461" s="85" t="n">
        <v>0</v>
      </c>
      <c r="E461" s="165" t="n"/>
      <c r="G461" s="63">
        <f>IFERROR(VLOOKUP($A461,sectionidss,4,FALSE)," ")</f>
        <v/>
      </c>
      <c r="H461" s="63">
        <f>IFERROR(VLOOKUP($G461,otherinfo,2,FALSE)," ")</f>
        <v/>
      </c>
      <c r="J461" s="90">
        <f>IFERROR(VLOOKUP($G461,otherinfo,3,FALSE)," ")</f>
        <v/>
      </c>
      <c r="O461" s="86" t="n"/>
      <c r="P461" s="86" t="n"/>
    </row>
    <row r="462">
      <c r="A462" t="n">
        <v>36323</v>
      </c>
      <c r="B462" t="inlineStr">
        <is>
          <t>McChesney, Ava L</t>
        </is>
      </c>
      <c r="C462" t="inlineStr">
        <is>
          <t>Manzanita</t>
        </is>
      </c>
      <c r="D462" s="85" t="n">
        <v>0</v>
      </c>
      <c r="E462" s="165" t="n"/>
      <c r="G462" s="63">
        <f>IFERROR(VLOOKUP($A462,sectionidss,3,FALSE)," ")</f>
        <v/>
      </c>
      <c r="H462" s="63">
        <f>IFERROR(VLOOKUP($G462,otherinfo,2,FALSE)," ")</f>
        <v/>
      </c>
      <c r="J462" s="90">
        <f>IFERROR(VLOOKUP($G462,otherinfo,3,FALSE)," ")</f>
        <v/>
      </c>
      <c r="O462" s="86" t="n"/>
      <c r="P462" s="86" t="n"/>
    </row>
    <row r="463">
      <c r="A463" t="n">
        <v>36323</v>
      </c>
      <c r="B463" t="inlineStr">
        <is>
          <t>McChesney, Ava L</t>
        </is>
      </c>
      <c r="C463" t="inlineStr">
        <is>
          <t>Manzanita</t>
        </is>
      </c>
      <c r="D463" s="85" t="n">
        <v>0</v>
      </c>
      <c r="E463" s="165" t="n"/>
      <c r="G463" s="63">
        <f>IFERROR(VLOOKUP($A463,sectionidss,2,FALSE)," ")</f>
        <v/>
      </c>
      <c r="H463" s="63">
        <f>IFERROR(VLOOKUP($G463,otherinfo,2,FALSE)," ")</f>
        <v/>
      </c>
      <c r="J463" s="90">
        <f>IFERROR(VLOOKUP($G463,otherinfo,3,FALSE)," ")</f>
        <v/>
      </c>
      <c r="O463" s="86" t="n"/>
      <c r="P463" s="86" t="n"/>
    </row>
    <row r="464">
      <c r="A464" t="n">
        <v>35076</v>
      </c>
      <c r="B464" t="inlineStr">
        <is>
          <t>McCollom, Griffin</t>
        </is>
      </c>
      <c r="C464" t="inlineStr">
        <is>
          <t>Manzanita</t>
        </is>
      </c>
      <c r="D464" s="85" t="n">
        <v>0</v>
      </c>
      <c r="E464" s="165" t="n"/>
      <c r="G464" s="63">
        <f>IFERROR(VLOOKUP($A464,sectionidss,7,FALSE)," ")</f>
        <v/>
      </c>
      <c r="H464" s="63">
        <f>IFERROR(VLOOKUP($G464,otherinfo,2,FALSE)," ")</f>
        <v/>
      </c>
      <c r="J464" s="90">
        <f>IFERROR(VLOOKUP($G464,otherinfo,3,FALSE)," ")</f>
        <v/>
      </c>
      <c r="O464" s="86" t="n"/>
      <c r="P464" s="86" t="n"/>
    </row>
    <row r="465">
      <c r="A465" t="n">
        <v>35076</v>
      </c>
      <c r="B465" t="inlineStr">
        <is>
          <t>McCollom, Griffin</t>
        </is>
      </c>
      <c r="C465" t="inlineStr">
        <is>
          <t>Manzanita</t>
        </is>
      </c>
      <c r="D465" s="85" t="n">
        <v>0</v>
      </c>
      <c r="E465" s="165" t="n"/>
      <c r="G465" s="63">
        <f>IFERROR(VLOOKUP($A465,sectionidss,6,FALSE)," ")</f>
        <v/>
      </c>
      <c r="H465" s="63">
        <f>IFERROR(VLOOKUP($G465,otherinfo,2,FALSE)," ")</f>
        <v/>
      </c>
      <c r="J465" s="90">
        <f>IFERROR(VLOOKUP($G465,otherinfo,3,FALSE)," ")</f>
        <v/>
      </c>
      <c r="O465" s="86" t="n"/>
      <c r="P465" s="86" t="n"/>
    </row>
    <row r="466">
      <c r="A466" t="n">
        <v>35076</v>
      </c>
      <c r="B466" t="inlineStr">
        <is>
          <t>McCollom, Griffin</t>
        </is>
      </c>
      <c r="C466" t="inlineStr">
        <is>
          <t>Manzanita</t>
        </is>
      </c>
      <c r="D466" s="85" t="n">
        <v>0</v>
      </c>
      <c r="E466" s="165" t="n"/>
      <c r="G466" s="63">
        <f>IFERROR(VLOOKUP($A466,sectionidss,5,FALSE)," ")</f>
        <v/>
      </c>
      <c r="H466" s="63">
        <f>IFERROR(VLOOKUP($G466,otherinfo,2,FALSE)," ")</f>
        <v/>
      </c>
      <c r="J466" s="90">
        <f>IFERROR(VLOOKUP($G466,otherinfo,3,FALSE)," ")</f>
        <v/>
      </c>
      <c r="O466" s="86" t="n"/>
      <c r="P466" s="86" t="n"/>
    </row>
    <row r="467">
      <c r="A467" t="n">
        <v>35076</v>
      </c>
      <c r="B467" t="inlineStr">
        <is>
          <t>McCollom, Griffin</t>
        </is>
      </c>
      <c r="C467" t="inlineStr">
        <is>
          <t>Manzanita</t>
        </is>
      </c>
      <c r="D467" s="85" t="n">
        <v>0</v>
      </c>
      <c r="E467" s="165" t="n"/>
      <c r="G467" s="63">
        <f>IFERROR(VLOOKUP($A467,sectionidss,4,FALSE)," ")</f>
        <v/>
      </c>
      <c r="H467" s="63">
        <f>IFERROR(VLOOKUP($G467,otherinfo,2,FALSE)," ")</f>
        <v/>
      </c>
      <c r="J467" s="90">
        <f>IFERROR(VLOOKUP($G467,otherinfo,3,FALSE)," ")</f>
        <v/>
      </c>
      <c r="O467" s="86" t="n"/>
      <c r="P467" s="86" t="n"/>
    </row>
    <row r="468">
      <c r="A468" t="n">
        <v>35076</v>
      </c>
      <c r="B468" t="inlineStr">
        <is>
          <t>McCollom, Griffin</t>
        </is>
      </c>
      <c r="C468" t="inlineStr">
        <is>
          <t>Manzanita</t>
        </is>
      </c>
      <c r="D468" s="85" t="n">
        <v>0</v>
      </c>
      <c r="E468" s="165" t="n"/>
      <c r="G468" s="63">
        <f>IFERROR(VLOOKUP($A468,sectionidss,3,FALSE)," ")</f>
        <v/>
      </c>
      <c r="H468" s="63">
        <f>IFERROR(VLOOKUP($G468,otherinfo,2,FALSE)," ")</f>
        <v/>
      </c>
      <c r="J468" s="90">
        <f>IFERROR(VLOOKUP($G468,otherinfo,3,FALSE)," ")</f>
        <v/>
      </c>
      <c r="O468" s="86" t="n"/>
      <c r="P468" s="86" t="n"/>
    </row>
    <row r="469">
      <c r="A469" t="n">
        <v>35076</v>
      </c>
      <c r="B469" t="inlineStr">
        <is>
          <t>McCollom, Griffin</t>
        </is>
      </c>
      <c r="C469" t="inlineStr">
        <is>
          <t>Manzanita</t>
        </is>
      </c>
      <c r="D469" s="85" t="n">
        <v>0</v>
      </c>
      <c r="E469" s="165" t="n"/>
      <c r="G469" s="63">
        <f>IFERROR(VLOOKUP($A469,sectionidss,2,FALSE)," ")</f>
        <v/>
      </c>
      <c r="H469" s="63">
        <f>IFERROR(VLOOKUP($G469,otherinfo,2,FALSE)," ")</f>
        <v/>
      </c>
      <c r="J469" s="90">
        <f>IFERROR(VLOOKUP($G469,otherinfo,3,FALSE)," ")</f>
        <v/>
      </c>
      <c r="O469" s="86" t="n"/>
      <c r="P469" s="86" t="n"/>
    </row>
    <row r="470">
      <c r="A470" t="n">
        <v>39251</v>
      </c>
      <c r="B470" t="inlineStr">
        <is>
          <t>McKernon, Rhys Jackson</t>
        </is>
      </c>
      <c r="C470" t="inlineStr">
        <is>
          <t>Manzanita</t>
        </is>
      </c>
      <c r="D470" s="85" t="n">
        <v>0</v>
      </c>
      <c r="E470" s="165" t="n"/>
      <c r="G470" s="63">
        <f>IFERROR(VLOOKUP($A470,sectionidss,7,FALSE)," ")</f>
        <v/>
      </c>
      <c r="H470" s="63">
        <f>IFERROR(VLOOKUP($G470,otherinfo,2,FALSE)," ")</f>
        <v/>
      </c>
      <c r="J470" s="90">
        <f>IFERROR(VLOOKUP($G470,otherinfo,3,FALSE)," ")</f>
        <v/>
      </c>
      <c r="O470" s="86" t="n"/>
      <c r="P470" s="86" t="n"/>
    </row>
    <row r="471">
      <c r="A471" t="n">
        <v>39251</v>
      </c>
      <c r="B471" t="inlineStr">
        <is>
          <t>McKernon, Rhys Jackson</t>
        </is>
      </c>
      <c r="C471" t="inlineStr">
        <is>
          <t>Manzanita</t>
        </is>
      </c>
      <c r="D471" s="85" t="n">
        <v>0</v>
      </c>
      <c r="E471" s="165" t="n"/>
      <c r="G471" s="63">
        <f>IFERROR(VLOOKUP($A471,sectionidss,6,FALSE)," ")</f>
        <v/>
      </c>
      <c r="H471" s="63">
        <f>IFERROR(VLOOKUP($G471,otherinfo,2,FALSE)," ")</f>
        <v/>
      </c>
      <c r="J471" s="90">
        <f>IFERROR(VLOOKUP($G471,otherinfo,3,FALSE)," ")</f>
        <v/>
      </c>
      <c r="O471" s="86" t="n"/>
      <c r="P471" s="86" t="n"/>
    </row>
    <row r="472">
      <c r="A472" t="n">
        <v>39251</v>
      </c>
      <c r="B472" t="inlineStr">
        <is>
          <t>McKernon, Rhys Jackson</t>
        </is>
      </c>
      <c r="C472" t="inlineStr">
        <is>
          <t>Manzanita</t>
        </is>
      </c>
      <c r="D472" s="85" t="n">
        <v>0</v>
      </c>
      <c r="E472" s="165" t="n"/>
      <c r="G472" s="63">
        <f>IFERROR(VLOOKUP($A472,sectionidss,5,FALSE)," ")</f>
        <v/>
      </c>
      <c r="H472" s="63">
        <f>IFERROR(VLOOKUP($G472,otherinfo,2,FALSE)," ")</f>
        <v/>
      </c>
      <c r="J472" s="90">
        <f>IFERROR(VLOOKUP($G472,otherinfo,3,FALSE)," ")</f>
        <v/>
      </c>
      <c r="O472" s="86" t="n"/>
      <c r="P472" s="86" t="n"/>
    </row>
    <row r="473">
      <c r="A473" t="n">
        <v>39251</v>
      </c>
      <c r="B473" t="inlineStr">
        <is>
          <t>McKernon, Rhys Jackson</t>
        </is>
      </c>
      <c r="C473" t="inlineStr">
        <is>
          <t>Manzanita</t>
        </is>
      </c>
      <c r="D473" s="85" t="n">
        <v>0</v>
      </c>
      <c r="E473" s="165" t="n"/>
      <c r="G473" s="63">
        <f>IFERROR(VLOOKUP($A473,sectionidss,4,FALSE)," ")</f>
        <v/>
      </c>
      <c r="H473" s="63">
        <f>IFERROR(VLOOKUP($G473,otherinfo,2,FALSE)," ")</f>
        <v/>
      </c>
      <c r="J473" s="90">
        <f>IFERROR(VLOOKUP($G473,otherinfo,3,FALSE)," ")</f>
        <v/>
      </c>
      <c r="O473" s="86" t="n"/>
      <c r="P473" s="86" t="n"/>
    </row>
    <row r="474">
      <c r="A474" t="n">
        <v>39251</v>
      </c>
      <c r="B474" t="inlineStr">
        <is>
          <t>McKernon, Rhys Jackson</t>
        </is>
      </c>
      <c r="C474" t="inlineStr">
        <is>
          <t>Manzanita</t>
        </is>
      </c>
      <c r="D474" s="85" t="n">
        <v>0</v>
      </c>
      <c r="E474" s="165" t="n"/>
      <c r="G474" s="63">
        <f>IFERROR(VLOOKUP($A474,sectionidss,3,FALSE)," ")</f>
        <v/>
      </c>
      <c r="H474" s="63">
        <f>IFERROR(VLOOKUP($G474,otherinfo,2,FALSE)," ")</f>
        <v/>
      </c>
      <c r="J474" s="90">
        <f>IFERROR(VLOOKUP($G474,otherinfo,3,FALSE)," ")</f>
        <v/>
      </c>
      <c r="O474" s="86" t="n"/>
      <c r="P474" s="86" t="n"/>
    </row>
    <row r="475">
      <c r="A475" t="n">
        <v>39251</v>
      </c>
      <c r="B475" t="inlineStr">
        <is>
          <t>McKernon, Rhys Jackson</t>
        </is>
      </c>
      <c r="C475" t="inlineStr">
        <is>
          <t>Manzanita</t>
        </is>
      </c>
      <c r="D475" s="85" t="n">
        <v>0</v>
      </c>
      <c r="E475" s="165" t="n"/>
      <c r="G475" s="63">
        <f>IFERROR(VLOOKUP($A475,sectionidss,2,FALSE)," ")</f>
        <v/>
      </c>
      <c r="H475" s="63">
        <f>IFERROR(VLOOKUP($G475,otherinfo,2,FALSE)," ")</f>
        <v/>
      </c>
      <c r="J475" s="90">
        <f>IFERROR(VLOOKUP($G475,otherinfo,3,FALSE)," ")</f>
        <v/>
      </c>
      <c r="O475" s="86" t="n"/>
      <c r="P475" s="86" t="n"/>
    </row>
    <row r="476">
      <c r="A476" t="n">
        <v>38353</v>
      </c>
      <c r="B476" t="inlineStr">
        <is>
          <t>Murphy, Bella Jane</t>
        </is>
      </c>
      <c r="C476" t="inlineStr">
        <is>
          <t>Manzanita</t>
        </is>
      </c>
      <c r="D476" s="85" t="n">
        <v>0</v>
      </c>
      <c r="E476" s="165" t="n"/>
      <c r="G476" s="63">
        <f>IFERROR(VLOOKUP($A476,sectionidss,7,FALSE)," ")</f>
        <v/>
      </c>
      <c r="H476" s="63">
        <f>IFERROR(VLOOKUP($G476,otherinfo,2,FALSE)," ")</f>
        <v/>
      </c>
      <c r="J476" s="90">
        <f>IFERROR(VLOOKUP($G476,otherinfo,3,FALSE)," ")</f>
        <v/>
      </c>
      <c r="O476" s="86" t="n"/>
      <c r="P476" s="86" t="n"/>
    </row>
    <row r="477">
      <c r="A477" t="n">
        <v>38353</v>
      </c>
      <c r="B477" t="inlineStr">
        <is>
          <t>Murphy, Bella Jane</t>
        </is>
      </c>
      <c r="C477" t="inlineStr">
        <is>
          <t>Manzanita</t>
        </is>
      </c>
      <c r="D477" s="85" t="n">
        <v>0</v>
      </c>
      <c r="E477" s="165" t="n"/>
      <c r="G477" s="63">
        <f>IFERROR(VLOOKUP($A477,sectionidss,6,FALSE)," ")</f>
        <v/>
      </c>
      <c r="H477" s="63">
        <f>IFERROR(VLOOKUP($G477,otherinfo,2,FALSE)," ")</f>
        <v/>
      </c>
      <c r="J477" s="90">
        <f>IFERROR(VLOOKUP($G477,otherinfo,3,FALSE)," ")</f>
        <v/>
      </c>
      <c r="O477" s="86" t="n"/>
      <c r="P477" s="86" t="n"/>
    </row>
    <row r="478">
      <c r="A478" t="n">
        <v>38353</v>
      </c>
      <c r="B478" t="inlineStr">
        <is>
          <t>Murphy, Bella Jane</t>
        </is>
      </c>
      <c r="C478" t="inlineStr">
        <is>
          <t>Manzanita</t>
        </is>
      </c>
      <c r="D478" s="85" t="n">
        <v>0</v>
      </c>
      <c r="E478" s="165" t="n"/>
      <c r="G478" s="63">
        <f>IFERROR(VLOOKUP($A478,sectionidss,5,FALSE)," ")</f>
        <v/>
      </c>
      <c r="H478" s="63">
        <f>IFERROR(VLOOKUP($G478,otherinfo,2,FALSE)," ")</f>
        <v/>
      </c>
      <c r="J478" s="90">
        <f>IFERROR(VLOOKUP($G478,otherinfo,3,FALSE)," ")</f>
        <v/>
      </c>
      <c r="O478" s="86" t="n"/>
      <c r="P478" s="86" t="n"/>
    </row>
    <row r="479">
      <c r="A479" t="n">
        <v>38353</v>
      </c>
      <c r="B479" t="inlineStr">
        <is>
          <t>Murphy, Bella Jane</t>
        </is>
      </c>
      <c r="C479" t="inlineStr">
        <is>
          <t>Manzanita</t>
        </is>
      </c>
      <c r="D479" s="85" t="n">
        <v>0</v>
      </c>
      <c r="E479" s="165" t="n"/>
      <c r="G479" s="63">
        <f>IFERROR(VLOOKUP($A479,sectionidss,4,FALSE)," ")</f>
        <v/>
      </c>
      <c r="H479" s="63">
        <f>IFERROR(VLOOKUP($G479,otherinfo,2,FALSE)," ")</f>
        <v/>
      </c>
      <c r="J479" s="90">
        <f>IFERROR(VLOOKUP($G479,otherinfo,3,FALSE)," ")</f>
        <v/>
      </c>
      <c r="O479" s="86" t="n"/>
      <c r="P479" s="86" t="n"/>
    </row>
    <row r="480">
      <c r="A480" t="n">
        <v>38353</v>
      </c>
      <c r="B480" t="inlineStr">
        <is>
          <t>Murphy, Bella Jane</t>
        </is>
      </c>
      <c r="C480" t="inlineStr">
        <is>
          <t>Manzanita</t>
        </is>
      </c>
      <c r="D480" s="85" t="n">
        <v>0</v>
      </c>
      <c r="E480" s="165" t="n"/>
      <c r="G480" s="63">
        <f>IFERROR(VLOOKUP($A480,sectionidss,3,FALSE)," ")</f>
        <v/>
      </c>
      <c r="H480" s="63">
        <f>IFERROR(VLOOKUP($G480,otherinfo,2,FALSE)," ")</f>
        <v/>
      </c>
      <c r="J480" s="90">
        <f>IFERROR(VLOOKUP($G480,otherinfo,3,FALSE)," ")</f>
        <v/>
      </c>
      <c r="O480" s="86" t="n"/>
      <c r="P480" s="86" t="n"/>
    </row>
    <row r="481">
      <c r="A481" t="n">
        <v>38353</v>
      </c>
      <c r="B481" t="inlineStr">
        <is>
          <t>Murphy, Bella Jane</t>
        </is>
      </c>
      <c r="C481" t="inlineStr">
        <is>
          <t>Manzanita</t>
        </is>
      </c>
      <c r="D481" s="85" t="n">
        <v>0</v>
      </c>
      <c r="E481" s="165" t="n"/>
      <c r="G481" s="63">
        <f>IFERROR(VLOOKUP($A481,sectionidss,2,FALSE)," ")</f>
        <v/>
      </c>
      <c r="H481" s="63">
        <f>IFERROR(VLOOKUP($G481,otherinfo,2,FALSE)," ")</f>
        <v/>
      </c>
      <c r="J481" s="90">
        <f>IFERROR(VLOOKUP($G481,otherinfo,3,FALSE)," ")</f>
        <v/>
      </c>
      <c r="O481" s="86" t="n"/>
      <c r="P481" s="86" t="n"/>
    </row>
    <row r="482">
      <c r="A482" t="n">
        <v>39577</v>
      </c>
      <c r="B482" t="inlineStr">
        <is>
          <t>Nixon, Ama</t>
        </is>
      </c>
      <c r="C482" t="inlineStr">
        <is>
          <t>Manzanita</t>
        </is>
      </c>
      <c r="D482" s="85" t="n">
        <v>0</v>
      </c>
      <c r="E482" s="165" t="n"/>
      <c r="G482" s="63">
        <f>IFERROR(VLOOKUP($A482,sectionidss,7,FALSE)," ")</f>
        <v/>
      </c>
      <c r="H482" s="63">
        <f>IFERROR(VLOOKUP($G482,otherinfo,2,FALSE)," ")</f>
        <v/>
      </c>
      <c r="J482" s="90">
        <f>IFERROR(VLOOKUP($G482,otherinfo,3,FALSE)," ")</f>
        <v/>
      </c>
      <c r="O482" s="86" t="n"/>
      <c r="P482" s="86" t="n"/>
    </row>
    <row r="483">
      <c r="A483" t="n">
        <v>39577</v>
      </c>
      <c r="B483" t="inlineStr">
        <is>
          <t>Nixon, Ama</t>
        </is>
      </c>
      <c r="C483" t="inlineStr">
        <is>
          <t>Manzanita</t>
        </is>
      </c>
      <c r="D483" s="85" t="n">
        <v>0</v>
      </c>
      <c r="E483" s="165" t="n"/>
      <c r="G483" s="63">
        <f>IFERROR(VLOOKUP($A483,sectionidss,6,FALSE)," ")</f>
        <v/>
      </c>
      <c r="H483" s="63">
        <f>IFERROR(VLOOKUP($G483,otherinfo,2,FALSE)," ")</f>
        <v/>
      </c>
      <c r="J483" s="90">
        <f>IFERROR(VLOOKUP($G483,otherinfo,3,FALSE)," ")</f>
        <v/>
      </c>
      <c r="O483" s="86" t="n"/>
      <c r="P483" s="86" t="n"/>
    </row>
    <row r="484">
      <c r="A484" t="n">
        <v>39577</v>
      </c>
      <c r="B484" t="inlineStr">
        <is>
          <t>Nixon, Ama</t>
        </is>
      </c>
      <c r="C484" t="inlineStr">
        <is>
          <t>Manzanita</t>
        </is>
      </c>
      <c r="D484" s="85" t="n">
        <v>0</v>
      </c>
      <c r="E484" s="165" t="n"/>
      <c r="G484" s="63">
        <f>IFERROR(VLOOKUP($A484,sectionidss,5,FALSE)," ")</f>
        <v/>
      </c>
      <c r="H484" s="63">
        <f>IFERROR(VLOOKUP($G484,otherinfo,2,FALSE)," ")</f>
        <v/>
      </c>
      <c r="J484" s="90">
        <f>IFERROR(VLOOKUP($G484,otherinfo,3,FALSE)," ")</f>
        <v/>
      </c>
      <c r="O484" s="86" t="n"/>
      <c r="P484" s="86" t="n"/>
    </row>
    <row r="485">
      <c r="A485" t="n">
        <v>39577</v>
      </c>
      <c r="B485" t="inlineStr">
        <is>
          <t>Nixon, Ama</t>
        </is>
      </c>
      <c r="C485" t="inlineStr">
        <is>
          <t>Manzanita</t>
        </is>
      </c>
      <c r="D485" s="85" t="n">
        <v>0</v>
      </c>
      <c r="E485" s="165" t="n"/>
      <c r="G485" s="63">
        <f>IFERROR(VLOOKUP($A485,sectionidss,4,FALSE)," ")</f>
        <v/>
      </c>
      <c r="H485" s="63">
        <f>IFERROR(VLOOKUP($G485,otherinfo,2,FALSE)," ")</f>
        <v/>
      </c>
      <c r="J485" s="90">
        <f>IFERROR(VLOOKUP($G485,otherinfo,3,FALSE)," ")</f>
        <v/>
      </c>
      <c r="O485" s="86" t="n"/>
      <c r="P485" s="86" t="n"/>
    </row>
    <row r="486">
      <c r="A486" t="n">
        <v>39577</v>
      </c>
      <c r="B486" t="inlineStr">
        <is>
          <t>Nixon, Ama</t>
        </is>
      </c>
      <c r="C486" t="inlineStr">
        <is>
          <t>Manzanita</t>
        </is>
      </c>
      <c r="D486" s="85" t="n">
        <v>0</v>
      </c>
      <c r="E486" s="165" t="n"/>
      <c r="G486" s="63">
        <f>IFERROR(VLOOKUP($A486,sectionidss,3,FALSE)," ")</f>
        <v/>
      </c>
      <c r="H486" s="63">
        <f>IFERROR(VLOOKUP($G486,otherinfo,2,FALSE)," ")</f>
        <v/>
      </c>
      <c r="J486" s="90">
        <f>IFERROR(VLOOKUP($G486,otherinfo,3,FALSE)," ")</f>
        <v/>
      </c>
      <c r="O486" s="86" t="n"/>
      <c r="P486" s="86" t="n"/>
    </row>
    <row r="487">
      <c r="A487" t="n">
        <v>39577</v>
      </c>
      <c r="B487" t="inlineStr">
        <is>
          <t>Nixon, Ama</t>
        </is>
      </c>
      <c r="C487" t="inlineStr">
        <is>
          <t>Manzanita</t>
        </is>
      </c>
      <c r="D487" s="85" t="n">
        <v>0</v>
      </c>
      <c r="E487" s="165" t="n"/>
      <c r="G487" s="63">
        <f>IFERROR(VLOOKUP($A487,sectionidss,2,FALSE)," ")</f>
        <v/>
      </c>
      <c r="H487" s="63">
        <f>IFERROR(VLOOKUP($G487,otherinfo,2,FALSE)," ")</f>
        <v/>
      </c>
      <c r="J487" s="90">
        <f>IFERROR(VLOOKUP($G487,otherinfo,3,FALSE)," ")</f>
        <v/>
      </c>
      <c r="O487" s="86" t="n"/>
      <c r="P487" s="86" t="n"/>
    </row>
    <row r="488">
      <c r="A488" t="n">
        <v>39728</v>
      </c>
      <c r="B488" t="inlineStr">
        <is>
          <t>Norris, Reid Mitchell</t>
        </is>
      </c>
      <c r="C488" t="inlineStr">
        <is>
          <t>Manzanita</t>
        </is>
      </c>
      <c r="D488" s="85" t="n">
        <v>0</v>
      </c>
      <c r="E488" s="165" t="n"/>
      <c r="G488" s="63">
        <f>IFERROR(VLOOKUP($A488,sectionidss,7,FALSE)," ")</f>
        <v/>
      </c>
      <c r="H488" s="63">
        <f>IFERROR(VLOOKUP($G488,otherinfo,2,FALSE)," ")</f>
        <v/>
      </c>
      <c r="J488" s="90">
        <f>IFERROR(VLOOKUP($G488,otherinfo,3,FALSE)," ")</f>
        <v/>
      </c>
      <c r="O488" s="86" t="n"/>
      <c r="P488" s="86" t="n"/>
    </row>
    <row r="489">
      <c r="A489" t="n">
        <v>39728</v>
      </c>
      <c r="B489" t="inlineStr">
        <is>
          <t>Norris, Reid Mitchell</t>
        </is>
      </c>
      <c r="C489" t="inlineStr">
        <is>
          <t>Manzanita</t>
        </is>
      </c>
      <c r="D489" s="85" t="n">
        <v>0</v>
      </c>
      <c r="E489" s="165" t="n"/>
      <c r="G489" s="63">
        <f>IFERROR(VLOOKUP($A489,sectionidss,6,FALSE)," ")</f>
        <v/>
      </c>
      <c r="H489" s="63">
        <f>IFERROR(VLOOKUP($G489,otherinfo,2,FALSE)," ")</f>
        <v/>
      </c>
      <c r="J489" s="90">
        <f>IFERROR(VLOOKUP($G489,otherinfo,3,FALSE)," ")</f>
        <v/>
      </c>
      <c r="O489" s="86" t="n"/>
      <c r="P489" s="86" t="n"/>
    </row>
    <row r="490">
      <c r="A490" t="n">
        <v>39728</v>
      </c>
      <c r="B490" t="inlineStr">
        <is>
          <t>Norris, Reid Mitchell</t>
        </is>
      </c>
      <c r="C490" t="inlineStr">
        <is>
          <t>Manzanita</t>
        </is>
      </c>
      <c r="D490" s="85" t="n">
        <v>0</v>
      </c>
      <c r="E490" s="165" t="n"/>
      <c r="G490" s="63">
        <f>IFERROR(VLOOKUP($A490,sectionidss,5,FALSE)," ")</f>
        <v/>
      </c>
      <c r="H490" s="63">
        <f>IFERROR(VLOOKUP($G490,otherinfo,2,FALSE)," ")</f>
        <v/>
      </c>
      <c r="J490" s="90">
        <f>IFERROR(VLOOKUP($G490,otherinfo,3,FALSE)," ")</f>
        <v/>
      </c>
      <c r="O490" s="86" t="n"/>
      <c r="P490" s="86" t="n"/>
    </row>
    <row r="491">
      <c r="A491" t="n">
        <v>39728</v>
      </c>
      <c r="B491" t="inlineStr">
        <is>
          <t>Norris, Reid Mitchell</t>
        </is>
      </c>
      <c r="C491" t="inlineStr">
        <is>
          <t>Manzanita</t>
        </is>
      </c>
      <c r="D491" s="85" t="n">
        <v>0</v>
      </c>
      <c r="E491" s="165" t="n"/>
      <c r="G491" s="63">
        <f>IFERROR(VLOOKUP($A491,sectionidss,4,FALSE)," ")</f>
        <v/>
      </c>
      <c r="H491" s="63">
        <f>IFERROR(VLOOKUP($G491,otherinfo,2,FALSE)," ")</f>
        <v/>
      </c>
      <c r="J491" s="90">
        <f>IFERROR(VLOOKUP($G491,otherinfo,3,FALSE)," ")</f>
        <v/>
      </c>
      <c r="O491" s="86" t="n"/>
      <c r="P491" s="86" t="n"/>
    </row>
    <row r="492">
      <c r="A492" t="n">
        <v>39728</v>
      </c>
      <c r="B492" t="inlineStr">
        <is>
          <t>Norris, Reid Mitchell</t>
        </is>
      </c>
      <c r="C492" t="inlineStr">
        <is>
          <t>Manzanita</t>
        </is>
      </c>
      <c r="D492" s="85" t="n">
        <v>0</v>
      </c>
      <c r="E492" s="165" t="n"/>
      <c r="G492" s="63">
        <f>IFERROR(VLOOKUP($A492,sectionidss,3,FALSE)," ")</f>
        <v/>
      </c>
      <c r="H492" s="63">
        <f>IFERROR(VLOOKUP($G492,otherinfo,2,FALSE)," ")</f>
        <v/>
      </c>
      <c r="J492" s="90">
        <f>IFERROR(VLOOKUP($G492,otherinfo,3,FALSE)," ")</f>
        <v/>
      </c>
      <c r="O492" s="86" t="n"/>
      <c r="P492" s="86" t="n"/>
    </row>
    <row r="493">
      <c r="A493" t="n">
        <v>39728</v>
      </c>
      <c r="B493" t="inlineStr">
        <is>
          <t>Norris, Reid Mitchell</t>
        </is>
      </c>
      <c r="C493" t="inlineStr">
        <is>
          <t>Manzanita</t>
        </is>
      </c>
      <c r="D493" s="85" t="n">
        <v>0</v>
      </c>
      <c r="E493" s="165" t="n"/>
      <c r="G493" s="63">
        <f>IFERROR(VLOOKUP($A493,sectionidss,2,FALSE)," ")</f>
        <v/>
      </c>
      <c r="H493" s="63">
        <f>IFERROR(VLOOKUP($G493,otherinfo,2,FALSE)," ")</f>
        <v/>
      </c>
      <c r="J493" s="90">
        <f>IFERROR(VLOOKUP($G493,otherinfo,3,FALSE)," ")</f>
        <v/>
      </c>
      <c r="O493" s="86" t="n"/>
      <c r="P493" s="86" t="n"/>
    </row>
    <row r="494">
      <c r="A494" t="n">
        <v>39412</v>
      </c>
      <c r="B494" t="inlineStr">
        <is>
          <t>Orozco, Kayla Lynn</t>
        </is>
      </c>
      <c r="C494" t="inlineStr">
        <is>
          <t>Manzanita</t>
        </is>
      </c>
      <c r="D494" s="85" t="n">
        <v>0</v>
      </c>
      <c r="E494" s="165" t="n"/>
      <c r="G494" s="63">
        <f>IFERROR(VLOOKUP($A494,sectionidss,7,FALSE)," ")</f>
        <v/>
      </c>
      <c r="H494" s="63">
        <f>IFERROR(VLOOKUP($G494,otherinfo,2,FALSE)," ")</f>
        <v/>
      </c>
      <c r="J494" s="90">
        <f>IFERROR(VLOOKUP($G494,otherinfo,3,FALSE)," ")</f>
        <v/>
      </c>
      <c r="O494" s="86" t="n"/>
      <c r="P494" s="86" t="n"/>
    </row>
    <row r="495">
      <c r="A495" t="n">
        <v>39412</v>
      </c>
      <c r="B495" t="inlineStr">
        <is>
          <t>Orozco, Kayla Lynn</t>
        </is>
      </c>
      <c r="C495" t="inlineStr">
        <is>
          <t>Manzanita</t>
        </is>
      </c>
      <c r="D495" s="85" t="n">
        <v>0</v>
      </c>
      <c r="E495" s="165" t="n"/>
      <c r="G495" s="63">
        <f>IFERROR(VLOOKUP($A495,sectionidss,6,FALSE)," ")</f>
        <v/>
      </c>
      <c r="H495" s="63">
        <f>IFERROR(VLOOKUP($G495,otherinfo,2,FALSE)," ")</f>
        <v/>
      </c>
      <c r="J495" s="90">
        <f>IFERROR(VLOOKUP($G495,otherinfo,3,FALSE)," ")</f>
        <v/>
      </c>
      <c r="O495" s="86" t="n"/>
      <c r="P495" s="86" t="n"/>
    </row>
    <row r="496">
      <c r="A496" t="n">
        <v>39412</v>
      </c>
      <c r="B496" t="inlineStr">
        <is>
          <t>Orozco, Kayla Lynn</t>
        </is>
      </c>
      <c r="C496" t="inlineStr">
        <is>
          <t>Manzanita</t>
        </is>
      </c>
      <c r="D496" s="85" t="n">
        <v>0</v>
      </c>
      <c r="E496" s="165" t="n"/>
      <c r="G496" s="63">
        <f>IFERROR(VLOOKUP($A496,sectionidss,5,FALSE)," ")</f>
        <v/>
      </c>
      <c r="H496" s="63">
        <f>IFERROR(VLOOKUP($G496,otherinfo,2,FALSE)," ")</f>
        <v/>
      </c>
      <c r="J496" s="90">
        <f>IFERROR(VLOOKUP($G496,otherinfo,3,FALSE)," ")</f>
        <v/>
      </c>
      <c r="O496" s="86" t="n"/>
      <c r="P496" s="86" t="n"/>
    </row>
    <row r="497">
      <c r="A497" t="n">
        <v>39412</v>
      </c>
      <c r="B497" t="inlineStr">
        <is>
          <t>Orozco, Kayla Lynn</t>
        </is>
      </c>
      <c r="C497" t="inlineStr">
        <is>
          <t>Manzanita</t>
        </is>
      </c>
      <c r="D497" s="85" t="n">
        <v>0</v>
      </c>
      <c r="E497" s="165" t="n"/>
      <c r="G497" s="63">
        <f>IFERROR(VLOOKUP($A497,sectionidss,4,FALSE)," ")</f>
        <v/>
      </c>
      <c r="H497" s="63">
        <f>IFERROR(VLOOKUP($G497,otherinfo,2,FALSE)," ")</f>
        <v/>
      </c>
      <c r="J497" s="90">
        <f>IFERROR(VLOOKUP($G497,otherinfo,3,FALSE)," ")</f>
        <v/>
      </c>
      <c r="O497" s="86" t="n"/>
      <c r="P497" s="86" t="n"/>
    </row>
    <row r="498">
      <c r="A498" t="n">
        <v>39412</v>
      </c>
      <c r="B498" t="inlineStr">
        <is>
          <t>Orozco, Kayla Lynn</t>
        </is>
      </c>
      <c r="C498" t="inlineStr">
        <is>
          <t>Manzanita</t>
        </is>
      </c>
      <c r="D498" s="85" t="n">
        <v>0</v>
      </c>
      <c r="E498" s="165" t="n"/>
      <c r="G498" s="63">
        <f>IFERROR(VLOOKUP($A498,sectionidss,3,FALSE)," ")</f>
        <v/>
      </c>
      <c r="H498" s="63">
        <f>IFERROR(VLOOKUP($G498,otherinfo,2,FALSE)," ")</f>
        <v/>
      </c>
      <c r="J498" s="90">
        <f>IFERROR(VLOOKUP($G498,otherinfo,3,FALSE)," ")</f>
        <v/>
      </c>
      <c r="O498" s="86" t="n"/>
      <c r="P498" s="86" t="n"/>
    </row>
    <row r="499">
      <c r="A499" t="n">
        <v>39412</v>
      </c>
      <c r="B499" t="inlineStr">
        <is>
          <t>Orozco, Kayla Lynn</t>
        </is>
      </c>
      <c r="C499" t="inlineStr">
        <is>
          <t>Manzanita</t>
        </is>
      </c>
      <c r="D499" s="85" t="n">
        <v>0</v>
      </c>
      <c r="E499" s="165" t="n"/>
      <c r="G499" s="63">
        <f>IFERROR(VLOOKUP($A499,sectionidss,2,FALSE)," ")</f>
        <v/>
      </c>
      <c r="H499" s="63">
        <f>IFERROR(VLOOKUP($G499,otherinfo,2,FALSE)," ")</f>
        <v/>
      </c>
      <c r="J499" s="90">
        <f>IFERROR(VLOOKUP($G499,otherinfo,3,FALSE)," ")</f>
        <v/>
      </c>
      <c r="O499" s="86" t="n"/>
      <c r="P499" s="86" t="n"/>
    </row>
    <row r="500">
      <c r="A500" t="n">
        <v>37701</v>
      </c>
      <c r="B500" t="inlineStr">
        <is>
          <t>Pedersen, Grace Marie</t>
        </is>
      </c>
      <c r="C500" t="inlineStr">
        <is>
          <t>Manzanita</t>
        </is>
      </c>
      <c r="D500" s="85" t="n">
        <v>0</v>
      </c>
      <c r="E500" s="165" t="n"/>
      <c r="G500" s="63">
        <f>IFERROR(VLOOKUP($A500,sectionidss,7,FALSE)," ")</f>
        <v/>
      </c>
      <c r="H500" s="63">
        <f>IFERROR(VLOOKUP($G500,otherinfo,2,FALSE)," ")</f>
        <v/>
      </c>
      <c r="J500" s="90">
        <f>IFERROR(VLOOKUP($G500,otherinfo,3,FALSE)," ")</f>
        <v/>
      </c>
      <c r="O500" s="86" t="n"/>
      <c r="P500" s="86" t="n"/>
    </row>
    <row r="501">
      <c r="A501" t="n">
        <v>37701</v>
      </c>
      <c r="B501" t="inlineStr">
        <is>
          <t>Pedersen, Grace Marie</t>
        </is>
      </c>
      <c r="C501" t="inlineStr">
        <is>
          <t>Manzanita</t>
        </is>
      </c>
      <c r="D501" s="85" t="n">
        <v>0</v>
      </c>
      <c r="E501" s="165" t="n"/>
      <c r="G501" s="63">
        <f>IFERROR(VLOOKUP($A501,sectionidss,6,FALSE)," ")</f>
        <v/>
      </c>
      <c r="H501" s="63">
        <f>IFERROR(VLOOKUP($G501,otherinfo,2,FALSE)," ")</f>
        <v/>
      </c>
      <c r="J501" s="90">
        <f>IFERROR(VLOOKUP($G501,otherinfo,3,FALSE)," ")</f>
        <v/>
      </c>
      <c r="O501" s="86" t="n"/>
      <c r="P501" s="86" t="n"/>
    </row>
    <row r="502">
      <c r="A502" t="n">
        <v>37701</v>
      </c>
      <c r="B502" t="inlineStr">
        <is>
          <t>Pedersen, Grace Marie</t>
        </is>
      </c>
      <c r="C502" t="inlineStr">
        <is>
          <t>Manzanita</t>
        </is>
      </c>
      <c r="D502" s="85" t="n">
        <v>0</v>
      </c>
      <c r="E502" s="165" t="n"/>
      <c r="G502" s="63">
        <f>IFERROR(VLOOKUP($A502,sectionidss,5,FALSE)," ")</f>
        <v/>
      </c>
      <c r="H502" s="63">
        <f>IFERROR(VLOOKUP($G502,otherinfo,2,FALSE)," ")</f>
        <v/>
      </c>
      <c r="J502" s="90">
        <f>IFERROR(VLOOKUP($G502,otherinfo,3,FALSE)," ")</f>
        <v/>
      </c>
      <c r="O502" s="86" t="n"/>
      <c r="P502" s="86" t="n"/>
    </row>
    <row r="503">
      <c r="A503" t="n">
        <v>37701</v>
      </c>
      <c r="B503" t="inlineStr">
        <is>
          <t>Pedersen, Grace Marie</t>
        </is>
      </c>
      <c r="C503" t="inlineStr">
        <is>
          <t>Manzanita</t>
        </is>
      </c>
      <c r="D503" s="85" t="n">
        <v>0</v>
      </c>
      <c r="E503" s="165" t="n"/>
      <c r="G503" s="63">
        <f>IFERROR(VLOOKUP($A503,sectionidss,4,FALSE)," ")</f>
        <v/>
      </c>
      <c r="H503" s="63">
        <f>IFERROR(VLOOKUP($G503,otherinfo,2,FALSE)," ")</f>
        <v/>
      </c>
      <c r="J503" s="90">
        <f>IFERROR(VLOOKUP($G503,otherinfo,3,FALSE)," ")</f>
        <v/>
      </c>
      <c r="O503" s="86" t="n"/>
      <c r="P503" s="86" t="n"/>
    </row>
    <row r="504">
      <c r="A504" t="n">
        <v>37701</v>
      </c>
      <c r="B504" t="inlineStr">
        <is>
          <t>Pedersen, Grace Marie</t>
        </is>
      </c>
      <c r="C504" t="inlineStr">
        <is>
          <t>Manzanita</t>
        </is>
      </c>
      <c r="D504" s="85" t="n">
        <v>0</v>
      </c>
      <c r="E504" s="165" t="n"/>
      <c r="G504" s="63">
        <f>IFERROR(VLOOKUP($A504,sectionidss,3,FALSE)," ")</f>
        <v/>
      </c>
      <c r="H504" s="63">
        <f>IFERROR(VLOOKUP($G504,otherinfo,2,FALSE)," ")</f>
        <v/>
      </c>
      <c r="J504" s="90">
        <f>IFERROR(VLOOKUP($G504,otherinfo,3,FALSE)," ")</f>
        <v/>
      </c>
      <c r="O504" s="86" t="n"/>
      <c r="P504" s="86" t="n"/>
    </row>
    <row r="505">
      <c r="A505" t="n">
        <v>37701</v>
      </c>
      <c r="B505" t="inlineStr">
        <is>
          <t>Pedersen, Grace Marie</t>
        </is>
      </c>
      <c r="C505" t="inlineStr">
        <is>
          <t>Manzanita</t>
        </is>
      </c>
      <c r="D505" s="85" t="n">
        <v>0</v>
      </c>
      <c r="E505" s="165" t="n"/>
      <c r="G505" s="63">
        <f>IFERROR(VLOOKUP($A505,sectionidss,2,FALSE)," ")</f>
        <v/>
      </c>
      <c r="H505" s="63">
        <f>IFERROR(VLOOKUP($G505,otherinfo,2,FALSE)," ")</f>
        <v/>
      </c>
      <c r="J505" s="90">
        <f>IFERROR(VLOOKUP($G505,otherinfo,3,FALSE)," ")</f>
        <v/>
      </c>
      <c r="O505" s="86" t="n"/>
      <c r="P505" s="86" t="n"/>
    </row>
    <row r="506">
      <c r="A506" t="n">
        <v>35072</v>
      </c>
      <c r="B506" t="inlineStr">
        <is>
          <t>Pelay, Haley</t>
        </is>
      </c>
      <c r="C506" t="inlineStr">
        <is>
          <t>Manzanita</t>
        </is>
      </c>
      <c r="D506" s="85" t="n">
        <v>0</v>
      </c>
      <c r="E506" s="165" t="n"/>
      <c r="G506" s="63">
        <f>IFERROR(VLOOKUP($A506,sectionidss,7,FALSE)," ")</f>
        <v/>
      </c>
      <c r="H506" s="63">
        <f>IFERROR(VLOOKUP($G506,otherinfo,2,FALSE)," ")</f>
        <v/>
      </c>
      <c r="J506" s="90">
        <f>IFERROR(VLOOKUP($G506,otherinfo,3,FALSE)," ")</f>
        <v/>
      </c>
      <c r="O506" s="86" t="n"/>
      <c r="P506" s="86" t="n"/>
    </row>
    <row r="507">
      <c r="A507" t="n">
        <v>35072</v>
      </c>
      <c r="B507" t="inlineStr">
        <is>
          <t>Pelay, Haley</t>
        </is>
      </c>
      <c r="C507" t="inlineStr">
        <is>
          <t>Manzanita</t>
        </is>
      </c>
      <c r="D507" s="85" t="n">
        <v>0</v>
      </c>
      <c r="E507" s="165" t="n"/>
      <c r="G507" s="63">
        <f>IFERROR(VLOOKUP($A507,sectionidss,6,FALSE)," ")</f>
        <v/>
      </c>
      <c r="H507" s="63">
        <f>IFERROR(VLOOKUP($G507,otherinfo,2,FALSE)," ")</f>
        <v/>
      </c>
      <c r="J507" s="90">
        <f>IFERROR(VLOOKUP($G507,otherinfo,3,FALSE)," ")</f>
        <v/>
      </c>
      <c r="O507" s="86" t="n"/>
      <c r="P507" s="86" t="n"/>
    </row>
    <row r="508">
      <c r="A508" t="n">
        <v>35072</v>
      </c>
      <c r="B508" t="inlineStr">
        <is>
          <t>Pelay, Haley</t>
        </is>
      </c>
      <c r="C508" t="inlineStr">
        <is>
          <t>Manzanita</t>
        </is>
      </c>
      <c r="D508" s="85" t="n">
        <v>0</v>
      </c>
      <c r="E508" s="165" t="n"/>
      <c r="G508" s="63">
        <f>IFERROR(VLOOKUP($A508,sectionidss,5,FALSE)," ")</f>
        <v/>
      </c>
      <c r="H508" s="63">
        <f>IFERROR(VLOOKUP($G508,otherinfo,2,FALSE)," ")</f>
        <v/>
      </c>
      <c r="J508" s="90">
        <f>IFERROR(VLOOKUP($G508,otherinfo,3,FALSE)," ")</f>
        <v/>
      </c>
      <c r="O508" s="86" t="n"/>
      <c r="P508" s="86" t="n"/>
    </row>
    <row r="509">
      <c r="A509" t="n">
        <v>35072</v>
      </c>
      <c r="B509" t="inlineStr">
        <is>
          <t>Pelay, Haley</t>
        </is>
      </c>
      <c r="C509" t="inlineStr">
        <is>
          <t>Manzanita</t>
        </is>
      </c>
      <c r="D509" s="85" t="n">
        <v>0</v>
      </c>
      <c r="E509" s="165" t="n"/>
      <c r="G509" s="63">
        <f>IFERROR(VLOOKUP($A509,sectionidss,4,FALSE)," ")</f>
        <v/>
      </c>
      <c r="H509" s="63">
        <f>IFERROR(VLOOKUP($G509,otherinfo,2,FALSE)," ")</f>
        <v/>
      </c>
      <c r="J509" s="90">
        <f>IFERROR(VLOOKUP($G509,otherinfo,3,FALSE)," ")</f>
        <v/>
      </c>
      <c r="O509" s="86" t="n"/>
      <c r="P509" s="86" t="n"/>
    </row>
    <row r="510">
      <c r="A510" t="n">
        <v>35072</v>
      </c>
      <c r="B510" t="inlineStr">
        <is>
          <t>Pelay, Haley</t>
        </is>
      </c>
      <c r="C510" t="inlineStr">
        <is>
          <t>Manzanita</t>
        </is>
      </c>
      <c r="D510" s="85" t="n">
        <v>0</v>
      </c>
      <c r="E510" s="165" t="n"/>
      <c r="G510" s="63">
        <f>IFERROR(VLOOKUP($A510,sectionidss,3,FALSE)," ")</f>
        <v/>
      </c>
      <c r="H510" s="63">
        <f>IFERROR(VLOOKUP($G510,otherinfo,2,FALSE)," ")</f>
        <v/>
      </c>
      <c r="J510" s="90">
        <f>IFERROR(VLOOKUP($G510,otherinfo,3,FALSE)," ")</f>
        <v/>
      </c>
      <c r="O510" s="86" t="n"/>
      <c r="P510" s="86" t="n"/>
    </row>
    <row r="511">
      <c r="A511" t="n">
        <v>35072</v>
      </c>
      <c r="B511" t="inlineStr">
        <is>
          <t>Pelay, Haley</t>
        </is>
      </c>
      <c r="C511" t="inlineStr">
        <is>
          <t>Manzanita</t>
        </is>
      </c>
      <c r="D511" s="85" t="n">
        <v>0</v>
      </c>
      <c r="E511" s="165" t="n"/>
      <c r="G511" s="63">
        <f>IFERROR(VLOOKUP($A511,sectionidss,2,FALSE)," ")</f>
        <v/>
      </c>
      <c r="H511" s="63">
        <f>IFERROR(VLOOKUP($G511,otherinfo,2,FALSE)," ")</f>
        <v/>
      </c>
      <c r="J511" s="90">
        <f>IFERROR(VLOOKUP($G511,otherinfo,3,FALSE)," ")</f>
        <v/>
      </c>
      <c r="O511" s="86" t="n"/>
      <c r="P511" s="86" t="n"/>
    </row>
    <row r="512">
      <c r="A512" t="n">
        <v>39550</v>
      </c>
      <c r="B512" t="inlineStr">
        <is>
          <t>Pereira, Genevieve</t>
        </is>
      </c>
      <c r="C512" t="inlineStr">
        <is>
          <t>Manzanita</t>
        </is>
      </c>
      <c r="D512" s="85" t="n">
        <v>0</v>
      </c>
      <c r="E512" s="165" t="n"/>
      <c r="G512" s="63">
        <f>IFERROR(VLOOKUP($A512,sectionidss,7,FALSE)," ")</f>
        <v/>
      </c>
      <c r="H512" s="63">
        <f>IFERROR(VLOOKUP($G512,otherinfo,2,FALSE)," ")</f>
        <v/>
      </c>
      <c r="J512" s="90">
        <f>IFERROR(VLOOKUP($G512,otherinfo,3,FALSE)," ")</f>
        <v/>
      </c>
      <c r="O512" s="86" t="n"/>
      <c r="P512" s="86" t="n"/>
    </row>
    <row r="513">
      <c r="A513" t="n">
        <v>39550</v>
      </c>
      <c r="B513" t="inlineStr">
        <is>
          <t>Pereira, Genevieve</t>
        </is>
      </c>
      <c r="C513" t="inlineStr">
        <is>
          <t>Manzanita</t>
        </is>
      </c>
      <c r="D513" s="85" t="n">
        <v>0</v>
      </c>
      <c r="E513" s="165" t="n"/>
      <c r="G513" s="63">
        <f>IFERROR(VLOOKUP($A513,sectionidss,6,FALSE)," ")</f>
        <v/>
      </c>
      <c r="H513" s="63">
        <f>IFERROR(VLOOKUP($G513,otherinfo,2,FALSE)," ")</f>
        <v/>
      </c>
      <c r="J513" s="90">
        <f>IFERROR(VLOOKUP($G513,otherinfo,3,FALSE)," ")</f>
        <v/>
      </c>
      <c r="O513" s="86" t="n"/>
      <c r="P513" s="86" t="n"/>
    </row>
    <row r="514">
      <c r="A514" t="n">
        <v>39550</v>
      </c>
      <c r="B514" t="inlineStr">
        <is>
          <t>Pereira, Genevieve</t>
        </is>
      </c>
      <c r="C514" t="inlineStr">
        <is>
          <t>Manzanita</t>
        </is>
      </c>
      <c r="D514" s="85" t="n">
        <v>0</v>
      </c>
      <c r="E514" s="165" t="n"/>
      <c r="G514" s="63">
        <f>IFERROR(VLOOKUP($A514,sectionidss,5,FALSE)," ")</f>
        <v/>
      </c>
      <c r="H514" s="63">
        <f>IFERROR(VLOOKUP($G514,otherinfo,2,FALSE)," ")</f>
        <v/>
      </c>
      <c r="J514" s="90">
        <f>IFERROR(VLOOKUP($G514,otherinfo,3,FALSE)," ")</f>
        <v/>
      </c>
      <c r="O514" s="86" t="n"/>
      <c r="P514" s="86" t="n"/>
    </row>
    <row r="515">
      <c r="A515" t="n">
        <v>39550</v>
      </c>
      <c r="B515" t="inlineStr">
        <is>
          <t>Pereira, Genevieve</t>
        </is>
      </c>
      <c r="C515" t="inlineStr">
        <is>
          <t>Manzanita</t>
        </is>
      </c>
      <c r="D515" s="85" t="n">
        <v>0</v>
      </c>
      <c r="E515" s="165" t="n"/>
      <c r="G515" s="63">
        <f>IFERROR(VLOOKUP($A515,sectionidss,4,FALSE)," ")</f>
        <v/>
      </c>
      <c r="H515" s="63">
        <f>IFERROR(VLOOKUP($G515,otherinfo,2,FALSE)," ")</f>
        <v/>
      </c>
      <c r="J515" s="90">
        <f>IFERROR(VLOOKUP($G515,otherinfo,3,FALSE)," ")</f>
        <v/>
      </c>
      <c r="O515" s="86" t="n"/>
      <c r="P515" s="86" t="n"/>
    </row>
    <row r="516">
      <c r="A516" t="n">
        <v>39550</v>
      </c>
      <c r="B516" t="inlineStr">
        <is>
          <t>Pereira, Genevieve</t>
        </is>
      </c>
      <c r="C516" t="inlineStr">
        <is>
          <t>Manzanita</t>
        </is>
      </c>
      <c r="D516" s="85" t="n">
        <v>0</v>
      </c>
      <c r="E516" s="165" t="n"/>
      <c r="G516" s="63">
        <f>IFERROR(VLOOKUP($A516,sectionidss,3,FALSE)," ")</f>
        <v/>
      </c>
      <c r="H516" s="63">
        <f>IFERROR(VLOOKUP($G516,otherinfo,2,FALSE)," ")</f>
        <v/>
      </c>
      <c r="J516" s="90">
        <f>IFERROR(VLOOKUP($G516,otherinfo,3,FALSE)," ")</f>
        <v/>
      </c>
      <c r="O516" s="86" t="n"/>
      <c r="P516" s="86" t="n"/>
    </row>
    <row r="517">
      <c r="A517" t="n">
        <v>39550</v>
      </c>
      <c r="B517" t="inlineStr">
        <is>
          <t>Pereira, Genevieve</t>
        </is>
      </c>
      <c r="C517" t="inlineStr">
        <is>
          <t>Manzanita</t>
        </is>
      </c>
      <c r="D517" s="85" t="n">
        <v>0</v>
      </c>
      <c r="E517" s="165" t="n"/>
      <c r="G517" s="63">
        <f>IFERROR(VLOOKUP($A517,sectionidss,2,FALSE)," ")</f>
        <v/>
      </c>
      <c r="H517" s="63">
        <f>IFERROR(VLOOKUP($G517,otherinfo,2,FALSE)," ")</f>
        <v/>
      </c>
      <c r="J517" s="90">
        <f>IFERROR(VLOOKUP($G517,otherinfo,3,FALSE)," ")</f>
        <v/>
      </c>
      <c r="O517" s="86" t="n"/>
      <c r="P517" s="86" t="n"/>
    </row>
    <row r="518">
      <c r="A518" t="n">
        <v>35263</v>
      </c>
      <c r="B518" t="inlineStr">
        <is>
          <t>Phelps, Edie Sparrow</t>
        </is>
      </c>
      <c r="C518" t="inlineStr">
        <is>
          <t>Manzanita</t>
        </is>
      </c>
      <c r="D518" s="85" t="n">
        <v>0</v>
      </c>
      <c r="E518" s="165" t="n"/>
      <c r="G518" s="63">
        <f>IFERROR(VLOOKUP($A518,sectionidss,7,FALSE)," ")</f>
        <v/>
      </c>
      <c r="H518" s="63">
        <f>IFERROR(VLOOKUP($G518,otherinfo,2,FALSE)," ")</f>
        <v/>
      </c>
      <c r="J518" s="90">
        <f>IFERROR(VLOOKUP($G518,otherinfo,3,FALSE)," ")</f>
        <v/>
      </c>
      <c r="O518" s="86" t="n"/>
      <c r="P518" s="86" t="n"/>
    </row>
    <row r="519">
      <c r="A519" t="n">
        <v>35263</v>
      </c>
      <c r="B519" t="inlineStr">
        <is>
          <t>Phelps, Edie Sparrow</t>
        </is>
      </c>
      <c r="C519" t="inlineStr">
        <is>
          <t>Manzanita</t>
        </is>
      </c>
      <c r="D519" s="85" t="n">
        <v>0</v>
      </c>
      <c r="E519" s="165" t="n"/>
      <c r="G519" s="63">
        <f>IFERROR(VLOOKUP($A519,sectionidss,6,FALSE)," ")</f>
        <v/>
      </c>
      <c r="H519" s="63">
        <f>IFERROR(VLOOKUP($G519,otherinfo,2,FALSE)," ")</f>
        <v/>
      </c>
      <c r="J519" s="90">
        <f>IFERROR(VLOOKUP($G519,otherinfo,3,FALSE)," ")</f>
        <v/>
      </c>
      <c r="O519" s="86" t="n"/>
      <c r="P519" s="86" t="n"/>
    </row>
    <row r="520">
      <c r="A520" t="n">
        <v>35263</v>
      </c>
      <c r="B520" t="inlineStr">
        <is>
          <t>Phelps, Edie Sparrow</t>
        </is>
      </c>
      <c r="C520" t="inlineStr">
        <is>
          <t>Manzanita</t>
        </is>
      </c>
      <c r="D520" s="85" t="n">
        <v>0</v>
      </c>
      <c r="E520" s="165" t="n"/>
      <c r="G520" s="63">
        <f>IFERROR(VLOOKUP($A520,sectionidss,5,FALSE)," ")</f>
        <v/>
      </c>
      <c r="H520" s="63">
        <f>IFERROR(VLOOKUP($G520,otherinfo,2,FALSE)," ")</f>
        <v/>
      </c>
      <c r="J520" s="90">
        <f>IFERROR(VLOOKUP($G520,otherinfo,3,FALSE)," ")</f>
        <v/>
      </c>
      <c r="O520" s="86" t="n"/>
      <c r="P520" s="86" t="n"/>
    </row>
    <row r="521">
      <c r="A521" t="n">
        <v>35263</v>
      </c>
      <c r="B521" t="inlineStr">
        <is>
          <t>Phelps, Edie Sparrow</t>
        </is>
      </c>
      <c r="C521" t="inlineStr">
        <is>
          <t>Manzanita</t>
        </is>
      </c>
      <c r="D521" s="85" t="n">
        <v>0</v>
      </c>
      <c r="E521" s="165" t="n"/>
      <c r="G521" s="63">
        <f>IFERROR(VLOOKUP($A521,sectionidss,4,FALSE)," ")</f>
        <v/>
      </c>
      <c r="H521" s="63">
        <f>IFERROR(VLOOKUP($G521,otherinfo,2,FALSE)," ")</f>
        <v/>
      </c>
      <c r="J521" s="90">
        <f>IFERROR(VLOOKUP($G521,otherinfo,3,FALSE)," ")</f>
        <v/>
      </c>
      <c r="O521" s="86" t="n"/>
      <c r="P521" s="86" t="n"/>
    </row>
    <row r="522">
      <c r="A522" t="n">
        <v>35263</v>
      </c>
      <c r="B522" t="inlineStr">
        <is>
          <t>Phelps, Edie Sparrow</t>
        </is>
      </c>
      <c r="C522" t="inlineStr">
        <is>
          <t>Manzanita</t>
        </is>
      </c>
      <c r="D522" s="85" t="n">
        <v>0</v>
      </c>
      <c r="E522" s="165" t="n"/>
      <c r="G522" s="63">
        <f>IFERROR(VLOOKUP($A522,sectionidss,3,FALSE)," ")</f>
        <v/>
      </c>
      <c r="H522" s="63">
        <f>IFERROR(VLOOKUP($G522,otherinfo,2,FALSE)," ")</f>
        <v/>
      </c>
      <c r="J522" s="90">
        <f>IFERROR(VLOOKUP($G522,otherinfo,3,FALSE)," ")</f>
        <v/>
      </c>
      <c r="O522" s="86" t="n"/>
      <c r="P522" s="86" t="n"/>
    </row>
    <row r="523">
      <c r="A523" t="n">
        <v>35263</v>
      </c>
      <c r="B523" t="inlineStr">
        <is>
          <t>Phelps, Edie Sparrow</t>
        </is>
      </c>
      <c r="C523" t="inlineStr">
        <is>
          <t>Manzanita</t>
        </is>
      </c>
      <c r="D523" s="85" t="n">
        <v>0</v>
      </c>
      <c r="E523" s="165" t="n"/>
      <c r="G523" s="63">
        <f>IFERROR(VLOOKUP($A523,sectionidss,2,FALSE)," ")</f>
        <v/>
      </c>
      <c r="H523" s="63">
        <f>IFERROR(VLOOKUP($G523,otherinfo,2,FALSE)," ")</f>
        <v/>
      </c>
      <c r="J523" s="90">
        <f>IFERROR(VLOOKUP($G523,otherinfo,3,FALSE)," ")</f>
        <v/>
      </c>
      <c r="O523" s="86" t="n"/>
      <c r="P523" s="86" t="n"/>
    </row>
    <row r="524">
      <c r="A524" t="n">
        <v>35710</v>
      </c>
      <c r="B524" t="inlineStr">
        <is>
          <t>Pitt, Damien E</t>
        </is>
      </c>
      <c r="C524" t="inlineStr">
        <is>
          <t>Manzanita</t>
        </is>
      </c>
      <c r="D524" s="85" t="n">
        <v>0</v>
      </c>
      <c r="E524" s="165" t="n"/>
      <c r="G524" s="63">
        <f>IFERROR(VLOOKUP($A524,sectionidss,7,FALSE)," ")</f>
        <v/>
      </c>
      <c r="H524" s="63">
        <f>IFERROR(VLOOKUP($G524,otherinfo,2,FALSE)," ")</f>
        <v/>
      </c>
      <c r="J524" s="90">
        <f>IFERROR(VLOOKUP($G524,otherinfo,3,FALSE)," ")</f>
        <v/>
      </c>
      <c r="O524" s="86" t="n"/>
      <c r="P524" s="86" t="n"/>
    </row>
    <row r="525">
      <c r="A525" t="n">
        <v>35710</v>
      </c>
      <c r="B525" t="inlineStr">
        <is>
          <t>Pitt, Damien E</t>
        </is>
      </c>
      <c r="C525" t="inlineStr">
        <is>
          <t>Manzanita</t>
        </is>
      </c>
      <c r="D525" s="85" t="n">
        <v>0</v>
      </c>
      <c r="E525" s="165" t="n"/>
      <c r="G525" s="63">
        <f>IFERROR(VLOOKUP($A525,sectionidss,6,FALSE)," ")</f>
        <v/>
      </c>
      <c r="H525" s="63">
        <f>IFERROR(VLOOKUP($G525,otherinfo,2,FALSE)," ")</f>
        <v/>
      </c>
      <c r="J525" s="90">
        <f>IFERROR(VLOOKUP($G525,otherinfo,3,FALSE)," ")</f>
        <v/>
      </c>
      <c r="O525" s="86" t="n"/>
      <c r="P525" s="86" t="n"/>
    </row>
    <row r="526">
      <c r="A526" t="n">
        <v>35710</v>
      </c>
      <c r="B526" t="inlineStr">
        <is>
          <t>Pitt, Damien E</t>
        </is>
      </c>
      <c r="C526" t="inlineStr">
        <is>
          <t>Manzanita</t>
        </is>
      </c>
      <c r="D526" s="85" t="n">
        <v>0</v>
      </c>
      <c r="E526" s="165" t="n"/>
      <c r="G526" s="63">
        <f>IFERROR(VLOOKUP($A526,sectionidss,5,FALSE)," ")</f>
        <v/>
      </c>
      <c r="H526" s="63">
        <f>IFERROR(VLOOKUP($G526,otherinfo,2,FALSE)," ")</f>
        <v/>
      </c>
      <c r="J526" s="90">
        <f>IFERROR(VLOOKUP($G526,otherinfo,3,FALSE)," ")</f>
        <v/>
      </c>
      <c r="O526" s="86" t="n"/>
      <c r="P526" s="86" t="n"/>
    </row>
    <row r="527">
      <c r="A527" t="n">
        <v>35710</v>
      </c>
      <c r="B527" t="inlineStr">
        <is>
          <t>Pitt, Damien E</t>
        </is>
      </c>
      <c r="C527" t="inlineStr">
        <is>
          <t>Manzanita</t>
        </is>
      </c>
      <c r="D527" s="85" t="n">
        <v>0</v>
      </c>
      <c r="E527" s="165" t="n"/>
      <c r="G527" s="63">
        <f>IFERROR(VLOOKUP($A527,sectionidss,4,FALSE)," ")</f>
        <v/>
      </c>
      <c r="H527" s="63">
        <f>IFERROR(VLOOKUP($G527,otherinfo,2,FALSE)," ")</f>
        <v/>
      </c>
      <c r="J527" s="90">
        <f>IFERROR(VLOOKUP($G527,otherinfo,3,FALSE)," ")</f>
        <v/>
      </c>
      <c r="O527" s="86" t="n"/>
      <c r="P527" s="86" t="n"/>
    </row>
    <row r="528">
      <c r="A528" t="n">
        <v>35710</v>
      </c>
      <c r="B528" t="inlineStr">
        <is>
          <t>Pitt, Damien E</t>
        </is>
      </c>
      <c r="C528" t="inlineStr">
        <is>
          <t>Manzanita</t>
        </is>
      </c>
      <c r="D528" s="85" t="n">
        <v>0</v>
      </c>
      <c r="E528" s="165" t="n"/>
      <c r="G528" s="63">
        <f>IFERROR(VLOOKUP($A528,sectionidss,3,FALSE)," ")</f>
        <v/>
      </c>
      <c r="H528" s="63">
        <f>IFERROR(VLOOKUP($G528,otherinfo,2,FALSE)," ")</f>
        <v/>
      </c>
      <c r="J528" s="90">
        <f>IFERROR(VLOOKUP($G528,otherinfo,3,FALSE)," ")</f>
        <v/>
      </c>
      <c r="O528" s="86" t="n"/>
      <c r="P528" s="86" t="n"/>
    </row>
    <row r="529">
      <c r="A529" t="n">
        <v>35710</v>
      </c>
      <c r="B529" t="inlineStr">
        <is>
          <t>Pitt, Damien E</t>
        </is>
      </c>
      <c r="C529" t="inlineStr">
        <is>
          <t>Manzanita</t>
        </is>
      </c>
      <c r="D529" s="85" t="n">
        <v>0</v>
      </c>
      <c r="E529" s="165" t="n"/>
      <c r="G529" s="63">
        <f>IFERROR(VLOOKUP($A529,sectionidss,2,FALSE)," ")</f>
        <v/>
      </c>
      <c r="H529" s="63">
        <f>IFERROR(VLOOKUP($G529,otherinfo,2,FALSE)," ")</f>
        <v/>
      </c>
      <c r="J529" s="90">
        <f>IFERROR(VLOOKUP($G529,otherinfo,3,FALSE)," ")</f>
        <v/>
      </c>
      <c r="O529" s="86" t="n"/>
      <c r="P529" s="86" t="n"/>
    </row>
    <row r="530">
      <c r="A530" t="n">
        <v>39218</v>
      </c>
      <c r="B530" t="inlineStr">
        <is>
          <t>Platko, Kambrynn Ranae</t>
        </is>
      </c>
      <c r="C530" t="inlineStr">
        <is>
          <t>Manzanita</t>
        </is>
      </c>
      <c r="D530" s="85" t="n">
        <v>0</v>
      </c>
      <c r="E530" s="165" t="n"/>
      <c r="G530" s="63">
        <f>IFERROR(VLOOKUP($A530,sectionidss,7,FALSE)," ")</f>
        <v/>
      </c>
      <c r="H530" s="63">
        <f>IFERROR(VLOOKUP($G530,otherinfo,2,FALSE)," ")</f>
        <v/>
      </c>
      <c r="J530" s="90">
        <f>IFERROR(VLOOKUP($G530,otherinfo,3,FALSE)," ")</f>
        <v/>
      </c>
      <c r="O530" s="86" t="n"/>
      <c r="P530" s="86" t="n"/>
    </row>
    <row r="531">
      <c r="A531" t="n">
        <v>39218</v>
      </c>
      <c r="B531" t="inlineStr">
        <is>
          <t>Platko, Kambrynn Ranae</t>
        </is>
      </c>
      <c r="C531" t="inlineStr">
        <is>
          <t>Manzanita</t>
        </is>
      </c>
      <c r="D531" s="85" t="n">
        <v>0</v>
      </c>
      <c r="E531" s="165" t="n"/>
      <c r="G531" s="63">
        <f>IFERROR(VLOOKUP($A531,sectionidss,6,FALSE)," ")</f>
        <v/>
      </c>
      <c r="H531" s="63">
        <f>IFERROR(VLOOKUP($G531,otherinfo,2,FALSE)," ")</f>
        <v/>
      </c>
      <c r="J531" s="90">
        <f>IFERROR(VLOOKUP($G531,otherinfo,3,FALSE)," ")</f>
        <v/>
      </c>
      <c r="O531" s="86" t="n"/>
      <c r="P531" s="86" t="n"/>
    </row>
    <row r="532">
      <c r="A532" t="n">
        <v>39218</v>
      </c>
      <c r="B532" t="inlineStr">
        <is>
          <t>Platko, Kambrynn Ranae</t>
        </is>
      </c>
      <c r="C532" t="inlineStr">
        <is>
          <t>Manzanita</t>
        </is>
      </c>
      <c r="D532" s="85" t="n">
        <v>0</v>
      </c>
      <c r="E532" s="165" t="n"/>
      <c r="G532" s="63">
        <f>IFERROR(VLOOKUP($A532,sectionidss,5,FALSE)," ")</f>
        <v/>
      </c>
      <c r="H532" s="63">
        <f>IFERROR(VLOOKUP($G532,otherinfo,2,FALSE)," ")</f>
        <v/>
      </c>
      <c r="J532" s="90">
        <f>IFERROR(VLOOKUP($G532,otherinfo,3,FALSE)," ")</f>
        <v/>
      </c>
      <c r="O532" s="86" t="n"/>
      <c r="P532" s="86" t="n"/>
    </row>
    <row r="533">
      <c r="A533" t="n">
        <v>39218</v>
      </c>
      <c r="B533" t="inlineStr">
        <is>
          <t>Platko, Kambrynn Ranae</t>
        </is>
      </c>
      <c r="C533" t="inlineStr">
        <is>
          <t>Manzanita</t>
        </is>
      </c>
      <c r="D533" s="85" t="n">
        <v>0</v>
      </c>
      <c r="E533" s="165" t="n"/>
      <c r="G533" s="63">
        <f>IFERROR(VLOOKUP($A533,sectionidss,4,FALSE)," ")</f>
        <v/>
      </c>
      <c r="H533" s="63">
        <f>IFERROR(VLOOKUP($G533,otherinfo,2,FALSE)," ")</f>
        <v/>
      </c>
      <c r="J533" s="90">
        <f>IFERROR(VLOOKUP($G533,otherinfo,3,FALSE)," ")</f>
        <v/>
      </c>
      <c r="O533" s="86" t="n"/>
      <c r="P533" s="86" t="n"/>
    </row>
    <row r="534">
      <c r="A534" t="n">
        <v>39218</v>
      </c>
      <c r="B534" t="inlineStr">
        <is>
          <t>Platko, Kambrynn Ranae</t>
        </is>
      </c>
      <c r="C534" t="inlineStr">
        <is>
          <t>Manzanita</t>
        </is>
      </c>
      <c r="D534" s="85" t="n">
        <v>0</v>
      </c>
      <c r="E534" s="165" t="n"/>
      <c r="G534" s="63">
        <f>IFERROR(VLOOKUP($A534,sectionidss,3,FALSE)," ")</f>
        <v/>
      </c>
      <c r="H534" s="63">
        <f>IFERROR(VLOOKUP($G534,otherinfo,2,FALSE)," ")</f>
        <v/>
      </c>
      <c r="J534" s="90">
        <f>IFERROR(VLOOKUP($G534,otherinfo,3,FALSE)," ")</f>
        <v/>
      </c>
      <c r="O534" s="86" t="n"/>
      <c r="P534" s="86" t="n"/>
    </row>
    <row r="535">
      <c r="A535" t="n">
        <v>39218</v>
      </c>
      <c r="B535" t="inlineStr">
        <is>
          <t>Platko, Kambrynn Ranae</t>
        </is>
      </c>
      <c r="C535" t="inlineStr">
        <is>
          <t>Manzanita</t>
        </is>
      </c>
      <c r="D535" s="85" t="n">
        <v>0</v>
      </c>
      <c r="E535" s="165" t="n"/>
      <c r="G535" s="63">
        <f>IFERROR(VLOOKUP($A535,sectionidss,2,FALSE)," ")</f>
        <v/>
      </c>
      <c r="H535" s="63">
        <f>IFERROR(VLOOKUP($G535,otherinfo,2,FALSE)," ")</f>
        <v/>
      </c>
      <c r="J535" s="90">
        <f>IFERROR(VLOOKUP($G535,otherinfo,3,FALSE)," ")</f>
        <v/>
      </c>
      <c r="O535" s="86" t="n"/>
      <c r="P535" s="86" t="n"/>
    </row>
    <row r="536">
      <c r="A536" t="n">
        <v>35549</v>
      </c>
      <c r="B536" t="inlineStr">
        <is>
          <t>Pratchios-Gay, Calliope F</t>
        </is>
      </c>
      <c r="C536" t="inlineStr">
        <is>
          <t>Manzanita</t>
        </is>
      </c>
      <c r="D536" s="85" t="n">
        <v>0</v>
      </c>
      <c r="E536" s="165" t="n"/>
      <c r="G536" s="63">
        <f>IFERROR(VLOOKUP($A536,sectionidss,7,FALSE)," ")</f>
        <v/>
      </c>
      <c r="H536" s="63">
        <f>IFERROR(VLOOKUP($G536,otherinfo,2,FALSE)," ")</f>
        <v/>
      </c>
      <c r="J536" s="90">
        <f>IFERROR(VLOOKUP($G536,otherinfo,3,FALSE)," ")</f>
        <v/>
      </c>
      <c r="O536" s="86" t="n"/>
      <c r="P536" s="86" t="n"/>
    </row>
    <row r="537">
      <c r="A537" t="n">
        <v>35549</v>
      </c>
      <c r="B537" t="inlineStr">
        <is>
          <t>Pratchios-Gay, Calliope F</t>
        </is>
      </c>
      <c r="C537" t="inlineStr">
        <is>
          <t>Manzanita</t>
        </is>
      </c>
      <c r="D537" s="85" t="n">
        <v>0</v>
      </c>
      <c r="E537" s="165" t="n"/>
      <c r="G537" s="63">
        <f>IFERROR(VLOOKUP($A537,sectionidss,6,FALSE)," ")</f>
        <v/>
      </c>
      <c r="H537" s="63">
        <f>IFERROR(VLOOKUP($G537,otherinfo,2,FALSE)," ")</f>
        <v/>
      </c>
      <c r="J537" s="90">
        <f>IFERROR(VLOOKUP($G537,otherinfo,3,FALSE)," ")</f>
        <v/>
      </c>
    </row>
    <row r="538">
      <c r="A538" t="n">
        <v>35549</v>
      </c>
      <c r="B538" t="inlineStr">
        <is>
          <t>Pratchios-Gay, Calliope F</t>
        </is>
      </c>
      <c r="C538" t="inlineStr">
        <is>
          <t>Manzanita</t>
        </is>
      </c>
      <c r="D538" s="85" t="n">
        <v>0</v>
      </c>
      <c r="E538" s="165" t="n"/>
      <c r="G538" s="63">
        <f>IFERROR(VLOOKUP($A538,sectionidss,5,FALSE)," ")</f>
        <v/>
      </c>
      <c r="H538" s="63">
        <f>IFERROR(VLOOKUP($G538,otherinfo,2,FALSE)," ")</f>
        <v/>
      </c>
      <c r="J538" s="90">
        <f>IFERROR(VLOOKUP($G538,otherinfo,3,FALSE)," ")</f>
        <v/>
      </c>
    </row>
    <row r="539">
      <c r="A539" t="n">
        <v>35549</v>
      </c>
      <c r="B539" t="inlineStr">
        <is>
          <t>Pratchios-Gay, Calliope F</t>
        </is>
      </c>
      <c r="C539" t="inlineStr">
        <is>
          <t>Manzanita</t>
        </is>
      </c>
      <c r="D539" s="85" t="n">
        <v>0</v>
      </c>
      <c r="E539" s="165" t="n"/>
      <c r="G539" s="63">
        <f>IFERROR(VLOOKUP($A539,sectionidss,4,FALSE)," ")</f>
        <v/>
      </c>
      <c r="H539" s="63">
        <f>IFERROR(VLOOKUP($G539,otherinfo,2,FALSE)," ")</f>
        <v/>
      </c>
      <c r="J539" s="90">
        <f>IFERROR(VLOOKUP($G539,otherinfo,3,FALSE)," ")</f>
        <v/>
      </c>
    </row>
    <row r="540">
      <c r="A540" t="n">
        <v>35549</v>
      </c>
      <c r="B540" t="inlineStr">
        <is>
          <t>Pratchios-Gay, Calliope F</t>
        </is>
      </c>
      <c r="C540" t="inlineStr">
        <is>
          <t>Manzanita</t>
        </is>
      </c>
      <c r="D540" s="85" t="n">
        <v>0</v>
      </c>
      <c r="E540" s="165" t="n"/>
      <c r="G540" s="63">
        <f>IFERROR(VLOOKUP($A540,sectionidss,3,FALSE)," ")</f>
        <v/>
      </c>
      <c r="H540" s="63">
        <f>IFERROR(VLOOKUP($G540,otherinfo,2,FALSE)," ")</f>
        <v/>
      </c>
      <c r="J540" s="90">
        <f>IFERROR(VLOOKUP($G540,otherinfo,3,FALSE)," ")</f>
        <v/>
      </c>
    </row>
    <row r="541">
      <c r="A541" t="n">
        <v>35549</v>
      </c>
      <c r="B541" t="inlineStr">
        <is>
          <t>Pratchios-Gay, Calliope F</t>
        </is>
      </c>
      <c r="C541" t="inlineStr">
        <is>
          <t>Manzanita</t>
        </is>
      </c>
      <c r="D541" s="85" t="n">
        <v>0</v>
      </c>
      <c r="E541" s="165" t="n"/>
      <c r="G541" s="63">
        <f>IFERROR(VLOOKUP($A541,sectionidss,2,FALSE)," ")</f>
        <v/>
      </c>
      <c r="H541" s="63">
        <f>IFERROR(VLOOKUP($G541,otherinfo,2,FALSE)," ")</f>
        <v/>
      </c>
      <c r="J541" s="90">
        <f>IFERROR(VLOOKUP($G541,otherinfo,3,FALSE)," ")</f>
        <v/>
      </c>
    </row>
    <row r="542">
      <c r="A542" t="n">
        <v>35711</v>
      </c>
      <c r="B542" t="inlineStr">
        <is>
          <t>Purkerson, Clara Ruth</t>
        </is>
      </c>
      <c r="C542" t="inlineStr">
        <is>
          <t>Manzanita</t>
        </is>
      </c>
      <c r="D542" s="85" t="n">
        <v>0</v>
      </c>
      <c r="E542" s="165" t="n"/>
      <c r="G542" s="63">
        <f>IFERROR(VLOOKUP($A542,sectionidss,7,FALSE)," ")</f>
        <v/>
      </c>
      <c r="H542" s="63">
        <f>IFERROR(VLOOKUP($G542,otherinfo,2,FALSE)," ")</f>
        <v/>
      </c>
      <c r="J542" s="90">
        <f>IFERROR(VLOOKUP($G542,otherinfo,3,FALSE)," ")</f>
        <v/>
      </c>
    </row>
    <row r="543">
      <c r="A543" t="n">
        <v>35711</v>
      </c>
      <c r="B543" t="inlineStr">
        <is>
          <t>Purkerson, Clara Ruth</t>
        </is>
      </c>
      <c r="C543" t="inlineStr">
        <is>
          <t>Manzanita</t>
        </is>
      </c>
      <c r="D543" s="85" t="n">
        <v>0</v>
      </c>
      <c r="E543" s="165" t="n"/>
      <c r="G543" s="63">
        <f>IFERROR(VLOOKUP($A543,sectionidss,6,FALSE)," ")</f>
        <v/>
      </c>
      <c r="H543" s="63">
        <f>IFERROR(VLOOKUP($G543,otherinfo,2,FALSE)," ")</f>
        <v/>
      </c>
      <c r="J543" s="90">
        <f>IFERROR(VLOOKUP($G543,otherinfo,3,FALSE)," ")</f>
        <v/>
      </c>
      <c r="O543" s="86" t="n"/>
      <c r="P543" s="86" t="n"/>
    </row>
    <row r="544">
      <c r="A544" t="n">
        <v>35711</v>
      </c>
      <c r="B544" t="inlineStr">
        <is>
          <t>Purkerson, Clara Ruth</t>
        </is>
      </c>
      <c r="C544" t="inlineStr">
        <is>
          <t>Manzanita</t>
        </is>
      </c>
      <c r="D544" s="85" t="n">
        <v>0</v>
      </c>
      <c r="E544" s="165" t="n"/>
      <c r="G544" s="63">
        <f>IFERROR(VLOOKUP($A544,sectionidss,5,FALSE)," ")</f>
        <v/>
      </c>
      <c r="H544" s="63">
        <f>IFERROR(VLOOKUP($G544,otherinfo,2,FALSE)," ")</f>
        <v/>
      </c>
      <c r="J544" s="90">
        <f>IFERROR(VLOOKUP($G544,otherinfo,3,FALSE)," ")</f>
        <v/>
      </c>
      <c r="O544" s="86" t="n"/>
      <c r="P544" s="86" t="n"/>
    </row>
    <row r="545">
      <c r="A545" t="n">
        <v>35711</v>
      </c>
      <c r="B545" t="inlineStr">
        <is>
          <t>Purkerson, Clara Ruth</t>
        </is>
      </c>
      <c r="C545" t="inlineStr">
        <is>
          <t>Manzanita</t>
        </is>
      </c>
      <c r="D545" s="85" t="n">
        <v>0</v>
      </c>
      <c r="E545" s="165" t="n"/>
      <c r="G545" s="63">
        <f>IFERROR(VLOOKUP($A545,sectionidss,4,FALSE)," ")</f>
        <v/>
      </c>
      <c r="H545" s="63">
        <f>IFERROR(VLOOKUP($G545,otherinfo,2,FALSE)," ")</f>
        <v/>
      </c>
      <c r="J545" s="90">
        <f>IFERROR(VLOOKUP($G545,otherinfo,3,FALSE)," ")</f>
        <v/>
      </c>
      <c r="O545" s="86" t="n"/>
      <c r="P545" s="86" t="n"/>
    </row>
    <row r="546">
      <c r="A546" t="n">
        <v>35711</v>
      </c>
      <c r="B546" t="inlineStr">
        <is>
          <t>Purkerson, Clara Ruth</t>
        </is>
      </c>
      <c r="C546" t="inlineStr">
        <is>
          <t>Manzanita</t>
        </is>
      </c>
      <c r="D546" s="85" t="n">
        <v>0</v>
      </c>
      <c r="E546" s="165" t="n"/>
      <c r="G546" s="63">
        <f>IFERROR(VLOOKUP($A546,sectionidss,3,FALSE)," ")</f>
        <v/>
      </c>
      <c r="H546" s="63">
        <f>IFERROR(VLOOKUP($G546,otherinfo,2,FALSE)," ")</f>
        <v/>
      </c>
      <c r="J546" s="90">
        <f>IFERROR(VLOOKUP($G546,otherinfo,3,FALSE)," ")</f>
        <v/>
      </c>
      <c r="O546" s="86" t="n"/>
      <c r="P546" s="86" t="n"/>
    </row>
    <row r="547">
      <c r="A547" t="n">
        <v>35711</v>
      </c>
      <c r="B547" t="inlineStr">
        <is>
          <t>Purkerson, Clara Ruth</t>
        </is>
      </c>
      <c r="C547" t="inlineStr">
        <is>
          <t>Manzanita</t>
        </is>
      </c>
      <c r="D547" s="85" t="n">
        <v>0</v>
      </c>
      <c r="E547" s="165" t="n"/>
      <c r="G547" s="63">
        <f>IFERROR(VLOOKUP($A547,sectionidss,2,FALSE)," ")</f>
        <v/>
      </c>
      <c r="H547" s="63">
        <f>IFERROR(VLOOKUP($G547,otherinfo,2,FALSE)," ")</f>
        <v/>
      </c>
      <c r="J547" s="90">
        <f>IFERROR(VLOOKUP($G547,otherinfo,3,FALSE)," ")</f>
        <v/>
      </c>
      <c r="O547" s="86" t="n"/>
      <c r="P547" s="86" t="n"/>
    </row>
    <row r="548">
      <c r="A548" t="n">
        <v>35411</v>
      </c>
      <c r="B548" t="inlineStr">
        <is>
          <t>Ramsey, Ella O.</t>
        </is>
      </c>
      <c r="C548" t="inlineStr">
        <is>
          <t>Manzanita</t>
        </is>
      </c>
      <c r="D548" s="85" t="n">
        <v>0</v>
      </c>
      <c r="E548" s="165" t="n"/>
      <c r="G548" s="63">
        <f>IFERROR(VLOOKUP($A548,sectionidss,7,FALSE)," ")</f>
        <v/>
      </c>
      <c r="H548" s="63">
        <f>IFERROR(VLOOKUP($G548,otherinfo,2,FALSE)," ")</f>
        <v/>
      </c>
      <c r="J548" s="90">
        <f>IFERROR(VLOOKUP($G548,otherinfo,3,FALSE)," ")</f>
        <v/>
      </c>
      <c r="O548" s="86" t="n"/>
      <c r="P548" s="86" t="n"/>
    </row>
    <row r="549">
      <c r="A549" t="n">
        <v>35411</v>
      </c>
      <c r="B549" t="inlineStr">
        <is>
          <t>Ramsey, Ella O.</t>
        </is>
      </c>
      <c r="C549" t="inlineStr">
        <is>
          <t>Manzanita</t>
        </is>
      </c>
      <c r="D549" s="85" t="n">
        <v>0</v>
      </c>
      <c r="E549" s="165" t="n"/>
      <c r="G549" s="63">
        <f>IFERROR(VLOOKUP($A549,sectionidss,6,FALSE)," ")</f>
        <v/>
      </c>
      <c r="H549" s="63">
        <f>IFERROR(VLOOKUP($G549,otherinfo,2,FALSE)," ")</f>
        <v/>
      </c>
      <c r="J549" s="90">
        <f>IFERROR(VLOOKUP($G549,otherinfo,3,FALSE)," ")</f>
        <v/>
      </c>
      <c r="O549" s="86" t="n"/>
      <c r="P549" s="86" t="n"/>
    </row>
    <row r="550">
      <c r="A550" t="n">
        <v>35411</v>
      </c>
      <c r="B550" t="inlineStr">
        <is>
          <t>Ramsey, Ella O.</t>
        </is>
      </c>
      <c r="C550" t="inlineStr">
        <is>
          <t>Manzanita</t>
        </is>
      </c>
      <c r="D550" s="85" t="n">
        <v>0</v>
      </c>
      <c r="E550" s="165" t="n"/>
      <c r="G550" s="63">
        <f>IFERROR(VLOOKUP($A550,sectionidss,5,FALSE)," ")</f>
        <v/>
      </c>
      <c r="H550" s="63">
        <f>IFERROR(VLOOKUP($G550,otherinfo,2,FALSE)," ")</f>
        <v/>
      </c>
      <c r="J550" s="90">
        <f>IFERROR(VLOOKUP($G550,otherinfo,3,FALSE)," ")</f>
        <v/>
      </c>
      <c r="O550" s="86" t="n"/>
      <c r="P550" s="86" t="n"/>
    </row>
    <row r="551">
      <c r="A551" t="n">
        <v>35411</v>
      </c>
      <c r="B551" t="inlineStr">
        <is>
          <t>Ramsey, Ella O.</t>
        </is>
      </c>
      <c r="C551" t="inlineStr">
        <is>
          <t>Manzanita</t>
        </is>
      </c>
      <c r="D551" s="85" t="n">
        <v>0</v>
      </c>
      <c r="E551" s="165" t="n"/>
      <c r="G551" s="63">
        <f>IFERROR(VLOOKUP($A551,sectionidss,4,FALSE)," ")</f>
        <v/>
      </c>
      <c r="H551" s="63">
        <f>IFERROR(VLOOKUP($G551,otherinfo,2,FALSE)," ")</f>
        <v/>
      </c>
      <c r="J551" s="90">
        <f>IFERROR(VLOOKUP($G551,otherinfo,3,FALSE)," ")</f>
        <v/>
      </c>
      <c r="O551" s="86" t="n"/>
      <c r="P551" s="86" t="n"/>
    </row>
    <row r="552">
      <c r="A552" t="n">
        <v>35411</v>
      </c>
      <c r="B552" t="inlineStr">
        <is>
          <t>Ramsey, Ella O.</t>
        </is>
      </c>
      <c r="C552" t="inlineStr">
        <is>
          <t>Manzanita</t>
        </is>
      </c>
      <c r="D552" s="85" t="n">
        <v>0</v>
      </c>
      <c r="E552" s="165" t="n"/>
      <c r="G552" s="63">
        <f>IFERROR(VLOOKUP($A552,sectionidss,3,FALSE)," ")</f>
        <v/>
      </c>
      <c r="H552" s="63">
        <f>IFERROR(VLOOKUP($G552,otherinfo,2,FALSE)," ")</f>
        <v/>
      </c>
      <c r="J552" s="90">
        <f>IFERROR(VLOOKUP($G552,otherinfo,3,FALSE)," ")</f>
        <v/>
      </c>
      <c r="O552" s="86" t="n"/>
      <c r="P552" s="86" t="n"/>
    </row>
    <row r="553">
      <c r="A553" t="n">
        <v>35411</v>
      </c>
      <c r="B553" t="inlineStr">
        <is>
          <t>Ramsey, Ella O.</t>
        </is>
      </c>
      <c r="C553" t="inlineStr">
        <is>
          <t>Manzanita</t>
        </is>
      </c>
      <c r="D553" s="85" t="n">
        <v>0</v>
      </c>
      <c r="E553" s="165" t="n"/>
      <c r="G553" s="63">
        <f>IFERROR(VLOOKUP($A553,sectionidss,2,FALSE)," ")</f>
        <v/>
      </c>
      <c r="H553" s="63">
        <f>IFERROR(VLOOKUP($G553,otherinfo,2,FALSE)," ")</f>
        <v/>
      </c>
      <c r="J553" s="90">
        <f>IFERROR(VLOOKUP($G553,otherinfo,3,FALSE)," ")</f>
        <v/>
      </c>
      <c r="O553" s="86" t="n"/>
      <c r="P553" s="86" t="n"/>
    </row>
    <row r="554">
      <c r="A554" t="n">
        <v>35412</v>
      </c>
      <c r="B554" t="inlineStr">
        <is>
          <t>Reeves, Kai Hunter</t>
        </is>
      </c>
      <c r="C554" t="inlineStr">
        <is>
          <t>Manzanita</t>
        </is>
      </c>
      <c r="D554" s="85" t="n">
        <v>0</v>
      </c>
      <c r="E554" s="165" t="n"/>
      <c r="G554" s="63">
        <f>IFERROR(VLOOKUP($A554,sectionidss,7,FALSE)," ")</f>
        <v/>
      </c>
      <c r="H554" s="63">
        <f>IFERROR(VLOOKUP($G554,otherinfo,2,FALSE)," ")</f>
        <v/>
      </c>
      <c r="J554" s="90">
        <f>IFERROR(VLOOKUP($G554,otherinfo,3,FALSE)," ")</f>
        <v/>
      </c>
      <c r="O554" s="86" t="n"/>
      <c r="P554" s="86" t="n"/>
    </row>
    <row r="555">
      <c r="A555" t="n">
        <v>35412</v>
      </c>
      <c r="B555" t="inlineStr">
        <is>
          <t>Reeves, Kai Hunter</t>
        </is>
      </c>
      <c r="C555" t="inlineStr">
        <is>
          <t>Manzanita</t>
        </is>
      </c>
      <c r="D555" s="85" t="n">
        <v>0</v>
      </c>
      <c r="E555" s="165" t="n"/>
      <c r="G555" s="63">
        <f>IFERROR(VLOOKUP($A555,sectionidss,6,FALSE)," ")</f>
        <v/>
      </c>
      <c r="H555" s="63">
        <f>IFERROR(VLOOKUP($G555,otherinfo,2,FALSE)," ")</f>
        <v/>
      </c>
      <c r="J555" s="90">
        <f>IFERROR(VLOOKUP($G555,otherinfo,3,FALSE)," ")</f>
        <v/>
      </c>
      <c r="O555" s="86" t="n"/>
      <c r="P555" s="86" t="n"/>
    </row>
    <row r="556">
      <c r="A556" t="n">
        <v>35412</v>
      </c>
      <c r="B556" t="inlineStr">
        <is>
          <t>Reeves, Kai Hunter</t>
        </is>
      </c>
      <c r="C556" t="inlineStr">
        <is>
          <t>Manzanita</t>
        </is>
      </c>
      <c r="D556" s="85" t="n">
        <v>0</v>
      </c>
      <c r="E556" s="165" t="n"/>
      <c r="G556" s="63">
        <f>IFERROR(VLOOKUP($A556,sectionidss,5,FALSE)," ")</f>
        <v/>
      </c>
      <c r="H556" s="63">
        <f>IFERROR(VLOOKUP($G556,otherinfo,2,FALSE)," ")</f>
        <v/>
      </c>
      <c r="J556" s="90">
        <f>IFERROR(VLOOKUP($G556,otherinfo,3,FALSE)," ")</f>
        <v/>
      </c>
      <c r="O556" s="86" t="n"/>
      <c r="P556" s="86" t="n"/>
    </row>
    <row r="557">
      <c r="A557" t="n">
        <v>35412</v>
      </c>
      <c r="B557" t="inlineStr">
        <is>
          <t>Reeves, Kai Hunter</t>
        </is>
      </c>
      <c r="C557" t="inlineStr">
        <is>
          <t>Manzanita</t>
        </is>
      </c>
      <c r="D557" s="85" t="n">
        <v>0</v>
      </c>
      <c r="E557" s="165" t="n"/>
      <c r="G557" s="63">
        <f>IFERROR(VLOOKUP($A557,sectionidss,4,FALSE)," ")</f>
        <v/>
      </c>
      <c r="H557" s="63">
        <f>IFERROR(VLOOKUP($G557,otherinfo,2,FALSE)," ")</f>
        <v/>
      </c>
      <c r="J557" s="90">
        <f>IFERROR(VLOOKUP($G557,otherinfo,3,FALSE)," ")</f>
        <v/>
      </c>
      <c r="O557" s="86" t="n"/>
      <c r="P557" s="86" t="n"/>
    </row>
    <row r="558">
      <c r="A558" t="n">
        <v>35412</v>
      </c>
      <c r="B558" t="inlineStr">
        <is>
          <t>Reeves, Kai Hunter</t>
        </is>
      </c>
      <c r="C558" t="inlineStr">
        <is>
          <t>Manzanita</t>
        </is>
      </c>
      <c r="D558" s="85" t="n">
        <v>0</v>
      </c>
      <c r="E558" s="165" t="n"/>
      <c r="G558" s="63">
        <f>IFERROR(VLOOKUP($A558,sectionidss,3,FALSE)," ")</f>
        <v/>
      </c>
      <c r="H558" s="63">
        <f>IFERROR(VLOOKUP($G558,otherinfo,2,FALSE)," ")</f>
        <v/>
      </c>
      <c r="J558" s="90">
        <f>IFERROR(VLOOKUP($G558,otherinfo,3,FALSE)," ")</f>
        <v/>
      </c>
      <c r="O558" s="86" t="n"/>
      <c r="P558" s="86" t="n"/>
    </row>
    <row r="559">
      <c r="A559" t="n">
        <v>35412</v>
      </c>
      <c r="B559" t="inlineStr">
        <is>
          <t>Reeves, Kai Hunter</t>
        </is>
      </c>
      <c r="C559" t="inlineStr">
        <is>
          <t>Manzanita</t>
        </is>
      </c>
      <c r="D559" s="85" t="n">
        <v>0</v>
      </c>
      <c r="E559" s="165" t="n"/>
      <c r="G559" s="63">
        <f>IFERROR(VLOOKUP($A559,sectionidss,2,FALSE)," ")</f>
        <v/>
      </c>
      <c r="H559" s="63">
        <f>IFERROR(VLOOKUP($G559,otherinfo,2,FALSE)," ")</f>
        <v/>
      </c>
      <c r="J559" s="90">
        <f>IFERROR(VLOOKUP($G559,otherinfo,3,FALSE)," ")</f>
        <v/>
      </c>
      <c r="O559" s="86" t="n"/>
      <c r="P559" s="86" t="n"/>
    </row>
    <row r="560">
      <c r="A560" t="n">
        <v>34886</v>
      </c>
      <c r="B560" t="inlineStr">
        <is>
          <t>Richardson, Asa Allen Murray</t>
        </is>
      </c>
      <c r="C560" t="inlineStr">
        <is>
          <t>Manzanita</t>
        </is>
      </c>
      <c r="D560" s="85" t="n">
        <v>0</v>
      </c>
      <c r="E560" s="165" t="n"/>
      <c r="G560" s="63">
        <f>IFERROR(VLOOKUP($A560,sectionidss,7,FALSE)," ")</f>
        <v/>
      </c>
      <c r="H560" s="63">
        <f>IFERROR(VLOOKUP($G560,otherinfo,2,FALSE)," ")</f>
        <v/>
      </c>
      <c r="J560" s="90">
        <f>IFERROR(VLOOKUP($G560,otherinfo,3,FALSE)," ")</f>
        <v/>
      </c>
      <c r="O560" s="86" t="n"/>
      <c r="P560" s="86" t="n"/>
    </row>
    <row r="561">
      <c r="A561" t="n">
        <v>34886</v>
      </c>
      <c r="B561" t="inlineStr">
        <is>
          <t>Richardson, Asa Allen Murray</t>
        </is>
      </c>
      <c r="C561" t="inlineStr">
        <is>
          <t>Manzanita</t>
        </is>
      </c>
      <c r="D561" s="85" t="n">
        <v>0</v>
      </c>
      <c r="E561" s="165" t="n"/>
      <c r="G561" s="63">
        <f>IFERROR(VLOOKUP($A561,sectionidss,6,FALSE)," ")</f>
        <v/>
      </c>
      <c r="H561" s="63">
        <f>IFERROR(VLOOKUP($G561,otherinfo,2,FALSE)," ")</f>
        <v/>
      </c>
      <c r="J561" s="90">
        <f>IFERROR(VLOOKUP($G561,otherinfo,3,FALSE)," ")</f>
        <v/>
      </c>
      <c r="O561" s="86" t="n"/>
      <c r="P561" s="86" t="n"/>
    </row>
    <row r="562">
      <c r="A562" t="n">
        <v>34886</v>
      </c>
      <c r="B562" t="inlineStr">
        <is>
          <t>Richardson, Asa Allen Murray</t>
        </is>
      </c>
      <c r="C562" t="inlineStr">
        <is>
          <t>Manzanita</t>
        </is>
      </c>
      <c r="D562" s="85" t="n">
        <v>0</v>
      </c>
      <c r="E562" s="165" t="n"/>
      <c r="G562" s="63">
        <f>IFERROR(VLOOKUP($A562,sectionidss,5,FALSE)," ")</f>
        <v/>
      </c>
      <c r="H562" s="63">
        <f>IFERROR(VLOOKUP($G562,otherinfo,2,FALSE)," ")</f>
        <v/>
      </c>
      <c r="J562" s="90">
        <f>IFERROR(VLOOKUP($G562,otherinfo,3,FALSE)," ")</f>
        <v/>
      </c>
      <c r="O562" s="86" t="n"/>
      <c r="P562" s="86" t="n"/>
    </row>
    <row r="563">
      <c r="A563" t="n">
        <v>34886</v>
      </c>
      <c r="B563" t="inlineStr">
        <is>
          <t>Richardson, Asa Allen Murray</t>
        </is>
      </c>
      <c r="C563" t="inlineStr">
        <is>
          <t>Manzanita</t>
        </is>
      </c>
      <c r="D563" s="85" t="n">
        <v>0</v>
      </c>
      <c r="E563" s="165" t="n"/>
      <c r="G563" s="63">
        <f>IFERROR(VLOOKUP($A563,sectionidss,4,FALSE)," ")</f>
        <v/>
      </c>
      <c r="H563" s="63">
        <f>IFERROR(VLOOKUP($G563,otherinfo,2,FALSE)," ")</f>
        <v/>
      </c>
      <c r="J563" s="90">
        <f>IFERROR(VLOOKUP($G563,otherinfo,3,FALSE)," ")</f>
        <v/>
      </c>
      <c r="O563" s="86" t="n"/>
      <c r="P563" s="86" t="n"/>
    </row>
    <row r="564">
      <c r="A564" t="n">
        <v>34886</v>
      </c>
      <c r="B564" t="inlineStr">
        <is>
          <t>Richardson, Asa Allen Murray</t>
        </is>
      </c>
      <c r="C564" t="inlineStr">
        <is>
          <t>Manzanita</t>
        </is>
      </c>
      <c r="D564" s="85" t="n">
        <v>0</v>
      </c>
      <c r="E564" s="165" t="n"/>
      <c r="G564" s="63">
        <f>IFERROR(VLOOKUP($A564,sectionidss,3,FALSE)," ")</f>
        <v/>
      </c>
      <c r="H564" s="63">
        <f>IFERROR(VLOOKUP($G564,otherinfo,2,FALSE)," ")</f>
        <v/>
      </c>
      <c r="J564" s="90">
        <f>IFERROR(VLOOKUP($G564,otherinfo,3,FALSE)," ")</f>
        <v/>
      </c>
      <c r="O564" s="86" t="n"/>
      <c r="P564" s="86" t="n"/>
    </row>
    <row r="565">
      <c r="A565" t="n">
        <v>34886</v>
      </c>
      <c r="B565" t="inlineStr">
        <is>
          <t>Richardson, Asa Allen Murray</t>
        </is>
      </c>
      <c r="C565" t="inlineStr">
        <is>
          <t>Manzanita</t>
        </is>
      </c>
      <c r="D565" s="85" t="n">
        <v>0</v>
      </c>
      <c r="E565" s="165" t="n"/>
      <c r="G565" s="63">
        <f>IFERROR(VLOOKUP($A565,sectionidss,2,FALSE)," ")</f>
        <v/>
      </c>
      <c r="H565" s="63">
        <f>IFERROR(VLOOKUP($G565,otherinfo,2,FALSE)," ")</f>
        <v/>
      </c>
      <c r="J565" s="90">
        <f>IFERROR(VLOOKUP($G565,otherinfo,3,FALSE)," ")</f>
        <v/>
      </c>
      <c r="O565" s="86" t="n"/>
      <c r="P565" s="86" t="n"/>
    </row>
    <row r="566">
      <c r="A566" t="n">
        <v>35372</v>
      </c>
      <c r="B566" t="inlineStr">
        <is>
          <t>Rimes, Dolly Sapphira</t>
        </is>
      </c>
      <c r="C566" t="inlineStr">
        <is>
          <t>Manzanita</t>
        </is>
      </c>
      <c r="D566" s="85" t="n">
        <v>0</v>
      </c>
      <c r="E566" s="165" t="n"/>
      <c r="G566" s="63">
        <f>IFERROR(VLOOKUP($A566,sectionidss,7,FALSE)," ")</f>
        <v/>
      </c>
      <c r="H566" s="63">
        <f>IFERROR(VLOOKUP($G566,otherinfo,2,FALSE)," ")</f>
        <v/>
      </c>
      <c r="J566" s="90">
        <f>IFERROR(VLOOKUP($G566,otherinfo,3,FALSE)," ")</f>
        <v/>
      </c>
      <c r="O566" s="86" t="n"/>
      <c r="P566" s="86" t="n"/>
    </row>
    <row r="567">
      <c r="A567" t="n">
        <v>35372</v>
      </c>
      <c r="B567" t="inlineStr">
        <is>
          <t>Rimes, Dolly Sapphira</t>
        </is>
      </c>
      <c r="C567" t="inlineStr">
        <is>
          <t>Manzanita</t>
        </is>
      </c>
      <c r="D567" s="85" t="n">
        <v>0</v>
      </c>
      <c r="E567" s="165" t="n"/>
      <c r="G567" s="63">
        <f>IFERROR(VLOOKUP($A567,sectionidss,6,FALSE)," ")</f>
        <v/>
      </c>
      <c r="H567" s="63">
        <f>IFERROR(VLOOKUP($G567,otherinfo,2,FALSE)," ")</f>
        <v/>
      </c>
      <c r="J567" s="90">
        <f>IFERROR(VLOOKUP($G567,otherinfo,3,FALSE)," ")</f>
        <v/>
      </c>
      <c r="O567" s="86" t="n"/>
      <c r="P567" s="86" t="n"/>
    </row>
    <row r="568">
      <c r="A568" t="n">
        <v>35372</v>
      </c>
      <c r="B568" t="inlineStr">
        <is>
          <t>Rimes, Dolly Sapphira</t>
        </is>
      </c>
      <c r="C568" t="inlineStr">
        <is>
          <t>Manzanita</t>
        </is>
      </c>
      <c r="D568" s="85" t="n">
        <v>0</v>
      </c>
      <c r="E568" s="165" t="n"/>
      <c r="G568" s="63">
        <f>IFERROR(VLOOKUP($A568,sectionidss,5,FALSE)," ")</f>
        <v/>
      </c>
      <c r="H568" s="63">
        <f>IFERROR(VLOOKUP($G568,otherinfo,2,FALSE)," ")</f>
        <v/>
      </c>
      <c r="J568" s="90">
        <f>IFERROR(VLOOKUP($G568,otherinfo,3,FALSE)," ")</f>
        <v/>
      </c>
      <c r="O568" s="86" t="n"/>
      <c r="P568" s="86" t="n"/>
    </row>
    <row r="569">
      <c r="A569" t="n">
        <v>35372</v>
      </c>
      <c r="B569" t="inlineStr">
        <is>
          <t>Rimes, Dolly Sapphira</t>
        </is>
      </c>
      <c r="C569" t="inlineStr">
        <is>
          <t>Manzanita</t>
        </is>
      </c>
      <c r="D569" s="85" t="n">
        <v>0</v>
      </c>
      <c r="E569" s="165" t="n"/>
      <c r="G569" s="63">
        <f>IFERROR(VLOOKUP($A569,sectionidss,4,FALSE)," ")</f>
        <v/>
      </c>
      <c r="H569" s="63">
        <f>IFERROR(VLOOKUP($G569,otherinfo,2,FALSE)," ")</f>
        <v/>
      </c>
      <c r="J569" s="90">
        <f>IFERROR(VLOOKUP($G569,otherinfo,3,FALSE)," ")</f>
        <v/>
      </c>
      <c r="O569" s="86" t="n"/>
      <c r="P569" s="86" t="n"/>
    </row>
    <row r="570">
      <c r="A570" t="n">
        <v>35372</v>
      </c>
      <c r="B570" t="inlineStr">
        <is>
          <t>Rimes, Dolly Sapphira</t>
        </is>
      </c>
      <c r="C570" t="inlineStr">
        <is>
          <t>Manzanita</t>
        </is>
      </c>
      <c r="D570" s="85" t="n">
        <v>0</v>
      </c>
      <c r="E570" s="165" t="n"/>
      <c r="G570" s="63">
        <f>IFERROR(VLOOKUP($A570,sectionidss,3,FALSE)," ")</f>
        <v/>
      </c>
      <c r="H570" s="63">
        <f>IFERROR(VLOOKUP($G570,otherinfo,2,FALSE)," ")</f>
        <v/>
      </c>
      <c r="J570" s="90">
        <f>IFERROR(VLOOKUP($G570,otherinfo,3,FALSE)," ")</f>
        <v/>
      </c>
      <c r="O570" s="86" t="n"/>
      <c r="P570" s="86" t="n"/>
    </row>
    <row r="571">
      <c r="A571" t="n">
        <v>35372</v>
      </c>
      <c r="B571" t="inlineStr">
        <is>
          <t>Rimes, Dolly Sapphira</t>
        </is>
      </c>
      <c r="C571" t="inlineStr">
        <is>
          <t>Manzanita</t>
        </is>
      </c>
      <c r="D571" s="85" t="n">
        <v>0</v>
      </c>
      <c r="E571" s="165" t="n"/>
      <c r="G571" s="63">
        <f>IFERROR(VLOOKUP($A571,sectionidss,2,FALSE)," ")</f>
        <v/>
      </c>
      <c r="H571" s="63">
        <f>IFERROR(VLOOKUP($G571,otherinfo,2,FALSE)," ")</f>
        <v/>
      </c>
      <c r="J571" s="90">
        <f>IFERROR(VLOOKUP($G571,otherinfo,3,FALSE)," ")</f>
        <v/>
      </c>
      <c r="O571" s="86" t="n"/>
      <c r="P571" s="86" t="n"/>
    </row>
    <row r="572">
      <c r="A572" t="n">
        <v>37623</v>
      </c>
      <c r="B572" t="inlineStr">
        <is>
          <t>Rodgers, Jolene</t>
        </is>
      </c>
      <c r="C572" t="inlineStr">
        <is>
          <t>Manzanita</t>
        </is>
      </c>
      <c r="D572" s="85" t="n">
        <v>0</v>
      </c>
      <c r="E572" s="165" t="n"/>
      <c r="G572" s="63">
        <f>IFERROR(VLOOKUP($A572,sectionidss,7,FALSE)," ")</f>
        <v/>
      </c>
      <c r="H572" s="63">
        <f>IFERROR(VLOOKUP($G572,otherinfo,2,FALSE)," ")</f>
        <v/>
      </c>
      <c r="J572" s="90">
        <f>IFERROR(VLOOKUP($G572,otherinfo,3,FALSE)," ")</f>
        <v/>
      </c>
      <c r="O572" s="86" t="n"/>
      <c r="P572" s="86" t="n"/>
    </row>
    <row r="573">
      <c r="A573" t="n">
        <v>37623</v>
      </c>
      <c r="B573" t="inlineStr">
        <is>
          <t>Rodgers, Jolene</t>
        </is>
      </c>
      <c r="C573" t="inlineStr">
        <is>
          <t>Manzanita</t>
        </is>
      </c>
      <c r="D573" s="85" t="n">
        <v>0</v>
      </c>
      <c r="E573" s="165" t="n"/>
      <c r="G573" s="63">
        <f>IFERROR(VLOOKUP($A573,sectionidss,6,FALSE)," ")</f>
        <v/>
      </c>
      <c r="H573" s="63">
        <f>IFERROR(VLOOKUP($G573,otherinfo,2,FALSE)," ")</f>
        <v/>
      </c>
      <c r="J573" s="90">
        <f>IFERROR(VLOOKUP($G573,otherinfo,3,FALSE)," ")</f>
        <v/>
      </c>
      <c r="O573" s="86" t="n"/>
      <c r="P573" s="86" t="n"/>
    </row>
    <row r="574">
      <c r="A574" t="n">
        <v>37623</v>
      </c>
      <c r="B574" t="inlineStr">
        <is>
          <t>Rodgers, Jolene</t>
        </is>
      </c>
      <c r="C574" t="inlineStr">
        <is>
          <t>Manzanita</t>
        </is>
      </c>
      <c r="D574" s="85" t="n">
        <v>0</v>
      </c>
      <c r="E574" s="165" t="n"/>
      <c r="G574" s="63">
        <f>IFERROR(VLOOKUP($A574,sectionidss,5,FALSE)," ")</f>
        <v/>
      </c>
      <c r="H574" s="63">
        <f>IFERROR(VLOOKUP($G574,otherinfo,2,FALSE)," ")</f>
        <v/>
      </c>
      <c r="J574" s="90">
        <f>IFERROR(VLOOKUP($G574,otherinfo,3,FALSE)," ")</f>
        <v/>
      </c>
      <c r="O574" s="86" t="n"/>
      <c r="P574" s="86" t="n"/>
    </row>
    <row r="575">
      <c r="A575" t="n">
        <v>37623</v>
      </c>
      <c r="B575" t="inlineStr">
        <is>
          <t>Rodgers, Jolene</t>
        </is>
      </c>
      <c r="C575" t="inlineStr">
        <is>
          <t>Manzanita</t>
        </is>
      </c>
      <c r="D575" s="85" t="n">
        <v>0</v>
      </c>
      <c r="E575" s="165" t="n"/>
      <c r="G575" s="63">
        <f>IFERROR(VLOOKUP($A575,sectionidss,4,FALSE)," ")</f>
        <v/>
      </c>
      <c r="H575" s="63">
        <f>IFERROR(VLOOKUP($G575,otherinfo,2,FALSE)," ")</f>
        <v/>
      </c>
      <c r="J575" s="90">
        <f>IFERROR(VLOOKUP($G575,otherinfo,3,FALSE)," ")</f>
        <v/>
      </c>
      <c r="O575" s="86" t="n"/>
      <c r="P575" s="86" t="n"/>
    </row>
    <row r="576">
      <c r="A576" t="n">
        <v>37623</v>
      </c>
      <c r="B576" t="inlineStr">
        <is>
          <t>Rodgers, Jolene</t>
        </is>
      </c>
      <c r="C576" t="inlineStr">
        <is>
          <t>Manzanita</t>
        </is>
      </c>
      <c r="D576" s="85" t="n">
        <v>0</v>
      </c>
      <c r="E576" s="165" t="n"/>
      <c r="G576" s="63">
        <f>IFERROR(VLOOKUP($A576,sectionidss,3,FALSE)," ")</f>
        <v/>
      </c>
      <c r="H576" s="63">
        <f>IFERROR(VLOOKUP($G576,otherinfo,2,FALSE)," ")</f>
        <v/>
      </c>
      <c r="J576" s="90">
        <f>IFERROR(VLOOKUP($G576,otherinfo,3,FALSE)," ")</f>
        <v/>
      </c>
      <c r="O576" s="86" t="n"/>
      <c r="P576" s="86" t="n"/>
    </row>
    <row r="577">
      <c r="A577" t="n">
        <v>37623</v>
      </c>
      <c r="B577" t="inlineStr">
        <is>
          <t>Rodgers, Jolene</t>
        </is>
      </c>
      <c r="C577" t="inlineStr">
        <is>
          <t>Manzanita</t>
        </is>
      </c>
      <c r="D577" s="85" t="n">
        <v>0</v>
      </c>
      <c r="E577" s="165" t="n"/>
      <c r="G577" s="63">
        <f>IFERROR(VLOOKUP($A577,sectionidss,2,FALSE)," ")</f>
        <v/>
      </c>
      <c r="H577" s="63">
        <f>IFERROR(VLOOKUP($G577,otherinfo,2,FALSE)," ")</f>
        <v/>
      </c>
      <c r="J577" s="90">
        <f>IFERROR(VLOOKUP($G577,otherinfo,3,FALSE)," ")</f>
        <v/>
      </c>
      <c r="O577" s="86" t="n"/>
      <c r="P577" s="86" t="n"/>
    </row>
    <row r="578">
      <c r="A578" t="n">
        <v>37991</v>
      </c>
      <c r="B578" t="inlineStr">
        <is>
          <t>Rowbotham, Emmett Cooper</t>
        </is>
      </c>
      <c r="C578" t="inlineStr">
        <is>
          <t>Manzanita</t>
        </is>
      </c>
      <c r="D578" s="85" t="n">
        <v>0</v>
      </c>
      <c r="E578" s="165" t="n"/>
      <c r="G578" s="63">
        <f>IFERROR(VLOOKUP($A578,sectionidss,7,FALSE)," ")</f>
        <v/>
      </c>
      <c r="H578" s="63">
        <f>IFERROR(VLOOKUP($G578,otherinfo,2,FALSE)," ")</f>
        <v/>
      </c>
      <c r="J578" s="90">
        <f>IFERROR(VLOOKUP($G578,otherinfo,3,FALSE)," ")</f>
        <v/>
      </c>
      <c r="O578" s="86" t="n"/>
      <c r="P578" s="86" t="n"/>
    </row>
    <row r="579">
      <c r="A579" t="n">
        <v>37991</v>
      </c>
      <c r="B579" t="inlineStr">
        <is>
          <t>Rowbotham, Emmett Cooper</t>
        </is>
      </c>
      <c r="C579" t="inlineStr">
        <is>
          <t>Manzanita</t>
        </is>
      </c>
      <c r="D579" s="85" t="n">
        <v>0</v>
      </c>
      <c r="E579" s="165" t="n"/>
      <c r="G579" s="63">
        <f>IFERROR(VLOOKUP($A579,sectionidss,6,FALSE)," ")</f>
        <v/>
      </c>
      <c r="H579" s="63">
        <f>IFERROR(VLOOKUP($G579,otherinfo,2,FALSE)," ")</f>
        <v/>
      </c>
      <c r="J579" s="90">
        <f>IFERROR(VLOOKUP($G579,otherinfo,3,FALSE)," ")</f>
        <v/>
      </c>
      <c r="O579" s="86" t="n"/>
      <c r="P579" s="86" t="n"/>
    </row>
    <row r="580">
      <c r="A580" t="n">
        <v>37991</v>
      </c>
      <c r="B580" t="inlineStr">
        <is>
          <t>Rowbotham, Emmett Cooper</t>
        </is>
      </c>
      <c r="C580" t="inlineStr">
        <is>
          <t>Manzanita</t>
        </is>
      </c>
      <c r="D580" s="85" t="n">
        <v>0</v>
      </c>
      <c r="E580" s="165" t="n"/>
      <c r="G580" s="63">
        <f>IFERROR(VLOOKUP($A580,sectionidss,5,FALSE)," ")</f>
        <v/>
      </c>
      <c r="H580" s="63">
        <f>IFERROR(VLOOKUP($G580,otherinfo,2,FALSE)," ")</f>
        <v/>
      </c>
      <c r="J580" s="90">
        <f>IFERROR(VLOOKUP($G580,otherinfo,3,FALSE)," ")</f>
        <v/>
      </c>
      <c r="O580" s="86" t="n"/>
      <c r="P580" s="86" t="n"/>
    </row>
    <row r="581">
      <c r="A581" t="n">
        <v>37991</v>
      </c>
      <c r="B581" t="inlineStr">
        <is>
          <t>Rowbotham, Emmett Cooper</t>
        </is>
      </c>
      <c r="C581" t="inlineStr">
        <is>
          <t>Manzanita</t>
        </is>
      </c>
      <c r="D581" s="85" t="n">
        <v>0</v>
      </c>
      <c r="E581" s="165" t="n"/>
      <c r="G581" s="63">
        <f>IFERROR(VLOOKUP($A581,sectionidss,4,FALSE)," ")</f>
        <v/>
      </c>
      <c r="H581" s="63">
        <f>IFERROR(VLOOKUP($G581,otherinfo,2,FALSE)," ")</f>
        <v/>
      </c>
      <c r="J581" s="90">
        <f>IFERROR(VLOOKUP($G581,otherinfo,3,FALSE)," ")</f>
        <v/>
      </c>
      <c r="O581" s="86" t="n"/>
      <c r="P581" s="86" t="n"/>
    </row>
    <row r="582">
      <c r="A582" t="n">
        <v>37991</v>
      </c>
      <c r="B582" t="inlineStr">
        <is>
          <t>Rowbotham, Emmett Cooper</t>
        </is>
      </c>
      <c r="C582" t="inlineStr">
        <is>
          <t>Manzanita</t>
        </is>
      </c>
      <c r="D582" s="85" t="n">
        <v>0</v>
      </c>
      <c r="E582" s="165" t="n"/>
      <c r="G582" s="63">
        <f>IFERROR(VLOOKUP($A582,sectionidss,3,FALSE)," ")</f>
        <v/>
      </c>
      <c r="H582" s="63">
        <f>IFERROR(VLOOKUP($G582,otherinfo,2,FALSE)," ")</f>
        <v/>
      </c>
      <c r="J582" s="90">
        <f>IFERROR(VLOOKUP($G582,otherinfo,3,FALSE)," ")</f>
        <v/>
      </c>
      <c r="O582" s="86" t="n"/>
      <c r="P582" s="86" t="n"/>
    </row>
    <row r="583">
      <c r="A583" t="n">
        <v>37991</v>
      </c>
      <c r="B583" t="inlineStr">
        <is>
          <t>Rowbotham, Emmett Cooper</t>
        </is>
      </c>
      <c r="C583" t="inlineStr">
        <is>
          <t>Manzanita</t>
        </is>
      </c>
      <c r="D583" s="85" t="n">
        <v>0</v>
      </c>
      <c r="E583" s="165" t="n"/>
      <c r="G583" s="63">
        <f>IFERROR(VLOOKUP($A583,sectionidss,2,FALSE)," ")</f>
        <v/>
      </c>
      <c r="H583" s="63">
        <f>IFERROR(VLOOKUP($G583,otherinfo,2,FALSE)," ")</f>
        <v/>
      </c>
      <c r="J583" s="90">
        <f>IFERROR(VLOOKUP($G583,otherinfo,3,FALSE)," ")</f>
        <v/>
      </c>
      <c r="O583" s="86" t="n"/>
      <c r="P583" s="86" t="n"/>
    </row>
    <row r="584">
      <c r="A584" t="n">
        <v>39282</v>
      </c>
      <c r="B584" t="inlineStr">
        <is>
          <t>Ruff, Tallen Kane</t>
        </is>
      </c>
      <c r="C584" t="inlineStr">
        <is>
          <t>Manzanita</t>
        </is>
      </c>
      <c r="D584" s="85" t="n">
        <v>0</v>
      </c>
      <c r="E584" s="165" t="n"/>
      <c r="G584" s="63">
        <f>IFERROR(VLOOKUP($A584,sectionidss,7,FALSE)," ")</f>
        <v/>
      </c>
      <c r="H584" s="63">
        <f>IFERROR(VLOOKUP($G584,otherinfo,2,FALSE)," ")</f>
        <v/>
      </c>
      <c r="J584" s="90">
        <f>IFERROR(VLOOKUP($G584,otherinfo,3,FALSE)," ")</f>
        <v/>
      </c>
      <c r="O584" s="86" t="n"/>
      <c r="P584" s="86" t="n"/>
    </row>
    <row r="585">
      <c r="A585" t="n">
        <v>39282</v>
      </c>
      <c r="B585" t="inlineStr">
        <is>
          <t>Ruff, Tallen Kane</t>
        </is>
      </c>
      <c r="C585" t="inlineStr">
        <is>
          <t>Manzanita</t>
        </is>
      </c>
      <c r="D585" s="85" t="n">
        <v>0</v>
      </c>
      <c r="E585" s="165" t="n"/>
      <c r="G585" s="63">
        <f>IFERROR(VLOOKUP($A585,sectionidss,6,FALSE)," ")</f>
        <v/>
      </c>
      <c r="H585" s="63">
        <f>IFERROR(VLOOKUP($G585,otherinfo,2,FALSE)," ")</f>
        <v/>
      </c>
      <c r="J585" s="90">
        <f>IFERROR(VLOOKUP($G585,otherinfo,3,FALSE)," ")</f>
        <v/>
      </c>
      <c r="O585" s="86" t="n"/>
      <c r="P585" s="86" t="n"/>
    </row>
    <row r="586">
      <c r="A586" t="n">
        <v>39282</v>
      </c>
      <c r="B586" t="inlineStr">
        <is>
          <t>Ruff, Tallen Kane</t>
        </is>
      </c>
      <c r="C586" t="inlineStr">
        <is>
          <t>Manzanita</t>
        </is>
      </c>
      <c r="D586" s="85" t="n">
        <v>0</v>
      </c>
      <c r="E586" s="165" t="n"/>
      <c r="G586" s="63">
        <f>IFERROR(VLOOKUP($A586,sectionidss,5,FALSE)," ")</f>
        <v/>
      </c>
      <c r="H586" s="63">
        <f>IFERROR(VLOOKUP($G586,otherinfo,2,FALSE)," ")</f>
        <v/>
      </c>
      <c r="J586" s="90">
        <f>IFERROR(VLOOKUP($G586,otherinfo,3,FALSE)," ")</f>
        <v/>
      </c>
      <c r="O586" s="86" t="n"/>
      <c r="P586" s="86" t="n"/>
    </row>
    <row r="587">
      <c r="A587" t="n">
        <v>39282</v>
      </c>
      <c r="B587" t="inlineStr">
        <is>
          <t>Ruff, Tallen Kane</t>
        </is>
      </c>
      <c r="C587" t="inlineStr">
        <is>
          <t>Manzanita</t>
        </is>
      </c>
      <c r="D587" s="85" t="n">
        <v>0</v>
      </c>
      <c r="E587" s="165" t="n"/>
      <c r="G587" s="63">
        <f>IFERROR(VLOOKUP($A587,sectionidss,4,FALSE)," ")</f>
        <v/>
      </c>
      <c r="H587" s="63">
        <f>IFERROR(VLOOKUP($G587,otherinfo,2,FALSE)," ")</f>
        <v/>
      </c>
      <c r="J587" s="90">
        <f>IFERROR(VLOOKUP($G587,otherinfo,3,FALSE)," ")</f>
        <v/>
      </c>
      <c r="O587" s="86" t="n"/>
      <c r="P587" s="86" t="n"/>
    </row>
    <row r="588">
      <c r="A588" t="n">
        <v>39282</v>
      </c>
      <c r="B588" t="inlineStr">
        <is>
          <t>Ruff, Tallen Kane</t>
        </is>
      </c>
      <c r="C588" t="inlineStr">
        <is>
          <t>Manzanita</t>
        </is>
      </c>
      <c r="D588" s="85" t="n">
        <v>0</v>
      </c>
      <c r="E588" s="165" t="n"/>
      <c r="G588" s="63">
        <f>IFERROR(VLOOKUP($A588,sectionidss,3,FALSE)," ")</f>
        <v/>
      </c>
      <c r="H588" s="63">
        <f>IFERROR(VLOOKUP($G588,otherinfo,2,FALSE)," ")</f>
        <v/>
      </c>
      <c r="J588" s="90">
        <f>IFERROR(VLOOKUP($G588,otherinfo,3,FALSE)," ")</f>
        <v/>
      </c>
      <c r="O588" s="86" t="n"/>
      <c r="P588" s="86" t="n"/>
    </row>
    <row r="589">
      <c r="A589" t="n">
        <v>39282</v>
      </c>
      <c r="B589" t="inlineStr">
        <is>
          <t>Ruff, Tallen Kane</t>
        </is>
      </c>
      <c r="C589" t="inlineStr">
        <is>
          <t>Manzanita</t>
        </is>
      </c>
      <c r="D589" s="85" t="n">
        <v>0</v>
      </c>
      <c r="E589" s="165" t="n"/>
      <c r="G589" s="63">
        <f>IFERROR(VLOOKUP($A589,sectionidss,2,FALSE)," ")</f>
        <v/>
      </c>
      <c r="H589" s="63">
        <f>IFERROR(VLOOKUP($G589,otherinfo,2,FALSE)," ")</f>
        <v/>
      </c>
      <c r="J589" s="90">
        <f>IFERROR(VLOOKUP($G589,otherinfo,3,FALSE)," ")</f>
        <v/>
      </c>
      <c r="O589" s="86" t="n"/>
      <c r="P589" s="86" t="n"/>
    </row>
    <row r="590">
      <c r="A590" t="n">
        <v>35533</v>
      </c>
      <c r="B590" t="inlineStr">
        <is>
          <t>Santiago, Zion De</t>
        </is>
      </c>
      <c r="C590" t="inlineStr">
        <is>
          <t>Manzanita</t>
        </is>
      </c>
      <c r="D590" s="85" t="n">
        <v>0</v>
      </c>
      <c r="E590" s="165" t="n"/>
      <c r="G590" s="63">
        <f>IFERROR(VLOOKUP($A590,sectionidss,7,FALSE)," ")</f>
        <v/>
      </c>
      <c r="H590" s="63">
        <f>IFERROR(VLOOKUP($G590,otherinfo,2,FALSE)," ")</f>
        <v/>
      </c>
      <c r="J590" s="90">
        <f>IFERROR(VLOOKUP($G590,otherinfo,3,FALSE)," ")</f>
        <v/>
      </c>
      <c r="O590" s="86" t="n"/>
      <c r="P590" s="86" t="n"/>
    </row>
    <row r="591">
      <c r="A591" t="n">
        <v>35533</v>
      </c>
      <c r="B591" t="inlineStr">
        <is>
          <t>Santiago, Zion De</t>
        </is>
      </c>
      <c r="C591" t="inlineStr">
        <is>
          <t>Manzanita</t>
        </is>
      </c>
      <c r="D591" s="85" t="n">
        <v>0</v>
      </c>
      <c r="E591" s="165" t="n"/>
      <c r="G591" s="63">
        <f>IFERROR(VLOOKUP($A591,sectionidss,6,FALSE)," ")</f>
        <v/>
      </c>
      <c r="H591" s="63">
        <f>IFERROR(VLOOKUP($G591,otherinfo,2,FALSE)," ")</f>
        <v/>
      </c>
      <c r="J591" s="90">
        <f>IFERROR(VLOOKUP($G591,otherinfo,3,FALSE)," ")</f>
        <v/>
      </c>
      <c r="O591" s="86" t="n"/>
      <c r="P591" s="86" t="n"/>
    </row>
    <row r="592">
      <c r="A592" t="n">
        <v>35533</v>
      </c>
      <c r="B592" t="inlineStr">
        <is>
          <t>Santiago, Zion De</t>
        </is>
      </c>
      <c r="C592" t="inlineStr">
        <is>
          <t>Manzanita</t>
        </is>
      </c>
      <c r="D592" s="85" t="n">
        <v>0</v>
      </c>
      <c r="E592" s="165" t="n"/>
      <c r="G592" s="63">
        <f>IFERROR(VLOOKUP($A592,sectionidss,5,FALSE)," ")</f>
        <v/>
      </c>
      <c r="H592" s="63">
        <f>IFERROR(VLOOKUP($G592,otherinfo,2,FALSE)," ")</f>
        <v/>
      </c>
      <c r="J592" s="90">
        <f>IFERROR(VLOOKUP($G592,otherinfo,3,FALSE)," ")</f>
        <v/>
      </c>
      <c r="O592" s="86" t="n"/>
      <c r="P592" s="86" t="n"/>
    </row>
    <row r="593">
      <c r="A593" t="n">
        <v>35533</v>
      </c>
      <c r="B593" t="inlineStr">
        <is>
          <t>Santiago, Zion De</t>
        </is>
      </c>
      <c r="C593" t="inlineStr">
        <is>
          <t>Manzanita</t>
        </is>
      </c>
      <c r="D593" s="85" t="n">
        <v>0</v>
      </c>
      <c r="E593" s="165" t="n"/>
      <c r="G593" s="63">
        <f>IFERROR(VLOOKUP($A593,sectionidss,4,FALSE)," ")</f>
        <v/>
      </c>
      <c r="H593" s="63">
        <f>IFERROR(VLOOKUP($G593,otherinfo,2,FALSE)," ")</f>
        <v/>
      </c>
      <c r="J593" s="90">
        <f>IFERROR(VLOOKUP($G593,otherinfo,3,FALSE)," ")</f>
        <v/>
      </c>
      <c r="O593" s="86" t="n"/>
      <c r="P593" s="86" t="n"/>
    </row>
    <row r="594">
      <c r="A594" t="n">
        <v>35533</v>
      </c>
      <c r="B594" t="inlineStr">
        <is>
          <t>Santiago, Zion De</t>
        </is>
      </c>
      <c r="C594" t="inlineStr">
        <is>
          <t>Manzanita</t>
        </is>
      </c>
      <c r="D594" s="85" t="n">
        <v>0</v>
      </c>
      <c r="E594" s="165" t="n"/>
      <c r="G594" s="63">
        <f>IFERROR(VLOOKUP($A594,sectionidss,3,FALSE)," ")</f>
        <v/>
      </c>
      <c r="H594" s="63">
        <f>IFERROR(VLOOKUP($G594,otherinfo,2,FALSE)," ")</f>
        <v/>
      </c>
      <c r="J594" s="90">
        <f>IFERROR(VLOOKUP($G594,otherinfo,3,FALSE)," ")</f>
        <v/>
      </c>
      <c r="O594" s="86" t="n"/>
      <c r="P594" s="86" t="n"/>
    </row>
    <row r="595">
      <c r="A595" t="n">
        <v>35533</v>
      </c>
      <c r="B595" t="inlineStr">
        <is>
          <t>Santiago, Zion De</t>
        </is>
      </c>
      <c r="C595" t="inlineStr">
        <is>
          <t>Manzanita</t>
        </is>
      </c>
      <c r="D595" s="85" t="n">
        <v>0</v>
      </c>
      <c r="E595" s="165" t="n"/>
      <c r="G595" s="63">
        <f>IFERROR(VLOOKUP($A595,sectionidss,2,FALSE)," ")</f>
        <v/>
      </c>
      <c r="H595" s="63">
        <f>IFERROR(VLOOKUP($G595,otherinfo,2,FALSE)," ")</f>
        <v/>
      </c>
      <c r="J595" s="90">
        <f>IFERROR(VLOOKUP($G595,otherinfo,3,FALSE)," ")</f>
        <v/>
      </c>
      <c r="O595" s="86" t="n"/>
      <c r="P595" s="86" t="n"/>
    </row>
    <row r="596">
      <c r="A596" t="n">
        <v>36379</v>
      </c>
      <c r="B596" t="inlineStr">
        <is>
          <t>Sargent, Savannah Janae</t>
        </is>
      </c>
      <c r="C596" t="inlineStr">
        <is>
          <t>Manzanita</t>
        </is>
      </c>
      <c r="D596" s="85" t="n">
        <v>0</v>
      </c>
      <c r="E596" s="165" t="n"/>
      <c r="G596" s="63">
        <f>IFERROR(VLOOKUP($A596,sectionidss,7,FALSE)," ")</f>
        <v/>
      </c>
      <c r="H596" s="63">
        <f>IFERROR(VLOOKUP($G596,otherinfo,2,FALSE)," ")</f>
        <v/>
      </c>
      <c r="J596" s="90">
        <f>IFERROR(VLOOKUP($G596,otherinfo,3,FALSE)," ")</f>
        <v/>
      </c>
      <c r="O596" s="86" t="n"/>
      <c r="P596" s="86" t="n"/>
    </row>
    <row r="597">
      <c r="A597" t="n">
        <v>36379</v>
      </c>
      <c r="B597" t="inlineStr">
        <is>
          <t>Sargent, Savannah Janae</t>
        </is>
      </c>
      <c r="C597" t="inlineStr">
        <is>
          <t>Manzanita</t>
        </is>
      </c>
      <c r="D597" s="85" t="n">
        <v>0</v>
      </c>
      <c r="E597" s="165" t="n"/>
      <c r="G597" s="63">
        <f>IFERROR(VLOOKUP($A597,sectionidss,6,FALSE)," ")</f>
        <v/>
      </c>
      <c r="H597" s="63">
        <f>IFERROR(VLOOKUP($G597,otherinfo,2,FALSE)," ")</f>
        <v/>
      </c>
      <c r="J597" s="90">
        <f>IFERROR(VLOOKUP($G597,otherinfo,3,FALSE)," ")</f>
        <v/>
      </c>
      <c r="O597" s="86" t="n"/>
      <c r="P597" s="86" t="n"/>
    </row>
    <row r="598">
      <c r="A598" t="n">
        <v>36379</v>
      </c>
      <c r="B598" t="inlineStr">
        <is>
          <t>Sargent, Savannah Janae</t>
        </is>
      </c>
      <c r="C598" t="inlineStr">
        <is>
          <t>Manzanita</t>
        </is>
      </c>
      <c r="D598" s="85" t="n">
        <v>0</v>
      </c>
      <c r="E598" s="165" t="n"/>
      <c r="G598" s="63">
        <f>IFERROR(VLOOKUP($A598,sectionidss,5,FALSE)," ")</f>
        <v/>
      </c>
      <c r="H598" s="63">
        <f>IFERROR(VLOOKUP($G598,otherinfo,2,FALSE)," ")</f>
        <v/>
      </c>
      <c r="J598" s="90">
        <f>IFERROR(VLOOKUP($G598,otherinfo,3,FALSE)," ")</f>
        <v/>
      </c>
      <c r="O598" s="86" t="n"/>
      <c r="P598" s="86" t="n"/>
    </row>
    <row r="599">
      <c r="A599" t="n">
        <v>36379</v>
      </c>
      <c r="B599" t="inlineStr">
        <is>
          <t>Sargent, Savannah Janae</t>
        </is>
      </c>
      <c r="C599" t="inlineStr">
        <is>
          <t>Manzanita</t>
        </is>
      </c>
      <c r="D599" s="85" t="n">
        <v>0</v>
      </c>
      <c r="E599" s="165" t="n"/>
      <c r="G599" s="63">
        <f>IFERROR(VLOOKUP($A599,sectionidss,4,FALSE)," ")</f>
        <v/>
      </c>
      <c r="H599" s="63">
        <f>IFERROR(VLOOKUP($G599,otherinfo,2,FALSE)," ")</f>
        <v/>
      </c>
      <c r="J599" s="90">
        <f>IFERROR(VLOOKUP($G599,otherinfo,3,FALSE)," ")</f>
        <v/>
      </c>
      <c r="O599" s="86" t="n"/>
      <c r="P599" s="86" t="n"/>
    </row>
    <row r="600">
      <c r="A600" t="n">
        <v>36379</v>
      </c>
      <c r="B600" t="inlineStr">
        <is>
          <t>Sargent, Savannah Janae</t>
        </is>
      </c>
      <c r="C600" t="inlineStr">
        <is>
          <t>Manzanita</t>
        </is>
      </c>
      <c r="D600" s="85" t="n">
        <v>0</v>
      </c>
      <c r="E600" s="165" t="n"/>
      <c r="G600" s="63">
        <f>IFERROR(VLOOKUP($A600,sectionidss,3,FALSE)," ")</f>
        <v/>
      </c>
      <c r="H600" s="63">
        <f>IFERROR(VLOOKUP($G600,otherinfo,2,FALSE)," ")</f>
        <v/>
      </c>
      <c r="J600" s="90">
        <f>IFERROR(VLOOKUP($G600,otherinfo,3,FALSE)," ")</f>
        <v/>
      </c>
      <c r="O600" s="86" t="n"/>
      <c r="P600" s="86" t="n"/>
    </row>
    <row r="601">
      <c r="A601" t="n">
        <v>36379</v>
      </c>
      <c r="B601" t="inlineStr">
        <is>
          <t>Sargent, Savannah Janae</t>
        </is>
      </c>
      <c r="C601" t="inlineStr">
        <is>
          <t>Manzanita</t>
        </is>
      </c>
      <c r="D601" s="85" t="n">
        <v>0</v>
      </c>
      <c r="E601" s="165" t="n"/>
      <c r="G601" s="63">
        <f>IFERROR(VLOOKUP($A601,sectionidss,2,FALSE)," ")</f>
        <v/>
      </c>
      <c r="H601" s="63">
        <f>IFERROR(VLOOKUP($G601,otherinfo,2,FALSE)," ")</f>
        <v/>
      </c>
      <c r="J601" s="90">
        <f>IFERROR(VLOOKUP($G601,otherinfo,3,FALSE)," ")</f>
        <v/>
      </c>
      <c r="O601" s="86" t="n"/>
      <c r="P601" s="86" t="n"/>
    </row>
    <row r="602">
      <c r="A602" t="n">
        <v>34893</v>
      </c>
      <c r="B602" t="inlineStr">
        <is>
          <t>Saturen, Anya Vida Chambers</t>
        </is>
      </c>
      <c r="C602" t="inlineStr">
        <is>
          <t>Manzanita</t>
        </is>
      </c>
      <c r="D602" s="85" t="n">
        <v>0</v>
      </c>
      <c r="E602" s="165" t="n"/>
      <c r="G602" s="63">
        <f>IFERROR(VLOOKUP($A602,sectionidss,7,FALSE)," ")</f>
        <v/>
      </c>
      <c r="H602" s="63">
        <f>IFERROR(VLOOKUP($G602,otherinfo,2,FALSE)," ")</f>
        <v/>
      </c>
      <c r="J602" s="90">
        <f>IFERROR(VLOOKUP($G602,otherinfo,3,FALSE)," ")</f>
        <v/>
      </c>
      <c r="O602" s="86" t="n"/>
      <c r="P602" s="86" t="n"/>
    </row>
    <row r="603">
      <c r="A603" t="n">
        <v>34893</v>
      </c>
      <c r="B603" t="inlineStr">
        <is>
          <t>Saturen, Anya Vida Chambers</t>
        </is>
      </c>
      <c r="C603" t="inlineStr">
        <is>
          <t>Manzanita</t>
        </is>
      </c>
      <c r="D603" s="85" t="n">
        <v>0</v>
      </c>
      <c r="E603" s="165" t="n"/>
      <c r="G603" s="63">
        <f>IFERROR(VLOOKUP($A603,sectionidss,6,FALSE)," ")</f>
        <v/>
      </c>
      <c r="H603" s="63">
        <f>IFERROR(VLOOKUP($G603,otherinfo,2,FALSE)," ")</f>
        <v/>
      </c>
      <c r="J603" s="90">
        <f>IFERROR(VLOOKUP($G603,otherinfo,3,FALSE)," ")</f>
        <v/>
      </c>
      <c r="O603" s="86" t="n"/>
      <c r="P603" s="86" t="n"/>
    </row>
    <row r="604">
      <c r="A604" t="n">
        <v>34893</v>
      </c>
      <c r="B604" t="inlineStr">
        <is>
          <t>Saturen, Anya Vida Chambers</t>
        </is>
      </c>
      <c r="C604" t="inlineStr">
        <is>
          <t>Manzanita</t>
        </is>
      </c>
      <c r="D604" s="85" t="n">
        <v>0</v>
      </c>
      <c r="E604" s="165" t="n"/>
      <c r="G604" s="63">
        <f>IFERROR(VLOOKUP($A604,sectionidss,5,FALSE)," ")</f>
        <v/>
      </c>
      <c r="H604" s="63">
        <f>IFERROR(VLOOKUP($G604,otherinfo,2,FALSE)," ")</f>
        <v/>
      </c>
      <c r="J604" s="90">
        <f>IFERROR(VLOOKUP($G604,otherinfo,3,FALSE)," ")</f>
        <v/>
      </c>
      <c r="O604" s="86" t="n"/>
      <c r="P604" s="86" t="n"/>
    </row>
    <row r="605">
      <c r="A605" t="n">
        <v>34893</v>
      </c>
      <c r="B605" t="inlineStr">
        <is>
          <t>Saturen, Anya Vida Chambers</t>
        </is>
      </c>
      <c r="C605" t="inlineStr">
        <is>
          <t>Manzanita</t>
        </is>
      </c>
      <c r="D605" s="85" t="n">
        <v>0</v>
      </c>
      <c r="E605" s="165" t="n"/>
      <c r="G605" s="63">
        <f>IFERROR(VLOOKUP($A605,sectionidss,4,FALSE)," ")</f>
        <v/>
      </c>
      <c r="H605" s="63">
        <f>IFERROR(VLOOKUP($G605,otherinfo,2,FALSE)," ")</f>
        <v/>
      </c>
      <c r="J605" s="90">
        <f>IFERROR(VLOOKUP($G605,otherinfo,3,FALSE)," ")</f>
        <v/>
      </c>
      <c r="O605" s="86" t="n"/>
      <c r="P605" s="86" t="n"/>
    </row>
    <row r="606">
      <c r="A606" t="n">
        <v>34893</v>
      </c>
      <c r="B606" t="inlineStr">
        <is>
          <t>Saturen, Anya Vida Chambers</t>
        </is>
      </c>
      <c r="C606" t="inlineStr">
        <is>
          <t>Manzanita</t>
        </is>
      </c>
      <c r="D606" s="85" t="n">
        <v>0</v>
      </c>
      <c r="E606" s="165" t="n"/>
      <c r="G606" s="63">
        <f>IFERROR(VLOOKUP($A606,sectionidss,3,FALSE)," ")</f>
        <v/>
      </c>
      <c r="H606" s="63">
        <f>IFERROR(VLOOKUP($G606,otherinfo,2,FALSE)," ")</f>
        <v/>
      </c>
      <c r="J606" s="90">
        <f>IFERROR(VLOOKUP($G606,otherinfo,3,FALSE)," ")</f>
        <v/>
      </c>
      <c r="O606" s="86" t="n"/>
      <c r="P606" s="86" t="n"/>
    </row>
    <row r="607">
      <c r="A607" t="n">
        <v>34893</v>
      </c>
      <c r="B607" t="inlineStr">
        <is>
          <t>Saturen, Anya Vida Chambers</t>
        </is>
      </c>
      <c r="C607" t="inlineStr">
        <is>
          <t>Manzanita</t>
        </is>
      </c>
      <c r="D607" s="85" t="n">
        <v>0</v>
      </c>
      <c r="E607" s="165" t="n"/>
      <c r="G607" s="63">
        <f>IFERROR(VLOOKUP($A607,sectionidss,2,FALSE)," ")</f>
        <v/>
      </c>
      <c r="H607" s="63">
        <f>IFERROR(VLOOKUP($G607,otherinfo,2,FALSE)," ")</f>
        <v/>
      </c>
      <c r="J607" s="90">
        <f>IFERROR(VLOOKUP($G607,otherinfo,3,FALSE)," ")</f>
        <v/>
      </c>
      <c r="O607" s="86" t="n"/>
      <c r="P607" s="86" t="n"/>
    </row>
    <row r="608">
      <c r="A608" t="n">
        <v>34798</v>
      </c>
      <c r="B608" t="inlineStr">
        <is>
          <t>Serbu-Vrang, Iris Liv</t>
        </is>
      </c>
      <c r="C608" t="inlineStr">
        <is>
          <t>Manzanita</t>
        </is>
      </c>
      <c r="D608" s="85" t="n">
        <v>0</v>
      </c>
      <c r="E608" s="165" t="n"/>
      <c r="G608" s="63">
        <f>IFERROR(VLOOKUP($A608,sectionidss,7,FALSE)," ")</f>
        <v/>
      </c>
      <c r="H608" s="63">
        <f>IFERROR(VLOOKUP($G608,otherinfo,2,FALSE)," ")</f>
        <v/>
      </c>
      <c r="J608" s="90">
        <f>IFERROR(VLOOKUP($G608,otherinfo,3,FALSE)," ")</f>
        <v/>
      </c>
      <c r="O608" s="86" t="n"/>
      <c r="P608" s="86" t="n"/>
    </row>
    <row r="609">
      <c r="A609" t="n">
        <v>34798</v>
      </c>
      <c r="B609" t="inlineStr">
        <is>
          <t>Serbu-Vrang, Iris Liv</t>
        </is>
      </c>
      <c r="C609" t="inlineStr">
        <is>
          <t>Manzanita</t>
        </is>
      </c>
      <c r="D609" t="n">
        <v>0</v>
      </c>
      <c r="E609" s="174" t="n"/>
      <c r="G609" s="63">
        <f>IFERROR(VLOOKUP($A609,sectionidss,6,FALSE)," ")</f>
        <v/>
      </c>
      <c r="H609" s="63">
        <f>IFERROR(VLOOKUP($G609,otherinfo,2,FALSE)," ")</f>
        <v/>
      </c>
      <c r="J609" s="90">
        <f>IFERROR(VLOOKUP($G609,otherinfo,3,FALSE)," ")</f>
        <v/>
      </c>
      <c r="O609" s="86" t="n"/>
      <c r="P609" s="86" t="n"/>
    </row>
    <row r="610">
      <c r="A610" t="n">
        <v>34798</v>
      </c>
      <c r="B610" t="inlineStr">
        <is>
          <t>Serbu-Vrang, Iris Liv</t>
        </is>
      </c>
      <c r="C610" t="inlineStr">
        <is>
          <t>Manzanita</t>
        </is>
      </c>
      <c r="D610" t="n">
        <v>0</v>
      </c>
      <c r="E610" s="174" t="n"/>
      <c r="G610" s="63">
        <f>IFERROR(VLOOKUP($A610,sectionidss,5,FALSE)," ")</f>
        <v/>
      </c>
      <c r="H610" s="63">
        <f>IFERROR(VLOOKUP($G610,otherinfo,2,FALSE)," ")</f>
        <v/>
      </c>
      <c r="J610" s="90">
        <f>IFERROR(VLOOKUP($G610,otherinfo,3,FALSE)," ")</f>
        <v/>
      </c>
      <c r="O610" s="86" t="n"/>
      <c r="P610" s="86" t="n"/>
    </row>
    <row r="611">
      <c r="A611" t="n">
        <v>34798</v>
      </c>
      <c r="B611" t="inlineStr">
        <is>
          <t>Serbu-Vrang, Iris Liv</t>
        </is>
      </c>
      <c r="C611" t="inlineStr">
        <is>
          <t>Manzanita</t>
        </is>
      </c>
      <c r="D611" t="n">
        <v>0</v>
      </c>
      <c r="E611" s="174" t="n"/>
      <c r="G611" s="63">
        <f>IFERROR(VLOOKUP($A611,sectionidss,4,FALSE)," ")</f>
        <v/>
      </c>
      <c r="H611" s="63">
        <f>IFERROR(VLOOKUP($G611,otherinfo,2,FALSE)," ")</f>
        <v/>
      </c>
      <c r="J611" s="90">
        <f>IFERROR(VLOOKUP($G611,otherinfo,3,FALSE)," ")</f>
        <v/>
      </c>
      <c r="O611" s="86" t="n"/>
      <c r="P611" s="86" t="n"/>
    </row>
    <row r="612">
      <c r="A612" t="n">
        <v>34798</v>
      </c>
      <c r="B612" t="inlineStr">
        <is>
          <t>Serbu-Vrang, Iris Liv</t>
        </is>
      </c>
      <c r="C612" t="inlineStr">
        <is>
          <t>Manzanita</t>
        </is>
      </c>
      <c r="D612" t="n">
        <v>0</v>
      </c>
      <c r="E612" s="174" t="n"/>
      <c r="G612" s="63">
        <f>IFERROR(VLOOKUP($A612,sectionidss,3,FALSE)," ")</f>
        <v/>
      </c>
      <c r="H612" s="63">
        <f>IFERROR(VLOOKUP($G612,otherinfo,2,FALSE)," ")</f>
        <v/>
      </c>
      <c r="J612" s="90">
        <f>IFERROR(VLOOKUP($G612,otherinfo,3,FALSE)," ")</f>
        <v/>
      </c>
      <c r="O612" s="86" t="n"/>
      <c r="P612" s="86" t="n"/>
    </row>
    <row r="613">
      <c r="A613" t="n">
        <v>34798</v>
      </c>
      <c r="B613" t="inlineStr">
        <is>
          <t>Serbu-Vrang, Iris Liv</t>
        </is>
      </c>
      <c r="C613" t="inlineStr">
        <is>
          <t>Manzanita</t>
        </is>
      </c>
      <c r="D613" t="n">
        <v>0</v>
      </c>
      <c r="E613" s="174" t="n"/>
      <c r="G613" s="63">
        <f>IFERROR(VLOOKUP($A613,sectionidss,2,FALSE)," ")</f>
        <v/>
      </c>
      <c r="H613" s="63">
        <f>IFERROR(VLOOKUP($G613,otherinfo,2,FALSE)," ")</f>
        <v/>
      </c>
      <c r="J613" s="90">
        <f>IFERROR(VLOOKUP($G613,otherinfo,3,FALSE)," ")</f>
        <v/>
      </c>
      <c r="O613" s="86" t="n"/>
      <c r="P613" s="86" t="n"/>
    </row>
    <row r="614">
      <c r="A614" t="n">
        <v>34888</v>
      </c>
      <c r="B614" t="inlineStr">
        <is>
          <t>Shannon, Aspen M</t>
        </is>
      </c>
      <c r="C614" t="inlineStr">
        <is>
          <t>Manzanita</t>
        </is>
      </c>
      <c r="D614" t="n">
        <v>0</v>
      </c>
      <c r="E614" s="174" t="n"/>
      <c r="G614" s="63">
        <f>IFERROR(VLOOKUP($A614,sectionidss,7,FALSE)," ")</f>
        <v/>
      </c>
      <c r="H614" s="63">
        <f>IFERROR(VLOOKUP($G614,otherinfo,2,FALSE)," ")</f>
        <v/>
      </c>
      <c r="J614" s="90">
        <f>IFERROR(VLOOKUP($G614,otherinfo,3,FALSE)," ")</f>
        <v/>
      </c>
      <c r="O614" s="86" t="n"/>
      <c r="P614" s="86" t="n"/>
    </row>
    <row r="615">
      <c r="A615" t="n">
        <v>34888</v>
      </c>
      <c r="B615" t="inlineStr">
        <is>
          <t>Shannon, Aspen M</t>
        </is>
      </c>
      <c r="C615" t="inlineStr">
        <is>
          <t>Manzanita</t>
        </is>
      </c>
      <c r="D615" s="85" t="n">
        <v>0</v>
      </c>
      <c r="E615" s="165" t="n"/>
      <c r="G615" s="63">
        <f>IFERROR(VLOOKUP($A615,sectionidss,6,FALSE)," ")</f>
        <v/>
      </c>
      <c r="H615" s="63">
        <f>IFERROR(VLOOKUP($G615,otherinfo,2,FALSE)," ")</f>
        <v/>
      </c>
      <c r="J615" s="90">
        <f>IFERROR(VLOOKUP($G615,otherinfo,3,FALSE)," ")</f>
        <v/>
      </c>
      <c r="O615" s="86" t="n"/>
      <c r="P615" s="86" t="n"/>
    </row>
    <row r="616">
      <c r="A616" t="n">
        <v>34888</v>
      </c>
      <c r="B616" t="inlineStr">
        <is>
          <t>Shannon, Aspen M</t>
        </is>
      </c>
      <c r="C616" t="inlineStr">
        <is>
          <t>Manzanita</t>
        </is>
      </c>
      <c r="D616" s="85" t="n">
        <v>0</v>
      </c>
      <c r="E616" s="165" t="n"/>
      <c r="G616" s="63">
        <f>IFERROR(VLOOKUP($A616,sectionidss,5,FALSE)," ")</f>
        <v/>
      </c>
      <c r="H616" s="63">
        <f>IFERROR(VLOOKUP($G616,otherinfo,2,FALSE)," ")</f>
        <v/>
      </c>
      <c r="J616" s="90">
        <f>IFERROR(VLOOKUP($G616,otherinfo,3,FALSE)," ")</f>
        <v/>
      </c>
      <c r="O616" s="86" t="n"/>
      <c r="P616" s="86" t="n"/>
    </row>
    <row r="617">
      <c r="A617" t="n">
        <v>34888</v>
      </c>
      <c r="B617" t="inlineStr">
        <is>
          <t>Shannon, Aspen M</t>
        </is>
      </c>
      <c r="C617" t="inlineStr">
        <is>
          <t>Manzanita</t>
        </is>
      </c>
      <c r="D617" s="85" t="n">
        <v>0</v>
      </c>
      <c r="E617" s="165" t="n"/>
      <c r="G617" s="63">
        <f>IFERROR(VLOOKUP($A617,sectionidss,4,FALSE)," ")</f>
        <v/>
      </c>
      <c r="H617" s="63">
        <f>IFERROR(VLOOKUP($G617,otherinfo,2,FALSE)," ")</f>
        <v/>
      </c>
      <c r="J617" s="90">
        <f>IFERROR(VLOOKUP($G617,otherinfo,3,FALSE)," ")</f>
        <v/>
      </c>
      <c r="O617" s="86" t="n"/>
      <c r="P617" s="86" t="n"/>
    </row>
    <row r="618">
      <c r="A618" t="n">
        <v>34888</v>
      </c>
      <c r="B618" t="inlineStr">
        <is>
          <t>Shannon, Aspen M</t>
        </is>
      </c>
      <c r="C618" t="inlineStr">
        <is>
          <t>Manzanita</t>
        </is>
      </c>
      <c r="D618" s="85" t="n">
        <v>0</v>
      </c>
      <c r="E618" s="165" t="n"/>
      <c r="G618" s="63">
        <f>IFERROR(VLOOKUP($A618,sectionidss,3,FALSE)," ")</f>
        <v/>
      </c>
      <c r="H618" s="63">
        <f>IFERROR(VLOOKUP($G618,otherinfo,2,FALSE)," ")</f>
        <v/>
      </c>
      <c r="J618" s="90">
        <f>IFERROR(VLOOKUP($G618,otherinfo,3,FALSE)," ")</f>
        <v/>
      </c>
      <c r="O618" s="86" t="n"/>
      <c r="P618" s="86" t="n"/>
    </row>
    <row r="619">
      <c r="A619" t="n">
        <v>34888</v>
      </c>
      <c r="B619" t="inlineStr">
        <is>
          <t>Shannon, Aspen M</t>
        </is>
      </c>
      <c r="C619" t="inlineStr">
        <is>
          <t>Manzanita</t>
        </is>
      </c>
      <c r="D619" s="85" t="n">
        <v>0</v>
      </c>
      <c r="E619" s="165" t="n"/>
      <c r="G619" s="63">
        <f>IFERROR(VLOOKUP($A619,sectionidss,2,FALSE)," ")</f>
        <v/>
      </c>
      <c r="H619" s="63">
        <f>IFERROR(VLOOKUP($G619,otherinfo,2,FALSE)," ")</f>
        <v/>
      </c>
      <c r="J619" s="90">
        <f>IFERROR(VLOOKUP($G619,otherinfo,3,FALSE)," ")</f>
        <v/>
      </c>
      <c r="O619" s="86" t="n"/>
      <c r="P619" s="86" t="n"/>
    </row>
    <row r="620">
      <c r="A620" t="n">
        <v>36200</v>
      </c>
      <c r="B620" t="inlineStr">
        <is>
          <t>Sible, Emmett Steven</t>
        </is>
      </c>
      <c r="C620" t="inlineStr">
        <is>
          <t>Manzanita</t>
        </is>
      </c>
      <c r="D620" s="85" t="n">
        <v>0</v>
      </c>
      <c r="E620" s="165" t="n"/>
      <c r="G620" s="63">
        <f>IFERROR(VLOOKUP($A620,sectionidss,7,FALSE)," ")</f>
        <v/>
      </c>
      <c r="H620" s="63">
        <f>IFERROR(VLOOKUP($G620,otherinfo,2,FALSE)," ")</f>
        <v/>
      </c>
      <c r="J620" s="90">
        <f>IFERROR(VLOOKUP($G620,otherinfo,3,FALSE)," ")</f>
        <v/>
      </c>
      <c r="O620" s="86" t="n"/>
      <c r="P620" s="86" t="n"/>
    </row>
    <row r="621">
      <c r="A621" t="n">
        <v>36200</v>
      </c>
      <c r="B621" t="inlineStr">
        <is>
          <t>Sible, Emmett Steven</t>
        </is>
      </c>
      <c r="C621" t="inlineStr">
        <is>
          <t>Manzanita</t>
        </is>
      </c>
      <c r="D621" s="85" t="n">
        <v>0</v>
      </c>
      <c r="E621" s="165" t="n"/>
      <c r="G621" s="63">
        <f>IFERROR(VLOOKUP($A621,sectionidss,6,FALSE)," ")</f>
        <v/>
      </c>
      <c r="H621" s="63">
        <f>IFERROR(VLOOKUP($G621,otherinfo,2,FALSE)," ")</f>
        <v/>
      </c>
      <c r="J621" s="90">
        <f>IFERROR(VLOOKUP($G621,otherinfo,3,FALSE)," ")</f>
        <v/>
      </c>
      <c r="O621" s="86" t="n"/>
      <c r="P621" s="86" t="n"/>
    </row>
    <row r="622">
      <c r="A622" t="n">
        <v>36200</v>
      </c>
      <c r="B622" t="inlineStr">
        <is>
          <t>Sible, Emmett Steven</t>
        </is>
      </c>
      <c r="C622" t="inlineStr">
        <is>
          <t>Manzanita</t>
        </is>
      </c>
      <c r="D622" s="85" t="n">
        <v>0</v>
      </c>
      <c r="E622" s="165" t="n"/>
      <c r="G622" s="63">
        <f>IFERROR(VLOOKUP($A622,sectionidss,5,FALSE)," ")</f>
        <v/>
      </c>
      <c r="H622" s="63">
        <f>IFERROR(VLOOKUP($G622,otherinfo,2,FALSE)," ")</f>
        <v/>
      </c>
      <c r="J622" s="90">
        <f>IFERROR(VLOOKUP($G622,otherinfo,3,FALSE)," ")</f>
        <v/>
      </c>
      <c r="O622" s="86" t="n"/>
      <c r="P622" s="86" t="n"/>
    </row>
    <row r="623">
      <c r="A623" t="n">
        <v>36200</v>
      </c>
      <c r="B623" t="inlineStr">
        <is>
          <t>Sible, Emmett Steven</t>
        </is>
      </c>
      <c r="C623" t="inlineStr">
        <is>
          <t>Manzanita</t>
        </is>
      </c>
      <c r="D623" s="85" t="n">
        <v>0</v>
      </c>
      <c r="E623" s="165" t="n"/>
      <c r="G623" s="63">
        <f>IFERROR(VLOOKUP($A623,sectionidss,4,FALSE)," ")</f>
        <v/>
      </c>
      <c r="H623" s="63">
        <f>IFERROR(VLOOKUP($G623,otherinfo,2,FALSE)," ")</f>
        <v/>
      </c>
      <c r="J623" s="90">
        <f>IFERROR(VLOOKUP($G623,otherinfo,3,FALSE)," ")</f>
        <v/>
      </c>
      <c r="O623" s="86" t="n"/>
      <c r="P623" s="86" t="n"/>
    </row>
    <row r="624">
      <c r="A624" t="n">
        <v>36200</v>
      </c>
      <c r="B624" t="inlineStr">
        <is>
          <t>Sible, Emmett Steven</t>
        </is>
      </c>
      <c r="C624" t="inlineStr">
        <is>
          <t>Manzanita</t>
        </is>
      </c>
      <c r="D624" s="85" t="n">
        <v>0</v>
      </c>
      <c r="E624" s="165" t="n"/>
      <c r="G624" s="63">
        <f>IFERROR(VLOOKUP($A624,sectionidss,3,FALSE)," ")</f>
        <v/>
      </c>
      <c r="H624" s="63">
        <f>IFERROR(VLOOKUP($G624,otherinfo,2,FALSE)," ")</f>
        <v/>
      </c>
      <c r="J624" s="90">
        <f>IFERROR(VLOOKUP($G624,otherinfo,3,FALSE)," ")</f>
        <v/>
      </c>
      <c r="O624" s="86" t="n"/>
      <c r="P624" s="86" t="n"/>
    </row>
    <row r="625">
      <c r="A625" t="n">
        <v>36200</v>
      </c>
      <c r="B625" t="inlineStr">
        <is>
          <t>Sible, Emmett Steven</t>
        </is>
      </c>
      <c r="C625" t="inlineStr">
        <is>
          <t>Manzanita</t>
        </is>
      </c>
      <c r="D625" s="85" t="n">
        <v>0</v>
      </c>
      <c r="E625" s="165" t="n"/>
      <c r="G625" s="63">
        <f>IFERROR(VLOOKUP($A625,sectionidss,2,FALSE)," ")</f>
        <v/>
      </c>
      <c r="H625" s="63">
        <f>IFERROR(VLOOKUP($G625,otherinfo,2,FALSE)," ")</f>
        <v/>
      </c>
      <c r="J625" s="90">
        <f>IFERROR(VLOOKUP($G625,otherinfo,3,FALSE)," ")</f>
        <v/>
      </c>
      <c r="O625" s="86" t="n"/>
      <c r="P625" s="86" t="n"/>
    </row>
    <row r="626">
      <c r="A626" t="n">
        <v>34891</v>
      </c>
      <c r="B626" t="inlineStr">
        <is>
          <t>Sloper, Quinn Carroll</t>
        </is>
      </c>
      <c r="C626" t="inlineStr">
        <is>
          <t>Manzanita</t>
        </is>
      </c>
      <c r="D626" s="85" t="n">
        <v>0</v>
      </c>
      <c r="E626" s="165" t="n"/>
      <c r="G626" s="63">
        <f>IFERROR(VLOOKUP($A626,sectionidss,7,FALSE)," ")</f>
        <v/>
      </c>
      <c r="H626" s="63">
        <f>IFERROR(VLOOKUP($G626,otherinfo,2,FALSE)," ")</f>
        <v/>
      </c>
      <c r="J626" s="90">
        <f>IFERROR(VLOOKUP($G626,otherinfo,3,FALSE)," ")</f>
        <v/>
      </c>
      <c r="O626" s="86" t="n"/>
      <c r="P626" s="86" t="n"/>
    </row>
    <row r="627">
      <c r="A627" t="n">
        <v>34891</v>
      </c>
      <c r="B627" t="inlineStr">
        <is>
          <t>Sloper, Quinn Carroll</t>
        </is>
      </c>
      <c r="C627" t="inlineStr">
        <is>
          <t>Manzanita</t>
        </is>
      </c>
      <c r="D627" s="85" t="n">
        <v>0</v>
      </c>
      <c r="E627" s="165" t="n"/>
      <c r="G627" s="63">
        <f>IFERROR(VLOOKUP($A627,sectionidss,6,FALSE)," ")</f>
        <v/>
      </c>
      <c r="H627" s="63">
        <f>IFERROR(VLOOKUP($G627,otherinfo,2,FALSE)," ")</f>
        <v/>
      </c>
      <c r="J627" s="90">
        <f>IFERROR(VLOOKUP($G627,otherinfo,3,FALSE)," ")</f>
        <v/>
      </c>
      <c r="O627" s="86" t="n"/>
      <c r="P627" s="86" t="n"/>
    </row>
    <row r="628">
      <c r="A628" t="n">
        <v>34891</v>
      </c>
      <c r="B628" t="inlineStr">
        <is>
          <t>Sloper, Quinn Carroll</t>
        </is>
      </c>
      <c r="C628" t="inlineStr">
        <is>
          <t>Manzanita</t>
        </is>
      </c>
      <c r="D628" s="85" t="n">
        <v>0</v>
      </c>
      <c r="E628" s="165" t="n"/>
      <c r="G628" s="63">
        <f>IFERROR(VLOOKUP($A628,sectionidss,5,FALSE)," ")</f>
        <v/>
      </c>
      <c r="H628" s="63">
        <f>IFERROR(VLOOKUP($G628,otherinfo,2,FALSE)," ")</f>
        <v/>
      </c>
      <c r="J628" s="90">
        <f>IFERROR(VLOOKUP($G628,otherinfo,3,FALSE)," ")</f>
        <v/>
      </c>
      <c r="O628" s="86" t="n"/>
      <c r="P628" s="86" t="n"/>
    </row>
    <row r="629">
      <c r="A629" t="n">
        <v>34891</v>
      </c>
      <c r="B629" t="inlineStr">
        <is>
          <t>Sloper, Quinn Carroll</t>
        </is>
      </c>
      <c r="C629" t="inlineStr">
        <is>
          <t>Manzanita</t>
        </is>
      </c>
      <c r="D629" s="85" t="n">
        <v>0</v>
      </c>
      <c r="E629" s="165" t="n"/>
      <c r="G629" s="63">
        <f>IFERROR(VLOOKUP($A629,sectionidss,4,FALSE)," ")</f>
        <v/>
      </c>
      <c r="H629" s="63">
        <f>IFERROR(VLOOKUP($G629,otherinfo,2,FALSE)," ")</f>
        <v/>
      </c>
      <c r="J629" s="90">
        <f>IFERROR(VLOOKUP($G629,otherinfo,3,FALSE)," ")</f>
        <v/>
      </c>
      <c r="O629" s="86" t="n"/>
      <c r="P629" s="86" t="n"/>
    </row>
    <row r="630">
      <c r="A630" t="n">
        <v>34891</v>
      </c>
      <c r="B630" t="inlineStr">
        <is>
          <t>Sloper, Quinn Carroll</t>
        </is>
      </c>
      <c r="C630" t="inlineStr">
        <is>
          <t>Manzanita</t>
        </is>
      </c>
      <c r="D630" s="85" t="n">
        <v>0</v>
      </c>
      <c r="E630" s="165" t="n"/>
      <c r="G630" s="63">
        <f>IFERROR(VLOOKUP($A630,sectionidss,3,FALSE)," ")</f>
        <v/>
      </c>
      <c r="H630" s="63">
        <f>IFERROR(VLOOKUP($G630,otherinfo,2,FALSE)," ")</f>
        <v/>
      </c>
      <c r="J630" s="90">
        <f>IFERROR(VLOOKUP($G630,otherinfo,3,FALSE)," ")</f>
        <v/>
      </c>
      <c r="O630" s="86" t="n"/>
      <c r="P630" s="86" t="n"/>
    </row>
    <row r="631">
      <c r="A631" t="n">
        <v>34891</v>
      </c>
      <c r="B631" t="inlineStr">
        <is>
          <t>Sloper, Quinn Carroll</t>
        </is>
      </c>
      <c r="C631" t="inlineStr">
        <is>
          <t>Manzanita</t>
        </is>
      </c>
      <c r="D631" s="85" t="n">
        <v>0</v>
      </c>
      <c r="E631" s="165" t="n"/>
      <c r="G631" s="63">
        <f>IFERROR(VLOOKUP($A631,sectionidss,2,FALSE)," ")</f>
        <v/>
      </c>
      <c r="H631" s="63">
        <f>IFERROR(VLOOKUP($G631,otherinfo,2,FALSE)," ")</f>
        <v/>
      </c>
      <c r="J631" s="90">
        <f>IFERROR(VLOOKUP($G631,otherinfo,3,FALSE)," ")</f>
        <v/>
      </c>
      <c r="O631" s="86" t="n"/>
      <c r="P631" s="86" t="n"/>
    </row>
    <row r="632">
      <c r="A632" t="n">
        <v>34143</v>
      </c>
      <c r="B632" t="inlineStr">
        <is>
          <t>Smith, Andy Jack</t>
        </is>
      </c>
      <c r="C632" t="inlineStr">
        <is>
          <t>Manzanita</t>
        </is>
      </c>
      <c r="D632" s="85" t="n">
        <v>0</v>
      </c>
      <c r="E632" s="165" t="n"/>
      <c r="G632" s="63">
        <f>IFERROR(VLOOKUP($A632,sectionidss,7,FALSE)," ")</f>
        <v/>
      </c>
      <c r="H632" s="63">
        <f>IFERROR(VLOOKUP($G632,otherinfo,2,FALSE)," ")</f>
        <v/>
      </c>
      <c r="J632" s="90">
        <f>IFERROR(VLOOKUP($G632,otherinfo,3,FALSE)," ")</f>
        <v/>
      </c>
      <c r="O632" s="86" t="n"/>
      <c r="P632" s="86" t="n"/>
    </row>
    <row r="633">
      <c r="A633" t="n">
        <v>34143</v>
      </c>
      <c r="B633" t="inlineStr">
        <is>
          <t>Smith, Andy Jack</t>
        </is>
      </c>
      <c r="C633" t="inlineStr">
        <is>
          <t>Manzanita</t>
        </is>
      </c>
      <c r="D633" s="85" t="n">
        <v>0</v>
      </c>
      <c r="E633" s="165" t="n"/>
      <c r="G633" s="63">
        <f>IFERROR(VLOOKUP($A633,sectionidss,6,FALSE)," ")</f>
        <v/>
      </c>
      <c r="H633" s="63">
        <f>IFERROR(VLOOKUP($G633,otherinfo,2,FALSE)," ")</f>
        <v/>
      </c>
      <c r="J633" s="90">
        <f>IFERROR(VLOOKUP($G633,otherinfo,3,FALSE)," ")</f>
        <v/>
      </c>
    </row>
    <row r="634">
      <c r="A634" t="n">
        <v>34143</v>
      </c>
      <c r="B634" t="inlineStr">
        <is>
          <t>Smith, Andy Jack</t>
        </is>
      </c>
      <c r="C634" t="inlineStr">
        <is>
          <t>Manzanita</t>
        </is>
      </c>
      <c r="D634" s="85" t="n">
        <v>0</v>
      </c>
      <c r="E634" s="165" t="n"/>
      <c r="G634" s="63">
        <f>IFERROR(VLOOKUP($A634,sectionidss,5,FALSE)," ")</f>
        <v/>
      </c>
      <c r="H634" s="63">
        <f>IFERROR(VLOOKUP($G634,otherinfo,2,FALSE)," ")</f>
        <v/>
      </c>
      <c r="J634" s="90">
        <f>IFERROR(VLOOKUP($G634,otherinfo,3,FALSE)," ")</f>
        <v/>
      </c>
    </row>
    <row r="635">
      <c r="A635" t="n">
        <v>34143</v>
      </c>
      <c r="B635" t="inlineStr">
        <is>
          <t>Smith, Andy Jack</t>
        </is>
      </c>
      <c r="C635" t="inlineStr">
        <is>
          <t>Manzanita</t>
        </is>
      </c>
      <c r="D635" s="85" t="n">
        <v>0</v>
      </c>
      <c r="E635" s="165" t="n"/>
      <c r="G635" s="63">
        <f>IFERROR(VLOOKUP($A635,sectionidss,4,FALSE)," ")</f>
        <v/>
      </c>
      <c r="H635" s="63">
        <f>IFERROR(VLOOKUP($G635,otherinfo,2,FALSE)," ")</f>
        <v/>
      </c>
      <c r="J635" s="90">
        <f>IFERROR(VLOOKUP($G635,otherinfo,3,FALSE)," ")</f>
        <v/>
      </c>
    </row>
    <row r="636">
      <c r="A636" t="n">
        <v>34143</v>
      </c>
      <c r="B636" t="inlineStr">
        <is>
          <t>Smith, Andy Jack</t>
        </is>
      </c>
      <c r="C636" t="inlineStr">
        <is>
          <t>Manzanita</t>
        </is>
      </c>
      <c r="D636" s="85" t="n">
        <v>0</v>
      </c>
      <c r="E636" s="165" t="n"/>
      <c r="G636" s="63">
        <f>IFERROR(VLOOKUP($A636,sectionidss,3,FALSE)," ")</f>
        <v/>
      </c>
      <c r="H636" s="63">
        <f>IFERROR(VLOOKUP($G636,otherinfo,2,FALSE)," ")</f>
        <v/>
      </c>
      <c r="J636" s="90">
        <f>IFERROR(VLOOKUP($G636,otherinfo,3,FALSE)," ")</f>
        <v/>
      </c>
    </row>
    <row r="637">
      <c r="A637" t="n">
        <v>34143</v>
      </c>
      <c r="B637" t="inlineStr">
        <is>
          <t>Smith, Andy Jack</t>
        </is>
      </c>
      <c r="C637" t="inlineStr">
        <is>
          <t>Manzanita</t>
        </is>
      </c>
      <c r="D637" s="85" t="n">
        <v>0</v>
      </c>
      <c r="E637" s="165" t="n"/>
      <c r="G637" s="63">
        <f>IFERROR(VLOOKUP($A637,sectionidss,2,FALSE)," ")</f>
        <v/>
      </c>
      <c r="H637" s="63">
        <f>IFERROR(VLOOKUP($G637,otherinfo,2,FALSE)," ")</f>
        <v/>
      </c>
      <c r="J637" s="90">
        <f>IFERROR(VLOOKUP($G637,otherinfo,3,FALSE)," ")</f>
        <v/>
      </c>
    </row>
    <row r="638">
      <c r="A638" t="n">
        <v>35439</v>
      </c>
      <c r="B638" t="inlineStr">
        <is>
          <t>Sparks, Taitum Ainsleigh</t>
        </is>
      </c>
      <c r="C638" t="inlineStr">
        <is>
          <t>Manzanita</t>
        </is>
      </c>
      <c r="D638" s="85" t="n">
        <v>0</v>
      </c>
      <c r="E638" s="165" t="n"/>
      <c r="G638" s="63">
        <f>IFERROR(VLOOKUP($A638,sectionidss,7,FALSE)," ")</f>
        <v/>
      </c>
      <c r="H638" s="63">
        <f>IFERROR(VLOOKUP($G638,otherinfo,2,FALSE)," ")</f>
        <v/>
      </c>
      <c r="J638" s="90">
        <f>IFERROR(VLOOKUP($G638,otherinfo,3,FALSE)," ")</f>
        <v/>
      </c>
    </row>
    <row r="639">
      <c r="A639" t="n">
        <v>35439</v>
      </c>
      <c r="B639" t="inlineStr">
        <is>
          <t>Sparks, Taitum Ainsleigh</t>
        </is>
      </c>
      <c r="C639" t="inlineStr">
        <is>
          <t>Manzanita</t>
        </is>
      </c>
      <c r="D639" s="85" t="n">
        <v>0</v>
      </c>
      <c r="E639" s="165" t="n"/>
      <c r="G639" s="63">
        <f>IFERROR(VLOOKUP($A639,sectionidss,6,FALSE)," ")</f>
        <v/>
      </c>
      <c r="H639" s="63">
        <f>IFERROR(VLOOKUP($G639,otherinfo,2,FALSE)," ")</f>
        <v/>
      </c>
      <c r="J639" s="90">
        <f>IFERROR(VLOOKUP($G639,otherinfo,3,FALSE)," ")</f>
        <v/>
      </c>
      <c r="O639" s="86" t="n"/>
      <c r="P639" s="86" t="n"/>
    </row>
    <row r="640">
      <c r="A640" t="n">
        <v>35439</v>
      </c>
      <c r="B640" t="inlineStr">
        <is>
          <t>Sparks, Taitum Ainsleigh</t>
        </is>
      </c>
      <c r="C640" t="inlineStr">
        <is>
          <t>Manzanita</t>
        </is>
      </c>
      <c r="D640" s="85" t="n">
        <v>0</v>
      </c>
      <c r="E640" s="165" t="n"/>
      <c r="G640" s="63">
        <f>IFERROR(VLOOKUP($A640,sectionidss,5,FALSE)," ")</f>
        <v/>
      </c>
      <c r="H640" s="63">
        <f>IFERROR(VLOOKUP($G640,otherinfo,2,FALSE)," ")</f>
        <v/>
      </c>
      <c r="J640" s="90">
        <f>IFERROR(VLOOKUP($G640,otherinfo,3,FALSE)," ")</f>
        <v/>
      </c>
      <c r="O640" s="86" t="n"/>
      <c r="P640" s="86" t="n"/>
    </row>
    <row r="641">
      <c r="A641" t="n">
        <v>35439</v>
      </c>
      <c r="B641" t="inlineStr">
        <is>
          <t>Sparks, Taitum Ainsleigh</t>
        </is>
      </c>
      <c r="C641" t="inlineStr">
        <is>
          <t>Manzanita</t>
        </is>
      </c>
      <c r="D641" s="85" t="n">
        <v>0</v>
      </c>
      <c r="E641" s="165" t="n"/>
      <c r="G641" s="63">
        <f>IFERROR(VLOOKUP($A641,sectionidss,4,FALSE)," ")</f>
        <v/>
      </c>
      <c r="H641" s="63">
        <f>IFERROR(VLOOKUP($G641,otherinfo,2,FALSE)," ")</f>
        <v/>
      </c>
      <c r="J641" s="90">
        <f>IFERROR(VLOOKUP($G641,otherinfo,3,FALSE)," ")</f>
        <v/>
      </c>
      <c r="O641" s="86" t="n"/>
      <c r="P641" s="86" t="n"/>
    </row>
    <row r="642">
      <c r="A642" t="n">
        <v>35439</v>
      </c>
      <c r="B642" t="inlineStr">
        <is>
          <t>Sparks, Taitum Ainsleigh</t>
        </is>
      </c>
      <c r="C642" t="inlineStr">
        <is>
          <t>Manzanita</t>
        </is>
      </c>
      <c r="D642" s="85" t="n">
        <v>0</v>
      </c>
      <c r="E642" s="165" t="n"/>
      <c r="G642" s="63">
        <f>IFERROR(VLOOKUP($A642,sectionidss,3,FALSE)," ")</f>
        <v/>
      </c>
      <c r="H642" s="63">
        <f>IFERROR(VLOOKUP($G642,otherinfo,2,FALSE)," ")</f>
        <v/>
      </c>
      <c r="J642" s="90">
        <f>IFERROR(VLOOKUP($G642,otherinfo,3,FALSE)," ")</f>
        <v/>
      </c>
      <c r="O642" s="86" t="n"/>
      <c r="P642" s="86" t="n"/>
    </row>
    <row r="643">
      <c r="A643" t="n">
        <v>35439</v>
      </c>
      <c r="B643" t="inlineStr">
        <is>
          <t>Sparks, Taitum Ainsleigh</t>
        </is>
      </c>
      <c r="C643" t="inlineStr">
        <is>
          <t>Manzanita</t>
        </is>
      </c>
      <c r="D643" s="85" t="n">
        <v>0</v>
      </c>
      <c r="E643" s="165" t="n"/>
      <c r="G643" s="63">
        <f>IFERROR(VLOOKUP($A643,sectionidss,2,FALSE)," ")</f>
        <v/>
      </c>
      <c r="H643" s="63">
        <f>IFERROR(VLOOKUP($G643,otherinfo,2,FALSE)," ")</f>
        <v/>
      </c>
      <c r="J643" s="90">
        <f>IFERROR(VLOOKUP($G643,otherinfo,3,FALSE)," ")</f>
        <v/>
      </c>
      <c r="O643" s="86" t="n"/>
      <c r="P643" s="86" t="n"/>
    </row>
    <row r="644">
      <c r="A644" t="n">
        <v>39047</v>
      </c>
      <c r="B644" t="inlineStr">
        <is>
          <t>Strait, Cooper Nathaniel</t>
        </is>
      </c>
      <c r="C644" t="inlineStr">
        <is>
          <t>Manzanita</t>
        </is>
      </c>
      <c r="D644" s="85" t="n">
        <v>0</v>
      </c>
      <c r="E644" s="165" t="n"/>
      <c r="G644" s="63">
        <f>IFERROR(VLOOKUP($A644,sectionidss,7,FALSE)," ")</f>
        <v/>
      </c>
      <c r="H644" s="63">
        <f>IFERROR(VLOOKUP($G644,otherinfo,2,FALSE)," ")</f>
        <v/>
      </c>
      <c r="J644" s="90">
        <f>IFERROR(VLOOKUP($G644,otherinfo,3,FALSE)," ")</f>
        <v/>
      </c>
      <c r="O644" s="86" t="n"/>
      <c r="P644" s="86" t="n"/>
    </row>
    <row r="645">
      <c r="A645" t="n">
        <v>39047</v>
      </c>
      <c r="B645" t="inlineStr">
        <is>
          <t>Strait, Cooper Nathaniel</t>
        </is>
      </c>
      <c r="C645" t="inlineStr">
        <is>
          <t>Manzanita</t>
        </is>
      </c>
      <c r="D645" s="85" t="n">
        <v>0</v>
      </c>
      <c r="E645" s="165" t="n"/>
      <c r="G645" s="63">
        <f>IFERROR(VLOOKUP($A645,sectionidss,6,FALSE)," ")</f>
        <v/>
      </c>
      <c r="H645" s="63">
        <f>IFERROR(VLOOKUP($G645,otherinfo,2,FALSE)," ")</f>
        <v/>
      </c>
      <c r="J645" s="90">
        <f>IFERROR(VLOOKUP($G645,otherinfo,3,FALSE)," ")</f>
        <v/>
      </c>
      <c r="O645" s="86" t="n"/>
      <c r="P645" s="86" t="n"/>
    </row>
    <row r="646">
      <c r="A646" t="n">
        <v>39047</v>
      </c>
      <c r="B646" t="inlineStr">
        <is>
          <t>Strait, Cooper Nathaniel</t>
        </is>
      </c>
      <c r="C646" t="inlineStr">
        <is>
          <t>Manzanita</t>
        </is>
      </c>
      <c r="D646" s="85" t="n">
        <v>0</v>
      </c>
      <c r="E646" s="165" t="n"/>
      <c r="G646" s="63">
        <f>IFERROR(VLOOKUP($A646,sectionidss,5,FALSE)," ")</f>
        <v/>
      </c>
      <c r="H646" s="63">
        <f>IFERROR(VLOOKUP($G646,otherinfo,2,FALSE)," ")</f>
        <v/>
      </c>
      <c r="J646" s="90">
        <f>IFERROR(VLOOKUP($G646,otherinfo,3,FALSE)," ")</f>
        <v/>
      </c>
      <c r="O646" s="86" t="n"/>
      <c r="P646" s="86" t="n"/>
    </row>
    <row r="647">
      <c r="A647" t="n">
        <v>39047</v>
      </c>
      <c r="B647" t="inlineStr">
        <is>
          <t>Strait, Cooper Nathaniel</t>
        </is>
      </c>
      <c r="C647" t="inlineStr">
        <is>
          <t>Manzanita</t>
        </is>
      </c>
      <c r="D647" s="85" t="n">
        <v>0</v>
      </c>
      <c r="E647" s="165" t="n"/>
      <c r="G647" s="63">
        <f>IFERROR(VLOOKUP($A647,sectionidss,4,FALSE)," ")</f>
        <v/>
      </c>
      <c r="H647" s="63">
        <f>IFERROR(VLOOKUP($G647,otherinfo,2,FALSE)," ")</f>
        <v/>
      </c>
      <c r="J647" s="90">
        <f>IFERROR(VLOOKUP($G647,otherinfo,3,FALSE)," ")</f>
        <v/>
      </c>
      <c r="O647" s="86" t="n"/>
      <c r="P647" s="86" t="n"/>
    </row>
    <row r="648">
      <c r="A648" t="n">
        <v>39047</v>
      </c>
      <c r="B648" t="inlineStr">
        <is>
          <t>Strait, Cooper Nathaniel</t>
        </is>
      </c>
      <c r="C648" t="inlineStr">
        <is>
          <t>Manzanita</t>
        </is>
      </c>
      <c r="D648" s="85" t="n">
        <v>0</v>
      </c>
      <c r="E648" s="165" t="n"/>
      <c r="G648" s="63">
        <f>IFERROR(VLOOKUP($A648,sectionidss,3,FALSE)," ")</f>
        <v/>
      </c>
      <c r="H648" s="63">
        <f>IFERROR(VLOOKUP($G648,otherinfo,2,FALSE)," ")</f>
        <v/>
      </c>
      <c r="J648" s="90">
        <f>IFERROR(VLOOKUP($G648,otherinfo,3,FALSE)," ")</f>
        <v/>
      </c>
      <c r="O648" s="86" t="n"/>
      <c r="P648" s="86" t="n"/>
    </row>
    <row r="649">
      <c r="A649" t="n">
        <v>39047</v>
      </c>
      <c r="B649" t="inlineStr">
        <is>
          <t>Strait, Cooper Nathaniel</t>
        </is>
      </c>
      <c r="C649" t="inlineStr">
        <is>
          <t>Manzanita</t>
        </is>
      </c>
      <c r="D649" s="85" t="n">
        <v>0</v>
      </c>
      <c r="E649" s="165" t="n"/>
      <c r="G649" s="63">
        <f>IFERROR(VLOOKUP($A649,sectionidss,2,FALSE)," ")</f>
        <v/>
      </c>
      <c r="H649" s="63">
        <f>IFERROR(VLOOKUP($G649,otherinfo,2,FALSE)," ")</f>
        <v/>
      </c>
      <c r="J649" s="90">
        <f>IFERROR(VLOOKUP($G649,otherinfo,3,FALSE)," ")</f>
        <v/>
      </c>
      <c r="O649" s="86" t="n"/>
      <c r="P649" s="86" t="n"/>
    </row>
    <row r="650">
      <c r="A650" t="n">
        <v>35677</v>
      </c>
      <c r="B650" t="inlineStr">
        <is>
          <t>Swofford, Celia R</t>
        </is>
      </c>
      <c r="C650" t="inlineStr">
        <is>
          <t>Manzanita</t>
        </is>
      </c>
      <c r="D650" s="85" t="n">
        <v>0</v>
      </c>
      <c r="E650" s="165" t="n"/>
      <c r="G650" s="63">
        <f>IFERROR(VLOOKUP($A650,sectionidss,7,FALSE)," ")</f>
        <v/>
      </c>
      <c r="H650" s="63">
        <f>IFERROR(VLOOKUP($G650,otherinfo,2,FALSE)," ")</f>
        <v/>
      </c>
      <c r="J650" s="90">
        <f>IFERROR(VLOOKUP($G650,otherinfo,3,FALSE)," ")</f>
        <v/>
      </c>
      <c r="O650" s="86" t="n"/>
      <c r="P650" s="86" t="n"/>
    </row>
    <row r="651">
      <c r="A651" t="n">
        <v>35677</v>
      </c>
      <c r="B651" t="inlineStr">
        <is>
          <t>Swofford, Celia R</t>
        </is>
      </c>
      <c r="C651" t="inlineStr">
        <is>
          <t>Manzanita</t>
        </is>
      </c>
      <c r="D651" s="85" t="n">
        <v>0</v>
      </c>
      <c r="E651" s="165" t="n"/>
      <c r="G651" s="63">
        <f>IFERROR(VLOOKUP($A651,sectionidss,6,FALSE)," ")</f>
        <v/>
      </c>
      <c r="H651" s="63">
        <f>IFERROR(VLOOKUP($G651,otherinfo,2,FALSE)," ")</f>
        <v/>
      </c>
      <c r="J651" s="90">
        <f>IFERROR(VLOOKUP($G651,otherinfo,3,FALSE)," ")</f>
        <v/>
      </c>
      <c r="O651" s="86" t="n"/>
      <c r="P651" s="86" t="n"/>
    </row>
    <row r="652">
      <c r="A652" t="n">
        <v>35677</v>
      </c>
      <c r="B652" t="inlineStr">
        <is>
          <t>Swofford, Celia R</t>
        </is>
      </c>
      <c r="C652" t="inlineStr">
        <is>
          <t>Manzanita</t>
        </is>
      </c>
      <c r="D652" s="85" t="n">
        <v>0</v>
      </c>
      <c r="E652" s="165" t="n"/>
      <c r="G652" s="63">
        <f>IFERROR(VLOOKUP($A652,sectionidss,5,FALSE)," ")</f>
        <v/>
      </c>
      <c r="H652" s="63">
        <f>IFERROR(VLOOKUP($G652,otherinfo,2,FALSE)," ")</f>
        <v/>
      </c>
      <c r="J652" s="90">
        <f>IFERROR(VLOOKUP($G652,otherinfo,3,FALSE)," ")</f>
        <v/>
      </c>
      <c r="O652" s="86" t="n"/>
      <c r="P652" s="86" t="n"/>
    </row>
    <row r="653">
      <c r="A653" t="n">
        <v>35677</v>
      </c>
      <c r="B653" t="inlineStr">
        <is>
          <t>Swofford, Celia R</t>
        </is>
      </c>
      <c r="C653" t="inlineStr">
        <is>
          <t>Manzanita</t>
        </is>
      </c>
      <c r="D653" s="85" t="n">
        <v>0</v>
      </c>
      <c r="E653" s="165" t="n"/>
      <c r="G653" s="63">
        <f>IFERROR(VLOOKUP($A653,sectionidss,4,FALSE)," ")</f>
        <v/>
      </c>
      <c r="H653" s="63">
        <f>IFERROR(VLOOKUP($G653,otherinfo,2,FALSE)," ")</f>
        <v/>
      </c>
      <c r="J653" s="90">
        <f>IFERROR(VLOOKUP($G653,otherinfo,3,FALSE)," ")</f>
        <v/>
      </c>
      <c r="O653" s="86" t="n"/>
      <c r="P653" s="86" t="n"/>
    </row>
    <row r="654">
      <c r="A654" t="n">
        <v>35677</v>
      </c>
      <c r="B654" t="inlineStr">
        <is>
          <t>Swofford, Celia R</t>
        </is>
      </c>
      <c r="C654" t="inlineStr">
        <is>
          <t>Manzanita</t>
        </is>
      </c>
      <c r="D654" s="85" t="n">
        <v>0</v>
      </c>
      <c r="E654" s="165" t="n"/>
      <c r="G654" s="63">
        <f>IFERROR(VLOOKUP($A654,sectionidss,3,FALSE)," ")</f>
        <v/>
      </c>
      <c r="H654" s="63">
        <f>IFERROR(VLOOKUP($G654,otherinfo,2,FALSE)," ")</f>
        <v/>
      </c>
      <c r="J654" s="90">
        <f>IFERROR(VLOOKUP($G654,otherinfo,3,FALSE)," ")</f>
        <v/>
      </c>
      <c r="O654" s="86" t="n"/>
      <c r="P654" s="86" t="n"/>
    </row>
    <row r="655">
      <c r="A655" t="n">
        <v>35677</v>
      </c>
      <c r="B655" t="inlineStr">
        <is>
          <t>Swofford, Celia R</t>
        </is>
      </c>
      <c r="C655" t="inlineStr">
        <is>
          <t>Manzanita</t>
        </is>
      </c>
      <c r="D655" s="85" t="n">
        <v>0</v>
      </c>
      <c r="E655" s="165" t="n"/>
      <c r="G655" s="63">
        <f>IFERROR(VLOOKUP($A655,sectionidss,2,FALSE)," ")</f>
        <v/>
      </c>
      <c r="H655" s="63">
        <f>IFERROR(VLOOKUP($G655,otherinfo,2,FALSE)," ")</f>
        <v/>
      </c>
      <c r="J655" s="90">
        <f>IFERROR(VLOOKUP($G655,otherinfo,3,FALSE)," ")</f>
        <v/>
      </c>
      <c r="O655" s="86" t="n"/>
      <c r="P655" s="86" t="n"/>
    </row>
    <row r="656">
      <c r="A656" t="n">
        <v>38164</v>
      </c>
      <c r="B656" t="inlineStr">
        <is>
          <t>Templer, DeeDee</t>
        </is>
      </c>
      <c r="C656" t="inlineStr">
        <is>
          <t>Manzanita</t>
        </is>
      </c>
      <c r="D656" s="85" t="n">
        <v>0</v>
      </c>
      <c r="E656" s="165" t="n"/>
      <c r="G656" s="63">
        <f>IFERROR(VLOOKUP($A656,sectionidss,7,FALSE)," ")</f>
        <v/>
      </c>
      <c r="H656" s="63">
        <f>IFERROR(VLOOKUP($G656,otherinfo,2,FALSE)," ")</f>
        <v/>
      </c>
      <c r="J656" s="90">
        <f>IFERROR(VLOOKUP($G656,otherinfo,3,FALSE)," ")</f>
        <v/>
      </c>
      <c r="O656" s="86" t="n"/>
      <c r="P656" s="86" t="n"/>
    </row>
    <row r="657">
      <c r="A657" t="n">
        <v>38164</v>
      </c>
      <c r="B657" t="inlineStr">
        <is>
          <t>Templer, DeeDee</t>
        </is>
      </c>
      <c r="C657" t="inlineStr">
        <is>
          <t>Manzanita</t>
        </is>
      </c>
      <c r="D657" s="85" t="n">
        <v>0</v>
      </c>
      <c r="E657" s="165" t="n"/>
      <c r="G657" s="63">
        <f>IFERROR(VLOOKUP($A657,sectionidss,6,FALSE)," ")</f>
        <v/>
      </c>
      <c r="H657" s="63">
        <f>IFERROR(VLOOKUP($G657,otherinfo,2,FALSE)," ")</f>
        <v/>
      </c>
      <c r="J657" s="90">
        <f>IFERROR(VLOOKUP($G657,otherinfo,3,FALSE)," ")</f>
        <v/>
      </c>
      <c r="O657" s="86" t="n"/>
      <c r="P657" s="86" t="n"/>
    </row>
    <row r="658">
      <c r="A658" t="n">
        <v>38164</v>
      </c>
      <c r="B658" t="inlineStr">
        <is>
          <t>Templer, DeeDee</t>
        </is>
      </c>
      <c r="C658" t="inlineStr">
        <is>
          <t>Manzanita</t>
        </is>
      </c>
      <c r="D658" s="85" t="n">
        <v>0</v>
      </c>
      <c r="E658" s="165" t="n"/>
      <c r="G658" s="63">
        <f>IFERROR(VLOOKUP($A658,sectionidss,5,FALSE)," ")</f>
        <v/>
      </c>
      <c r="H658" s="63">
        <f>IFERROR(VLOOKUP($G658,otherinfo,2,FALSE)," ")</f>
        <v/>
      </c>
      <c r="J658" s="90">
        <f>IFERROR(VLOOKUP($G658,otherinfo,3,FALSE)," ")</f>
        <v/>
      </c>
      <c r="O658" s="86" t="n"/>
      <c r="P658" s="86" t="n"/>
    </row>
    <row r="659">
      <c r="A659" t="n">
        <v>38164</v>
      </c>
      <c r="B659" t="inlineStr">
        <is>
          <t>Templer, DeeDee</t>
        </is>
      </c>
      <c r="C659" t="inlineStr">
        <is>
          <t>Manzanita</t>
        </is>
      </c>
      <c r="D659" s="85" t="n">
        <v>0</v>
      </c>
      <c r="E659" s="165" t="n"/>
      <c r="G659" s="63">
        <f>IFERROR(VLOOKUP($A659,sectionidss,4,FALSE)," ")</f>
        <v/>
      </c>
      <c r="H659" s="63">
        <f>IFERROR(VLOOKUP($G659,otherinfo,2,FALSE)," ")</f>
        <v/>
      </c>
      <c r="J659" s="90">
        <f>IFERROR(VLOOKUP($G659,otherinfo,3,FALSE)," ")</f>
        <v/>
      </c>
      <c r="O659" s="86" t="n"/>
      <c r="P659" s="86" t="n"/>
    </row>
    <row r="660">
      <c r="A660" t="n">
        <v>38164</v>
      </c>
      <c r="B660" t="inlineStr">
        <is>
          <t>Templer, DeeDee</t>
        </is>
      </c>
      <c r="C660" t="inlineStr">
        <is>
          <t>Manzanita</t>
        </is>
      </c>
      <c r="D660" s="85" t="n">
        <v>0</v>
      </c>
      <c r="E660" s="165" t="n"/>
      <c r="G660" s="63">
        <f>IFERROR(VLOOKUP($A660,sectionidss,3,FALSE)," ")</f>
        <v/>
      </c>
      <c r="H660" s="63">
        <f>IFERROR(VLOOKUP($G660,otherinfo,2,FALSE)," ")</f>
        <v/>
      </c>
      <c r="J660" s="90">
        <f>IFERROR(VLOOKUP($G660,otherinfo,3,FALSE)," ")</f>
        <v/>
      </c>
      <c r="O660" s="86" t="n"/>
      <c r="P660" s="86" t="n"/>
    </row>
    <row r="661">
      <c r="A661" t="n">
        <v>38164</v>
      </c>
      <c r="B661" t="inlineStr">
        <is>
          <t>Templer, DeeDee</t>
        </is>
      </c>
      <c r="C661" t="inlineStr">
        <is>
          <t>Manzanita</t>
        </is>
      </c>
      <c r="D661" s="85" t="n">
        <v>0</v>
      </c>
      <c r="E661" s="165" t="n"/>
      <c r="G661" s="63">
        <f>IFERROR(VLOOKUP($A661,sectionidss,2,FALSE)," ")</f>
        <v/>
      </c>
      <c r="H661" s="63">
        <f>IFERROR(VLOOKUP($G661,otherinfo,2,FALSE)," ")</f>
        <v/>
      </c>
      <c r="J661" s="90">
        <f>IFERROR(VLOOKUP($G661,otherinfo,3,FALSE)," ")</f>
        <v/>
      </c>
      <c r="O661" s="86" t="n"/>
      <c r="P661" s="86" t="n"/>
    </row>
    <row r="662">
      <c r="A662" t="n">
        <v>35357</v>
      </c>
      <c r="B662" t="inlineStr">
        <is>
          <t>Tilton, Xandir</t>
        </is>
      </c>
      <c r="C662" t="inlineStr">
        <is>
          <t>Manzanita</t>
        </is>
      </c>
      <c r="D662" s="85" t="n">
        <v>0</v>
      </c>
      <c r="E662" s="165" t="n"/>
      <c r="G662" s="63">
        <f>IFERROR(VLOOKUP($A662,sectionidss,7,FALSE)," ")</f>
        <v/>
      </c>
      <c r="H662" s="63">
        <f>IFERROR(VLOOKUP($G662,otherinfo,2,FALSE)," ")</f>
        <v/>
      </c>
      <c r="J662" s="90">
        <f>IFERROR(VLOOKUP($G662,otherinfo,3,FALSE)," ")</f>
        <v/>
      </c>
      <c r="O662" s="86" t="n"/>
      <c r="P662" s="86" t="n"/>
    </row>
    <row r="663">
      <c r="A663" t="n">
        <v>35357</v>
      </c>
      <c r="B663" t="inlineStr">
        <is>
          <t>Tilton, Xandir</t>
        </is>
      </c>
      <c r="C663" t="inlineStr">
        <is>
          <t>Manzanita</t>
        </is>
      </c>
      <c r="D663" s="85" t="n">
        <v>0</v>
      </c>
      <c r="E663" s="165" t="n"/>
      <c r="G663" s="63">
        <f>IFERROR(VLOOKUP($A663,sectionidss,6,FALSE)," ")</f>
        <v/>
      </c>
      <c r="H663" s="63">
        <f>IFERROR(VLOOKUP($G663,otherinfo,2,FALSE)," ")</f>
        <v/>
      </c>
      <c r="J663" s="90">
        <f>IFERROR(VLOOKUP($G663,otherinfo,3,FALSE)," ")</f>
        <v/>
      </c>
      <c r="O663" s="86" t="n"/>
      <c r="P663" s="86" t="n"/>
    </row>
    <row r="664">
      <c r="A664" t="n">
        <v>35357</v>
      </c>
      <c r="B664" t="inlineStr">
        <is>
          <t>Tilton, Xandir</t>
        </is>
      </c>
      <c r="C664" t="inlineStr">
        <is>
          <t>Manzanita</t>
        </is>
      </c>
      <c r="D664" s="85" t="n">
        <v>0</v>
      </c>
      <c r="E664" s="165" t="n"/>
      <c r="G664" s="63">
        <f>IFERROR(VLOOKUP($A664,sectionidss,5,FALSE)," ")</f>
        <v/>
      </c>
      <c r="H664" s="63">
        <f>IFERROR(VLOOKUP($G664,otherinfo,2,FALSE)," ")</f>
        <v/>
      </c>
      <c r="J664" s="90">
        <f>IFERROR(VLOOKUP($G664,otherinfo,3,FALSE)," ")</f>
        <v/>
      </c>
      <c r="O664" s="86" t="n"/>
      <c r="P664" s="86" t="n"/>
    </row>
    <row r="665">
      <c r="A665" t="n">
        <v>35357</v>
      </c>
      <c r="B665" t="inlineStr">
        <is>
          <t>Tilton, Xandir</t>
        </is>
      </c>
      <c r="C665" t="inlineStr">
        <is>
          <t>Manzanita</t>
        </is>
      </c>
      <c r="D665" s="85" t="n">
        <v>0</v>
      </c>
      <c r="E665" s="165" t="n"/>
      <c r="G665" s="63">
        <f>IFERROR(VLOOKUP($A665,sectionidss,4,FALSE)," ")</f>
        <v/>
      </c>
      <c r="H665" s="63">
        <f>IFERROR(VLOOKUP($G665,otherinfo,2,FALSE)," ")</f>
        <v/>
      </c>
      <c r="J665" s="90">
        <f>IFERROR(VLOOKUP($G665,otherinfo,3,FALSE)," ")</f>
        <v/>
      </c>
      <c r="O665" s="86" t="n"/>
      <c r="P665" s="86" t="n"/>
    </row>
    <row r="666">
      <c r="A666" t="n">
        <v>35357</v>
      </c>
      <c r="B666" t="inlineStr">
        <is>
          <t>Tilton, Xandir</t>
        </is>
      </c>
      <c r="C666" t="inlineStr">
        <is>
          <t>Manzanita</t>
        </is>
      </c>
      <c r="D666" s="85" t="n">
        <v>0</v>
      </c>
      <c r="E666" s="165" t="n"/>
      <c r="G666" s="63">
        <f>IFERROR(VLOOKUP($A666,sectionidss,3,FALSE)," ")</f>
        <v/>
      </c>
      <c r="H666" s="63">
        <f>IFERROR(VLOOKUP($G666,otherinfo,2,FALSE)," ")</f>
        <v/>
      </c>
      <c r="J666" s="90">
        <f>IFERROR(VLOOKUP($G666,otherinfo,3,FALSE)," ")</f>
        <v/>
      </c>
      <c r="O666" s="86" t="n"/>
      <c r="P666" s="86" t="n"/>
    </row>
    <row r="667">
      <c r="A667" t="n">
        <v>35357</v>
      </c>
      <c r="B667" t="inlineStr">
        <is>
          <t>Tilton, Xandir</t>
        </is>
      </c>
      <c r="C667" t="inlineStr">
        <is>
          <t>Manzanita</t>
        </is>
      </c>
      <c r="D667" s="85" t="n">
        <v>0</v>
      </c>
      <c r="E667" s="165" t="n"/>
      <c r="G667" s="63">
        <f>IFERROR(VLOOKUP($A667,sectionidss,2,FALSE)," ")</f>
        <v/>
      </c>
      <c r="H667" s="63">
        <f>IFERROR(VLOOKUP($G667,otherinfo,2,FALSE)," ")</f>
        <v/>
      </c>
      <c r="J667" s="90">
        <f>IFERROR(VLOOKUP($G667,otherinfo,3,FALSE)," ")</f>
        <v/>
      </c>
      <c r="O667" s="86" t="n"/>
      <c r="P667" s="86" t="n"/>
    </row>
    <row r="668">
      <c r="A668" t="n">
        <v>35040</v>
      </c>
      <c r="B668" t="inlineStr">
        <is>
          <t>Vaughn-Brown, Soren</t>
        </is>
      </c>
      <c r="C668" t="inlineStr">
        <is>
          <t>Manzanita</t>
        </is>
      </c>
      <c r="D668" s="85" t="n">
        <v>0</v>
      </c>
      <c r="E668" s="165" t="n"/>
      <c r="G668" s="63">
        <f>IFERROR(VLOOKUP($A668,sectionidss,7,FALSE)," ")</f>
        <v/>
      </c>
      <c r="H668" s="63">
        <f>IFERROR(VLOOKUP($G668,otherinfo,2,FALSE)," ")</f>
        <v/>
      </c>
      <c r="J668" s="90">
        <f>IFERROR(VLOOKUP($G668,otherinfo,3,FALSE)," ")</f>
        <v/>
      </c>
      <c r="O668" s="86" t="n"/>
      <c r="P668" s="86" t="n"/>
    </row>
    <row r="669">
      <c r="A669" t="n">
        <v>35040</v>
      </c>
      <c r="B669" t="inlineStr">
        <is>
          <t>Vaughn-Brown, Soren</t>
        </is>
      </c>
      <c r="C669" t="inlineStr">
        <is>
          <t>Manzanita</t>
        </is>
      </c>
      <c r="D669" s="85" t="n">
        <v>0</v>
      </c>
      <c r="E669" s="165" t="n"/>
      <c r="G669" s="63">
        <f>IFERROR(VLOOKUP($A669,sectionidss,6,FALSE)," ")</f>
        <v/>
      </c>
      <c r="H669" s="63">
        <f>IFERROR(VLOOKUP($G669,otherinfo,2,FALSE)," ")</f>
        <v/>
      </c>
      <c r="J669" s="90">
        <f>IFERROR(VLOOKUP($G669,otherinfo,3,FALSE)," ")</f>
        <v/>
      </c>
      <c r="O669" s="86" t="n"/>
      <c r="P669" s="86" t="n"/>
    </row>
    <row r="670">
      <c r="A670" t="n">
        <v>35040</v>
      </c>
      <c r="B670" t="inlineStr">
        <is>
          <t>Vaughn-Brown, Soren</t>
        </is>
      </c>
      <c r="C670" t="inlineStr">
        <is>
          <t>Manzanita</t>
        </is>
      </c>
      <c r="D670" s="85" t="n">
        <v>0</v>
      </c>
      <c r="E670" s="165" t="n"/>
      <c r="G670" s="63">
        <f>IFERROR(VLOOKUP($A670,sectionidss,5,FALSE)," ")</f>
        <v/>
      </c>
      <c r="H670" s="63">
        <f>IFERROR(VLOOKUP($G670,otherinfo,2,FALSE)," ")</f>
        <v/>
      </c>
      <c r="J670" s="90">
        <f>IFERROR(VLOOKUP($G670,otherinfo,3,FALSE)," ")</f>
        <v/>
      </c>
      <c r="O670" s="86" t="n"/>
      <c r="P670" s="86" t="n"/>
    </row>
    <row r="671">
      <c r="A671" t="n">
        <v>35040</v>
      </c>
      <c r="B671" t="inlineStr">
        <is>
          <t>Vaughn-Brown, Soren</t>
        </is>
      </c>
      <c r="C671" t="inlineStr">
        <is>
          <t>Manzanita</t>
        </is>
      </c>
      <c r="D671" s="85" t="n">
        <v>0</v>
      </c>
      <c r="E671" s="165" t="n"/>
      <c r="G671" s="63">
        <f>IFERROR(VLOOKUP($A671,sectionidss,4,FALSE)," ")</f>
        <v/>
      </c>
      <c r="H671" s="63">
        <f>IFERROR(VLOOKUP($G671,otherinfo,2,FALSE)," ")</f>
        <v/>
      </c>
      <c r="J671" s="90">
        <f>IFERROR(VLOOKUP($G671,otherinfo,3,FALSE)," ")</f>
        <v/>
      </c>
      <c r="O671" s="86" t="n"/>
      <c r="P671" s="86" t="n"/>
    </row>
    <row r="672">
      <c r="A672" t="n">
        <v>35040</v>
      </c>
      <c r="B672" t="inlineStr">
        <is>
          <t>Vaughn-Brown, Soren</t>
        </is>
      </c>
      <c r="C672" t="inlineStr">
        <is>
          <t>Manzanita</t>
        </is>
      </c>
      <c r="D672" s="85" t="n">
        <v>0</v>
      </c>
      <c r="E672" s="165" t="n"/>
      <c r="G672" s="63">
        <f>IFERROR(VLOOKUP($A672,sectionidss,3,FALSE)," ")</f>
        <v/>
      </c>
      <c r="H672" s="63">
        <f>IFERROR(VLOOKUP($G672,otherinfo,2,FALSE)," ")</f>
        <v/>
      </c>
      <c r="J672" s="90">
        <f>IFERROR(VLOOKUP($G672,otherinfo,3,FALSE)," ")</f>
        <v/>
      </c>
      <c r="O672" s="86" t="n"/>
      <c r="P672" s="86" t="n"/>
    </row>
    <row r="673">
      <c r="A673" t="n">
        <v>35040</v>
      </c>
      <c r="B673" t="inlineStr">
        <is>
          <t>Vaughn-Brown, Soren</t>
        </is>
      </c>
      <c r="C673" t="inlineStr">
        <is>
          <t>Manzanita</t>
        </is>
      </c>
      <c r="D673" s="85" t="n">
        <v>0</v>
      </c>
      <c r="E673" s="165" t="n"/>
      <c r="G673" s="63">
        <f>IFERROR(VLOOKUP($A673,sectionidss,2,FALSE)," ")</f>
        <v/>
      </c>
      <c r="H673" s="63">
        <f>IFERROR(VLOOKUP($G673,otherinfo,2,FALSE)," ")</f>
        <v/>
      </c>
      <c r="J673" s="90">
        <f>IFERROR(VLOOKUP($G673,otherinfo,3,FALSE)," ")</f>
        <v/>
      </c>
      <c r="O673" s="86" t="n"/>
      <c r="P673" s="86" t="n"/>
    </row>
    <row r="674">
      <c r="A674" t="n">
        <v>36255</v>
      </c>
      <c r="B674" t="inlineStr">
        <is>
          <t>Voelker, Jasper C</t>
        </is>
      </c>
      <c r="C674" t="inlineStr">
        <is>
          <t>Manzanita</t>
        </is>
      </c>
      <c r="D674" s="85" t="n">
        <v>0</v>
      </c>
      <c r="E674" s="165" t="n"/>
      <c r="G674" s="63">
        <f>IFERROR(VLOOKUP($A674,sectionidss,7,FALSE)," ")</f>
        <v/>
      </c>
      <c r="H674" s="63">
        <f>IFERROR(VLOOKUP($G674,otherinfo,2,FALSE)," ")</f>
        <v/>
      </c>
      <c r="J674" s="90">
        <f>IFERROR(VLOOKUP($G674,otherinfo,3,FALSE)," ")</f>
        <v/>
      </c>
      <c r="O674" s="86" t="n"/>
      <c r="P674" s="86" t="n"/>
    </row>
    <row r="675">
      <c r="A675" t="n">
        <v>36255</v>
      </c>
      <c r="B675" t="inlineStr">
        <is>
          <t>Voelker, Jasper C</t>
        </is>
      </c>
      <c r="C675" t="inlineStr">
        <is>
          <t>Manzanita</t>
        </is>
      </c>
      <c r="D675" s="85" t="n">
        <v>0</v>
      </c>
      <c r="E675" s="165" t="n"/>
      <c r="G675" s="63">
        <f>IFERROR(VLOOKUP($A675,sectionidss,6,FALSE)," ")</f>
        <v/>
      </c>
      <c r="H675" s="63">
        <f>IFERROR(VLOOKUP($G675,otherinfo,2,FALSE)," ")</f>
        <v/>
      </c>
      <c r="J675" s="90">
        <f>IFERROR(VLOOKUP($G675,otherinfo,3,FALSE)," ")</f>
        <v/>
      </c>
      <c r="O675" s="86" t="n"/>
      <c r="P675" s="86" t="n"/>
    </row>
    <row r="676">
      <c r="A676" t="n">
        <v>36255</v>
      </c>
      <c r="B676" t="inlineStr">
        <is>
          <t>Voelker, Jasper C</t>
        </is>
      </c>
      <c r="C676" t="inlineStr">
        <is>
          <t>Manzanita</t>
        </is>
      </c>
      <c r="D676" s="85" t="n">
        <v>0</v>
      </c>
      <c r="E676" s="165" t="n"/>
      <c r="G676" s="63">
        <f>IFERROR(VLOOKUP($A676,sectionidss,5,FALSE)," ")</f>
        <v/>
      </c>
      <c r="H676" s="63">
        <f>IFERROR(VLOOKUP($G676,otherinfo,2,FALSE)," ")</f>
        <v/>
      </c>
      <c r="J676" s="90">
        <f>IFERROR(VLOOKUP($G676,otherinfo,3,FALSE)," ")</f>
        <v/>
      </c>
      <c r="O676" s="86" t="n"/>
      <c r="P676" s="86" t="n"/>
    </row>
    <row r="677">
      <c r="A677" t="n">
        <v>36255</v>
      </c>
      <c r="B677" t="inlineStr">
        <is>
          <t>Voelker, Jasper C</t>
        </is>
      </c>
      <c r="C677" t="inlineStr">
        <is>
          <t>Manzanita</t>
        </is>
      </c>
      <c r="D677" s="85" t="n">
        <v>0</v>
      </c>
      <c r="E677" s="165" t="n"/>
      <c r="G677" s="63">
        <f>IFERROR(VLOOKUP($A677,sectionidss,4,FALSE)," ")</f>
        <v/>
      </c>
      <c r="H677" s="63">
        <f>IFERROR(VLOOKUP($G677,otherinfo,2,FALSE)," ")</f>
        <v/>
      </c>
      <c r="J677" s="90">
        <f>IFERROR(VLOOKUP($G677,otherinfo,3,FALSE)," ")</f>
        <v/>
      </c>
      <c r="O677" s="86" t="n"/>
      <c r="P677" s="86" t="n"/>
    </row>
    <row r="678">
      <c r="A678" t="n">
        <v>36255</v>
      </c>
      <c r="B678" t="inlineStr">
        <is>
          <t>Voelker, Jasper C</t>
        </is>
      </c>
      <c r="C678" t="inlineStr">
        <is>
          <t>Manzanita</t>
        </is>
      </c>
      <c r="D678" s="85" t="n">
        <v>0</v>
      </c>
      <c r="E678" s="165" t="n"/>
      <c r="G678" s="63">
        <f>IFERROR(VLOOKUP($A678,sectionidss,3,FALSE)," ")</f>
        <v/>
      </c>
      <c r="H678" s="63">
        <f>IFERROR(VLOOKUP($G678,otherinfo,2,FALSE)," ")</f>
        <v/>
      </c>
      <c r="J678" s="90">
        <f>IFERROR(VLOOKUP($G678,otherinfo,3,FALSE)," ")</f>
        <v/>
      </c>
      <c r="O678" s="86" t="n"/>
      <c r="P678" s="86" t="n"/>
    </row>
    <row r="679">
      <c r="A679" t="n">
        <v>36255</v>
      </c>
      <c r="B679" t="inlineStr">
        <is>
          <t>Voelker, Jasper C</t>
        </is>
      </c>
      <c r="C679" t="inlineStr">
        <is>
          <t>Manzanita</t>
        </is>
      </c>
      <c r="D679" s="85" t="n">
        <v>0</v>
      </c>
      <c r="E679" s="165" t="n"/>
      <c r="G679" s="63">
        <f>IFERROR(VLOOKUP($A679,sectionidss,2,FALSE)," ")</f>
        <v/>
      </c>
      <c r="H679" s="63">
        <f>IFERROR(VLOOKUP($G679,otherinfo,2,FALSE)," ")</f>
        <v/>
      </c>
      <c r="J679" s="90">
        <f>IFERROR(VLOOKUP($G679,otherinfo,3,FALSE)," ")</f>
        <v/>
      </c>
      <c r="O679" s="86" t="n"/>
      <c r="P679" s="86" t="n"/>
    </row>
    <row r="680">
      <c r="A680" t="n">
        <v>35102</v>
      </c>
      <c r="B680" t="inlineStr">
        <is>
          <t>Walkup, Teah H</t>
        </is>
      </c>
      <c r="C680" t="inlineStr">
        <is>
          <t>Manzanita</t>
        </is>
      </c>
      <c r="D680" s="85" t="n">
        <v>0</v>
      </c>
      <c r="E680" s="165" t="n"/>
      <c r="G680" s="63">
        <f>IFERROR(VLOOKUP($A680,sectionidss,7,FALSE)," ")</f>
        <v/>
      </c>
      <c r="H680" s="63">
        <f>IFERROR(VLOOKUP($G680,otherinfo,2,FALSE)," ")</f>
        <v/>
      </c>
      <c r="J680" s="90">
        <f>IFERROR(VLOOKUP($G680,otherinfo,3,FALSE)," ")</f>
        <v/>
      </c>
      <c r="O680" s="86" t="n"/>
      <c r="P680" s="86" t="n"/>
    </row>
    <row r="681">
      <c r="A681" t="n">
        <v>35102</v>
      </c>
      <c r="B681" t="inlineStr">
        <is>
          <t>Walkup, Teah H</t>
        </is>
      </c>
      <c r="C681" t="inlineStr">
        <is>
          <t>Manzanita</t>
        </is>
      </c>
      <c r="D681" s="85" t="n">
        <v>0</v>
      </c>
      <c r="E681" s="165" t="n"/>
      <c r="G681" s="63">
        <f>IFERROR(VLOOKUP($A681,sectionidss,6,FALSE)," ")</f>
        <v/>
      </c>
      <c r="H681" s="63">
        <f>IFERROR(VLOOKUP($G681,otherinfo,2,FALSE)," ")</f>
        <v/>
      </c>
      <c r="J681" s="90">
        <f>IFERROR(VLOOKUP($G681,otherinfo,3,FALSE)," ")</f>
        <v/>
      </c>
      <c r="O681" s="86" t="n"/>
      <c r="P681" s="86" t="n"/>
    </row>
    <row r="682">
      <c r="A682" t="n">
        <v>35102</v>
      </c>
      <c r="B682" t="inlineStr">
        <is>
          <t>Walkup, Teah H</t>
        </is>
      </c>
      <c r="C682" t="inlineStr">
        <is>
          <t>Manzanita</t>
        </is>
      </c>
      <c r="D682" s="85" t="n">
        <v>0</v>
      </c>
      <c r="E682" s="165" t="n"/>
      <c r="G682" s="63">
        <f>IFERROR(VLOOKUP($A682,sectionidss,5,FALSE)," ")</f>
        <v/>
      </c>
      <c r="H682" s="63">
        <f>IFERROR(VLOOKUP($G682,otherinfo,2,FALSE)," ")</f>
        <v/>
      </c>
      <c r="J682" s="90">
        <f>IFERROR(VLOOKUP($G682,otherinfo,3,FALSE)," ")</f>
        <v/>
      </c>
      <c r="O682" s="86" t="n"/>
      <c r="P682" s="86" t="n"/>
    </row>
    <row r="683">
      <c r="A683" t="n">
        <v>35102</v>
      </c>
      <c r="B683" t="inlineStr">
        <is>
          <t>Walkup, Teah H</t>
        </is>
      </c>
      <c r="C683" t="inlineStr">
        <is>
          <t>Manzanita</t>
        </is>
      </c>
      <c r="D683" s="85" t="n">
        <v>0</v>
      </c>
      <c r="E683" s="165" t="n"/>
      <c r="G683" s="63">
        <f>IFERROR(VLOOKUP($A683,sectionidss,4,FALSE)," ")</f>
        <v/>
      </c>
      <c r="H683" s="63">
        <f>IFERROR(VLOOKUP($G683,otherinfo,2,FALSE)," ")</f>
        <v/>
      </c>
      <c r="J683" s="90">
        <f>IFERROR(VLOOKUP($G683,otherinfo,3,FALSE)," ")</f>
        <v/>
      </c>
      <c r="O683" s="86" t="n"/>
      <c r="P683" s="86" t="n"/>
    </row>
    <row r="684">
      <c r="A684" t="n">
        <v>35102</v>
      </c>
      <c r="B684" t="inlineStr">
        <is>
          <t>Walkup, Teah H</t>
        </is>
      </c>
      <c r="C684" t="inlineStr">
        <is>
          <t>Manzanita</t>
        </is>
      </c>
      <c r="D684" s="85" t="n">
        <v>0</v>
      </c>
      <c r="E684" s="165" t="n"/>
      <c r="G684" s="63">
        <f>IFERROR(VLOOKUP($A684,sectionidss,3,FALSE)," ")</f>
        <v/>
      </c>
      <c r="H684" s="63">
        <f>IFERROR(VLOOKUP($G684,otherinfo,2,FALSE)," ")</f>
        <v/>
      </c>
      <c r="J684" s="90">
        <f>IFERROR(VLOOKUP($G684,otherinfo,3,FALSE)," ")</f>
        <v/>
      </c>
      <c r="O684" s="86" t="n"/>
      <c r="P684" s="86" t="n"/>
    </row>
    <row r="685">
      <c r="A685" t="n">
        <v>35102</v>
      </c>
      <c r="B685" t="inlineStr">
        <is>
          <t>Walkup, Teah H</t>
        </is>
      </c>
      <c r="C685" t="inlineStr">
        <is>
          <t>Manzanita</t>
        </is>
      </c>
      <c r="D685" s="85" t="n">
        <v>0</v>
      </c>
      <c r="E685" s="165" t="n"/>
      <c r="G685" s="63">
        <f>IFERROR(VLOOKUP($A685,sectionidss,2,FALSE)," ")</f>
        <v/>
      </c>
      <c r="H685" s="63">
        <f>IFERROR(VLOOKUP($G685,otherinfo,2,FALSE)," ")</f>
        <v/>
      </c>
      <c r="J685" s="90">
        <f>IFERROR(VLOOKUP($G685,otherinfo,3,FALSE)," ")</f>
        <v/>
      </c>
      <c r="O685" s="86" t="n"/>
      <c r="P685" s="86" t="n"/>
    </row>
    <row r="686">
      <c r="A686" t="n">
        <v>38901</v>
      </c>
      <c r="B686" t="inlineStr">
        <is>
          <t>Ward, Caitlyn Marie</t>
        </is>
      </c>
      <c r="C686" t="inlineStr">
        <is>
          <t>Manzanita</t>
        </is>
      </c>
      <c r="D686" s="85" t="n">
        <v>0</v>
      </c>
      <c r="E686" s="165" t="n"/>
      <c r="G686" s="63">
        <f>IFERROR(VLOOKUP($A686,sectionidss,7,FALSE)," ")</f>
        <v/>
      </c>
      <c r="H686" s="63">
        <f>IFERROR(VLOOKUP($G686,otherinfo,2,FALSE)," ")</f>
        <v/>
      </c>
      <c r="J686" s="90">
        <f>IFERROR(VLOOKUP($G686,otherinfo,3,FALSE)," ")</f>
        <v/>
      </c>
      <c r="O686" s="86" t="n"/>
      <c r="P686" s="86" t="n"/>
    </row>
    <row r="687">
      <c r="A687" t="n">
        <v>38901</v>
      </c>
      <c r="B687" t="inlineStr">
        <is>
          <t>Ward, Caitlyn Marie</t>
        </is>
      </c>
      <c r="C687" t="inlineStr">
        <is>
          <t>Manzanita</t>
        </is>
      </c>
      <c r="D687" s="85" t="n">
        <v>0</v>
      </c>
      <c r="E687" s="165" t="n"/>
      <c r="G687" s="63">
        <f>IFERROR(VLOOKUP($A687,sectionidss,6,FALSE)," ")</f>
        <v/>
      </c>
      <c r="H687" s="63">
        <f>IFERROR(VLOOKUP($G687,otherinfo,2,FALSE)," ")</f>
        <v/>
      </c>
      <c r="J687" s="90">
        <f>IFERROR(VLOOKUP($G687,otherinfo,3,FALSE)," ")</f>
        <v/>
      </c>
      <c r="O687" s="86" t="n"/>
      <c r="P687" s="86" t="n"/>
    </row>
    <row r="688">
      <c r="A688" t="n">
        <v>38901</v>
      </c>
      <c r="B688" t="inlineStr">
        <is>
          <t>Ward, Caitlyn Marie</t>
        </is>
      </c>
      <c r="C688" t="inlineStr">
        <is>
          <t>Manzanita</t>
        </is>
      </c>
      <c r="D688" s="85" t="n">
        <v>0</v>
      </c>
      <c r="E688" s="165" t="n"/>
      <c r="G688" s="63">
        <f>IFERROR(VLOOKUP($A688,sectionidss,5,FALSE)," ")</f>
        <v/>
      </c>
      <c r="H688" s="63">
        <f>IFERROR(VLOOKUP($G688,otherinfo,2,FALSE)," ")</f>
        <v/>
      </c>
      <c r="J688" s="90">
        <f>IFERROR(VLOOKUP($G688,otherinfo,3,FALSE)," ")</f>
        <v/>
      </c>
      <c r="O688" s="86" t="n"/>
      <c r="P688" s="86" t="n"/>
    </row>
    <row r="689">
      <c r="A689" t="n">
        <v>38901</v>
      </c>
      <c r="B689" t="inlineStr">
        <is>
          <t>Ward, Caitlyn Marie</t>
        </is>
      </c>
      <c r="C689" t="inlineStr">
        <is>
          <t>Manzanita</t>
        </is>
      </c>
      <c r="D689" s="85" t="n">
        <v>0</v>
      </c>
      <c r="E689" s="165" t="n"/>
      <c r="G689" s="63">
        <f>IFERROR(VLOOKUP($A689,sectionidss,4,FALSE)," ")</f>
        <v/>
      </c>
      <c r="H689" s="63">
        <f>IFERROR(VLOOKUP($G689,otherinfo,2,FALSE)," ")</f>
        <v/>
      </c>
      <c r="J689" s="90">
        <f>IFERROR(VLOOKUP($G689,otherinfo,3,FALSE)," ")</f>
        <v/>
      </c>
      <c r="O689" s="86" t="n"/>
      <c r="P689" s="86" t="n"/>
    </row>
    <row r="690">
      <c r="A690" t="n">
        <v>38901</v>
      </c>
      <c r="B690" t="inlineStr">
        <is>
          <t>Ward, Caitlyn Marie</t>
        </is>
      </c>
      <c r="C690" t="inlineStr">
        <is>
          <t>Manzanita</t>
        </is>
      </c>
      <c r="D690" s="85" t="n">
        <v>0</v>
      </c>
      <c r="E690" s="165" t="n"/>
      <c r="G690" s="63">
        <f>IFERROR(VLOOKUP($A690,sectionidss,3,FALSE)," ")</f>
        <v/>
      </c>
      <c r="H690" s="63">
        <f>IFERROR(VLOOKUP($G690,otherinfo,2,FALSE)," ")</f>
        <v/>
      </c>
      <c r="J690" s="90">
        <f>IFERROR(VLOOKUP($G690,otherinfo,3,FALSE)," ")</f>
        <v/>
      </c>
      <c r="O690" s="86" t="n"/>
      <c r="P690" s="86" t="n"/>
    </row>
    <row r="691">
      <c r="A691" t="n">
        <v>38901</v>
      </c>
      <c r="B691" t="inlineStr">
        <is>
          <t>Ward, Caitlyn Marie</t>
        </is>
      </c>
      <c r="C691" t="inlineStr">
        <is>
          <t>Manzanita</t>
        </is>
      </c>
      <c r="D691" s="85" t="n">
        <v>0</v>
      </c>
      <c r="E691" s="165" t="n"/>
      <c r="G691" s="63">
        <f>IFERROR(VLOOKUP($A691,sectionidss,2,FALSE)," ")</f>
        <v/>
      </c>
      <c r="H691" s="63">
        <f>IFERROR(VLOOKUP($G691,otherinfo,2,FALSE)," ")</f>
        <v/>
      </c>
      <c r="J691" s="90">
        <f>IFERROR(VLOOKUP($G691,otherinfo,3,FALSE)," ")</f>
        <v/>
      </c>
      <c r="O691" s="86" t="n"/>
      <c r="P691" s="86" t="n"/>
    </row>
    <row r="692">
      <c r="A692" t="n">
        <v>36082</v>
      </c>
      <c r="B692" t="inlineStr">
        <is>
          <t>Wheeler, Preston J</t>
        </is>
      </c>
      <c r="C692" t="inlineStr">
        <is>
          <t>Manzanita</t>
        </is>
      </c>
      <c r="D692" s="85" t="n">
        <v>0</v>
      </c>
      <c r="E692" s="165" t="n"/>
      <c r="G692" s="63">
        <f>IFERROR(VLOOKUP($A692,sectionidss,7,FALSE)," ")</f>
        <v/>
      </c>
      <c r="H692" s="63">
        <f>IFERROR(VLOOKUP($G692,otherinfo,2,FALSE)," ")</f>
        <v/>
      </c>
      <c r="J692" s="90">
        <f>IFERROR(VLOOKUP($G692,otherinfo,3,FALSE)," ")</f>
        <v/>
      </c>
      <c r="O692" s="86" t="n"/>
      <c r="P692" s="86" t="n"/>
    </row>
    <row r="693">
      <c r="A693" t="n">
        <v>36082</v>
      </c>
      <c r="B693" t="inlineStr">
        <is>
          <t>Wheeler, Preston J</t>
        </is>
      </c>
      <c r="C693" t="inlineStr">
        <is>
          <t>Manzanita</t>
        </is>
      </c>
      <c r="D693" s="85" t="n">
        <v>0</v>
      </c>
      <c r="E693" s="165" t="n"/>
      <c r="G693" s="63">
        <f>IFERROR(VLOOKUP($A693,sectionidss,6,FALSE)," ")</f>
        <v/>
      </c>
      <c r="H693" s="63">
        <f>IFERROR(VLOOKUP($G693,otherinfo,2,FALSE)," ")</f>
        <v/>
      </c>
      <c r="J693" s="90">
        <f>IFERROR(VLOOKUP($G693,otherinfo,3,FALSE)," ")</f>
        <v/>
      </c>
      <c r="O693" s="86" t="n"/>
      <c r="P693" s="86" t="n"/>
    </row>
    <row r="694">
      <c r="A694" t="n">
        <v>36082</v>
      </c>
      <c r="B694" t="inlineStr">
        <is>
          <t>Wheeler, Preston J</t>
        </is>
      </c>
      <c r="C694" t="inlineStr">
        <is>
          <t>Manzanita</t>
        </is>
      </c>
      <c r="D694" s="85" t="n">
        <v>0</v>
      </c>
      <c r="E694" s="165" t="n"/>
      <c r="G694" s="63">
        <f>IFERROR(VLOOKUP($A694,sectionidss,5,FALSE)," ")</f>
        <v/>
      </c>
      <c r="H694" s="63">
        <f>IFERROR(VLOOKUP($G694,otherinfo,2,FALSE)," ")</f>
        <v/>
      </c>
      <c r="J694" s="90">
        <f>IFERROR(VLOOKUP($G694,otherinfo,3,FALSE)," ")</f>
        <v/>
      </c>
      <c r="O694" s="86" t="n"/>
      <c r="P694" s="86" t="n"/>
    </row>
    <row r="695">
      <c r="A695" t="n">
        <v>36082</v>
      </c>
      <c r="B695" t="inlineStr">
        <is>
          <t>Wheeler, Preston J</t>
        </is>
      </c>
      <c r="C695" t="inlineStr">
        <is>
          <t>Manzanita</t>
        </is>
      </c>
      <c r="D695" s="85" t="n">
        <v>0</v>
      </c>
      <c r="E695" s="165" t="n"/>
      <c r="G695" s="63">
        <f>IFERROR(VLOOKUP($A695,sectionidss,4,FALSE)," ")</f>
        <v/>
      </c>
      <c r="H695" s="63">
        <f>IFERROR(VLOOKUP($G695,otherinfo,2,FALSE)," ")</f>
        <v/>
      </c>
      <c r="J695" s="90">
        <f>IFERROR(VLOOKUP($G695,otherinfo,3,FALSE)," ")</f>
        <v/>
      </c>
      <c r="O695" s="86" t="n"/>
      <c r="P695" s="86" t="n"/>
    </row>
    <row r="696">
      <c r="A696" t="n">
        <v>36082</v>
      </c>
      <c r="B696" t="inlineStr">
        <is>
          <t>Wheeler, Preston J</t>
        </is>
      </c>
      <c r="C696" t="inlineStr">
        <is>
          <t>Manzanita</t>
        </is>
      </c>
      <c r="D696" s="85" t="n">
        <v>0</v>
      </c>
      <c r="E696" s="165" t="n"/>
      <c r="G696" s="63">
        <f>IFERROR(VLOOKUP($A696,sectionidss,3,FALSE)," ")</f>
        <v/>
      </c>
      <c r="H696" s="63">
        <f>IFERROR(VLOOKUP($G696,otherinfo,2,FALSE)," ")</f>
        <v/>
      </c>
      <c r="J696" s="90">
        <f>IFERROR(VLOOKUP($G696,otherinfo,3,FALSE)," ")</f>
        <v/>
      </c>
      <c r="O696" s="86" t="n"/>
      <c r="P696" s="86" t="n"/>
    </row>
    <row r="697">
      <c r="A697" t="n">
        <v>36082</v>
      </c>
      <c r="B697" t="inlineStr">
        <is>
          <t>Wheeler, Preston J</t>
        </is>
      </c>
      <c r="C697" t="inlineStr">
        <is>
          <t>Manzanita</t>
        </is>
      </c>
      <c r="D697" s="85" t="n">
        <v>0</v>
      </c>
      <c r="E697" s="165" t="n"/>
      <c r="G697" s="63">
        <f>IFERROR(VLOOKUP($A697,sectionidss,2,FALSE)," ")</f>
        <v/>
      </c>
      <c r="H697" s="63">
        <f>IFERROR(VLOOKUP($G697,otherinfo,2,FALSE)," ")</f>
        <v/>
      </c>
      <c r="J697" s="90">
        <f>IFERROR(VLOOKUP($G697,otherinfo,3,FALSE)," ")</f>
        <v/>
      </c>
      <c r="O697" s="86" t="n"/>
      <c r="P697" s="86" t="n"/>
    </row>
    <row r="698">
      <c r="A698" t="n">
        <v>36206</v>
      </c>
      <c r="B698" t="inlineStr">
        <is>
          <t>Williams, Andy</t>
        </is>
      </c>
      <c r="C698" t="inlineStr">
        <is>
          <t>Manzanita</t>
        </is>
      </c>
      <c r="D698" s="85" t="n">
        <v>0</v>
      </c>
      <c r="E698" s="165" t="n"/>
      <c r="G698" s="63">
        <f>IFERROR(VLOOKUP($A698,sectionidss,7,FALSE)," ")</f>
        <v/>
      </c>
      <c r="H698" s="63">
        <f>IFERROR(VLOOKUP($G698,otherinfo,2,FALSE)," ")</f>
        <v/>
      </c>
      <c r="J698" s="90">
        <f>IFERROR(VLOOKUP($G698,otherinfo,3,FALSE)," ")</f>
        <v/>
      </c>
      <c r="O698" s="86" t="n"/>
      <c r="P698" s="86" t="n"/>
    </row>
    <row r="699">
      <c r="A699" t="n">
        <v>36206</v>
      </c>
      <c r="B699" t="inlineStr">
        <is>
          <t>Williams, Andy</t>
        </is>
      </c>
      <c r="C699" t="inlineStr">
        <is>
          <t>Manzanita</t>
        </is>
      </c>
      <c r="D699" s="85" t="n">
        <v>0</v>
      </c>
      <c r="E699" s="165" t="n"/>
      <c r="G699" s="63">
        <f>IFERROR(VLOOKUP($A699,sectionidss,6,FALSE)," ")</f>
        <v/>
      </c>
      <c r="H699" s="63">
        <f>IFERROR(VLOOKUP($G699,otherinfo,2,FALSE)," ")</f>
        <v/>
      </c>
      <c r="J699" s="90">
        <f>IFERROR(VLOOKUP($G699,otherinfo,3,FALSE)," ")</f>
        <v/>
      </c>
      <c r="O699" s="86" t="n"/>
      <c r="P699" s="86" t="n"/>
    </row>
    <row r="700">
      <c r="A700" t="n">
        <v>36206</v>
      </c>
      <c r="B700" t="inlineStr">
        <is>
          <t>Williams, Andy</t>
        </is>
      </c>
      <c r="C700" t="inlineStr">
        <is>
          <t>Manzanita</t>
        </is>
      </c>
      <c r="D700" s="85" t="n">
        <v>0</v>
      </c>
      <c r="E700" s="165" t="n"/>
      <c r="G700" s="63">
        <f>IFERROR(VLOOKUP($A700,sectionidss,5,FALSE)," ")</f>
        <v/>
      </c>
      <c r="H700" s="63">
        <f>IFERROR(VLOOKUP($G700,otherinfo,2,FALSE)," ")</f>
        <v/>
      </c>
      <c r="J700" s="90">
        <f>IFERROR(VLOOKUP($G700,otherinfo,3,FALSE)," ")</f>
        <v/>
      </c>
      <c r="O700" s="86" t="n"/>
      <c r="P700" s="86" t="n"/>
    </row>
    <row r="701">
      <c r="A701" t="n">
        <v>36206</v>
      </c>
      <c r="B701" t="inlineStr">
        <is>
          <t>Williams, Andy</t>
        </is>
      </c>
      <c r="C701" t="inlineStr">
        <is>
          <t>Manzanita</t>
        </is>
      </c>
      <c r="D701" s="85" t="n">
        <v>0</v>
      </c>
      <c r="E701" s="165" t="n"/>
      <c r="G701" s="63">
        <f>IFERROR(VLOOKUP($A701,sectionidss,4,FALSE)," ")</f>
        <v/>
      </c>
      <c r="H701" s="63">
        <f>IFERROR(VLOOKUP($G701,otherinfo,2,FALSE)," ")</f>
        <v/>
      </c>
      <c r="J701" s="90">
        <f>IFERROR(VLOOKUP($G701,otherinfo,3,FALSE)," ")</f>
        <v/>
      </c>
      <c r="O701" s="86" t="n"/>
      <c r="P701" s="86" t="n"/>
    </row>
    <row r="702">
      <c r="A702" t="n">
        <v>36206</v>
      </c>
      <c r="B702" t="inlineStr">
        <is>
          <t>Williams, Andy</t>
        </is>
      </c>
      <c r="C702" t="inlineStr">
        <is>
          <t>Manzanita</t>
        </is>
      </c>
      <c r="D702" s="85" t="n">
        <v>0</v>
      </c>
      <c r="E702" s="165" t="n"/>
      <c r="G702" s="63">
        <f>IFERROR(VLOOKUP($A702,sectionidss,3,FALSE)," ")</f>
        <v/>
      </c>
      <c r="H702" s="63">
        <f>IFERROR(VLOOKUP($G702,otherinfo,2,FALSE)," ")</f>
        <v/>
      </c>
      <c r="J702" s="90">
        <f>IFERROR(VLOOKUP($G702,otherinfo,3,FALSE)," ")</f>
        <v/>
      </c>
      <c r="O702" s="86" t="n"/>
      <c r="P702" s="86" t="n"/>
    </row>
    <row r="703">
      <c r="A703" t="n">
        <v>36206</v>
      </c>
      <c r="B703" t="inlineStr">
        <is>
          <t>Williams, Andy</t>
        </is>
      </c>
      <c r="C703" t="inlineStr">
        <is>
          <t>Manzanita</t>
        </is>
      </c>
      <c r="D703" s="85" t="n">
        <v>0</v>
      </c>
      <c r="E703" s="165" t="n"/>
      <c r="G703" s="63">
        <f>IFERROR(VLOOKUP($A703,sectionidss,2,FALSE)," ")</f>
        <v/>
      </c>
      <c r="H703" s="63">
        <f>IFERROR(VLOOKUP($G703,otherinfo,2,FALSE)," ")</f>
        <v/>
      </c>
      <c r="J703" s="90">
        <f>IFERROR(VLOOKUP($G703,otherinfo,3,FALSE)," ")</f>
        <v/>
      </c>
      <c r="O703" s="86" t="n"/>
      <c r="P703" s="86" t="n"/>
    </row>
    <row r="704">
      <c r="A704" t="n">
        <v>37012</v>
      </c>
      <c r="B704" t="inlineStr">
        <is>
          <t>Winstead, London Matthew</t>
        </is>
      </c>
      <c r="C704" t="inlineStr">
        <is>
          <t>Manzanita</t>
        </is>
      </c>
      <c r="D704" s="85" t="n">
        <v>0</v>
      </c>
      <c r="E704" s="165" t="n"/>
      <c r="G704" s="63">
        <f>IFERROR(VLOOKUP($A704,sectionidss,7,FALSE)," ")</f>
        <v/>
      </c>
      <c r="H704" s="63">
        <f>IFERROR(VLOOKUP($G704,otherinfo,2,FALSE)," ")</f>
        <v/>
      </c>
      <c r="J704" s="90">
        <f>IFERROR(VLOOKUP($G704,otherinfo,3,FALSE)," ")</f>
        <v/>
      </c>
      <c r="O704" s="86" t="n"/>
      <c r="P704" s="86" t="n"/>
    </row>
    <row r="705">
      <c r="A705" t="n">
        <v>37012</v>
      </c>
      <c r="B705" t="inlineStr">
        <is>
          <t>Winstead, London Matthew</t>
        </is>
      </c>
      <c r="C705" t="inlineStr">
        <is>
          <t>Manzanita</t>
        </is>
      </c>
      <c r="D705" s="85" t="n">
        <v>0</v>
      </c>
      <c r="E705" s="165" t="n"/>
      <c r="G705" s="63">
        <f>IFERROR(VLOOKUP($A705,sectionidss,6,FALSE)," ")</f>
        <v/>
      </c>
      <c r="H705" s="63">
        <f>IFERROR(VLOOKUP($G705,otherinfo,2,FALSE)," ")</f>
        <v/>
      </c>
      <c r="J705" s="90">
        <f>IFERROR(VLOOKUP($G705,otherinfo,3,FALSE)," ")</f>
        <v/>
      </c>
      <c r="O705" s="86" t="n"/>
      <c r="P705" s="86" t="n"/>
    </row>
    <row r="706">
      <c r="A706" t="n">
        <v>37012</v>
      </c>
      <c r="B706" t="inlineStr">
        <is>
          <t>Winstead, London Matthew</t>
        </is>
      </c>
      <c r="C706" t="inlineStr">
        <is>
          <t>Manzanita</t>
        </is>
      </c>
      <c r="D706" s="85" t="n">
        <v>0</v>
      </c>
      <c r="E706" s="165" t="n"/>
      <c r="G706" s="63">
        <f>IFERROR(VLOOKUP($A706,sectionidss,5,FALSE)," ")</f>
        <v/>
      </c>
      <c r="H706" s="63">
        <f>IFERROR(VLOOKUP($G706,otherinfo,2,FALSE)," ")</f>
        <v/>
      </c>
      <c r="J706" s="90">
        <f>IFERROR(VLOOKUP($G706,otherinfo,3,FALSE)," ")</f>
        <v/>
      </c>
      <c r="O706" s="86" t="n"/>
      <c r="P706" s="86" t="n"/>
    </row>
    <row r="707">
      <c r="A707" t="n">
        <v>37012</v>
      </c>
      <c r="B707" t="inlineStr">
        <is>
          <t>Winstead, London Matthew</t>
        </is>
      </c>
      <c r="C707" t="inlineStr">
        <is>
          <t>Manzanita</t>
        </is>
      </c>
      <c r="D707" s="85" t="n">
        <v>0</v>
      </c>
      <c r="E707" s="165" t="n"/>
      <c r="G707" s="63">
        <f>IFERROR(VLOOKUP($A707,sectionidss,4,FALSE)," ")</f>
        <v/>
      </c>
      <c r="H707" s="63">
        <f>IFERROR(VLOOKUP($G707,otherinfo,2,FALSE)," ")</f>
        <v/>
      </c>
      <c r="J707" s="90">
        <f>IFERROR(VLOOKUP($G707,otherinfo,3,FALSE)," ")</f>
        <v/>
      </c>
      <c r="O707" s="86" t="n"/>
      <c r="P707" s="86" t="n"/>
    </row>
    <row r="708">
      <c r="A708" t="n">
        <v>37012</v>
      </c>
      <c r="B708" t="inlineStr">
        <is>
          <t>Winstead, London Matthew</t>
        </is>
      </c>
      <c r="C708" t="inlineStr">
        <is>
          <t>Manzanita</t>
        </is>
      </c>
      <c r="D708" s="85" t="n">
        <v>0</v>
      </c>
      <c r="E708" s="165" t="n"/>
      <c r="G708" s="63">
        <f>IFERROR(VLOOKUP($A708,sectionidss,3,FALSE)," ")</f>
        <v/>
      </c>
      <c r="H708" s="63">
        <f>IFERROR(VLOOKUP($G708,otherinfo,2,FALSE)," ")</f>
        <v/>
      </c>
      <c r="J708" s="90">
        <f>IFERROR(VLOOKUP($G708,otherinfo,3,FALSE)," ")</f>
        <v/>
      </c>
      <c r="O708" s="86" t="n"/>
      <c r="P708" s="86" t="n"/>
    </row>
    <row r="709">
      <c r="A709" t="n">
        <v>37012</v>
      </c>
      <c r="B709" t="inlineStr">
        <is>
          <t>Winstead, London Matthew</t>
        </is>
      </c>
      <c r="C709" t="inlineStr">
        <is>
          <t>Manzanita</t>
        </is>
      </c>
      <c r="D709" s="85" t="n">
        <v>0</v>
      </c>
      <c r="E709" s="165" t="n"/>
      <c r="G709" s="63">
        <f>IFERROR(VLOOKUP($A709,sectionidss,2,FALSE)," ")</f>
        <v/>
      </c>
      <c r="H709" s="63">
        <f>IFERROR(VLOOKUP($G709,otherinfo,2,FALSE)," ")</f>
        <v/>
      </c>
      <c r="J709" s="90">
        <f>IFERROR(VLOOKUP($G709,otherinfo,3,FALSE)," ")</f>
        <v/>
      </c>
      <c r="O709" s="86" t="n"/>
      <c r="P709" s="86" t="n"/>
    </row>
    <row r="710">
      <c r="A710" t="n">
        <v>35134</v>
      </c>
      <c r="B710" t="inlineStr">
        <is>
          <t>Zaldana, Tyler J</t>
        </is>
      </c>
      <c r="C710" t="inlineStr">
        <is>
          <t>Manzanita</t>
        </is>
      </c>
      <c r="D710" s="85" t="n">
        <v>0</v>
      </c>
      <c r="E710" s="165" t="n"/>
      <c r="G710" s="63">
        <f>IFERROR(VLOOKUP($A710,sectionidss,7,FALSE)," ")</f>
        <v/>
      </c>
      <c r="H710" s="63">
        <f>IFERROR(VLOOKUP($G710,otherinfo,2,FALSE)," ")</f>
        <v/>
      </c>
      <c r="J710" s="90">
        <f>IFERROR(VLOOKUP($G710,otherinfo,3,FALSE)," ")</f>
        <v/>
      </c>
      <c r="O710" s="86" t="n"/>
      <c r="P710" s="86" t="n"/>
    </row>
    <row r="711">
      <c r="A711" t="n">
        <v>35134</v>
      </c>
      <c r="B711" t="inlineStr">
        <is>
          <t>Zaldana, Tyler J</t>
        </is>
      </c>
      <c r="C711" t="inlineStr">
        <is>
          <t>Manzanita</t>
        </is>
      </c>
      <c r="D711" s="85" t="n">
        <v>0</v>
      </c>
      <c r="E711" s="165" t="n"/>
      <c r="G711" s="63">
        <f>IFERROR(VLOOKUP($A711,sectionidss,6,FALSE)," ")</f>
        <v/>
      </c>
      <c r="H711" s="63">
        <f>IFERROR(VLOOKUP($G711,otherinfo,2,FALSE)," ")</f>
        <v/>
      </c>
      <c r="J711" s="90">
        <f>IFERROR(VLOOKUP($G711,otherinfo,3,FALSE)," ")</f>
        <v/>
      </c>
      <c r="O711" s="86" t="n"/>
      <c r="P711" s="86" t="n"/>
    </row>
    <row r="712">
      <c r="A712" t="n">
        <v>35134</v>
      </c>
      <c r="B712" t="inlineStr">
        <is>
          <t>Zaldana, Tyler J</t>
        </is>
      </c>
      <c r="C712" t="inlineStr">
        <is>
          <t>Manzanita</t>
        </is>
      </c>
      <c r="D712" s="85" t="n">
        <v>0</v>
      </c>
      <c r="E712" s="165" t="n"/>
      <c r="G712" s="63">
        <f>IFERROR(VLOOKUP($A712,sectionidss,5,FALSE)," ")</f>
        <v/>
      </c>
      <c r="H712" s="63">
        <f>IFERROR(VLOOKUP($G712,otherinfo,2,FALSE)," ")</f>
        <v/>
      </c>
      <c r="J712" s="90">
        <f>IFERROR(VLOOKUP($G712,otherinfo,3,FALSE)," ")</f>
        <v/>
      </c>
      <c r="O712" s="86" t="n"/>
      <c r="P712" s="86" t="n"/>
    </row>
    <row r="713">
      <c r="A713" t="n">
        <v>35134</v>
      </c>
      <c r="B713" t="inlineStr">
        <is>
          <t>Zaldana, Tyler J</t>
        </is>
      </c>
      <c r="C713" t="inlineStr">
        <is>
          <t>Manzanita</t>
        </is>
      </c>
      <c r="D713" s="85" t="n">
        <v>0</v>
      </c>
      <c r="E713" s="165" t="n"/>
      <c r="G713" s="63">
        <f>IFERROR(VLOOKUP($A713,sectionidss,4,FALSE)," ")</f>
        <v/>
      </c>
      <c r="H713" s="63">
        <f>IFERROR(VLOOKUP($G713,otherinfo,2,FALSE)," ")</f>
        <v/>
      </c>
      <c r="J713" s="90">
        <f>IFERROR(VLOOKUP($G713,otherinfo,3,FALSE)," ")</f>
        <v/>
      </c>
      <c r="O713" s="86" t="n"/>
      <c r="P713" s="86" t="n"/>
    </row>
    <row r="714">
      <c r="A714" t="n">
        <v>35134</v>
      </c>
      <c r="B714" t="inlineStr">
        <is>
          <t>Zaldana, Tyler J</t>
        </is>
      </c>
      <c r="C714" t="inlineStr">
        <is>
          <t>Manzanita</t>
        </is>
      </c>
      <c r="D714" s="85" t="n">
        <v>0</v>
      </c>
      <c r="E714" s="165" t="n"/>
      <c r="G714" s="63">
        <f>IFERROR(VLOOKUP($A714,sectionidss,3,FALSE)," ")</f>
        <v/>
      </c>
      <c r="H714" s="63">
        <f>IFERROR(VLOOKUP($G714,otherinfo,2,FALSE)," ")</f>
        <v/>
      </c>
      <c r="J714" s="90">
        <f>IFERROR(VLOOKUP($G714,otherinfo,3,FALSE)," ")</f>
        <v/>
      </c>
      <c r="O714" s="86" t="n"/>
      <c r="P714" s="86" t="n"/>
    </row>
    <row r="715">
      <c r="A715" t="n">
        <v>35134</v>
      </c>
      <c r="B715" t="inlineStr">
        <is>
          <t>Zaldana, Tyler J</t>
        </is>
      </c>
      <c r="C715" t="inlineStr">
        <is>
          <t>Manzanita</t>
        </is>
      </c>
      <c r="D715" s="85" t="n">
        <v>0</v>
      </c>
      <c r="E715" s="165" t="n"/>
      <c r="G715" s="63">
        <f>IFERROR(VLOOKUP($A715,sectionidss,2,FALSE)," ")</f>
        <v/>
      </c>
      <c r="H715" s="63">
        <f>IFERROR(VLOOKUP($G715,otherinfo,2,FALSE)," ")</f>
        <v/>
      </c>
      <c r="J715" s="90">
        <f>IFERROR(VLOOKUP($G715,otherinfo,3,FALSE)," ")</f>
        <v/>
      </c>
      <c r="O715" s="86" t="n"/>
      <c r="P715" s="86" t="n"/>
    </row>
    <row r="716">
      <c r="A716" t="n">
        <v>39757</v>
      </c>
      <c r="B716" t="inlineStr">
        <is>
          <t>Ziegler, Jack</t>
        </is>
      </c>
      <c r="C716" t="inlineStr">
        <is>
          <t>Manzanita</t>
        </is>
      </c>
      <c r="D716" s="85" t="n">
        <v>0</v>
      </c>
      <c r="E716" s="165" t="n"/>
      <c r="G716" s="63">
        <f>IFERROR(VLOOKUP($A716,sectionidss,7,FALSE)," ")</f>
        <v/>
      </c>
      <c r="H716" s="63">
        <f>IFERROR(VLOOKUP($G716,otherinfo,2,FALSE)," ")</f>
        <v/>
      </c>
      <c r="J716" s="90">
        <f>IFERROR(VLOOKUP($G716,otherinfo,3,FALSE)," ")</f>
        <v/>
      </c>
      <c r="O716" s="86" t="n"/>
      <c r="P716" s="86" t="n"/>
    </row>
    <row r="717">
      <c r="A717" t="n">
        <v>39757</v>
      </c>
      <c r="B717" t="inlineStr">
        <is>
          <t>Ziegler, Jack</t>
        </is>
      </c>
      <c r="C717" t="inlineStr">
        <is>
          <t>Manzanita</t>
        </is>
      </c>
      <c r="D717" s="85" t="n">
        <v>0</v>
      </c>
      <c r="E717" s="165" t="n"/>
      <c r="G717" s="63">
        <f>IFERROR(VLOOKUP($A717,sectionidss,6,FALSE)," ")</f>
        <v/>
      </c>
      <c r="H717" s="63">
        <f>IFERROR(VLOOKUP($G717,otherinfo,2,FALSE)," ")</f>
        <v/>
      </c>
      <c r="J717" s="90">
        <f>IFERROR(VLOOKUP($G717,otherinfo,3,FALSE)," ")</f>
        <v/>
      </c>
      <c r="O717" s="86" t="n"/>
      <c r="P717" s="86" t="n"/>
    </row>
    <row r="718">
      <c r="A718" t="n">
        <v>39757</v>
      </c>
      <c r="B718" t="inlineStr">
        <is>
          <t>Ziegler, Jack</t>
        </is>
      </c>
      <c r="C718" t="inlineStr">
        <is>
          <t>Manzanita</t>
        </is>
      </c>
      <c r="D718" s="85" t="n">
        <v>0</v>
      </c>
      <c r="E718" s="165" t="n"/>
      <c r="G718" s="63">
        <f>IFERROR(VLOOKUP($A718,sectionidss,5,FALSE)," ")</f>
        <v/>
      </c>
      <c r="H718" s="63">
        <f>IFERROR(VLOOKUP($G718,otherinfo,2,FALSE)," ")</f>
        <v/>
      </c>
      <c r="J718" s="90">
        <f>IFERROR(VLOOKUP($G718,otherinfo,3,FALSE)," ")</f>
        <v/>
      </c>
      <c r="O718" s="86" t="n"/>
      <c r="P718" s="86" t="n"/>
    </row>
    <row r="719">
      <c r="A719" t="n">
        <v>39757</v>
      </c>
      <c r="B719" t="inlineStr">
        <is>
          <t>Ziegler, Jack</t>
        </is>
      </c>
      <c r="C719" t="inlineStr">
        <is>
          <t>Manzanita</t>
        </is>
      </c>
      <c r="D719" s="85" t="n">
        <v>0</v>
      </c>
      <c r="E719" s="165" t="n"/>
      <c r="G719" s="63">
        <f>IFERROR(VLOOKUP($A719,sectionidss,4,FALSE)," ")</f>
        <v/>
      </c>
      <c r="H719" s="63">
        <f>IFERROR(VLOOKUP($G719,otherinfo,2,FALSE)," ")</f>
        <v/>
      </c>
      <c r="J719" s="90">
        <f>IFERROR(VLOOKUP($G719,otherinfo,3,FALSE)," ")</f>
        <v/>
      </c>
      <c r="O719" s="86" t="n"/>
      <c r="P719" s="86" t="n"/>
    </row>
    <row r="720">
      <c r="A720" t="n">
        <v>39757</v>
      </c>
      <c r="B720" t="inlineStr">
        <is>
          <t>Ziegler, Jack</t>
        </is>
      </c>
      <c r="C720" t="inlineStr">
        <is>
          <t>Manzanita</t>
        </is>
      </c>
      <c r="D720" s="85" t="n">
        <v>0</v>
      </c>
      <c r="E720" s="165" t="n"/>
      <c r="G720" s="63">
        <f>IFERROR(VLOOKUP($A720,sectionidss,3,FALSE)," ")</f>
        <v/>
      </c>
      <c r="H720" s="63">
        <f>IFERROR(VLOOKUP($G720,otherinfo,2,FALSE)," ")</f>
        <v/>
      </c>
      <c r="J720" s="90">
        <f>IFERROR(VLOOKUP($G720,otherinfo,3,FALSE)," ")</f>
        <v/>
      </c>
      <c r="O720" s="86" t="n"/>
      <c r="P720" s="86" t="n"/>
    </row>
    <row r="721">
      <c r="A721" t="n">
        <v>39757</v>
      </c>
      <c r="B721" t="inlineStr">
        <is>
          <t>Ziegler, Jack</t>
        </is>
      </c>
      <c r="C721" t="inlineStr">
        <is>
          <t>Manzanita</t>
        </is>
      </c>
      <c r="D721" s="85" t="n">
        <v>0</v>
      </c>
      <c r="E721" s="165" t="n"/>
      <c r="G721" s="63">
        <f>IFERROR(VLOOKUP($A721,sectionidss,2,FALSE)," ")</f>
        <v/>
      </c>
      <c r="H721" s="63">
        <f>IFERROR(VLOOKUP($G721,otherinfo,2,FALSE)," ")</f>
        <v/>
      </c>
      <c r="J721" s="90">
        <f>IFERROR(VLOOKUP($G721,otherinfo,3,FALSE)," ")</f>
        <v/>
      </c>
      <c r="O721" s="86" t="n"/>
      <c r="P721" s="86" t="n"/>
    </row>
    <row r="722">
      <c r="D722" s="85" t="n">
        <v>0</v>
      </c>
      <c r="E722" s="165" t="n"/>
      <c r="G722" s="63">
        <f>IFERROR(VLOOKUP($A722,sectionidss,7,FALSE)," ")</f>
        <v/>
      </c>
      <c r="H722" s="63">
        <f>IFERROR(VLOOKUP($G722,otherinfo,2,FALSE)," ")</f>
        <v/>
      </c>
      <c r="J722" s="90">
        <f>IFERROR(VLOOKUP($G722,otherinfo,3,FALSE)," ")</f>
        <v/>
      </c>
      <c r="O722" s="86" t="n"/>
      <c r="P722" s="86" t="n"/>
    </row>
    <row r="723">
      <c r="D723" s="85" t="n">
        <v>0</v>
      </c>
      <c r="E723" s="165" t="n"/>
      <c r="G723" s="63">
        <f>IFERROR(VLOOKUP($A723,sectionidss,6,FALSE)," ")</f>
        <v/>
      </c>
      <c r="H723" s="63">
        <f>IFERROR(VLOOKUP($G723,otherinfo,2,FALSE)," ")</f>
        <v/>
      </c>
      <c r="J723" s="90">
        <f>IFERROR(VLOOKUP($G723,otherinfo,3,FALSE)," ")</f>
        <v/>
      </c>
      <c r="O723" s="86" t="n"/>
      <c r="P723" s="86" t="n"/>
    </row>
    <row r="724">
      <c r="D724" s="85" t="n">
        <v>0</v>
      </c>
      <c r="E724" s="165" t="n"/>
      <c r="G724" s="63">
        <f>IFERROR(VLOOKUP($A724,sectionidss,5,FALSE)," ")</f>
        <v/>
      </c>
      <c r="H724" s="63">
        <f>IFERROR(VLOOKUP($G724,otherinfo,2,FALSE)," ")</f>
        <v/>
      </c>
      <c r="J724" s="90">
        <f>IFERROR(VLOOKUP($G724,otherinfo,3,FALSE)," ")</f>
        <v/>
      </c>
      <c r="O724" s="86" t="n"/>
      <c r="P724" s="86" t="n"/>
    </row>
    <row r="725">
      <c r="D725" s="85" t="n">
        <v>0</v>
      </c>
      <c r="E725" s="165" t="n"/>
      <c r="G725" s="63">
        <f>IFERROR(VLOOKUP($A725,sectionidss,4,FALSE)," ")</f>
        <v/>
      </c>
      <c r="H725" s="63">
        <f>IFERROR(VLOOKUP($G725,otherinfo,2,FALSE)," ")</f>
        <v/>
      </c>
      <c r="J725" s="90">
        <f>IFERROR(VLOOKUP($G725,otherinfo,3,FALSE)," ")</f>
        <v/>
      </c>
      <c r="O725" s="86" t="n"/>
      <c r="P725" s="86" t="n"/>
    </row>
    <row r="726">
      <c r="D726" s="85" t="n">
        <v>0</v>
      </c>
      <c r="E726" s="165" t="n"/>
      <c r="G726" s="63">
        <f>IFERROR(VLOOKUP($A726,sectionidss,3,FALSE)," ")</f>
        <v/>
      </c>
      <c r="H726" s="63">
        <f>IFERROR(VLOOKUP($G726,otherinfo,2,FALSE)," ")</f>
        <v/>
      </c>
      <c r="J726" s="90">
        <f>IFERROR(VLOOKUP($G726,otherinfo,3,FALSE)," ")</f>
        <v/>
      </c>
      <c r="O726" s="86" t="n"/>
      <c r="P726" s="86" t="n"/>
    </row>
    <row r="727">
      <c r="D727" s="85" t="n">
        <v>0</v>
      </c>
      <c r="E727" s="165" t="n"/>
      <c r="G727" s="63">
        <f>IFERROR(VLOOKUP($A727,sectionidss,2,FALSE)," ")</f>
        <v/>
      </c>
      <c r="H727" s="63">
        <f>IFERROR(VLOOKUP($G727,otherinfo,2,FALSE)," ")</f>
        <v/>
      </c>
      <c r="J727" s="90">
        <f>IFERROR(VLOOKUP($G727,otherinfo,3,FALSE)," ")</f>
        <v/>
      </c>
      <c r="O727" s="86" t="n"/>
      <c r="P727" s="86" t="n"/>
    </row>
    <row r="728">
      <c r="D728" s="85" t="n">
        <v>0</v>
      </c>
      <c r="E728" s="165" t="n"/>
      <c r="G728" s="63">
        <f>IFERROR(VLOOKUP($A728,sectionidss,7,FALSE)," ")</f>
        <v/>
      </c>
      <c r="H728" s="63">
        <f>IFERROR(VLOOKUP($G728,otherinfo,2,FALSE)," ")</f>
        <v/>
      </c>
      <c r="J728" s="90">
        <f>IFERROR(VLOOKUP($G728,otherinfo,3,FALSE)," ")</f>
        <v/>
      </c>
      <c r="O728" s="86" t="n"/>
      <c r="P728" s="86" t="n"/>
    </row>
    <row r="729">
      <c r="D729" s="85" t="n">
        <v>0</v>
      </c>
      <c r="E729" s="165" t="n"/>
      <c r="G729" s="63">
        <f>IFERROR(VLOOKUP($A729,sectionidss,6,FALSE)," ")</f>
        <v/>
      </c>
      <c r="H729" s="63">
        <f>IFERROR(VLOOKUP($G729,otherinfo,2,FALSE)," ")</f>
        <v/>
      </c>
      <c r="J729" s="90">
        <f>IFERROR(VLOOKUP($G729,otherinfo,3,FALSE)," ")</f>
        <v/>
      </c>
      <c r="O729" s="86" t="n"/>
      <c r="P729" s="86" t="n"/>
    </row>
    <row r="730">
      <c r="D730" s="85" t="n">
        <v>0</v>
      </c>
      <c r="E730" s="165" t="n"/>
      <c r="G730" s="63">
        <f>IFERROR(VLOOKUP($A730,sectionidss,5,FALSE)," ")</f>
        <v/>
      </c>
      <c r="H730" s="63">
        <f>IFERROR(VLOOKUP($G730,otherinfo,2,FALSE)," ")</f>
        <v/>
      </c>
      <c r="J730" s="90">
        <f>IFERROR(VLOOKUP($G730,otherinfo,3,FALSE)," ")</f>
        <v/>
      </c>
      <c r="O730" s="86" t="n"/>
      <c r="P730" s="86" t="n"/>
    </row>
    <row r="731">
      <c r="D731" s="85" t="n">
        <v>0</v>
      </c>
      <c r="E731" s="165" t="n"/>
      <c r="G731" s="63">
        <f>IFERROR(VLOOKUP($A731,sectionidss,4,FALSE)," ")</f>
        <v/>
      </c>
      <c r="H731" s="63">
        <f>IFERROR(VLOOKUP($G731,otherinfo,2,FALSE)," ")</f>
        <v/>
      </c>
      <c r="J731" s="90">
        <f>IFERROR(VLOOKUP($G731,otherinfo,3,FALSE)," ")</f>
        <v/>
      </c>
      <c r="O731" s="86" t="n"/>
      <c r="P731" s="86" t="n"/>
    </row>
    <row r="732">
      <c r="D732" s="85" t="n">
        <v>0</v>
      </c>
      <c r="E732" s="165" t="n"/>
      <c r="G732" s="63">
        <f>IFERROR(VLOOKUP($A732,sectionidss,3,FALSE)," ")</f>
        <v/>
      </c>
      <c r="H732" s="63">
        <f>IFERROR(VLOOKUP($G732,otherinfo,2,FALSE)," ")</f>
        <v/>
      </c>
      <c r="J732" s="90">
        <f>IFERROR(VLOOKUP($G732,otherinfo,3,FALSE)," ")</f>
        <v/>
      </c>
      <c r="O732" s="86" t="n"/>
      <c r="P732" s="86" t="n"/>
    </row>
    <row r="733">
      <c r="D733" s="85" t="n">
        <v>0</v>
      </c>
      <c r="E733" s="165" t="n"/>
      <c r="G733" s="63">
        <f>IFERROR(VLOOKUP($A733,sectionidss,2,FALSE)," ")</f>
        <v/>
      </c>
      <c r="H733" s="63">
        <f>IFERROR(VLOOKUP($G733,otherinfo,2,FALSE)," ")</f>
        <v/>
      </c>
      <c r="J733" s="90">
        <f>IFERROR(VLOOKUP($G733,otherinfo,3,FALSE)," ")</f>
        <v/>
      </c>
      <c r="O733" s="86" t="n"/>
      <c r="P733" s="86" t="n"/>
    </row>
    <row r="734">
      <c r="D734" s="85" t="n">
        <v>0</v>
      </c>
      <c r="E734" s="165" t="n"/>
      <c r="G734" s="63">
        <f>IFERROR(VLOOKUP($A734,sectionidss,7,FALSE)," ")</f>
        <v/>
      </c>
      <c r="H734" s="63">
        <f>IFERROR(VLOOKUP($G734,otherinfo,2,FALSE)," ")</f>
        <v/>
      </c>
      <c r="J734" s="90">
        <f>IFERROR(VLOOKUP($G734,otherinfo,3,FALSE)," ")</f>
        <v/>
      </c>
      <c r="O734" s="86" t="n"/>
      <c r="P734" s="86" t="n"/>
    </row>
    <row r="735">
      <c r="D735" s="85" t="n">
        <v>0</v>
      </c>
      <c r="E735" s="165" t="n"/>
      <c r="G735" s="63">
        <f>IFERROR(VLOOKUP($A735,sectionidss,6,FALSE)," ")</f>
        <v/>
      </c>
      <c r="H735" s="63">
        <f>IFERROR(VLOOKUP($G735,otherinfo,2,FALSE)," ")</f>
        <v/>
      </c>
      <c r="J735" s="90">
        <f>IFERROR(VLOOKUP($G735,otherinfo,3,FALSE)," ")</f>
        <v/>
      </c>
      <c r="O735" s="86" t="n"/>
      <c r="P735" s="86" t="n"/>
    </row>
    <row r="736">
      <c r="D736" s="85" t="n">
        <v>0</v>
      </c>
      <c r="E736" s="165" t="n"/>
      <c r="G736" s="63">
        <f>IFERROR(VLOOKUP($A736,sectionidss,5,FALSE)," ")</f>
        <v/>
      </c>
      <c r="H736" s="63">
        <f>IFERROR(VLOOKUP($G736,otherinfo,2,FALSE)," ")</f>
        <v/>
      </c>
      <c r="J736" s="90">
        <f>IFERROR(VLOOKUP($G736,otherinfo,3,FALSE)," ")</f>
        <v/>
      </c>
      <c r="O736" s="86" t="n"/>
      <c r="P736" s="86" t="n"/>
    </row>
    <row r="737">
      <c r="D737" s="85" t="n">
        <v>0</v>
      </c>
      <c r="E737" s="165" t="n"/>
      <c r="G737" s="63">
        <f>IFERROR(VLOOKUP($A737,sectionidss,4,FALSE)," ")</f>
        <v/>
      </c>
      <c r="H737" s="63">
        <f>IFERROR(VLOOKUP($G737,otherinfo,2,FALSE)," ")</f>
        <v/>
      </c>
      <c r="J737" s="90">
        <f>IFERROR(VLOOKUP($G737,otherinfo,3,FALSE)," ")</f>
        <v/>
      </c>
      <c r="O737" s="86" t="n"/>
      <c r="P737" s="86" t="n"/>
    </row>
    <row r="738">
      <c r="D738" s="85" t="n">
        <v>0</v>
      </c>
      <c r="E738" s="165" t="n"/>
      <c r="G738" s="63">
        <f>IFERROR(VLOOKUP($A738,sectionidss,3,FALSE)," ")</f>
        <v/>
      </c>
      <c r="H738" s="63">
        <f>IFERROR(VLOOKUP($G738,otherinfo,2,FALSE)," ")</f>
        <v/>
      </c>
      <c r="J738" s="90">
        <f>IFERROR(VLOOKUP($G738,otherinfo,3,FALSE)," ")</f>
        <v/>
      </c>
      <c r="O738" s="86" t="n"/>
      <c r="P738" s="86" t="n"/>
    </row>
    <row r="739">
      <c r="D739" s="85" t="n">
        <v>0</v>
      </c>
      <c r="E739" s="165" t="n"/>
      <c r="G739" s="63">
        <f>IFERROR(VLOOKUP($A739,sectionidss,2,FALSE)," ")</f>
        <v/>
      </c>
      <c r="H739" s="63">
        <f>IFERROR(VLOOKUP($G739,otherinfo,2,FALSE)," ")</f>
        <v/>
      </c>
      <c r="J739" s="90">
        <f>IFERROR(VLOOKUP($G739,otherinfo,3,FALSE)," ")</f>
        <v/>
      </c>
      <c r="O739" s="86" t="n"/>
      <c r="P739" s="86" t="n"/>
    </row>
    <row r="740">
      <c r="D740" s="85" t="n">
        <v>0</v>
      </c>
      <c r="E740" s="165" t="n"/>
      <c r="G740" s="63">
        <f>IFERROR(VLOOKUP($A740,sectionidss,7,FALSE)," ")</f>
        <v/>
      </c>
      <c r="H740" s="63">
        <f>IFERROR(VLOOKUP($G740,otherinfo,2,FALSE)," ")</f>
        <v/>
      </c>
      <c r="J740" s="90">
        <f>IFERROR(VLOOKUP($G740,otherinfo,3,FALSE)," ")</f>
        <v/>
      </c>
      <c r="O740" s="86" t="n"/>
      <c r="P740" s="86" t="n"/>
    </row>
    <row r="741">
      <c r="D741" s="85" t="n">
        <v>0</v>
      </c>
      <c r="E741" s="165" t="n"/>
      <c r="G741" s="63">
        <f>IFERROR(VLOOKUP($A741,sectionidss,6,FALSE)," ")</f>
        <v/>
      </c>
      <c r="H741" s="63">
        <f>IFERROR(VLOOKUP($G741,otherinfo,2,FALSE)," ")</f>
        <v/>
      </c>
      <c r="J741" s="90">
        <f>IFERROR(VLOOKUP($G741,otherinfo,3,FALSE)," ")</f>
        <v/>
      </c>
      <c r="O741" s="86" t="n"/>
      <c r="P741" s="86" t="n"/>
    </row>
    <row r="742">
      <c r="D742" s="85" t="n">
        <v>0</v>
      </c>
      <c r="E742" s="165" t="n"/>
      <c r="G742" s="63">
        <f>IFERROR(VLOOKUP($A742,sectionidss,5,FALSE)," ")</f>
        <v/>
      </c>
      <c r="H742" s="63">
        <f>IFERROR(VLOOKUP($G742,otherinfo,2,FALSE)," ")</f>
        <v/>
      </c>
      <c r="J742" s="90">
        <f>IFERROR(VLOOKUP($G742,otherinfo,3,FALSE)," ")</f>
        <v/>
      </c>
      <c r="O742" s="86" t="n"/>
      <c r="P742" s="86" t="n"/>
    </row>
    <row r="743">
      <c r="D743" s="85" t="n">
        <v>0</v>
      </c>
      <c r="E743" s="165" t="n"/>
      <c r="G743" s="63">
        <f>IFERROR(VLOOKUP($A743,sectionidss,4,FALSE)," ")</f>
        <v/>
      </c>
      <c r="H743" s="63">
        <f>IFERROR(VLOOKUP($G743,otherinfo,2,FALSE)," ")</f>
        <v/>
      </c>
      <c r="J743" s="90">
        <f>IFERROR(VLOOKUP($G743,otherinfo,3,FALSE)," ")</f>
        <v/>
      </c>
      <c r="O743" s="86" t="n"/>
      <c r="P743" s="86" t="n"/>
    </row>
    <row r="744">
      <c r="D744" s="85" t="n">
        <v>0</v>
      </c>
      <c r="E744" s="165" t="n"/>
      <c r="G744" s="63">
        <f>IFERROR(VLOOKUP($A744,sectionidss,3,FALSE)," ")</f>
        <v/>
      </c>
      <c r="H744" s="63">
        <f>IFERROR(VLOOKUP($G744,otherinfo,2,FALSE)," ")</f>
        <v/>
      </c>
      <c r="J744" s="90">
        <f>IFERROR(VLOOKUP($G744,otherinfo,3,FALSE)," ")</f>
        <v/>
      </c>
      <c r="O744" s="86" t="n"/>
      <c r="P744" s="86" t="n"/>
    </row>
    <row r="745">
      <c r="D745" s="85" t="n">
        <v>0</v>
      </c>
      <c r="E745" s="165" t="n"/>
      <c r="G745" s="63">
        <f>IFERROR(VLOOKUP($A745,sectionidss,2,FALSE)," ")</f>
        <v/>
      </c>
      <c r="H745" s="63">
        <f>IFERROR(VLOOKUP($G745,otherinfo,2,FALSE)," ")</f>
        <v/>
      </c>
      <c r="J745" s="90">
        <f>IFERROR(VLOOKUP($G745,otherinfo,3,FALSE)," ")</f>
        <v/>
      </c>
      <c r="O745" s="86" t="n"/>
      <c r="P745" s="86" t="n"/>
    </row>
    <row r="746">
      <c r="D746" s="85" t="n">
        <v>0</v>
      </c>
      <c r="E746" s="165" t="n"/>
      <c r="G746" s="63">
        <f>IFERROR(VLOOKUP($A746,sectionidss,7,FALSE)," ")</f>
        <v/>
      </c>
      <c r="H746" s="63">
        <f>IFERROR(VLOOKUP($G746,otherinfo,2,FALSE)," ")</f>
        <v/>
      </c>
      <c r="J746" s="90">
        <f>IFERROR(VLOOKUP($G746,otherinfo,3,FALSE)," ")</f>
        <v/>
      </c>
      <c r="O746" s="86" t="n"/>
      <c r="P746" s="86" t="n"/>
    </row>
    <row r="747">
      <c r="D747" s="85" t="n">
        <v>0</v>
      </c>
      <c r="E747" s="165" t="n"/>
      <c r="G747" s="63">
        <f>IFERROR(VLOOKUP($A747,sectionidss,6,FALSE)," ")</f>
        <v/>
      </c>
      <c r="H747" s="63">
        <f>IFERROR(VLOOKUP($G747,otherinfo,2,FALSE)," ")</f>
        <v/>
      </c>
      <c r="J747" s="90">
        <f>IFERROR(VLOOKUP($G747,otherinfo,3,FALSE)," ")</f>
        <v/>
      </c>
    </row>
    <row r="748">
      <c r="D748" s="85" t="n">
        <v>0</v>
      </c>
      <c r="E748" s="165" t="n"/>
      <c r="G748" s="63">
        <f>IFERROR(VLOOKUP($A748,sectionidss,5,FALSE)," ")</f>
        <v/>
      </c>
      <c r="H748" s="63">
        <f>IFERROR(VLOOKUP($G748,otherinfo,2,FALSE)," ")</f>
        <v/>
      </c>
      <c r="J748" s="90">
        <f>IFERROR(VLOOKUP($G748,otherinfo,3,FALSE)," ")</f>
        <v/>
      </c>
    </row>
    <row r="749">
      <c r="D749" s="85" t="n">
        <v>0</v>
      </c>
      <c r="E749" s="165" t="n"/>
      <c r="G749" s="63">
        <f>IFERROR(VLOOKUP($A749,sectionidss,4,FALSE)," ")</f>
        <v/>
      </c>
      <c r="H749" s="63">
        <f>IFERROR(VLOOKUP($G749,otherinfo,2,FALSE)," ")</f>
        <v/>
      </c>
      <c r="J749" s="90">
        <f>IFERROR(VLOOKUP($G749,otherinfo,3,FALSE)," ")</f>
        <v/>
      </c>
    </row>
    <row r="750">
      <c r="D750" s="85" t="n">
        <v>0</v>
      </c>
      <c r="E750" s="165" t="n"/>
      <c r="G750" s="63">
        <f>IFERROR(VLOOKUP($A750,sectionidss,3,FALSE)," ")</f>
        <v/>
      </c>
      <c r="H750" s="63">
        <f>IFERROR(VLOOKUP($G750,otherinfo,2,FALSE)," ")</f>
        <v/>
      </c>
      <c r="J750" s="90">
        <f>IFERROR(VLOOKUP($G750,otherinfo,3,FALSE)," ")</f>
        <v/>
      </c>
    </row>
    <row r="751">
      <c r="D751" s="85" t="n">
        <v>0</v>
      </c>
      <c r="E751" s="165" t="n"/>
      <c r="G751" s="63">
        <f>IFERROR(VLOOKUP($A751,sectionidss,2,FALSE)," ")</f>
        <v/>
      </c>
      <c r="H751" s="63">
        <f>IFERROR(VLOOKUP($G751,otherinfo,2,FALSE)," ")</f>
        <v/>
      </c>
      <c r="J751" s="90">
        <f>IFERROR(VLOOKUP($G751,otherinfo,3,FALSE)," ")</f>
        <v/>
      </c>
    </row>
    <row r="752">
      <c r="D752" s="85" t="n">
        <v>0</v>
      </c>
      <c r="E752" s="165" t="n"/>
      <c r="G752" s="63">
        <f>IFERROR(VLOOKUP($A752,sectionidss,7,FALSE)," ")</f>
        <v/>
      </c>
      <c r="H752" s="63">
        <f>IFERROR(VLOOKUP($G752,otherinfo,2,FALSE)," ")</f>
        <v/>
      </c>
      <c r="J752" s="90">
        <f>IFERROR(VLOOKUP($G752,otherinfo,3,FALSE)," ")</f>
        <v/>
      </c>
    </row>
    <row r="753">
      <c r="D753" s="85" t="n">
        <v>0</v>
      </c>
      <c r="E753" s="165" t="n"/>
      <c r="F753" s="85" t="n"/>
      <c r="G753" s="63">
        <f>IFERROR(VLOOKUP($A753,sectionidss,6,FALSE)," ")</f>
        <v/>
      </c>
      <c r="H753" s="63">
        <f>IFERROR(VLOOKUP($G753,otherinfo,2,FALSE)," ")</f>
        <v/>
      </c>
      <c r="I753" s="85" t="n"/>
      <c r="J753" s="90">
        <f>IFERROR(VLOOKUP($G753,otherinfo,3,FALSE)," ")</f>
        <v/>
      </c>
    </row>
    <row r="754">
      <c r="D754" s="85" t="n">
        <v>0</v>
      </c>
      <c r="E754" s="165" t="n"/>
      <c r="F754" s="85" t="n"/>
      <c r="G754" s="63">
        <f>IFERROR(VLOOKUP($A754,sectionidss,5,FALSE)," ")</f>
        <v/>
      </c>
      <c r="H754" s="63">
        <f>IFERROR(VLOOKUP($G754,otherinfo,2,FALSE)," ")</f>
        <v/>
      </c>
      <c r="I754" s="85" t="n"/>
      <c r="J754" s="90">
        <f>IFERROR(VLOOKUP($G754,otherinfo,3,FALSE)," ")</f>
        <v/>
      </c>
    </row>
    <row r="755">
      <c r="D755" s="85" t="n">
        <v>0</v>
      </c>
      <c r="E755" s="165" t="n"/>
      <c r="F755" s="85" t="n"/>
      <c r="G755" s="63">
        <f>IFERROR(VLOOKUP($A755,sectionidss,4,FALSE)," ")</f>
        <v/>
      </c>
      <c r="H755" s="63">
        <f>IFERROR(VLOOKUP($G755,otherinfo,2,FALSE)," ")</f>
        <v/>
      </c>
      <c r="I755" s="85" t="n"/>
      <c r="J755" s="90">
        <f>IFERROR(VLOOKUP($G755,otherinfo,3,FALSE)," ")</f>
        <v/>
      </c>
    </row>
    <row r="756">
      <c r="D756" s="85" t="n">
        <v>0</v>
      </c>
      <c r="E756" s="165" t="n"/>
      <c r="F756" s="85" t="n"/>
      <c r="G756" s="63">
        <f>IFERROR(VLOOKUP($A756,sectionidss,3,FALSE)," ")</f>
        <v/>
      </c>
      <c r="H756" s="63">
        <f>IFERROR(VLOOKUP($G756,otherinfo,2,FALSE)," ")</f>
        <v/>
      </c>
      <c r="I756" s="85" t="n"/>
      <c r="J756" s="90">
        <f>IFERROR(VLOOKUP($G756,otherinfo,3,FALSE)," ")</f>
        <v/>
      </c>
    </row>
    <row r="757">
      <c r="D757" s="85" t="n">
        <v>0</v>
      </c>
      <c r="E757" s="165" t="n"/>
      <c r="F757" s="85" t="n"/>
      <c r="G757" s="63">
        <f>IFERROR(VLOOKUP($A757,sectionidss,2,FALSE)," ")</f>
        <v/>
      </c>
      <c r="H757" s="63">
        <f>IFERROR(VLOOKUP($G757,otherinfo,2,FALSE)," ")</f>
        <v/>
      </c>
      <c r="I757" s="85" t="n"/>
      <c r="J757" s="90">
        <f>IFERROR(VLOOKUP($G757,otherinfo,3,FALSE)," ")</f>
        <v/>
      </c>
    </row>
    <row r="758">
      <c r="D758" s="85" t="n">
        <v>0</v>
      </c>
      <c r="E758" s="165" t="n"/>
      <c r="F758" s="85" t="n"/>
      <c r="G758" s="63">
        <f>IFERROR(VLOOKUP($A758,sectionidss,7,FALSE)," ")</f>
        <v/>
      </c>
      <c r="H758" s="63">
        <f>IFERROR(VLOOKUP($G758,otherinfo,2,FALSE)," ")</f>
        <v/>
      </c>
      <c r="I758" s="85" t="n"/>
      <c r="J758" s="90">
        <f>IFERROR(VLOOKUP($G758,otherinfo,3,FALSE)," ")</f>
        <v/>
      </c>
    </row>
    <row r="759">
      <c r="D759" s="85" t="n">
        <v>0</v>
      </c>
      <c r="E759" s="165" t="n"/>
      <c r="F759" s="85" t="n"/>
      <c r="G759" s="63">
        <f>IFERROR(VLOOKUP($A759,sectionidss,6,FALSE)," ")</f>
        <v/>
      </c>
      <c r="H759" s="63">
        <f>IFERROR(VLOOKUP($G759,otherinfo,2,FALSE)," ")</f>
        <v/>
      </c>
      <c r="I759" s="85" t="n"/>
      <c r="J759" s="90">
        <f>IFERROR(VLOOKUP($G759,otherinfo,3,FALSE)," ")</f>
        <v/>
      </c>
    </row>
    <row r="760">
      <c r="D760" s="85" t="n">
        <v>0</v>
      </c>
      <c r="E760" s="165" t="n"/>
      <c r="F760" s="85" t="n"/>
      <c r="G760" s="63">
        <f>IFERROR(VLOOKUP($A760,sectionidss,5,FALSE)," ")</f>
        <v/>
      </c>
      <c r="H760" s="63">
        <f>IFERROR(VLOOKUP($G760,otherinfo,2,FALSE)," ")</f>
        <v/>
      </c>
      <c r="I760" s="85" t="n"/>
      <c r="J760" s="90">
        <f>IFERROR(VLOOKUP($G760,otherinfo,3,FALSE)," ")</f>
        <v/>
      </c>
    </row>
    <row r="761">
      <c r="D761" s="85" t="n">
        <v>0</v>
      </c>
      <c r="E761" s="165" t="n"/>
      <c r="F761" s="85" t="n"/>
      <c r="G761" s="63">
        <f>IFERROR(VLOOKUP($A761,sectionidss,4,FALSE)," ")</f>
        <v/>
      </c>
      <c r="H761" s="63">
        <f>IFERROR(VLOOKUP($G761,otherinfo,2,FALSE)," ")</f>
        <v/>
      </c>
      <c r="I761" s="85" t="n"/>
      <c r="J761" s="90">
        <f>IFERROR(VLOOKUP($G761,otherinfo,3,FALSE)," ")</f>
        <v/>
      </c>
    </row>
    <row r="762">
      <c r="D762" s="85" t="n">
        <v>0</v>
      </c>
      <c r="E762" s="165" t="n"/>
      <c r="F762" s="85" t="n"/>
      <c r="G762" s="63">
        <f>IFERROR(VLOOKUP($A762,sectionidss,3,FALSE)," ")</f>
        <v/>
      </c>
      <c r="H762" s="63">
        <f>IFERROR(VLOOKUP($G762,otherinfo,2,FALSE)," ")</f>
        <v/>
      </c>
      <c r="I762" s="85" t="n"/>
      <c r="J762" s="90">
        <f>IFERROR(VLOOKUP($G762,otherinfo,3,FALSE)," ")</f>
        <v/>
      </c>
    </row>
    <row r="763">
      <c r="D763" s="85" t="n">
        <v>0</v>
      </c>
      <c r="E763" s="165" t="n"/>
      <c r="F763" s="85" t="n"/>
      <c r="G763" s="63">
        <f>IFERROR(VLOOKUP($A763,sectionidss,2,FALSE)," ")</f>
        <v/>
      </c>
      <c r="H763" s="63">
        <f>IFERROR(VLOOKUP($G763,otherinfo,2,FALSE)," ")</f>
        <v/>
      </c>
      <c r="I763" s="85" t="n"/>
      <c r="J763" s="90">
        <f>IFERROR(VLOOKUP($G763,otherinfo,3,FALSE)," ")</f>
        <v/>
      </c>
    </row>
    <row r="764">
      <c r="D764" s="85" t="n">
        <v>0</v>
      </c>
      <c r="E764" s="165" t="n"/>
      <c r="F764" s="85" t="n"/>
      <c r="G764" s="63">
        <f>IFERROR(VLOOKUP($A764,sectionidss,7,FALSE)," ")</f>
        <v/>
      </c>
      <c r="H764" s="63">
        <f>IFERROR(VLOOKUP($G764,otherinfo,2,FALSE)," ")</f>
        <v/>
      </c>
      <c r="I764" s="85" t="n"/>
      <c r="J764" s="90">
        <f>IFERROR(VLOOKUP($G764,otherinfo,3,FALSE)," ")</f>
        <v/>
      </c>
    </row>
    <row r="765">
      <c r="D765" s="85" t="n">
        <v>0</v>
      </c>
      <c r="E765" s="165" t="n"/>
      <c r="F765" s="85" t="n"/>
      <c r="G765" s="63">
        <f>IFERROR(VLOOKUP($A765,sectionidss,6,FALSE)," ")</f>
        <v/>
      </c>
      <c r="H765" s="63">
        <f>IFERROR(VLOOKUP($G765,otherinfo,2,FALSE)," ")</f>
        <v/>
      </c>
      <c r="I765" s="85" t="n"/>
      <c r="J765" s="90">
        <f>IFERROR(VLOOKUP($G765,otherinfo,3,FALSE)," ")</f>
        <v/>
      </c>
    </row>
    <row r="766">
      <c r="D766" s="85" t="n">
        <v>0</v>
      </c>
      <c r="E766" s="165" t="n"/>
      <c r="F766" s="85" t="n"/>
      <c r="G766" s="63">
        <f>IFERROR(VLOOKUP($A766,sectionidss,5,FALSE)," ")</f>
        <v/>
      </c>
      <c r="H766" s="63">
        <f>IFERROR(VLOOKUP($G766,otherinfo,2,FALSE)," ")</f>
        <v/>
      </c>
      <c r="I766" s="85" t="n"/>
      <c r="J766" s="90">
        <f>IFERROR(VLOOKUP($G766,otherinfo,3,FALSE)," ")</f>
        <v/>
      </c>
    </row>
    <row r="767">
      <c r="D767" s="85" t="n">
        <v>0</v>
      </c>
      <c r="E767" s="165" t="n"/>
      <c r="F767" s="85" t="n"/>
      <c r="G767" s="63">
        <f>IFERROR(VLOOKUP($A767,sectionidss,4,FALSE)," ")</f>
        <v/>
      </c>
      <c r="H767" s="63">
        <f>IFERROR(VLOOKUP($G767,otherinfo,2,FALSE)," ")</f>
        <v/>
      </c>
      <c r="I767" s="85" t="n"/>
      <c r="J767" s="90">
        <f>IFERROR(VLOOKUP($G767,otherinfo,3,FALSE)," ")</f>
        <v/>
      </c>
    </row>
    <row r="768">
      <c r="D768" s="85" t="n">
        <v>0</v>
      </c>
      <c r="E768" s="165" t="n"/>
      <c r="F768" s="85" t="n"/>
      <c r="G768" s="63">
        <f>IFERROR(VLOOKUP($A768,sectionidss,3,FALSE)," ")</f>
        <v/>
      </c>
      <c r="H768" s="63">
        <f>IFERROR(VLOOKUP($G768,otherinfo,2,FALSE)," ")</f>
        <v/>
      </c>
      <c r="I768" s="85" t="n"/>
      <c r="J768" s="90">
        <f>IFERROR(VLOOKUP($G768,otherinfo,3,FALSE)," ")</f>
        <v/>
      </c>
    </row>
    <row r="769">
      <c r="D769" s="85" t="n">
        <v>0</v>
      </c>
      <c r="E769" s="165" t="n"/>
      <c r="F769" s="85" t="n"/>
      <c r="G769" s="63">
        <f>IFERROR(VLOOKUP($A769,sectionidss,2,FALSE)," ")</f>
        <v/>
      </c>
      <c r="H769" s="63">
        <f>IFERROR(VLOOKUP($G769,otherinfo,2,FALSE)," ")</f>
        <v/>
      </c>
      <c r="I769" s="85" t="n"/>
      <c r="J769" s="90">
        <f>IFERROR(VLOOKUP($G769,otherinfo,3,FALSE)," ")</f>
        <v/>
      </c>
    </row>
    <row r="770">
      <c r="D770" s="85" t="n">
        <v>0</v>
      </c>
      <c r="E770" s="165" t="n"/>
      <c r="F770" s="85" t="n"/>
      <c r="G770" s="63">
        <f>IFERROR(VLOOKUP($A770,sectionidss,7,FALSE)," ")</f>
        <v/>
      </c>
      <c r="H770" s="63">
        <f>IFERROR(VLOOKUP($G770,otherinfo,2,FALSE)," ")</f>
        <v/>
      </c>
      <c r="I770" s="85" t="n"/>
      <c r="J770" s="90">
        <f>IFERROR(VLOOKUP($G770,otherinfo,3,FALSE)," ")</f>
        <v/>
      </c>
    </row>
    <row r="771">
      <c r="G771" s="63">
        <f>IFERROR(VLOOKUP($A771,sectionids,2,FALSE)," ")</f>
        <v/>
      </c>
      <c r="H771" s="63">
        <f>IFERROR(VLOOKUP($G771,otherinfo,2,FALSE)," ")</f>
        <v/>
      </c>
      <c r="J771" s="90">
        <f>IFERROR(VLOOKUP($G771,otherinfo,3,FALSE)," ")</f>
        <v/>
      </c>
    </row>
    <row r="772">
      <c r="G772" s="63">
        <f>IFERROR(VLOOKUP($A772,sectionids,4,FALSE)," ")</f>
        <v/>
      </c>
      <c r="H772" s="63">
        <f>IFERROR(VLOOKUP($G772,otherinfo,2,FALSE)," ")</f>
        <v/>
      </c>
      <c r="J772" s="90">
        <f>IFERROR(VLOOKUP($G772,otherinfo,3,FALSE)," ")</f>
        <v/>
      </c>
    </row>
    <row r="773">
      <c r="G773" s="63">
        <f>IFERROR(VLOOKUP($A773,sectionids,3,FALSE)," ")</f>
        <v/>
      </c>
      <c r="H773" s="63">
        <f>IFERROR(VLOOKUP($G773,otherinfo,2,FALSE)," ")</f>
        <v/>
      </c>
      <c r="J773" s="90">
        <f>IFERROR(VLOOKUP($G773,otherinfo,3,FALSE)," ")</f>
        <v/>
      </c>
    </row>
    <row r="774">
      <c r="G774" s="63">
        <f>IFERROR(VLOOKUP($A774,sectionids,6,FALSE)," ")</f>
        <v/>
      </c>
      <c r="H774" s="63">
        <f>IFERROR(VLOOKUP($G774,otherinfo,2,FALSE)," ")</f>
        <v/>
      </c>
      <c r="J774" s="90">
        <f>IFERROR(VLOOKUP($G774,otherinfo,3,FALSE)," ")</f>
        <v/>
      </c>
    </row>
    <row r="775">
      <c r="G775" s="63">
        <f>IFERROR(VLOOKUP($A775,sectionids,5,FALSE)," ")</f>
        <v/>
      </c>
      <c r="H775" s="63">
        <f>IFERROR(VLOOKUP($G775,otherinfo,2,FALSE)," ")</f>
        <v/>
      </c>
      <c r="J775" s="90">
        <f>IFERROR(VLOOKUP($G775,otherinfo,3,FALSE)," ")</f>
        <v/>
      </c>
    </row>
    <row r="776">
      <c r="G776" s="63">
        <f>IFERROR(VLOOKUP($A776,sectionids,7,FALSE)," ")</f>
        <v/>
      </c>
      <c r="H776" s="63">
        <f>IFERROR(VLOOKUP($G776,otherinfo,2,FALSE)," ")</f>
        <v/>
      </c>
      <c r="J776" s="90">
        <f>IFERROR(VLOOKUP($G776,otherinfo,3,FALSE)," ")</f>
        <v/>
      </c>
    </row>
    <row r="777">
      <c r="G777" s="63">
        <f>IFERROR(VLOOKUP($A777,sectionids,2,FALSE)," ")</f>
        <v/>
      </c>
      <c r="H777" s="63">
        <f>IFERROR(VLOOKUP($G777,otherinfo,2,FALSE)," ")</f>
        <v/>
      </c>
      <c r="J777" s="90">
        <f>IFERROR(VLOOKUP($G777,otherinfo,3,FALSE)," ")</f>
        <v/>
      </c>
    </row>
    <row r="778">
      <c r="G778" s="63">
        <f>IFERROR(VLOOKUP($A778,sectionids,4,FALSE)," ")</f>
        <v/>
      </c>
      <c r="H778" s="63">
        <f>IFERROR(VLOOKUP($G778,otherinfo,2,FALSE)," ")</f>
        <v/>
      </c>
      <c r="J778" s="90">
        <f>IFERROR(VLOOKUP($G778,otherinfo,3,FALSE)," ")</f>
        <v/>
      </c>
    </row>
    <row r="779">
      <c r="G779" s="63">
        <f>IFERROR(VLOOKUP($A779,sectionids,3,FALSE)," ")</f>
        <v/>
      </c>
      <c r="H779" s="63">
        <f>IFERROR(VLOOKUP($G779,otherinfo,2,FALSE)," ")</f>
        <v/>
      </c>
      <c r="J779" s="90">
        <f>IFERROR(VLOOKUP($G779,otherinfo,3,FALSE)," ")</f>
        <v/>
      </c>
    </row>
    <row r="780">
      <c r="G780" s="63">
        <f>IFERROR(VLOOKUP($A780,sectionids,6,FALSE)," ")</f>
        <v/>
      </c>
      <c r="H780" s="63">
        <f>IFERROR(VLOOKUP($G780,otherinfo,2,FALSE)," ")</f>
        <v/>
      </c>
      <c r="J780" s="90">
        <f>IFERROR(VLOOKUP($G780,otherinfo,3,FALSE)," ")</f>
        <v/>
      </c>
    </row>
    <row r="781">
      <c r="G781" s="63">
        <f>IFERROR(VLOOKUP($A781,sectionids,5,FALSE)," ")</f>
        <v/>
      </c>
      <c r="H781" s="63">
        <f>IFERROR(VLOOKUP($G781,otherinfo,2,FALSE)," ")</f>
        <v/>
      </c>
      <c r="J781" s="90">
        <f>IFERROR(VLOOKUP($G781,otherinfo,3,FALSE)," ")</f>
        <v/>
      </c>
    </row>
    <row r="782">
      <c r="G782" s="63">
        <f>IFERROR(VLOOKUP($A782,sectionids,7,FALSE)," ")</f>
        <v/>
      </c>
      <c r="H782" s="63">
        <f>IFERROR(VLOOKUP($G782,otherinfo,2,FALSE)," ")</f>
        <v/>
      </c>
      <c r="J782" s="90">
        <f>IFERROR(VLOOKUP($G782,otherinfo,3,FALSE)," ")</f>
        <v/>
      </c>
    </row>
    <row r="783">
      <c r="G783" s="63">
        <f>IFERROR(VLOOKUP($A783,sectionids,2,FALSE)," ")</f>
        <v/>
      </c>
      <c r="H783" s="63">
        <f>IFERROR(VLOOKUP($G783,otherinfo,2,FALSE)," ")</f>
        <v/>
      </c>
      <c r="J783" s="90">
        <f>IFERROR(VLOOKUP($G783,otherinfo,3,FALSE)," ")</f>
        <v/>
      </c>
    </row>
    <row r="784">
      <c r="G784" s="63">
        <f>IFERROR(VLOOKUP($A784,sectionids,4,FALSE)," ")</f>
        <v/>
      </c>
      <c r="H784" s="63">
        <f>IFERROR(VLOOKUP($G784,otherinfo,2,FALSE)," ")</f>
        <v/>
      </c>
      <c r="J784" s="90">
        <f>IFERROR(VLOOKUP($G784,otherinfo,3,FALSE)," ")</f>
        <v/>
      </c>
    </row>
    <row r="785">
      <c r="G785" s="63">
        <f>IFERROR(VLOOKUP($A785,sectionids,3,FALSE)," ")</f>
        <v/>
      </c>
      <c r="H785" s="63">
        <f>IFERROR(VLOOKUP($G785,otherinfo,2,FALSE)," ")</f>
        <v/>
      </c>
      <c r="J785" s="90">
        <f>IFERROR(VLOOKUP($G785,otherinfo,3,FALSE)," ")</f>
        <v/>
      </c>
    </row>
    <row r="786">
      <c r="G786" s="63">
        <f>IFERROR(VLOOKUP($A786,sectionids,6,FALSE)," ")</f>
        <v/>
      </c>
      <c r="H786" s="63">
        <f>IFERROR(VLOOKUP($G786,otherinfo,2,FALSE)," ")</f>
        <v/>
      </c>
      <c r="J786" s="90">
        <f>IFERROR(VLOOKUP($G786,otherinfo,3,FALSE)," ")</f>
        <v/>
      </c>
    </row>
    <row r="787">
      <c r="G787" s="63">
        <f>IFERROR(VLOOKUP($A787,sectionids,5,FALSE)," ")</f>
        <v/>
      </c>
      <c r="H787" s="63">
        <f>IFERROR(VLOOKUP($G787,otherinfo,2,FALSE)," ")</f>
        <v/>
      </c>
      <c r="J787" s="90">
        <f>IFERROR(VLOOKUP($G787,otherinfo,3,FALSE)," ")</f>
        <v/>
      </c>
    </row>
    <row r="788">
      <c r="G788" s="63">
        <f>IFERROR(VLOOKUP($A788,sectionids,7,FALSE)," ")</f>
        <v/>
      </c>
      <c r="H788" s="63">
        <f>IFERROR(VLOOKUP($G788,otherinfo,2,FALSE)," ")</f>
        <v/>
      </c>
      <c r="J788" s="90">
        <f>IFERROR(VLOOKUP($G788,otherinfo,3,FALSE)," ")</f>
        <v/>
      </c>
    </row>
    <row r="789">
      <c r="G789" s="63">
        <f>IFERROR(VLOOKUP($A789,sectionids,2,FALSE)," ")</f>
        <v/>
      </c>
      <c r="H789" s="63">
        <f>IFERROR(VLOOKUP($G789,otherinfo,2,FALSE)," ")</f>
        <v/>
      </c>
      <c r="J789" s="90">
        <f>IFERROR(VLOOKUP($G789,otherinfo,3,FALSE)," ")</f>
        <v/>
      </c>
    </row>
    <row r="790">
      <c r="G790" s="63">
        <f>IFERROR(VLOOKUP($A790,sectionids,4,FALSE)," ")</f>
        <v/>
      </c>
      <c r="H790" s="63">
        <f>IFERROR(VLOOKUP($G790,otherinfo,2,FALSE)," ")</f>
        <v/>
      </c>
      <c r="J790" s="90">
        <f>IFERROR(VLOOKUP($G790,otherinfo,3,FALSE)," ")</f>
        <v/>
      </c>
    </row>
    <row r="791">
      <c r="G791" s="63">
        <f>IFERROR(VLOOKUP($A791,sectionids,3,FALSE)," ")</f>
        <v/>
      </c>
      <c r="H791" s="63">
        <f>IFERROR(VLOOKUP($G791,otherinfo,2,FALSE)," ")</f>
        <v/>
      </c>
      <c r="J791" s="90">
        <f>IFERROR(VLOOKUP($G791,otherinfo,3,FALSE)," ")</f>
        <v/>
      </c>
    </row>
    <row r="792">
      <c r="G792" s="63">
        <f>IFERROR(VLOOKUP($A792,sectionids,6,FALSE)," ")</f>
        <v/>
      </c>
      <c r="H792" s="63">
        <f>IFERROR(VLOOKUP($G792,otherinfo,2,FALSE)," ")</f>
        <v/>
      </c>
      <c r="J792" s="90">
        <f>IFERROR(VLOOKUP($G792,otherinfo,3,FALSE)," ")</f>
        <v/>
      </c>
    </row>
    <row r="793">
      <c r="G793" s="63">
        <f>IFERROR(VLOOKUP($A793,sectionids,5,FALSE)," ")</f>
        <v/>
      </c>
      <c r="H793" s="63">
        <f>IFERROR(VLOOKUP($G793,otherinfo,2,FALSE)," ")</f>
        <v/>
      </c>
      <c r="J793" s="90">
        <f>IFERROR(VLOOKUP($G793,otherinfo,3,FALSE)," ")</f>
        <v/>
      </c>
    </row>
    <row r="794">
      <c r="G794" s="63">
        <f>IFERROR(VLOOKUP($A794,sectionids,7,FALSE)," ")</f>
        <v/>
      </c>
      <c r="H794" s="63">
        <f>IFERROR(VLOOKUP($G794,otherinfo,2,FALSE)," ")</f>
        <v/>
      </c>
      <c r="J794" s="90">
        <f>IFERROR(VLOOKUP($G794,otherinfo,3,FALSE)," ")</f>
        <v/>
      </c>
    </row>
    <row r="795">
      <c r="G795" s="63">
        <f>IFERROR(VLOOKUP($A795,sectionids,2,FALSE)," ")</f>
        <v/>
      </c>
      <c r="H795" s="63">
        <f>IFERROR(VLOOKUP($G795,otherinfo,2,FALSE)," ")</f>
        <v/>
      </c>
      <c r="J795" s="90">
        <f>IFERROR(VLOOKUP($G795,otherinfo,3,FALSE)," ")</f>
        <v/>
      </c>
    </row>
    <row r="796">
      <c r="G796" s="63">
        <f>IFERROR(VLOOKUP($A796,sectionids,4,FALSE)," ")</f>
        <v/>
      </c>
      <c r="H796" s="63">
        <f>IFERROR(VLOOKUP($G796,otherinfo,2,FALSE)," ")</f>
        <v/>
      </c>
      <c r="J796" s="90">
        <f>IFERROR(VLOOKUP($G796,otherinfo,3,FALSE)," ")</f>
        <v/>
      </c>
    </row>
    <row r="797">
      <c r="G797" s="63">
        <f>IFERROR(VLOOKUP($A797,sectionids,3,FALSE)," ")</f>
        <v/>
      </c>
      <c r="H797" s="63">
        <f>IFERROR(VLOOKUP($G797,otherinfo,2,FALSE)," ")</f>
        <v/>
      </c>
      <c r="J797" s="90">
        <f>IFERROR(VLOOKUP($G797,otherinfo,3,FALSE)," ")</f>
        <v/>
      </c>
    </row>
    <row r="798">
      <c r="G798" s="63">
        <f>IFERROR(VLOOKUP($A798,sectionids,6,FALSE)," ")</f>
        <v/>
      </c>
      <c r="H798" s="63">
        <f>IFERROR(VLOOKUP($G798,otherinfo,2,FALSE)," ")</f>
        <v/>
      </c>
      <c r="J798" s="90">
        <f>IFERROR(VLOOKUP($G798,otherinfo,3,FALSE)," ")</f>
        <v/>
      </c>
    </row>
    <row r="799">
      <c r="G799" s="63">
        <f>IFERROR(VLOOKUP($A799,sectionids,5,FALSE)," ")</f>
        <v/>
      </c>
      <c r="H799" s="63">
        <f>IFERROR(VLOOKUP($G799,otherinfo,2,FALSE)," ")</f>
        <v/>
      </c>
      <c r="J799" s="90">
        <f>IFERROR(VLOOKUP($G799,otherinfo,3,FALSE)," ")</f>
        <v/>
      </c>
    </row>
    <row r="800">
      <c r="G800" s="63">
        <f>IFERROR(VLOOKUP($A800,sectionids,7,FALSE)," ")</f>
        <v/>
      </c>
      <c r="H800" s="63">
        <f>IFERROR(VLOOKUP($G800,otherinfo,2,FALSE)," ")</f>
        <v/>
      </c>
      <c r="J800" s="90">
        <f>IFERROR(VLOOKUP($G800,otherinfo,3,FALSE)," ")</f>
        <v/>
      </c>
    </row>
    <row r="801">
      <c r="G801" s="63">
        <f>IFERROR(VLOOKUP($A801,sectionids,2,FALSE)," ")</f>
        <v/>
      </c>
      <c r="H801" s="63">
        <f>IFERROR(VLOOKUP($G801,otherinfo,2,FALSE)," ")</f>
        <v/>
      </c>
      <c r="J801" s="90">
        <f>IFERROR(VLOOKUP($G801,otherinfo,3,FALSE)," ")</f>
        <v/>
      </c>
    </row>
    <row r="802">
      <c r="G802" s="63">
        <f>IFERROR(VLOOKUP($A802,sectionids,4,FALSE)," ")</f>
        <v/>
      </c>
      <c r="H802" s="63">
        <f>IFERROR(VLOOKUP($G802,otherinfo,2,FALSE)," ")</f>
        <v/>
      </c>
      <c r="J802" s="90">
        <f>IFERROR(VLOOKUP($G802,otherinfo,3,FALSE)," ")</f>
        <v/>
      </c>
    </row>
    <row r="803">
      <c r="G803" s="63">
        <f>IFERROR(VLOOKUP($A803,sectionids,3,FALSE)," ")</f>
        <v/>
      </c>
      <c r="H803" s="63">
        <f>IFERROR(VLOOKUP($G803,otherinfo,2,FALSE)," ")</f>
        <v/>
      </c>
      <c r="J803" s="90">
        <f>IFERROR(VLOOKUP($G803,otherinfo,3,FALSE)," ")</f>
        <v/>
      </c>
    </row>
    <row r="804">
      <c r="G804" s="63">
        <f>IFERROR(VLOOKUP($A804,sectionids,6,FALSE)," ")</f>
        <v/>
      </c>
      <c r="H804" s="63">
        <f>IFERROR(VLOOKUP($G804,otherinfo,2,FALSE)," ")</f>
        <v/>
      </c>
      <c r="J804" s="90">
        <f>IFERROR(VLOOKUP($G804,otherinfo,3,FALSE)," ")</f>
        <v/>
      </c>
    </row>
    <row r="805">
      <c r="G805" s="63">
        <f>IFERROR(VLOOKUP($A805,sectionids,5,FALSE)," ")</f>
        <v/>
      </c>
      <c r="H805" s="63">
        <f>IFERROR(VLOOKUP($G805,otherinfo,2,FALSE)," ")</f>
        <v/>
      </c>
      <c r="J805" s="90">
        <f>IFERROR(VLOOKUP($G805,otherinfo,3,FALSE)," ")</f>
        <v/>
      </c>
    </row>
    <row r="806">
      <c r="G806" s="63">
        <f>IFERROR(VLOOKUP($A806,sectionids,7,FALSE)," ")</f>
        <v/>
      </c>
      <c r="H806" s="63">
        <f>IFERROR(VLOOKUP($G806,otherinfo,2,FALSE)," ")</f>
        <v/>
      </c>
      <c r="J806" s="90">
        <f>IFERROR(VLOOKUP($G806,otherinfo,3,FALSE)," ")</f>
        <v/>
      </c>
    </row>
    <row r="807">
      <c r="G807" s="63">
        <f>IFERROR(VLOOKUP($A807,sectionids,2,FALSE)," ")</f>
        <v/>
      </c>
      <c r="H807" s="63">
        <f>IFERROR(VLOOKUP($G807,otherinfo,2,FALSE)," ")</f>
        <v/>
      </c>
      <c r="J807" s="90">
        <f>IFERROR(VLOOKUP($G807,otherinfo,3,FALSE)," ")</f>
        <v/>
      </c>
    </row>
    <row r="808">
      <c r="G808" s="63">
        <f>IFERROR(VLOOKUP($A808,sectionids,4,FALSE)," ")</f>
        <v/>
      </c>
      <c r="H808" s="63">
        <f>IFERROR(VLOOKUP($G808,otherinfo,2,FALSE)," ")</f>
        <v/>
      </c>
      <c r="J808" s="90">
        <f>IFERROR(VLOOKUP($G808,otherinfo,3,FALSE)," ")</f>
        <v/>
      </c>
    </row>
    <row r="809">
      <c r="G809" s="63">
        <f>IFERROR(VLOOKUP($A809,sectionids,3,FALSE)," ")</f>
        <v/>
      </c>
      <c r="H809" s="63">
        <f>IFERROR(VLOOKUP($G809,otherinfo,2,FALSE)," ")</f>
        <v/>
      </c>
      <c r="J809" s="90">
        <f>IFERROR(VLOOKUP($G809,otherinfo,3,FALSE)," ")</f>
        <v/>
      </c>
    </row>
    <row r="810">
      <c r="G810" s="63">
        <f>IFERROR(VLOOKUP($A810,sectionids,6,FALSE)," ")</f>
        <v/>
      </c>
      <c r="H810" s="63">
        <f>IFERROR(VLOOKUP($G810,otherinfo,2,FALSE)," ")</f>
        <v/>
      </c>
      <c r="J810" s="90">
        <f>IFERROR(VLOOKUP($G810,otherinfo,3,FALSE)," ")</f>
        <v/>
      </c>
    </row>
    <row r="811">
      <c r="G811" s="63">
        <f>IFERROR(VLOOKUP($A811,sectionids,5,FALSE)," ")</f>
        <v/>
      </c>
      <c r="H811" s="63">
        <f>IFERROR(VLOOKUP($G811,otherinfo,2,FALSE)," ")</f>
        <v/>
      </c>
      <c r="J811" s="90">
        <f>IFERROR(VLOOKUP($G811,otherinfo,3,FALSE)," ")</f>
        <v/>
      </c>
    </row>
    <row r="812">
      <c r="G812" s="63">
        <f>IFERROR(VLOOKUP($A812,sectionids,7,FALSE)," ")</f>
        <v/>
      </c>
      <c r="H812" s="63">
        <f>IFERROR(VLOOKUP($G812,otherinfo,2,FALSE)," ")</f>
        <v/>
      </c>
      <c r="J812" s="90">
        <f>IFERROR(VLOOKUP($G812,otherinfo,3,FALSE)," ")</f>
        <v/>
      </c>
    </row>
    <row r="813">
      <c r="G813" s="63">
        <f>IFERROR(VLOOKUP($A813,sectionids,2,FALSE)," ")</f>
        <v/>
      </c>
      <c r="H813" s="63">
        <f>IFERROR(VLOOKUP($G813,otherinfo,2,FALSE)," ")</f>
        <v/>
      </c>
      <c r="J813" s="90">
        <f>IFERROR(VLOOKUP($G813,otherinfo,3,FALSE)," ")</f>
        <v/>
      </c>
    </row>
    <row r="814">
      <c r="G814" s="63">
        <f>IFERROR(VLOOKUP($A814,sectionids,4,FALSE)," ")</f>
        <v/>
      </c>
      <c r="H814" s="63">
        <f>IFERROR(VLOOKUP($G814,otherinfo,2,FALSE)," ")</f>
        <v/>
      </c>
      <c r="J814" s="90">
        <f>IFERROR(VLOOKUP($G814,otherinfo,3,FALSE)," ")</f>
        <v/>
      </c>
    </row>
    <row r="815">
      <c r="G815" s="63">
        <f>IFERROR(VLOOKUP($A815,sectionids,3,FALSE)," ")</f>
        <v/>
      </c>
      <c r="H815" s="63">
        <f>IFERROR(VLOOKUP($G815,otherinfo,2,FALSE)," ")</f>
        <v/>
      </c>
      <c r="J815" s="90">
        <f>IFERROR(VLOOKUP($G815,otherinfo,3,FALSE)," ")</f>
        <v/>
      </c>
    </row>
    <row r="816">
      <c r="G816" s="63">
        <f>IFERROR(VLOOKUP($A816,sectionids,6,FALSE)," ")</f>
        <v/>
      </c>
      <c r="H816" s="63">
        <f>IFERROR(VLOOKUP($G816,otherinfo,2,FALSE)," ")</f>
        <v/>
      </c>
      <c r="J816" s="90">
        <f>IFERROR(VLOOKUP($G816,otherinfo,3,FALSE)," ")</f>
        <v/>
      </c>
    </row>
    <row r="817">
      <c r="G817" s="63">
        <f>IFERROR(VLOOKUP($A817,sectionids,5,FALSE)," ")</f>
        <v/>
      </c>
      <c r="H817" s="63">
        <f>IFERROR(VLOOKUP($G817,otherinfo,2,FALSE)," ")</f>
        <v/>
      </c>
      <c r="J817" s="90">
        <f>IFERROR(VLOOKUP($G817,otherinfo,3,FALSE)," ")</f>
        <v/>
      </c>
    </row>
    <row r="818">
      <c r="G818" s="63">
        <f>IFERROR(VLOOKUP($A818,sectionids,7,FALSE)," ")</f>
        <v/>
      </c>
      <c r="H818" s="63">
        <f>IFERROR(VLOOKUP($G818,otherinfo,2,FALSE)," ")</f>
        <v/>
      </c>
      <c r="J818" s="90">
        <f>IFERROR(VLOOKUP($G818,otherinfo,3,FALSE)," ")</f>
        <v/>
      </c>
    </row>
    <row r="819">
      <c r="G819" s="63">
        <f>IFERROR(VLOOKUP($A819,sectionids,2,FALSE)," ")</f>
        <v/>
      </c>
      <c r="H819" s="63">
        <f>IFERROR(VLOOKUP($G819,otherinfo,2,FALSE)," ")</f>
        <v/>
      </c>
      <c r="J819" s="90">
        <f>IFERROR(VLOOKUP($G819,otherinfo,3,FALSE)," ")</f>
        <v/>
      </c>
    </row>
    <row r="820">
      <c r="G820" s="63">
        <f>IFERROR(VLOOKUP($A820,sectionids,4,FALSE)," ")</f>
        <v/>
      </c>
      <c r="H820" s="63">
        <f>IFERROR(VLOOKUP($G820,otherinfo,2,FALSE)," ")</f>
        <v/>
      </c>
      <c r="J820" s="90">
        <f>IFERROR(VLOOKUP($G820,otherinfo,3,FALSE)," ")</f>
        <v/>
      </c>
    </row>
    <row r="821">
      <c r="G821" s="63">
        <f>IFERROR(VLOOKUP($A821,sectionids,3,FALSE)," ")</f>
        <v/>
      </c>
      <c r="H821" s="63">
        <f>IFERROR(VLOOKUP($G821,otherinfo,2,FALSE)," ")</f>
        <v/>
      </c>
      <c r="J821" s="90">
        <f>IFERROR(VLOOKUP($G821,otherinfo,3,FALSE)," ")</f>
        <v/>
      </c>
    </row>
    <row r="822">
      <c r="G822" s="63">
        <f>IFERROR(VLOOKUP($A822,sectionids,6,FALSE)," ")</f>
        <v/>
      </c>
      <c r="H822" s="63">
        <f>IFERROR(VLOOKUP($G822,otherinfo,2,FALSE)," ")</f>
        <v/>
      </c>
      <c r="J822" s="90">
        <f>IFERROR(VLOOKUP($G822,otherinfo,3,FALSE)," ")</f>
        <v/>
      </c>
    </row>
    <row r="823">
      <c r="G823" s="63">
        <f>IFERROR(VLOOKUP($A823,sectionids,5,FALSE)," ")</f>
        <v/>
      </c>
      <c r="H823" s="63">
        <f>IFERROR(VLOOKUP($G823,otherinfo,2,FALSE)," ")</f>
        <v/>
      </c>
      <c r="J823" s="90">
        <f>IFERROR(VLOOKUP($G823,otherinfo,3,FALSE)," ")</f>
        <v/>
      </c>
    </row>
    <row r="824">
      <c r="G824" s="63">
        <f>IFERROR(VLOOKUP($A824,sectionids,7,FALSE)," ")</f>
        <v/>
      </c>
      <c r="H824" s="63">
        <f>IFERROR(VLOOKUP($G824,otherinfo,2,FALSE)," ")</f>
        <v/>
      </c>
      <c r="J824" s="90">
        <f>IFERROR(VLOOKUP($G824,otherinfo,3,FALSE)," ")</f>
        <v/>
      </c>
    </row>
    <row r="825">
      <c r="G825" s="63">
        <f>IFERROR(VLOOKUP($A825,sectionids,2,FALSE)," ")</f>
        <v/>
      </c>
      <c r="H825" s="63">
        <f>IFERROR(VLOOKUP($G825,otherinfo,2,FALSE)," ")</f>
        <v/>
      </c>
      <c r="J825" s="90">
        <f>IFERROR(VLOOKUP($G825,otherinfo,3,FALSE)," ")</f>
        <v/>
      </c>
    </row>
    <row r="826">
      <c r="G826" s="63">
        <f>IFERROR(VLOOKUP($A826,sectionids,4,FALSE)," ")</f>
        <v/>
      </c>
      <c r="H826" s="63">
        <f>IFERROR(VLOOKUP($G826,otherinfo,2,FALSE)," ")</f>
        <v/>
      </c>
      <c r="J826" s="90">
        <f>IFERROR(VLOOKUP($G826,otherinfo,3,FALSE)," ")</f>
        <v/>
      </c>
    </row>
    <row r="827">
      <c r="G827" s="63">
        <f>IFERROR(VLOOKUP($A827,sectionids,3,FALSE)," ")</f>
        <v/>
      </c>
      <c r="H827" s="63">
        <f>IFERROR(VLOOKUP($G827,otherinfo,2,FALSE)," ")</f>
        <v/>
      </c>
      <c r="J827" s="90">
        <f>IFERROR(VLOOKUP($G827,otherinfo,3,FALSE)," ")</f>
        <v/>
      </c>
    </row>
    <row r="828">
      <c r="G828" s="63">
        <f>IFERROR(VLOOKUP($A828,sectionids,6,FALSE)," ")</f>
        <v/>
      </c>
      <c r="H828" s="63">
        <f>IFERROR(VLOOKUP($G828,otherinfo,2,FALSE)," ")</f>
        <v/>
      </c>
      <c r="J828" s="90">
        <f>IFERROR(VLOOKUP($G828,otherinfo,3,FALSE)," ")</f>
        <v/>
      </c>
    </row>
    <row r="829">
      <c r="G829" s="63">
        <f>IFERROR(VLOOKUP($A829,sectionids,5,FALSE)," ")</f>
        <v/>
      </c>
      <c r="H829" s="63">
        <f>IFERROR(VLOOKUP($G829,otherinfo,2,FALSE)," ")</f>
        <v/>
      </c>
      <c r="J829" s="90">
        <f>IFERROR(VLOOKUP($G829,otherinfo,3,FALSE)," ")</f>
        <v/>
      </c>
    </row>
    <row r="830">
      <c r="G830" s="63">
        <f>IFERROR(VLOOKUP($A830,sectionids,7,FALSE)," ")</f>
        <v/>
      </c>
      <c r="H830" s="63">
        <f>IFERROR(VLOOKUP($G830,otherinfo,2,FALSE)," ")</f>
        <v/>
      </c>
      <c r="J830" s="90">
        <f>IFERROR(VLOOKUP($G830,otherinfo,3,FALSE)," ")</f>
        <v/>
      </c>
    </row>
    <row r="831">
      <c r="G831" s="63">
        <f>IFERROR(VLOOKUP($A831,sectionids,2,FALSE)," ")</f>
        <v/>
      </c>
      <c r="H831" s="63">
        <f>IFERROR(VLOOKUP($G831,otherinfo,2,FALSE)," ")</f>
        <v/>
      </c>
      <c r="J831" s="90">
        <f>IFERROR(VLOOKUP($G831,otherinfo,3,FALSE)," ")</f>
        <v/>
      </c>
    </row>
    <row r="832">
      <c r="G832" s="63">
        <f>IFERROR(VLOOKUP($A832,sectionids,4,FALSE)," ")</f>
        <v/>
      </c>
      <c r="H832" s="63">
        <f>IFERROR(VLOOKUP($G832,otherinfo,2,FALSE)," ")</f>
        <v/>
      </c>
      <c r="J832" s="90">
        <f>IFERROR(VLOOKUP($G832,otherinfo,3,FALSE)," ")</f>
        <v/>
      </c>
    </row>
    <row r="833">
      <c r="G833" s="63">
        <f>IFERROR(VLOOKUP($A833,sectionids,3,FALSE)," ")</f>
        <v/>
      </c>
      <c r="H833" s="63">
        <f>IFERROR(VLOOKUP($G833,otherinfo,2,FALSE)," ")</f>
        <v/>
      </c>
      <c r="J833" s="90">
        <f>IFERROR(VLOOKUP($G833,otherinfo,3,FALSE)," ")</f>
        <v/>
      </c>
    </row>
    <row r="834">
      <c r="G834" s="63">
        <f>IFERROR(VLOOKUP($A834,sectionids,6,FALSE)," ")</f>
        <v/>
      </c>
      <c r="H834" s="63">
        <f>IFERROR(VLOOKUP($G834,otherinfo,2,FALSE)," ")</f>
        <v/>
      </c>
      <c r="J834" s="90">
        <f>IFERROR(VLOOKUP($G834,otherinfo,3,FALSE)," ")</f>
        <v/>
      </c>
    </row>
    <row r="835">
      <c r="G835" s="63">
        <f>IFERROR(VLOOKUP($A835,sectionids,5,FALSE)," ")</f>
        <v/>
      </c>
      <c r="H835" s="63">
        <f>IFERROR(VLOOKUP($G835,otherinfo,2,FALSE)," ")</f>
        <v/>
      </c>
      <c r="J835" s="90">
        <f>IFERROR(VLOOKUP($G835,otherinfo,3,FALSE)," ")</f>
        <v/>
      </c>
    </row>
    <row r="836">
      <c r="G836" s="63">
        <f>IFERROR(VLOOKUP($A836,sectionids,7,FALSE)," ")</f>
        <v/>
      </c>
      <c r="H836" s="63">
        <f>IFERROR(VLOOKUP($G836,otherinfo,2,FALSE)," ")</f>
        <v/>
      </c>
      <c r="J836" s="90">
        <f>IFERROR(VLOOKUP($G836,otherinfo,3,FALSE)," ")</f>
        <v/>
      </c>
    </row>
    <row r="837">
      <c r="G837" s="63">
        <f>IFERROR(VLOOKUP($A837,sectionids,2,FALSE)," ")</f>
        <v/>
      </c>
      <c r="H837" s="63">
        <f>IFERROR(VLOOKUP($G837,otherinfo,2,FALSE)," ")</f>
        <v/>
      </c>
      <c r="J837" s="90">
        <f>IFERROR(VLOOKUP($G837,otherinfo,3,FALSE)," ")</f>
        <v/>
      </c>
    </row>
    <row r="838">
      <c r="G838" s="63">
        <f>IFERROR(VLOOKUP($A838,sectionids,4,FALSE)," ")</f>
        <v/>
      </c>
      <c r="H838" s="63">
        <f>IFERROR(VLOOKUP($G838,otherinfo,2,FALSE)," ")</f>
        <v/>
      </c>
      <c r="J838" s="90">
        <f>IFERROR(VLOOKUP($G838,otherinfo,3,FALSE)," ")</f>
        <v/>
      </c>
    </row>
    <row r="839">
      <c r="G839" s="63">
        <f>IFERROR(VLOOKUP($A839,sectionids,3,FALSE)," ")</f>
        <v/>
      </c>
      <c r="H839" s="63">
        <f>IFERROR(VLOOKUP($G839,otherinfo,2,FALSE)," ")</f>
        <v/>
      </c>
      <c r="J839" s="90">
        <f>IFERROR(VLOOKUP($G839,otherinfo,3,FALSE)," ")</f>
        <v/>
      </c>
    </row>
    <row r="840">
      <c r="G840" s="63">
        <f>IFERROR(VLOOKUP($A840,sectionids,6,FALSE)," ")</f>
        <v/>
      </c>
      <c r="H840" s="63">
        <f>IFERROR(VLOOKUP($G840,otherinfo,2,FALSE)," ")</f>
        <v/>
      </c>
      <c r="J840" s="90">
        <f>IFERROR(VLOOKUP($G840,otherinfo,3,FALSE)," ")</f>
        <v/>
      </c>
    </row>
    <row r="841">
      <c r="G841" s="63">
        <f>IFERROR(VLOOKUP($A841,sectionids,5,FALSE)," ")</f>
        <v/>
      </c>
      <c r="H841" s="63">
        <f>IFERROR(VLOOKUP($G841,otherinfo,2,FALSE)," ")</f>
        <v/>
      </c>
      <c r="J841" s="90">
        <f>IFERROR(VLOOKUP($G841,otherinfo,3,FALSE)," ")</f>
        <v/>
      </c>
    </row>
    <row r="842">
      <c r="G842" s="63">
        <f>IFERROR(VLOOKUP($A842,sectionids,7,FALSE)," ")</f>
        <v/>
      </c>
      <c r="H842" s="63">
        <f>IFERROR(VLOOKUP($G842,otherinfo,2,FALSE)," ")</f>
        <v/>
      </c>
      <c r="J842" s="90">
        <f>IFERROR(VLOOKUP($G842,otherinfo,3,FALSE)," ")</f>
        <v/>
      </c>
    </row>
    <row r="843">
      <c r="G843" s="63">
        <f>IFERROR(VLOOKUP($A843,sectionids,2,FALSE)," ")</f>
        <v/>
      </c>
      <c r="H843" s="63">
        <f>IFERROR(VLOOKUP($G843,otherinfo,2,FALSE)," ")</f>
        <v/>
      </c>
      <c r="J843" s="90">
        <f>IFERROR(VLOOKUP($G843,otherinfo,3,FALSE)," ")</f>
        <v/>
      </c>
    </row>
    <row r="844">
      <c r="G844" s="63">
        <f>IFERROR(VLOOKUP($A844,sectionids,4,FALSE)," ")</f>
        <v/>
      </c>
      <c r="H844" s="63">
        <f>IFERROR(VLOOKUP($G844,otherinfo,2,FALSE)," ")</f>
        <v/>
      </c>
      <c r="J844" s="90">
        <f>IFERROR(VLOOKUP($G844,otherinfo,3,FALSE)," ")</f>
        <v/>
      </c>
    </row>
    <row r="845">
      <c r="G845" s="63">
        <f>IFERROR(VLOOKUP($A845,sectionids,3,FALSE)," ")</f>
        <v/>
      </c>
      <c r="H845" s="63">
        <f>IFERROR(VLOOKUP($G845,otherinfo,2,FALSE)," ")</f>
        <v/>
      </c>
      <c r="J845" s="90">
        <f>IFERROR(VLOOKUP($G845,otherinfo,3,FALSE)," ")</f>
        <v/>
      </c>
    </row>
    <row r="846">
      <c r="G846" s="63">
        <f>IFERROR(VLOOKUP($A846,sectionids,6,FALSE)," ")</f>
        <v/>
      </c>
      <c r="H846" s="63">
        <f>IFERROR(VLOOKUP($G846,otherinfo,2,FALSE)," ")</f>
        <v/>
      </c>
      <c r="J846" s="90">
        <f>IFERROR(VLOOKUP($G846,otherinfo,3,FALSE)," ")</f>
        <v/>
      </c>
    </row>
    <row r="847">
      <c r="G847" s="63">
        <f>IFERROR(VLOOKUP($A847,sectionids,5,FALSE)," ")</f>
        <v/>
      </c>
      <c r="H847" s="63">
        <f>IFERROR(VLOOKUP($G847,otherinfo,2,FALSE)," ")</f>
        <v/>
      </c>
      <c r="J847" s="90">
        <f>IFERROR(VLOOKUP($G847,otherinfo,3,FALSE)," ")</f>
        <v/>
      </c>
    </row>
    <row r="848">
      <c r="G848" s="63">
        <f>IFERROR(VLOOKUP($A848,sectionids,7,FALSE)," ")</f>
        <v/>
      </c>
      <c r="H848" s="63">
        <f>IFERROR(VLOOKUP($G848,otherinfo,2,FALSE)," ")</f>
        <v/>
      </c>
      <c r="J848" s="90">
        <f>IFERROR(VLOOKUP($G848,otherinfo,3,FALSE)," ")</f>
        <v/>
      </c>
    </row>
    <row r="849">
      <c r="G849" s="63">
        <f>IFERROR(VLOOKUP($A849,sectionids,2,FALSE)," ")</f>
        <v/>
      </c>
      <c r="H849" s="63">
        <f>IFERROR(VLOOKUP($G849,otherinfo,2,FALSE)," ")</f>
        <v/>
      </c>
      <c r="J849" s="90">
        <f>IFERROR(VLOOKUP($G849,otherinfo,3,FALSE)," ")</f>
        <v/>
      </c>
    </row>
    <row r="850">
      <c r="G850" s="63">
        <f>IFERROR(VLOOKUP($A850,sectionids,4,FALSE)," ")</f>
        <v/>
      </c>
      <c r="H850" s="63">
        <f>IFERROR(VLOOKUP($G850,otherinfo,2,FALSE)," ")</f>
        <v/>
      </c>
      <c r="J850" s="90">
        <f>IFERROR(VLOOKUP($G850,otherinfo,3,FALSE)," ")</f>
        <v/>
      </c>
    </row>
    <row r="851">
      <c r="G851" s="63">
        <f>IFERROR(VLOOKUP($A851,sectionids,3,FALSE)," ")</f>
        <v/>
      </c>
      <c r="H851" s="63">
        <f>IFERROR(VLOOKUP($G851,otherinfo,2,FALSE)," ")</f>
        <v/>
      </c>
      <c r="J851" s="90">
        <f>IFERROR(VLOOKUP($G851,otherinfo,3,FALSE)," ")</f>
        <v/>
      </c>
    </row>
    <row r="852">
      <c r="G852" s="63">
        <f>IFERROR(VLOOKUP($A852,sectionids,6,FALSE)," ")</f>
        <v/>
      </c>
      <c r="H852" s="63">
        <f>IFERROR(VLOOKUP($G852,otherinfo,2,FALSE)," ")</f>
        <v/>
      </c>
      <c r="J852" s="90">
        <f>IFERROR(VLOOKUP($G852,otherinfo,3,FALSE)," ")</f>
        <v/>
      </c>
    </row>
    <row r="853">
      <c r="G853" s="63">
        <f>IFERROR(VLOOKUP($A853,sectionids,5,FALSE)," ")</f>
        <v/>
      </c>
      <c r="H853" s="63">
        <f>IFERROR(VLOOKUP($G853,otherinfo,2,FALSE)," ")</f>
        <v/>
      </c>
      <c r="J853" s="90">
        <f>IFERROR(VLOOKUP($G853,otherinfo,3,FALSE)," ")</f>
        <v/>
      </c>
    </row>
    <row r="854">
      <c r="G854" s="63">
        <f>IFERROR(VLOOKUP($A854,sectionids,7,FALSE)," ")</f>
        <v/>
      </c>
      <c r="H854" s="63">
        <f>IFERROR(VLOOKUP($G854,otherinfo,2,FALSE)," ")</f>
        <v/>
      </c>
      <c r="J854" s="90">
        <f>IFERROR(VLOOKUP($G854,otherinfo,3,FALSE)," ")</f>
        <v/>
      </c>
    </row>
    <row r="855">
      <c r="G855" s="63">
        <f>IFERROR(VLOOKUP($A855,sectionids,2,FALSE)," ")</f>
        <v/>
      </c>
      <c r="H855" s="63">
        <f>IFERROR(VLOOKUP($G855,otherinfo,2,FALSE)," ")</f>
        <v/>
      </c>
      <c r="J855" s="90">
        <f>IFERROR(VLOOKUP($G855,otherinfo,3,FALSE)," ")</f>
        <v/>
      </c>
    </row>
    <row r="856">
      <c r="G856" s="63">
        <f>IFERROR(VLOOKUP($A856,sectionids,4,FALSE)," ")</f>
        <v/>
      </c>
      <c r="H856" s="63">
        <f>IFERROR(VLOOKUP($G856,otherinfo,2,FALSE)," ")</f>
        <v/>
      </c>
      <c r="J856" s="90">
        <f>IFERROR(VLOOKUP($G856,otherinfo,3,FALSE)," ")</f>
        <v/>
      </c>
    </row>
    <row r="857">
      <c r="G857" s="63">
        <f>IFERROR(VLOOKUP($A857,sectionids,3,FALSE)," ")</f>
        <v/>
      </c>
      <c r="H857" s="63">
        <f>IFERROR(VLOOKUP($G857,otherinfo,2,FALSE)," ")</f>
        <v/>
      </c>
      <c r="J857" s="90">
        <f>IFERROR(VLOOKUP($G857,otherinfo,3,FALSE)," ")</f>
        <v/>
      </c>
    </row>
    <row r="858">
      <c r="G858" s="63">
        <f>IFERROR(VLOOKUP($A858,sectionids,6,FALSE)," ")</f>
        <v/>
      </c>
      <c r="H858" s="63">
        <f>IFERROR(VLOOKUP($G858,otherinfo,2,FALSE)," ")</f>
        <v/>
      </c>
      <c r="J858" s="90">
        <f>IFERROR(VLOOKUP($G858,otherinfo,3,FALSE)," ")</f>
        <v/>
      </c>
    </row>
    <row r="859">
      <c r="G859" s="63">
        <f>IFERROR(VLOOKUP($A859,sectionids,5,FALSE)," ")</f>
        <v/>
      </c>
      <c r="H859" s="63">
        <f>IFERROR(VLOOKUP($G859,otherinfo,2,FALSE)," ")</f>
        <v/>
      </c>
      <c r="J859" s="90">
        <f>IFERROR(VLOOKUP($G859,otherinfo,3,FALSE)," ")</f>
        <v/>
      </c>
    </row>
    <row r="860">
      <c r="G860" s="63">
        <f>IFERROR(VLOOKUP($A860,sectionids,7,FALSE)," ")</f>
        <v/>
      </c>
      <c r="H860" s="63">
        <f>IFERROR(VLOOKUP($G860,otherinfo,2,FALSE)," ")</f>
        <v/>
      </c>
      <c r="J860" s="90">
        <f>IFERROR(VLOOKUP($G860,otherinfo,3,FALSE)," ")</f>
        <v/>
      </c>
    </row>
    <row r="861">
      <c r="G861" s="63">
        <f>IFERROR(VLOOKUP($A861,sectionids,2,FALSE)," ")</f>
        <v/>
      </c>
      <c r="H861" s="63">
        <f>IFERROR(VLOOKUP($G861,otherinfo,2,FALSE)," ")</f>
        <v/>
      </c>
      <c r="J861" s="90">
        <f>IFERROR(VLOOKUP($G861,otherinfo,3,FALSE)," ")</f>
        <v/>
      </c>
    </row>
    <row r="862">
      <c r="G862" s="63">
        <f>IFERROR(VLOOKUP($A862,sectionids,4,FALSE)," ")</f>
        <v/>
      </c>
      <c r="H862" s="63">
        <f>IFERROR(VLOOKUP($G862,otherinfo,2,FALSE)," ")</f>
        <v/>
      </c>
      <c r="J862" s="90">
        <f>IFERROR(VLOOKUP($G862,otherinfo,3,FALSE)," ")</f>
        <v/>
      </c>
    </row>
    <row r="863">
      <c r="G863" s="63">
        <f>IFERROR(VLOOKUP($A863,sectionids,3,FALSE)," ")</f>
        <v/>
      </c>
      <c r="H863" s="63">
        <f>IFERROR(VLOOKUP($G863,otherinfo,2,FALSE)," ")</f>
        <v/>
      </c>
      <c r="J863" s="90">
        <f>IFERROR(VLOOKUP($G863,otherinfo,3,FALSE)," ")</f>
        <v/>
      </c>
    </row>
    <row r="864">
      <c r="G864" s="63">
        <f>IFERROR(VLOOKUP($A864,sectionids,6,FALSE)," ")</f>
        <v/>
      </c>
      <c r="H864" s="63">
        <f>IFERROR(VLOOKUP($G864,otherinfo,2,FALSE)," ")</f>
        <v/>
      </c>
      <c r="J864" s="90">
        <f>IFERROR(VLOOKUP($G864,otherinfo,3,FALSE)," ")</f>
        <v/>
      </c>
    </row>
    <row r="865">
      <c r="G865" s="63">
        <f>IFERROR(VLOOKUP($A865,sectionids,5,FALSE)," ")</f>
        <v/>
      </c>
      <c r="H865" s="63">
        <f>IFERROR(VLOOKUP($G865,otherinfo,2,FALSE)," ")</f>
        <v/>
      </c>
      <c r="J865" s="90">
        <f>IFERROR(VLOOKUP($G865,otherinfo,3,FALSE)," ")</f>
        <v/>
      </c>
    </row>
    <row r="866">
      <c r="G866" s="63">
        <f>IFERROR(VLOOKUP($A866,sectionids,7,FALSE)," ")</f>
        <v/>
      </c>
      <c r="H866" s="63">
        <f>IFERROR(VLOOKUP($G866,otherinfo,2,FALSE)," ")</f>
        <v/>
      </c>
      <c r="J866" s="90">
        <f>IFERROR(VLOOKUP($G866,otherinfo,3,FALSE)," ")</f>
        <v/>
      </c>
    </row>
    <row r="867">
      <c r="G867" s="63">
        <f>IFERROR(VLOOKUP($A867,sectionids,2,FALSE)," ")</f>
        <v/>
      </c>
      <c r="H867" s="63">
        <f>IFERROR(VLOOKUP($G867,otherinfo,2,FALSE)," ")</f>
        <v/>
      </c>
      <c r="J867" s="90">
        <f>IFERROR(VLOOKUP($G867,otherinfo,3,FALSE)," ")</f>
        <v/>
      </c>
    </row>
    <row r="868">
      <c r="G868" s="63">
        <f>IFERROR(VLOOKUP($A868,sectionids,4,FALSE)," ")</f>
        <v/>
      </c>
      <c r="H868" s="63">
        <f>IFERROR(VLOOKUP($G868,otherinfo,2,FALSE)," ")</f>
        <v/>
      </c>
      <c r="J868" s="90">
        <f>IFERROR(VLOOKUP($G868,otherinfo,3,FALSE)," ")</f>
        <v/>
      </c>
    </row>
    <row r="869">
      <c r="G869" s="63">
        <f>IFERROR(VLOOKUP($A869,sectionids,3,FALSE)," ")</f>
        <v/>
      </c>
      <c r="H869" s="63">
        <f>IFERROR(VLOOKUP($G869,otherinfo,2,FALSE)," ")</f>
        <v/>
      </c>
      <c r="J869" s="90">
        <f>IFERROR(VLOOKUP($G869,otherinfo,3,FALSE)," ")</f>
        <v/>
      </c>
    </row>
    <row r="870">
      <c r="G870" s="63">
        <f>IFERROR(VLOOKUP($A870,sectionids,6,FALSE)," ")</f>
        <v/>
      </c>
      <c r="H870" s="63">
        <f>IFERROR(VLOOKUP($G870,otherinfo,2,FALSE)," ")</f>
        <v/>
      </c>
      <c r="J870" s="90">
        <f>IFERROR(VLOOKUP($G870,otherinfo,3,FALSE)," ")</f>
        <v/>
      </c>
    </row>
    <row r="871">
      <c r="G871" s="63">
        <f>IFERROR(VLOOKUP($A871,sectionids,5,FALSE)," ")</f>
        <v/>
      </c>
      <c r="H871" s="63">
        <f>IFERROR(VLOOKUP($G871,otherinfo,2,FALSE)," ")</f>
        <v/>
      </c>
      <c r="J871" s="90">
        <f>IFERROR(VLOOKUP($G871,otherinfo,3,FALSE)," ")</f>
        <v/>
      </c>
    </row>
    <row r="872">
      <c r="G872" s="63">
        <f>IFERROR(VLOOKUP($A872,sectionids,7,FALSE)," ")</f>
        <v/>
      </c>
      <c r="H872" s="63">
        <f>IFERROR(VLOOKUP($G872,otherinfo,2,FALSE)," ")</f>
        <v/>
      </c>
      <c r="J872" s="90">
        <f>IFERROR(VLOOKUP($G872,otherinfo,3,FALSE)," ")</f>
        <v/>
      </c>
    </row>
    <row r="873">
      <c r="G873" s="63">
        <f>IFERROR(VLOOKUP($A873,sectionids,2,FALSE)," ")</f>
        <v/>
      </c>
      <c r="H873" s="63">
        <f>IFERROR(VLOOKUP($G873,otherinfo,2,FALSE)," ")</f>
        <v/>
      </c>
      <c r="J873" s="90">
        <f>IFERROR(VLOOKUP($G873,otherinfo,3,FALSE)," ")</f>
        <v/>
      </c>
    </row>
    <row r="874">
      <c r="G874" s="63">
        <f>IFERROR(VLOOKUP($A874,sectionids,4,FALSE)," ")</f>
        <v/>
      </c>
      <c r="H874" s="63">
        <f>IFERROR(VLOOKUP($G874,otherinfo,2,FALSE)," ")</f>
        <v/>
      </c>
      <c r="J874" s="90">
        <f>IFERROR(VLOOKUP($G874,otherinfo,3,FALSE)," ")</f>
        <v/>
      </c>
    </row>
    <row r="875">
      <c r="G875" s="63">
        <f>IFERROR(VLOOKUP($A875,sectionids,3,FALSE)," ")</f>
        <v/>
      </c>
      <c r="H875" s="63">
        <f>IFERROR(VLOOKUP($G875,otherinfo,2,FALSE)," ")</f>
        <v/>
      </c>
      <c r="J875" s="90">
        <f>IFERROR(VLOOKUP($G875,otherinfo,3,FALSE)," ")</f>
        <v/>
      </c>
    </row>
    <row r="876">
      <c r="G876" s="63">
        <f>IFERROR(VLOOKUP($A876,sectionids,6,FALSE)," ")</f>
        <v/>
      </c>
      <c r="H876" s="63">
        <f>IFERROR(VLOOKUP($G876,otherinfo,2,FALSE)," ")</f>
        <v/>
      </c>
      <c r="J876" s="90">
        <f>IFERROR(VLOOKUP($G876,otherinfo,3,FALSE)," ")</f>
        <v/>
      </c>
    </row>
    <row r="877">
      <c r="G877" s="63">
        <f>IFERROR(VLOOKUP($A877,sectionids,5,FALSE)," ")</f>
        <v/>
      </c>
      <c r="H877" s="63">
        <f>IFERROR(VLOOKUP($G877,otherinfo,2,FALSE)," ")</f>
        <v/>
      </c>
      <c r="J877" s="90">
        <f>IFERROR(VLOOKUP($G877,otherinfo,3,FALSE)," ")</f>
        <v/>
      </c>
    </row>
    <row r="878">
      <c r="G878" s="63">
        <f>IFERROR(VLOOKUP($A878,sectionids,7,FALSE)," ")</f>
        <v/>
      </c>
      <c r="H878" s="63">
        <f>IFERROR(VLOOKUP($G878,otherinfo,2,FALSE)," ")</f>
        <v/>
      </c>
      <c r="J878" s="90">
        <f>IFERROR(VLOOKUP($G878,otherinfo,3,FALSE)," ")</f>
        <v/>
      </c>
    </row>
    <row r="879">
      <c r="G879" s="63">
        <f>IFERROR(VLOOKUP($A879,sectionids,2,FALSE)," ")</f>
        <v/>
      </c>
      <c r="H879" s="63">
        <f>IFERROR(VLOOKUP($G879,otherinfo,2,FALSE)," ")</f>
        <v/>
      </c>
      <c r="J879" s="90">
        <f>IFERROR(VLOOKUP($G879,otherinfo,3,FALSE)," ")</f>
        <v/>
      </c>
    </row>
    <row r="880">
      <c r="G880" s="63">
        <f>IFERROR(VLOOKUP($A880,sectionids,4,FALSE)," ")</f>
        <v/>
      </c>
      <c r="H880" s="63">
        <f>IFERROR(VLOOKUP($G880,otherinfo,2,FALSE)," ")</f>
        <v/>
      </c>
      <c r="J880" s="90">
        <f>IFERROR(VLOOKUP($G880,otherinfo,3,FALSE)," ")</f>
        <v/>
      </c>
    </row>
    <row r="881">
      <c r="G881" s="63">
        <f>IFERROR(VLOOKUP($A881,sectionids,3,FALSE)," ")</f>
        <v/>
      </c>
      <c r="H881" s="63">
        <f>IFERROR(VLOOKUP($G881,otherinfo,2,FALSE)," ")</f>
        <v/>
      </c>
      <c r="J881" s="90">
        <f>IFERROR(VLOOKUP($G881,otherinfo,3,FALSE)," ")</f>
        <v/>
      </c>
    </row>
    <row r="882">
      <c r="G882" s="63">
        <f>IFERROR(VLOOKUP($A882,sectionids,6,FALSE)," ")</f>
        <v/>
      </c>
      <c r="H882" s="63">
        <f>IFERROR(VLOOKUP($G882,otherinfo,2,FALSE)," ")</f>
        <v/>
      </c>
      <c r="J882" s="90">
        <f>IFERROR(VLOOKUP($G882,otherinfo,3,FALSE)," ")</f>
        <v/>
      </c>
    </row>
    <row r="883">
      <c r="G883" s="63">
        <f>IFERROR(VLOOKUP($A883,sectionids,5,FALSE)," ")</f>
        <v/>
      </c>
      <c r="H883" s="63">
        <f>IFERROR(VLOOKUP($G883,otherinfo,2,FALSE)," ")</f>
        <v/>
      </c>
      <c r="J883" s="90">
        <f>IFERROR(VLOOKUP($G883,otherinfo,3,FALSE)," ")</f>
        <v/>
      </c>
    </row>
    <row r="884">
      <c r="G884" s="63">
        <f>IFERROR(VLOOKUP($A884,sectionids,7,FALSE)," ")</f>
        <v/>
      </c>
      <c r="H884" s="63">
        <f>IFERROR(VLOOKUP($G884,otherinfo,2,FALSE)," ")</f>
        <v/>
      </c>
      <c r="J884" s="90">
        <f>IFERROR(VLOOKUP($G884,otherinfo,3,FALSE)," ")</f>
        <v/>
      </c>
    </row>
    <row r="885">
      <c r="G885" s="63">
        <f>IFERROR(VLOOKUP($A885,sectionids,2,FALSE)," ")</f>
        <v/>
      </c>
      <c r="H885" s="63">
        <f>IFERROR(VLOOKUP($G885,otherinfo,2,FALSE)," ")</f>
        <v/>
      </c>
      <c r="J885" s="90">
        <f>IFERROR(VLOOKUP($G885,otherinfo,3,FALSE)," ")</f>
        <v/>
      </c>
    </row>
    <row r="886">
      <c r="G886" s="63">
        <f>IFERROR(VLOOKUP($A886,sectionids,4,FALSE)," ")</f>
        <v/>
      </c>
      <c r="H886" s="63">
        <f>IFERROR(VLOOKUP($G886,otherinfo,2,FALSE)," ")</f>
        <v/>
      </c>
      <c r="J886" s="90">
        <f>IFERROR(VLOOKUP($G886,otherinfo,3,FALSE)," ")</f>
        <v/>
      </c>
    </row>
    <row r="887">
      <c r="G887" s="63">
        <f>IFERROR(VLOOKUP($A887,sectionids,3,FALSE)," ")</f>
        <v/>
      </c>
      <c r="H887" s="63">
        <f>IFERROR(VLOOKUP($G887,otherinfo,2,FALSE)," ")</f>
        <v/>
      </c>
      <c r="J887" s="90">
        <f>IFERROR(VLOOKUP($G887,otherinfo,3,FALSE)," ")</f>
        <v/>
      </c>
    </row>
    <row r="888">
      <c r="G888" s="63">
        <f>IFERROR(VLOOKUP($A888,sectionids,6,FALSE)," ")</f>
        <v/>
      </c>
      <c r="H888" s="63">
        <f>IFERROR(VLOOKUP($G888,otherinfo,2,FALSE)," ")</f>
        <v/>
      </c>
      <c r="J888" s="90">
        <f>IFERROR(VLOOKUP($G888,otherinfo,3,FALSE)," ")</f>
        <v/>
      </c>
    </row>
    <row r="889">
      <c r="G889" s="63">
        <f>IFERROR(VLOOKUP($A889,sectionids,5,FALSE)," ")</f>
        <v/>
      </c>
      <c r="H889" s="63">
        <f>IFERROR(VLOOKUP($G889,otherinfo,2,FALSE)," ")</f>
        <v/>
      </c>
      <c r="J889" s="90">
        <f>IFERROR(VLOOKUP($G889,otherinfo,3,FALSE)," ")</f>
        <v/>
      </c>
    </row>
    <row r="890">
      <c r="G890" s="63">
        <f>IFERROR(VLOOKUP($A890,sectionids,7,FALSE)," ")</f>
        <v/>
      </c>
      <c r="H890" s="63">
        <f>IFERROR(VLOOKUP($G890,otherinfo,2,FALSE)," ")</f>
        <v/>
      </c>
      <c r="J890" s="90">
        <f>IFERROR(VLOOKUP($G890,otherinfo,3,FALSE)," ")</f>
        <v/>
      </c>
    </row>
    <row r="891">
      <c r="G891" s="63">
        <f>IFERROR(VLOOKUP($A891,sectionids,2,FALSE)," ")</f>
        <v/>
      </c>
      <c r="H891" s="63">
        <f>IFERROR(VLOOKUP($G891,otherinfo,2,FALSE)," ")</f>
        <v/>
      </c>
      <c r="J891" s="90">
        <f>IFERROR(VLOOKUP($G891,otherinfo,3,FALSE)," ")</f>
        <v/>
      </c>
    </row>
    <row r="892">
      <c r="G892" s="63">
        <f>IFERROR(VLOOKUP($A892,sectionids,4,FALSE)," ")</f>
        <v/>
      </c>
      <c r="H892" s="63">
        <f>IFERROR(VLOOKUP($G892,otherinfo,2,FALSE)," ")</f>
        <v/>
      </c>
      <c r="J892" s="90">
        <f>IFERROR(VLOOKUP($G892,otherinfo,3,FALSE)," ")</f>
        <v/>
      </c>
    </row>
    <row r="893">
      <c r="G893" s="63">
        <f>IFERROR(VLOOKUP($A893,sectionids,3,FALSE)," ")</f>
        <v/>
      </c>
      <c r="H893" s="63">
        <f>IFERROR(VLOOKUP($G893,otherinfo,2,FALSE)," ")</f>
        <v/>
      </c>
      <c r="J893" s="90">
        <f>IFERROR(VLOOKUP($G893,otherinfo,3,FALSE)," ")</f>
        <v/>
      </c>
    </row>
    <row r="894">
      <c r="G894" s="63">
        <f>IFERROR(VLOOKUP($A894,sectionids,6,FALSE)," ")</f>
        <v/>
      </c>
      <c r="H894" s="63">
        <f>IFERROR(VLOOKUP($G894,otherinfo,2,FALSE)," ")</f>
        <v/>
      </c>
      <c r="J894" s="90">
        <f>IFERROR(VLOOKUP($G894,otherinfo,3,FALSE)," ")</f>
        <v/>
      </c>
    </row>
    <row r="895">
      <c r="G895" s="63">
        <f>IFERROR(VLOOKUP($A895,sectionids,5,FALSE)," ")</f>
        <v/>
      </c>
      <c r="H895" s="63">
        <f>IFERROR(VLOOKUP($G895,otherinfo,2,FALSE)," ")</f>
        <v/>
      </c>
      <c r="J895" s="90">
        <f>IFERROR(VLOOKUP($G895,otherinfo,3,FALSE)," ")</f>
        <v/>
      </c>
    </row>
    <row r="896">
      <c r="G896" s="63">
        <f>IFERROR(VLOOKUP($A896,sectionids,7,FALSE)," ")</f>
        <v/>
      </c>
      <c r="H896" s="63">
        <f>IFERROR(VLOOKUP($G896,otherinfo,2,FALSE)," ")</f>
        <v/>
      </c>
      <c r="J896" s="90">
        <f>IFERROR(VLOOKUP($G896,otherinfo,3,FALSE)," ")</f>
        <v/>
      </c>
    </row>
    <row r="897">
      <c r="G897" s="63">
        <f>IFERROR(VLOOKUP($A897,sectionids,2,FALSE)," ")</f>
        <v/>
      </c>
      <c r="H897" s="63">
        <f>IFERROR(VLOOKUP($G897,otherinfo,2,FALSE)," ")</f>
        <v/>
      </c>
      <c r="J897" s="90">
        <f>IFERROR(VLOOKUP($G897,otherinfo,3,FALSE)," ")</f>
        <v/>
      </c>
    </row>
    <row r="898">
      <c r="G898" s="63">
        <f>IFERROR(VLOOKUP($A898,sectionids,4,FALSE)," ")</f>
        <v/>
      </c>
      <c r="H898" s="63">
        <f>IFERROR(VLOOKUP($G898,otherinfo,2,FALSE)," ")</f>
        <v/>
      </c>
      <c r="J898" s="90">
        <f>IFERROR(VLOOKUP($G898,otherinfo,3,FALSE)," ")</f>
        <v/>
      </c>
    </row>
    <row r="899">
      <c r="G899" s="63">
        <f>IFERROR(VLOOKUP($A899,sectionids,3,FALSE)," ")</f>
        <v/>
      </c>
      <c r="H899" s="63">
        <f>IFERROR(VLOOKUP($G899,otherinfo,2,FALSE)," ")</f>
        <v/>
      </c>
      <c r="J899" s="90">
        <f>IFERROR(VLOOKUP($G899,otherinfo,3,FALSE)," ")</f>
        <v/>
      </c>
    </row>
    <row r="900">
      <c r="G900" s="63">
        <f>IFERROR(VLOOKUP($A900,sectionids,6,FALSE)," ")</f>
        <v/>
      </c>
      <c r="H900" s="63">
        <f>IFERROR(VLOOKUP($G900,otherinfo,2,FALSE)," ")</f>
        <v/>
      </c>
      <c r="J900" s="90">
        <f>IFERROR(VLOOKUP($G900,otherinfo,3,FALSE)," ")</f>
        <v/>
      </c>
    </row>
    <row r="901">
      <c r="G901" s="63">
        <f>IFERROR(VLOOKUP($A901,sectionids,5,FALSE)," ")</f>
        <v/>
      </c>
      <c r="H901" s="63">
        <f>IFERROR(VLOOKUP($G901,otherinfo,2,FALSE)," ")</f>
        <v/>
      </c>
      <c r="J901" s="90">
        <f>IFERROR(VLOOKUP($G901,otherinfo,3,FALSE)," ")</f>
        <v/>
      </c>
    </row>
    <row r="902">
      <c r="G902" s="63">
        <f>IFERROR(VLOOKUP($A902,sectionids,7,FALSE)," ")</f>
        <v/>
      </c>
      <c r="H902" s="63">
        <f>IFERROR(VLOOKUP($G902,otherinfo,2,FALSE)," ")</f>
        <v/>
      </c>
      <c r="J902" s="90">
        <f>IFERROR(VLOOKUP($G902,otherinfo,3,FALSE)," ")</f>
        <v/>
      </c>
    </row>
    <row r="903">
      <c r="G903" s="63">
        <f>IFERROR(VLOOKUP($A903,sectionids,2,FALSE)," ")</f>
        <v/>
      </c>
      <c r="H903" s="63">
        <f>IFERROR(VLOOKUP($G903,otherinfo,2,FALSE)," ")</f>
        <v/>
      </c>
      <c r="J903" s="90">
        <f>IFERROR(VLOOKUP($G903,otherinfo,3,FALSE)," ")</f>
        <v/>
      </c>
    </row>
    <row r="904">
      <c r="G904" s="63">
        <f>IFERROR(VLOOKUP($A904,sectionids,4,FALSE)," ")</f>
        <v/>
      </c>
      <c r="H904" s="63">
        <f>IFERROR(VLOOKUP($G904,otherinfo,2,FALSE)," ")</f>
        <v/>
      </c>
      <c r="J904" s="90">
        <f>IFERROR(VLOOKUP($G904,otherinfo,3,FALSE)," ")</f>
        <v/>
      </c>
    </row>
    <row r="905">
      <c r="G905" s="63">
        <f>IFERROR(VLOOKUP($A905,sectionids,3,FALSE)," ")</f>
        <v/>
      </c>
      <c r="H905" s="63">
        <f>IFERROR(VLOOKUP($G905,otherinfo,2,FALSE)," ")</f>
        <v/>
      </c>
      <c r="J905" s="90">
        <f>IFERROR(VLOOKUP($G905,otherinfo,3,FALSE)," ")</f>
        <v/>
      </c>
    </row>
    <row r="906">
      <c r="G906" s="63">
        <f>IFERROR(VLOOKUP($A906,sectionids,6,FALSE)," ")</f>
        <v/>
      </c>
      <c r="H906" s="63">
        <f>IFERROR(VLOOKUP($G906,otherinfo,2,FALSE)," ")</f>
        <v/>
      </c>
      <c r="J906" s="90">
        <f>IFERROR(VLOOKUP($G906,otherinfo,3,FALSE)," ")</f>
        <v/>
      </c>
    </row>
    <row r="907">
      <c r="G907" s="63">
        <f>IFERROR(VLOOKUP($A907,sectionids,5,FALSE)," ")</f>
        <v/>
      </c>
      <c r="H907" s="63">
        <f>IFERROR(VLOOKUP($G907,otherinfo,2,FALSE)," ")</f>
        <v/>
      </c>
      <c r="J907" s="90">
        <f>IFERROR(VLOOKUP($G907,otherinfo,3,FALSE)," ")</f>
        <v/>
      </c>
    </row>
    <row r="908">
      <c r="G908" s="63">
        <f>IFERROR(VLOOKUP($A908,sectionids,7,FALSE)," ")</f>
        <v/>
      </c>
      <c r="H908" s="63">
        <f>IFERROR(VLOOKUP($G908,otherinfo,2,FALSE)," ")</f>
        <v/>
      </c>
      <c r="J908" s="90">
        <f>IFERROR(VLOOKUP($G908,otherinfo,3,FALSE)," ")</f>
        <v/>
      </c>
    </row>
    <row r="909">
      <c r="G909" s="63">
        <f>IFERROR(VLOOKUP($A909,sectionids,2,FALSE)," ")</f>
        <v/>
      </c>
      <c r="H909" s="63">
        <f>IFERROR(VLOOKUP($G909,otherinfo,2,FALSE)," ")</f>
        <v/>
      </c>
      <c r="J909" s="90">
        <f>IFERROR(VLOOKUP($G909,otherinfo,3,FALSE)," ")</f>
        <v/>
      </c>
    </row>
    <row r="910">
      <c r="G910" s="63">
        <f>IFERROR(VLOOKUP($A910,sectionids,4,FALSE)," ")</f>
        <v/>
      </c>
      <c r="H910" s="63">
        <f>IFERROR(VLOOKUP($G910,otherinfo,2,FALSE)," ")</f>
        <v/>
      </c>
      <c r="J910" s="90">
        <f>IFERROR(VLOOKUP($G910,otherinfo,3,FALSE)," ")</f>
        <v/>
      </c>
    </row>
    <row r="911">
      <c r="G911" s="63">
        <f>IFERROR(VLOOKUP($A911,sectionids,3,FALSE)," ")</f>
        <v/>
      </c>
      <c r="H911" s="63">
        <f>IFERROR(VLOOKUP($G911,otherinfo,2,FALSE)," ")</f>
        <v/>
      </c>
      <c r="J911" s="90">
        <f>IFERROR(VLOOKUP($G911,otherinfo,3,FALSE)," ")</f>
        <v/>
      </c>
    </row>
    <row r="912">
      <c r="G912" s="63">
        <f>IFERROR(VLOOKUP($A912,sectionids,6,FALSE)," ")</f>
        <v/>
      </c>
      <c r="H912" s="63">
        <f>IFERROR(VLOOKUP($G912,otherinfo,2,FALSE)," ")</f>
        <v/>
      </c>
      <c r="J912" s="90">
        <f>IFERROR(VLOOKUP($G912,otherinfo,3,FALSE)," ")</f>
        <v/>
      </c>
    </row>
    <row r="913">
      <c r="G913" s="63">
        <f>IFERROR(VLOOKUP($A913,sectionids,5,FALSE)," ")</f>
        <v/>
      </c>
      <c r="H913" s="63">
        <f>IFERROR(VLOOKUP($G913,otherinfo,2,FALSE)," ")</f>
        <v/>
      </c>
      <c r="J913" s="90">
        <f>IFERROR(VLOOKUP($G913,otherinfo,3,FALSE)," ")</f>
        <v/>
      </c>
    </row>
    <row r="914">
      <c r="G914" s="63">
        <f>IFERROR(VLOOKUP($A914,sectionids,7,FALSE)," ")</f>
        <v/>
      </c>
      <c r="H914" s="63">
        <f>IFERROR(VLOOKUP($G914,otherinfo,2,FALSE)," ")</f>
        <v/>
      </c>
      <c r="J914" s="90">
        <f>IFERROR(VLOOKUP($G914,otherinfo,3,FALSE)," ")</f>
        <v/>
      </c>
    </row>
    <row r="915">
      <c r="G915" s="63">
        <f>IFERROR(VLOOKUP($A915,sectionids,2,FALSE)," ")</f>
        <v/>
      </c>
      <c r="H915" s="63">
        <f>IFERROR(VLOOKUP($G915,otherinfo,2,FALSE)," ")</f>
        <v/>
      </c>
      <c r="J915" s="90">
        <f>IFERROR(VLOOKUP($G915,otherinfo,3,FALSE)," ")</f>
        <v/>
      </c>
    </row>
    <row r="916">
      <c r="G916" s="63">
        <f>IFERROR(VLOOKUP($A916,sectionids,4,FALSE)," ")</f>
        <v/>
      </c>
      <c r="H916" s="63">
        <f>IFERROR(VLOOKUP($G916,otherinfo,2,FALSE)," ")</f>
        <v/>
      </c>
      <c r="J916" s="90">
        <f>IFERROR(VLOOKUP($G916,otherinfo,3,FALSE)," ")</f>
        <v/>
      </c>
    </row>
    <row r="917">
      <c r="G917" s="63">
        <f>IFERROR(VLOOKUP($A917,sectionids,3,FALSE)," ")</f>
        <v/>
      </c>
      <c r="H917" s="63">
        <f>IFERROR(VLOOKUP($G917,otherinfo,2,FALSE)," ")</f>
        <v/>
      </c>
      <c r="J917" s="90">
        <f>IFERROR(VLOOKUP($G917,otherinfo,3,FALSE)," ")</f>
        <v/>
      </c>
    </row>
    <row r="918">
      <c r="G918" s="63">
        <f>IFERROR(VLOOKUP($A918,sectionids,6,FALSE)," ")</f>
        <v/>
      </c>
      <c r="H918" s="63">
        <f>IFERROR(VLOOKUP($G918,otherinfo,2,FALSE)," ")</f>
        <v/>
      </c>
      <c r="J918" s="90">
        <f>IFERROR(VLOOKUP($G918,otherinfo,3,FALSE)," ")</f>
        <v/>
      </c>
    </row>
    <row r="919">
      <c r="G919" s="63">
        <f>IFERROR(VLOOKUP($A919,sectionids,5,FALSE)," ")</f>
        <v/>
      </c>
      <c r="H919" s="63">
        <f>IFERROR(VLOOKUP($G919,otherinfo,2,FALSE)," ")</f>
        <v/>
      </c>
      <c r="J919" s="90">
        <f>IFERROR(VLOOKUP($G919,otherinfo,3,FALSE)," ")</f>
        <v/>
      </c>
    </row>
    <row r="920">
      <c r="G920" s="63">
        <f>IFERROR(VLOOKUP($A920,sectionids,7,FALSE)," ")</f>
        <v/>
      </c>
      <c r="H920" s="63">
        <f>IFERROR(VLOOKUP($G920,otherinfo,2,FALSE)," ")</f>
        <v/>
      </c>
      <c r="J920" s="90">
        <f>IFERROR(VLOOKUP($G920,otherinfo,3,FALSE)," ")</f>
        <v/>
      </c>
    </row>
    <row r="921">
      <c r="G921" s="63">
        <f>IFERROR(VLOOKUP($A921,sectionids,2,FALSE)," ")</f>
        <v/>
      </c>
      <c r="H921" s="63">
        <f>IFERROR(VLOOKUP($G921,otherinfo,2,FALSE)," ")</f>
        <v/>
      </c>
      <c r="J921" s="90">
        <f>IFERROR(VLOOKUP($G921,otherinfo,3,FALSE)," ")</f>
        <v/>
      </c>
    </row>
    <row r="922">
      <c r="G922" s="63">
        <f>IFERROR(VLOOKUP($A922,sectionids,4,FALSE)," ")</f>
        <v/>
      </c>
      <c r="H922" s="63">
        <f>IFERROR(VLOOKUP($G922,otherinfo,2,FALSE)," ")</f>
        <v/>
      </c>
      <c r="J922" s="90">
        <f>IFERROR(VLOOKUP($G922,otherinfo,3,FALSE)," ")</f>
        <v/>
      </c>
    </row>
    <row r="923">
      <c r="G923" s="63">
        <f>IFERROR(VLOOKUP($A923,sectionids,3,FALSE)," ")</f>
        <v/>
      </c>
      <c r="H923" s="63">
        <f>IFERROR(VLOOKUP($G923,otherinfo,2,FALSE)," ")</f>
        <v/>
      </c>
      <c r="J923" s="90">
        <f>IFERROR(VLOOKUP($G923,otherinfo,3,FALSE)," ")</f>
        <v/>
      </c>
    </row>
    <row r="924">
      <c r="G924" s="63">
        <f>IFERROR(VLOOKUP($A924,sectionids,6,FALSE)," ")</f>
        <v/>
      </c>
      <c r="H924" s="63">
        <f>IFERROR(VLOOKUP($G924,otherinfo,2,FALSE)," ")</f>
        <v/>
      </c>
      <c r="J924" s="90">
        <f>IFERROR(VLOOKUP($G924,otherinfo,3,FALSE)," ")</f>
        <v/>
      </c>
    </row>
    <row r="925">
      <c r="G925" s="63">
        <f>IFERROR(VLOOKUP($A925,sectionids,5,FALSE)," ")</f>
        <v/>
      </c>
      <c r="H925" s="63">
        <f>IFERROR(VLOOKUP($G925,otherinfo,2,FALSE)," ")</f>
        <v/>
      </c>
      <c r="J925" s="90">
        <f>IFERROR(VLOOKUP($G925,otherinfo,3,FALSE)," ")</f>
        <v/>
      </c>
    </row>
    <row r="926">
      <c r="G926" s="63">
        <f>IFERROR(VLOOKUP($A926,sectionids,7,FALSE)," ")</f>
        <v/>
      </c>
      <c r="H926" s="63">
        <f>IFERROR(VLOOKUP($G926,otherinfo,2,FALSE)," ")</f>
        <v/>
      </c>
      <c r="J926" s="90">
        <f>IFERROR(VLOOKUP($G926,otherinfo,3,FALSE)," ")</f>
        <v/>
      </c>
    </row>
    <row r="927">
      <c r="G927" s="63">
        <f>IFERROR(VLOOKUP($A927,sectionids,2,FALSE)," ")</f>
        <v/>
      </c>
      <c r="H927" s="63">
        <f>IFERROR(VLOOKUP($G927,otherinfo,2,FALSE)," ")</f>
        <v/>
      </c>
      <c r="J927" s="90">
        <f>IFERROR(VLOOKUP($G927,otherinfo,3,FALSE)," ")</f>
        <v/>
      </c>
    </row>
    <row r="928">
      <c r="G928" s="63">
        <f>IFERROR(VLOOKUP($A928,sectionids,4,FALSE)," ")</f>
        <v/>
      </c>
      <c r="H928" s="63">
        <f>IFERROR(VLOOKUP($G928,otherinfo,2,FALSE)," ")</f>
        <v/>
      </c>
      <c r="J928" s="90">
        <f>IFERROR(VLOOKUP($G928,otherinfo,3,FALSE)," ")</f>
        <v/>
      </c>
    </row>
    <row r="929">
      <c r="G929" s="63">
        <f>IFERROR(VLOOKUP($A929,sectionids,3,FALSE)," ")</f>
        <v/>
      </c>
      <c r="H929" s="63">
        <f>IFERROR(VLOOKUP($G929,otherinfo,2,FALSE)," ")</f>
        <v/>
      </c>
      <c r="J929" s="90">
        <f>IFERROR(VLOOKUP($G929,otherinfo,3,FALSE)," ")</f>
        <v/>
      </c>
    </row>
    <row r="930">
      <c r="G930" s="63">
        <f>IFERROR(VLOOKUP($A930,sectionids,6,FALSE)," ")</f>
        <v/>
      </c>
      <c r="H930" s="63">
        <f>IFERROR(VLOOKUP($G930,otherinfo,2,FALSE)," ")</f>
        <v/>
      </c>
      <c r="J930" s="90">
        <f>IFERROR(VLOOKUP($G930,otherinfo,3,FALSE)," ")</f>
        <v/>
      </c>
    </row>
    <row r="931">
      <c r="G931" s="63">
        <f>IFERROR(VLOOKUP($A931,sectionids,5,FALSE)," ")</f>
        <v/>
      </c>
      <c r="H931" s="63">
        <f>IFERROR(VLOOKUP($G931,otherinfo,2,FALSE)," ")</f>
        <v/>
      </c>
      <c r="J931" s="90">
        <f>IFERROR(VLOOKUP($G931,otherinfo,3,FALSE)," ")</f>
        <v/>
      </c>
    </row>
    <row r="932">
      <c r="G932" s="63">
        <f>IFERROR(VLOOKUP($A932,sectionids,7,FALSE)," ")</f>
        <v/>
      </c>
      <c r="H932" s="63">
        <f>IFERROR(VLOOKUP($G932,otherinfo,2,FALSE)," ")</f>
        <v/>
      </c>
      <c r="J932" s="90">
        <f>IFERROR(VLOOKUP($G932,otherinfo,3,FALSE)," ")</f>
        <v/>
      </c>
    </row>
    <row r="933">
      <c r="G933" s="63">
        <f>IFERROR(VLOOKUP($A933,sectionids,2,FALSE)," ")</f>
        <v/>
      </c>
      <c r="H933" s="63">
        <f>IFERROR(VLOOKUP($G933,otherinfo,2,FALSE)," ")</f>
        <v/>
      </c>
      <c r="J933" s="90">
        <f>IFERROR(VLOOKUP($G933,otherinfo,3,FALSE)," ")</f>
        <v/>
      </c>
    </row>
    <row r="934">
      <c r="G934" s="63">
        <f>IFERROR(VLOOKUP($A934,sectionids,4,FALSE)," ")</f>
        <v/>
      </c>
      <c r="H934" s="63">
        <f>IFERROR(VLOOKUP($G934,otherinfo,2,FALSE)," ")</f>
        <v/>
      </c>
      <c r="J934" s="90">
        <f>IFERROR(VLOOKUP($G934,otherinfo,3,FALSE)," ")</f>
        <v/>
      </c>
    </row>
    <row r="935">
      <c r="G935" s="63">
        <f>IFERROR(VLOOKUP($A935,sectionids,3,FALSE)," ")</f>
        <v/>
      </c>
      <c r="H935" s="63">
        <f>IFERROR(VLOOKUP($G935,otherinfo,2,FALSE)," ")</f>
        <v/>
      </c>
      <c r="J935" s="90">
        <f>IFERROR(VLOOKUP($G935,otherinfo,3,FALSE)," ")</f>
        <v/>
      </c>
    </row>
    <row r="936">
      <c r="G936" s="63">
        <f>IFERROR(VLOOKUP($A936,sectionids,6,FALSE)," ")</f>
        <v/>
      </c>
      <c r="H936" s="63">
        <f>IFERROR(VLOOKUP($G936,otherinfo,2,FALSE)," ")</f>
        <v/>
      </c>
      <c r="J936" s="90">
        <f>IFERROR(VLOOKUP($G936,otherinfo,3,FALSE)," ")</f>
        <v/>
      </c>
    </row>
    <row r="937">
      <c r="G937" s="63">
        <f>IFERROR(VLOOKUP($A937,sectionids,5,FALSE)," ")</f>
        <v/>
      </c>
      <c r="H937" s="63">
        <f>IFERROR(VLOOKUP($G937,otherinfo,2,FALSE)," ")</f>
        <v/>
      </c>
      <c r="J937" s="90">
        <f>IFERROR(VLOOKUP($G937,otherinfo,3,FALSE)," ")</f>
        <v/>
      </c>
    </row>
    <row r="938">
      <c r="G938" s="63">
        <f>IFERROR(VLOOKUP($A938,sectionids,7,FALSE)," ")</f>
        <v/>
      </c>
      <c r="H938" s="63">
        <f>IFERROR(VLOOKUP($G938,otherinfo,2,FALSE)," ")</f>
        <v/>
      </c>
      <c r="J938" s="90">
        <f>IFERROR(VLOOKUP($G938,otherinfo,3,FALSE)," ")</f>
        <v/>
      </c>
    </row>
    <row r="939">
      <c r="G939" s="63">
        <f>IFERROR(VLOOKUP($A939,sectionids,2,FALSE)," ")</f>
        <v/>
      </c>
      <c r="H939" s="63">
        <f>IFERROR(VLOOKUP($G939,otherinfo,2,FALSE)," ")</f>
        <v/>
      </c>
      <c r="J939" s="90">
        <f>IFERROR(VLOOKUP($G939,otherinfo,3,FALSE)," ")</f>
        <v/>
      </c>
    </row>
    <row r="940">
      <c r="G940" s="63">
        <f>IFERROR(VLOOKUP($A940,sectionids,4,FALSE)," ")</f>
        <v/>
      </c>
      <c r="H940" s="63">
        <f>IFERROR(VLOOKUP($G940,otherinfo,2,FALSE)," ")</f>
        <v/>
      </c>
      <c r="J940" s="90">
        <f>IFERROR(VLOOKUP($G940,otherinfo,3,FALSE)," ")</f>
        <v/>
      </c>
    </row>
    <row r="941">
      <c r="G941" s="63">
        <f>IFERROR(VLOOKUP($A941,sectionids,3,FALSE)," ")</f>
        <v/>
      </c>
      <c r="H941" s="63">
        <f>IFERROR(VLOOKUP($G941,otherinfo,2,FALSE)," ")</f>
        <v/>
      </c>
      <c r="J941" s="90">
        <f>IFERROR(VLOOKUP($G941,otherinfo,3,FALSE)," ")</f>
        <v/>
      </c>
    </row>
    <row r="942">
      <c r="G942" s="63">
        <f>IFERROR(VLOOKUP($A942,sectionids,6,FALSE)," ")</f>
        <v/>
      </c>
      <c r="H942" s="63">
        <f>IFERROR(VLOOKUP($G942,otherinfo,2,FALSE)," ")</f>
        <v/>
      </c>
      <c r="J942" s="90">
        <f>IFERROR(VLOOKUP($G942,otherinfo,3,FALSE)," ")</f>
        <v/>
      </c>
    </row>
    <row r="943">
      <c r="G943" s="63">
        <f>IFERROR(VLOOKUP($A943,sectionids,5,FALSE)," ")</f>
        <v/>
      </c>
      <c r="H943" s="63">
        <f>IFERROR(VLOOKUP($G943,otherinfo,2,FALSE)," ")</f>
        <v/>
      </c>
      <c r="J943" s="90">
        <f>IFERROR(VLOOKUP($G943,otherinfo,3,FALSE)," ")</f>
        <v/>
      </c>
    </row>
    <row r="944">
      <c r="G944" s="63">
        <f>IFERROR(VLOOKUP($A944,sectionids,7,FALSE)," ")</f>
        <v/>
      </c>
      <c r="H944" s="63">
        <f>IFERROR(VLOOKUP($G944,otherinfo,2,FALSE)," ")</f>
        <v/>
      </c>
      <c r="J944" s="90">
        <f>IFERROR(VLOOKUP($G944,otherinfo,3,FALSE)," ")</f>
        <v/>
      </c>
    </row>
    <row r="945">
      <c r="G945" s="63">
        <f>IFERROR(VLOOKUP($A945,sectionids,2,FALSE)," ")</f>
        <v/>
      </c>
      <c r="H945" s="63">
        <f>IFERROR(VLOOKUP($G945,otherinfo,2,FALSE)," ")</f>
        <v/>
      </c>
      <c r="J945" s="90">
        <f>IFERROR(VLOOKUP($G945,otherinfo,3,FALSE)," ")</f>
        <v/>
      </c>
    </row>
    <row r="946">
      <c r="G946" s="63">
        <f>IFERROR(VLOOKUP($A946,sectionids,4,FALSE)," ")</f>
        <v/>
      </c>
      <c r="H946" s="63">
        <f>IFERROR(VLOOKUP($G946,otherinfo,2,FALSE)," ")</f>
        <v/>
      </c>
      <c r="J946" s="90">
        <f>IFERROR(VLOOKUP($G946,otherinfo,3,FALSE)," ")</f>
        <v/>
      </c>
    </row>
    <row r="947">
      <c r="G947" s="63">
        <f>IFERROR(VLOOKUP($A947,sectionids,3,FALSE)," ")</f>
        <v/>
      </c>
      <c r="H947" s="63">
        <f>IFERROR(VLOOKUP($G947,otherinfo,2,FALSE)," ")</f>
        <v/>
      </c>
      <c r="J947" s="90">
        <f>IFERROR(VLOOKUP($G947,otherinfo,3,FALSE)," ")</f>
        <v/>
      </c>
    </row>
    <row r="948">
      <c r="G948" s="63">
        <f>IFERROR(VLOOKUP($A948,sectionids,6,FALSE)," ")</f>
        <v/>
      </c>
      <c r="H948" s="63">
        <f>IFERROR(VLOOKUP($G948,otherinfo,2,FALSE)," ")</f>
        <v/>
      </c>
      <c r="J948" s="90">
        <f>IFERROR(VLOOKUP($G948,otherinfo,3,FALSE)," ")</f>
        <v/>
      </c>
    </row>
    <row r="949">
      <c r="G949" s="63">
        <f>IFERROR(VLOOKUP($A949,sectionids,5,FALSE)," ")</f>
        <v/>
      </c>
      <c r="H949" s="63">
        <f>IFERROR(VLOOKUP($G949,otherinfo,2,FALSE)," ")</f>
        <v/>
      </c>
      <c r="J949" s="90">
        <f>IFERROR(VLOOKUP($G949,otherinfo,3,FALSE)," ")</f>
        <v/>
      </c>
    </row>
    <row r="950">
      <c r="G950" s="63">
        <f>IFERROR(VLOOKUP($A950,sectionids,7,FALSE)," ")</f>
        <v/>
      </c>
      <c r="H950" s="63">
        <f>IFERROR(VLOOKUP($G950,otherinfo,2,FALSE)," ")</f>
        <v/>
      </c>
      <c r="J950" s="90">
        <f>IFERROR(VLOOKUP($G950,otherinfo,3,FALSE)," ")</f>
        <v/>
      </c>
    </row>
    <row r="951">
      <c r="G951" s="63">
        <f>IFERROR(VLOOKUP($A951,sectionids,2,FALSE)," ")</f>
        <v/>
      </c>
      <c r="H951" s="63">
        <f>IFERROR(VLOOKUP($G951,otherinfo,2,FALSE)," ")</f>
        <v/>
      </c>
      <c r="J951" s="90">
        <f>IFERROR(VLOOKUP($G951,otherinfo,3,FALSE)," ")</f>
        <v/>
      </c>
    </row>
    <row r="952">
      <c r="G952" s="63">
        <f>IFERROR(VLOOKUP($A952,sectionids,4,FALSE)," ")</f>
        <v/>
      </c>
      <c r="H952" s="63">
        <f>IFERROR(VLOOKUP($G952,otherinfo,2,FALSE)," ")</f>
        <v/>
      </c>
      <c r="J952" s="90">
        <f>IFERROR(VLOOKUP($G952,otherinfo,3,FALSE)," ")</f>
        <v/>
      </c>
    </row>
    <row r="953">
      <c r="G953" s="63">
        <f>IFERROR(VLOOKUP($A953,sectionids,3,FALSE)," ")</f>
        <v/>
      </c>
      <c r="H953" s="63">
        <f>IFERROR(VLOOKUP($G953,otherinfo,2,FALSE)," ")</f>
        <v/>
      </c>
      <c r="J953" s="90">
        <f>IFERROR(VLOOKUP($G953,otherinfo,3,FALSE)," ")</f>
        <v/>
      </c>
    </row>
    <row r="954">
      <c r="G954" s="63">
        <f>IFERROR(VLOOKUP($A954,sectionids,6,FALSE)," ")</f>
        <v/>
      </c>
      <c r="H954" s="63">
        <f>IFERROR(VLOOKUP($G954,otherinfo,2,FALSE)," ")</f>
        <v/>
      </c>
      <c r="J954" s="90">
        <f>IFERROR(VLOOKUP($G954,otherinfo,3,FALSE)," ")</f>
        <v/>
      </c>
    </row>
    <row r="955">
      <c r="G955" s="63">
        <f>IFERROR(VLOOKUP($A955,sectionids,5,FALSE)," ")</f>
        <v/>
      </c>
      <c r="H955" s="63">
        <f>IFERROR(VLOOKUP($G955,otherinfo,2,FALSE)," ")</f>
        <v/>
      </c>
      <c r="J955" s="90">
        <f>IFERROR(VLOOKUP($G955,otherinfo,3,FALSE)," ")</f>
        <v/>
      </c>
    </row>
    <row r="956">
      <c r="G956" s="63">
        <f>IFERROR(VLOOKUP($A956,sectionids,7,FALSE)," ")</f>
        <v/>
      </c>
      <c r="H956" s="63">
        <f>IFERROR(VLOOKUP($G956,otherinfo,2,FALSE)," ")</f>
        <v/>
      </c>
      <c r="J956" s="90">
        <f>IFERROR(VLOOKUP($G956,otherinfo,3,FALSE)," ")</f>
        <v/>
      </c>
    </row>
    <row r="957">
      <c r="G957" s="63">
        <f>IFERROR(VLOOKUP($A957,sectionids,2,FALSE)," ")</f>
        <v/>
      </c>
      <c r="H957" s="63">
        <f>IFERROR(VLOOKUP($G957,otherinfo,2,FALSE)," ")</f>
        <v/>
      </c>
      <c r="J957" s="90">
        <f>IFERROR(VLOOKUP($G957,otherinfo,3,FALSE)," ")</f>
        <v/>
      </c>
    </row>
    <row r="958">
      <c r="G958" s="63">
        <f>IFERROR(VLOOKUP($A958,sectionids,4,FALSE)," ")</f>
        <v/>
      </c>
      <c r="H958" s="63">
        <f>IFERROR(VLOOKUP($G958,otherinfo,2,FALSE)," ")</f>
        <v/>
      </c>
      <c r="J958" s="90">
        <f>IFERROR(VLOOKUP($G958,otherinfo,3,FALSE)," ")</f>
        <v/>
      </c>
    </row>
    <row r="959">
      <c r="G959" s="63">
        <f>IFERROR(VLOOKUP($A959,sectionids,3,FALSE)," ")</f>
        <v/>
      </c>
      <c r="H959" s="63">
        <f>IFERROR(VLOOKUP($G959,otherinfo,2,FALSE)," ")</f>
        <v/>
      </c>
      <c r="J959" s="90">
        <f>IFERROR(VLOOKUP($G959,otherinfo,3,FALSE)," ")</f>
        <v/>
      </c>
    </row>
    <row r="960">
      <c r="G960" s="63">
        <f>IFERROR(VLOOKUP($A960,sectionids,6,FALSE)," ")</f>
        <v/>
      </c>
      <c r="H960" s="63">
        <f>IFERROR(VLOOKUP($G960,otherinfo,2,FALSE)," ")</f>
        <v/>
      </c>
      <c r="J960" s="90">
        <f>IFERROR(VLOOKUP($G960,otherinfo,3,FALSE)," ")</f>
        <v/>
      </c>
    </row>
    <row r="961">
      <c r="G961" s="63">
        <f>IFERROR(VLOOKUP($A961,sectionids,5,FALSE)," ")</f>
        <v/>
      </c>
      <c r="H961" s="63">
        <f>IFERROR(VLOOKUP($G961,otherinfo,2,FALSE)," ")</f>
        <v/>
      </c>
      <c r="J961" s="90">
        <f>IFERROR(VLOOKUP($G961,otherinfo,3,FALSE)," ")</f>
        <v/>
      </c>
    </row>
    <row r="962">
      <c r="G962" s="63">
        <f>IFERROR(VLOOKUP($A962,sectionids,7,FALSE)," ")</f>
        <v/>
      </c>
      <c r="H962" s="63">
        <f>IFERROR(VLOOKUP($G962,otherinfo,2,FALSE)," ")</f>
        <v/>
      </c>
      <c r="J962" s="90">
        <f>IFERROR(VLOOKUP($G962,otherinfo,3,FALSE)," ")</f>
        <v/>
      </c>
    </row>
    <row r="963">
      <c r="G963" s="63">
        <f>IFERROR(VLOOKUP($A963,sectionids,2,FALSE)," ")</f>
        <v/>
      </c>
      <c r="H963" s="63">
        <f>IFERROR(VLOOKUP($G963,otherinfo,2,FALSE)," ")</f>
        <v/>
      </c>
      <c r="J963" s="90">
        <f>IFERROR(VLOOKUP($G963,otherinfo,3,FALSE)," ")</f>
        <v/>
      </c>
    </row>
    <row r="964">
      <c r="G964" s="63">
        <f>IFERROR(VLOOKUP($A964,sectionids,4,FALSE)," ")</f>
        <v/>
      </c>
      <c r="H964" s="63">
        <f>IFERROR(VLOOKUP($G964,otherinfo,2,FALSE)," ")</f>
        <v/>
      </c>
      <c r="J964" s="90">
        <f>IFERROR(VLOOKUP($G964,otherinfo,3,FALSE)," ")</f>
        <v/>
      </c>
    </row>
    <row r="965">
      <c r="G965" s="63">
        <f>IFERROR(VLOOKUP($A965,sectionids,3,FALSE)," ")</f>
        <v/>
      </c>
      <c r="H965" s="63">
        <f>IFERROR(VLOOKUP($G965,otherinfo,2,FALSE)," ")</f>
        <v/>
      </c>
      <c r="J965" s="90">
        <f>IFERROR(VLOOKUP($G965,otherinfo,3,FALSE)," ")</f>
        <v/>
      </c>
    </row>
    <row r="966">
      <c r="G966" s="63">
        <f>IFERROR(VLOOKUP($A966,sectionids,6,FALSE)," ")</f>
        <v/>
      </c>
      <c r="H966" s="63">
        <f>IFERROR(VLOOKUP($G966,otherinfo,2,FALSE)," ")</f>
        <v/>
      </c>
      <c r="J966" s="90">
        <f>IFERROR(VLOOKUP($G966,otherinfo,3,FALSE)," ")</f>
        <v/>
      </c>
    </row>
    <row r="967">
      <c r="G967" s="63">
        <f>IFERROR(VLOOKUP($A967,sectionids,5,FALSE)," ")</f>
        <v/>
      </c>
      <c r="H967" s="63">
        <f>IFERROR(VLOOKUP($G967,otherinfo,2,FALSE)," ")</f>
        <v/>
      </c>
      <c r="J967" s="90">
        <f>IFERROR(VLOOKUP($G967,otherinfo,3,FALSE)," ")</f>
        <v/>
      </c>
    </row>
    <row r="968">
      <c r="G968" s="63">
        <f>IFERROR(VLOOKUP($A968,sectionids,7,FALSE)," ")</f>
        <v/>
      </c>
      <c r="H968" s="63">
        <f>IFERROR(VLOOKUP($G968,otherinfo,2,FALSE)," ")</f>
        <v/>
      </c>
      <c r="J968" s="90">
        <f>IFERROR(VLOOKUP($G968,otherinfo,3,FALSE)," ")</f>
        <v/>
      </c>
    </row>
    <row r="969">
      <c r="G969" s="63">
        <f>IFERROR(VLOOKUP($A969,sectionids,2,FALSE)," ")</f>
        <v/>
      </c>
      <c r="H969" s="63">
        <f>IFERROR(VLOOKUP($G969,otherinfo,2,FALSE)," ")</f>
        <v/>
      </c>
      <c r="J969" s="90">
        <f>IFERROR(VLOOKUP($G969,otherinfo,3,FALSE)," ")</f>
        <v/>
      </c>
    </row>
    <row r="970">
      <c r="G970" s="63">
        <f>IFERROR(VLOOKUP($A970,sectionids,4,FALSE)," ")</f>
        <v/>
      </c>
      <c r="H970" s="63">
        <f>IFERROR(VLOOKUP($G970,otherinfo,2,FALSE)," ")</f>
        <v/>
      </c>
      <c r="J970" s="90">
        <f>IFERROR(VLOOKUP($G970,otherinfo,3,FALSE)," ")</f>
        <v/>
      </c>
    </row>
    <row r="971">
      <c r="G971" s="63">
        <f>IFERROR(VLOOKUP($A971,sectionids,3,FALSE)," ")</f>
        <v/>
      </c>
      <c r="H971" s="63">
        <f>IFERROR(VLOOKUP($G971,otherinfo,2,FALSE)," ")</f>
        <v/>
      </c>
      <c r="J971" s="90">
        <f>IFERROR(VLOOKUP($G971,otherinfo,3,FALSE)," ")</f>
        <v/>
      </c>
    </row>
    <row r="972">
      <c r="G972" s="63">
        <f>IFERROR(VLOOKUP($A972,sectionids,6,FALSE)," ")</f>
        <v/>
      </c>
      <c r="H972" s="63">
        <f>IFERROR(VLOOKUP($G972,otherinfo,2,FALSE)," ")</f>
        <v/>
      </c>
      <c r="J972" s="90">
        <f>IFERROR(VLOOKUP($G972,otherinfo,3,FALSE)," ")</f>
        <v/>
      </c>
    </row>
    <row r="973">
      <c r="G973" s="63">
        <f>IFERROR(VLOOKUP($A973,sectionids,5,FALSE)," ")</f>
        <v/>
      </c>
      <c r="H973" s="63">
        <f>IFERROR(VLOOKUP($G973,otherinfo,2,FALSE)," ")</f>
        <v/>
      </c>
      <c r="J973" s="90">
        <f>IFERROR(VLOOKUP($G973,otherinfo,3,FALSE)," ")</f>
        <v/>
      </c>
    </row>
    <row r="974">
      <c r="G974" s="63">
        <f>IFERROR(VLOOKUP($A974,sectionids,7,FALSE)," ")</f>
        <v/>
      </c>
      <c r="H974" s="63">
        <f>IFERROR(VLOOKUP($G974,otherinfo,2,FALSE)," ")</f>
        <v/>
      </c>
      <c r="J974" s="90">
        <f>IFERROR(VLOOKUP($G974,otherinfo,3,FALSE)," ")</f>
        <v/>
      </c>
    </row>
    <row r="975">
      <c r="G975" s="63">
        <f>IFERROR(VLOOKUP($A975,sectionids,2,FALSE)," ")</f>
        <v/>
      </c>
      <c r="H975" s="63">
        <f>IFERROR(VLOOKUP($G975,otherinfo,2,FALSE)," ")</f>
        <v/>
      </c>
      <c r="J975" s="90">
        <f>IFERROR(VLOOKUP($G975,otherinfo,3,FALSE)," ")</f>
        <v/>
      </c>
    </row>
    <row r="976">
      <c r="G976" s="63">
        <f>IFERROR(VLOOKUP($A976,sectionids,4,FALSE)," ")</f>
        <v/>
      </c>
      <c r="H976" s="63">
        <f>IFERROR(VLOOKUP($G976,otherinfo,2,FALSE)," ")</f>
        <v/>
      </c>
      <c r="J976" s="90">
        <f>IFERROR(VLOOKUP($G976,otherinfo,3,FALSE)," ")</f>
        <v/>
      </c>
    </row>
    <row r="977">
      <c r="G977" s="63">
        <f>IFERROR(VLOOKUP($A977,sectionids,3,FALSE)," ")</f>
        <v/>
      </c>
      <c r="H977" s="63">
        <f>IFERROR(VLOOKUP($G977,otherinfo,2,FALSE)," ")</f>
        <v/>
      </c>
      <c r="J977" s="90">
        <f>IFERROR(VLOOKUP($G977,otherinfo,3,FALSE)," ")</f>
        <v/>
      </c>
    </row>
    <row r="978">
      <c r="G978" s="63">
        <f>IFERROR(VLOOKUP($A978,sectionids,6,FALSE)," ")</f>
        <v/>
      </c>
      <c r="H978" s="63">
        <f>IFERROR(VLOOKUP($G978,otherinfo,2,FALSE)," ")</f>
        <v/>
      </c>
      <c r="J978" s="90">
        <f>IFERROR(VLOOKUP($G978,otherinfo,3,FALSE)," ")</f>
        <v/>
      </c>
    </row>
    <row r="979">
      <c r="G979" s="63">
        <f>IFERROR(VLOOKUP($A979,sectionids,5,FALSE)," ")</f>
        <v/>
      </c>
      <c r="H979" s="63">
        <f>IFERROR(VLOOKUP($G979,otherinfo,2,FALSE)," ")</f>
        <v/>
      </c>
      <c r="J979" s="90">
        <f>IFERROR(VLOOKUP($G979,otherinfo,3,FALSE)," ")</f>
        <v/>
      </c>
    </row>
    <row r="980">
      <c r="G980" s="63">
        <f>IFERROR(VLOOKUP($A980,sectionids,7,FALSE)," ")</f>
        <v/>
      </c>
      <c r="H980" s="63">
        <f>IFERROR(VLOOKUP($G980,otherinfo,2,FALSE)," ")</f>
        <v/>
      </c>
      <c r="J980" s="90">
        <f>IFERROR(VLOOKUP($G980,otherinfo,3,FALSE)," ")</f>
        <v/>
      </c>
    </row>
    <row r="981">
      <c r="G981" s="63">
        <f>IFERROR(VLOOKUP($A981,sectionids,2,FALSE)," ")</f>
        <v/>
      </c>
      <c r="H981" s="63">
        <f>IFERROR(VLOOKUP($G981,otherinfo,2,FALSE)," ")</f>
        <v/>
      </c>
      <c r="J981" s="90">
        <f>IFERROR(VLOOKUP($G981,otherinfo,3,FALSE)," ")</f>
        <v/>
      </c>
    </row>
    <row r="982">
      <c r="G982" s="63">
        <f>IFERROR(VLOOKUP($A982,sectionids,4,FALSE)," ")</f>
        <v/>
      </c>
      <c r="H982" s="63">
        <f>IFERROR(VLOOKUP($G982,otherinfo,2,FALSE)," ")</f>
        <v/>
      </c>
      <c r="J982" s="90">
        <f>IFERROR(VLOOKUP($G982,otherinfo,3,FALSE)," ")</f>
        <v/>
      </c>
    </row>
    <row r="983">
      <c r="G983" s="63">
        <f>IFERROR(VLOOKUP($A983,sectionids,3,FALSE)," ")</f>
        <v/>
      </c>
      <c r="H983" s="63">
        <f>IFERROR(VLOOKUP($G983,otherinfo,2,FALSE)," ")</f>
        <v/>
      </c>
      <c r="J983" s="90">
        <f>IFERROR(VLOOKUP($G983,otherinfo,3,FALSE)," ")</f>
        <v/>
      </c>
    </row>
    <row r="984">
      <c r="G984" s="63">
        <f>IFERROR(VLOOKUP($A984,sectionids,6,FALSE)," ")</f>
        <v/>
      </c>
      <c r="H984" s="63">
        <f>IFERROR(VLOOKUP($G984,otherinfo,2,FALSE)," ")</f>
        <v/>
      </c>
      <c r="J984" s="90">
        <f>IFERROR(VLOOKUP($G984,otherinfo,3,FALSE)," ")</f>
        <v/>
      </c>
    </row>
    <row r="985">
      <c r="G985" s="63">
        <f>IFERROR(VLOOKUP($A985,sectionids,5,FALSE)," ")</f>
        <v/>
      </c>
      <c r="H985" s="63">
        <f>IFERROR(VLOOKUP($G985,otherinfo,2,FALSE)," ")</f>
        <v/>
      </c>
      <c r="J985" s="90">
        <f>IFERROR(VLOOKUP($G985,otherinfo,3,FALSE)," ")</f>
        <v/>
      </c>
    </row>
    <row r="986">
      <c r="G986" s="63">
        <f>IFERROR(VLOOKUP($A986,sectionids,7,FALSE)," ")</f>
        <v/>
      </c>
      <c r="H986" s="63">
        <f>IFERROR(VLOOKUP($G986,otherinfo,2,FALSE)," ")</f>
        <v/>
      </c>
      <c r="J986" s="90">
        <f>IFERROR(VLOOKUP($G986,otherinfo,3,FALSE)," ")</f>
        <v/>
      </c>
    </row>
    <row r="987">
      <c r="G987" s="63">
        <f>IFERROR(VLOOKUP($A987,sectionids,2,FALSE)," ")</f>
        <v/>
      </c>
      <c r="H987" s="63">
        <f>IFERROR(VLOOKUP($G987,otherinfo,2,FALSE)," ")</f>
        <v/>
      </c>
      <c r="J987" s="90">
        <f>IFERROR(VLOOKUP($G987,otherinfo,3,FALSE)," ")</f>
        <v/>
      </c>
    </row>
    <row r="988">
      <c r="G988" s="63">
        <f>IFERROR(VLOOKUP($A988,sectionids,4,FALSE)," ")</f>
        <v/>
      </c>
      <c r="H988" s="63">
        <f>IFERROR(VLOOKUP($G988,otherinfo,2,FALSE)," ")</f>
        <v/>
      </c>
      <c r="J988" s="90">
        <f>IFERROR(VLOOKUP($G988,otherinfo,3,FALSE)," ")</f>
        <v/>
      </c>
    </row>
    <row r="989">
      <c r="G989" s="63">
        <f>IFERROR(VLOOKUP($A989,sectionids,3,FALSE)," ")</f>
        <v/>
      </c>
      <c r="H989" s="63">
        <f>IFERROR(VLOOKUP($G989,otherinfo,2,FALSE)," ")</f>
        <v/>
      </c>
      <c r="J989" s="90">
        <f>IFERROR(VLOOKUP($G989,otherinfo,3,FALSE)," ")</f>
        <v/>
      </c>
    </row>
    <row r="990">
      <c r="G990" s="63">
        <f>IFERROR(VLOOKUP($A990,sectionids,6,FALSE)," ")</f>
        <v/>
      </c>
      <c r="H990" s="63">
        <f>IFERROR(VLOOKUP($G990,otherinfo,2,FALSE)," ")</f>
        <v/>
      </c>
      <c r="J990" s="90">
        <f>IFERROR(VLOOKUP($G990,otherinfo,3,FALSE)," ")</f>
        <v/>
      </c>
    </row>
    <row r="991">
      <c r="G991" s="63">
        <f>IFERROR(VLOOKUP($A991,sectionids,5,FALSE)," ")</f>
        <v/>
      </c>
      <c r="H991" s="63">
        <f>IFERROR(VLOOKUP($G991,otherinfo,2,FALSE)," ")</f>
        <v/>
      </c>
      <c r="J991" s="90">
        <f>IFERROR(VLOOKUP($G991,otherinfo,3,FALSE)," ")</f>
        <v/>
      </c>
    </row>
    <row r="992">
      <c r="G992" s="63">
        <f>IFERROR(VLOOKUP($A992,sectionids,7,FALSE)," ")</f>
        <v/>
      </c>
      <c r="H992" s="63">
        <f>IFERROR(VLOOKUP($G992,otherinfo,2,FALSE)," ")</f>
        <v/>
      </c>
      <c r="J992" s="90">
        <f>IFERROR(VLOOKUP($G992,otherinfo,3,FALSE)," ")</f>
        <v/>
      </c>
    </row>
    <row r="993">
      <c r="G993" s="63">
        <f>IFERROR(VLOOKUP($A993,sectionids,2,FALSE)," ")</f>
        <v/>
      </c>
      <c r="H993" s="63">
        <f>IFERROR(VLOOKUP($G993,otherinfo,2,FALSE)," ")</f>
        <v/>
      </c>
      <c r="J993" s="90">
        <f>IFERROR(VLOOKUP($G993,otherinfo,3,FALSE)," ")</f>
        <v/>
      </c>
    </row>
    <row r="994">
      <c r="G994" s="63">
        <f>IFERROR(VLOOKUP($A994,sectionids,4,FALSE)," ")</f>
        <v/>
      </c>
      <c r="H994" s="63">
        <f>IFERROR(VLOOKUP($G994,otherinfo,2,FALSE)," ")</f>
        <v/>
      </c>
      <c r="J994" s="90">
        <f>IFERROR(VLOOKUP($G994,otherinfo,3,FALSE)," ")</f>
        <v/>
      </c>
    </row>
    <row r="995">
      <c r="G995" s="63">
        <f>IFERROR(VLOOKUP($A995,sectionids,3,FALSE)," ")</f>
        <v/>
      </c>
      <c r="H995" s="63">
        <f>IFERROR(VLOOKUP($G995,otherinfo,2,FALSE)," ")</f>
        <v/>
      </c>
      <c r="J995" s="90">
        <f>IFERROR(VLOOKUP($G995,otherinfo,3,FALSE)," ")</f>
        <v/>
      </c>
    </row>
    <row r="996">
      <c r="G996" s="63">
        <f>IFERROR(VLOOKUP($A996,sectionids,6,FALSE)," ")</f>
        <v/>
      </c>
      <c r="H996" s="63">
        <f>IFERROR(VLOOKUP($G996,otherinfo,2,FALSE)," ")</f>
        <v/>
      </c>
      <c r="J996" s="90">
        <f>IFERROR(VLOOKUP($G996,otherinfo,3,FALSE)," ")</f>
        <v/>
      </c>
    </row>
    <row r="997">
      <c r="G997" s="63">
        <f>IFERROR(VLOOKUP($A997,sectionids,5,FALSE)," ")</f>
        <v/>
      </c>
      <c r="H997" s="63">
        <f>IFERROR(VLOOKUP($G997,otherinfo,2,FALSE)," ")</f>
        <v/>
      </c>
      <c r="J997" s="90">
        <f>IFERROR(VLOOKUP($G997,otherinfo,3,FALSE)," ")</f>
        <v/>
      </c>
    </row>
    <row r="998">
      <c r="G998" s="63">
        <f>IFERROR(VLOOKUP($A998,sectionids,7,FALSE)," ")</f>
        <v/>
      </c>
      <c r="H998" s="63">
        <f>IFERROR(VLOOKUP($G998,otherinfo,2,FALSE)," ")</f>
        <v/>
      </c>
      <c r="J998" s="90">
        <f>IFERROR(VLOOKUP($G998,otherinfo,3,FALSE)," ")</f>
        <v/>
      </c>
    </row>
    <row r="999">
      <c r="G999" s="63">
        <f>IFERROR(VLOOKUP($A999,sectionids,2,FALSE)," ")</f>
        <v/>
      </c>
      <c r="H999" s="63">
        <f>IFERROR(VLOOKUP($G999,otherinfo,2,FALSE)," ")</f>
        <v/>
      </c>
      <c r="J999" s="90">
        <f>IFERROR(VLOOKUP($G999,otherinfo,3,FALSE)," ")</f>
        <v/>
      </c>
    </row>
    <row r="1000">
      <c r="G1000" s="63">
        <f>IFERROR(VLOOKUP($A1000,sectionids,4,FALSE)," ")</f>
        <v/>
      </c>
      <c r="H1000" s="63">
        <f>IFERROR(VLOOKUP($G1000,otherinfo,2,FALSE)," ")</f>
        <v/>
      </c>
      <c r="J1000" s="90">
        <f>IFERROR(VLOOKUP($G1000,otherinfo,3,FALSE)," ")</f>
        <v/>
      </c>
    </row>
  </sheetData>
  <conditionalFormatting sqref="G1:G6 G776:G780 G782:G786 G788:G792 G794:G798 G800:G804 G806:G810 G812:G816 G818:G822 G824:G828 G830:G834 G836:G840 G842:G846 G848:G852 G854:G858 G860:G864 G866:G870 G872:G876 G878:G882 G884:G888 G890:G894 G896:G900 G902:G906 G908:G912 G914:G918 G920:G924 G926:G930 G932:G936 G938:G942 G944:G948 G950:G954 G956:G960 G962:G966 G968:G972 G974:G978 G980:G984 G986:G990 G992:G996 G998:G1048576 G8:G12 G14:G18 G20:G24 G26:G30 G32:G36 G38:G42 G44:G48 G50:G54 G56:G60 G62:G66 G68:G72 G74:G78 G80:G84 G86:G90 G92:G96 G98:G102 G104:G108 G110:G114 G116:G120 G122:G126 G128:G132 G134:G138 G140:G144 G146:G150 G152:G156 G158:G162 G164:G168 G170:G174 G176:G180 G182:G186 G188:G192 G194:G198 G200:G204 G206:G210 G212:G216 G218:G222 G224:G228 G230:G234 G236:G240 G242:G246 G248:G252 G254:G258 G260:G264 G266:G270 G272:G276 G278:G282 G284:G288 G290:G294 G296:G300 G302:G306 G308:G312 G314:G318 G320:G324 G326:G330 G332:G336 G338:G342 G344:G348 G350:G354 G356:G360 G362:G366 G368:G372 G374:G378 G380:G384 G386:G390 G392:G396 G398:G402 G404:G408 G410:G414 G416:G420 G422:G426 G428:G432 G434:G438 G440:G444 G446:G450 G452:G456 G458:G462 G464:G468 G470:G474 G476:G480 G482:G486 G488:G492 G494:G498 G500:G504 G506:G510 G512:G516 G518:G522 G524:G528 G530:G534 G536:G540 G542:G546 G548:G552 G554:G558 G560:G564 G566:G570 G572:G576 G578:G582 G584:G588 G590:G594 G596:G600 G602:G606 G608:G612 G614:G618 G620:G624 G626:G630 G632:G636 G638:G642 G644:G648 G650:G654 G656:G660 G662:G666 G668:G672 G674:G678 G680:G684 G686:G690 G692:G696 G698:G702 G704:G708 G710:G714 G716:G720 G722:G726 G728:G732 G734:G738 G740:G744 G746:G750 G752:G756 G758:G762 G764:G768 G770:G774">
    <cfRule type="containsText" priority="2" operator="containsText" dxfId="0" text="FALSE">
      <formula>NOT(ISERROR(SEARCH("FALSE",G1)))</formula>
    </cfRule>
  </conditionalFormatting>
  <conditionalFormatting sqref="G7 G775 G781 G787 G793 G799 G805 G811 G817 G823 G829 G835 G841 G847 G853 G859 G865 G871 G877 G883 G889 G895 G901 G907 G913 G919 G925 G931 G937 G943 G949 G955 G961 G967 G973 G979 G985 G991 G997 G13 G19 G25 G31 G37 G43 G49 G55 G61 G67 G73 G79 G85 G91 G97 G103 G109 G115 G121 G127 G133 G139 G145 G151 G157 G163 G169 G175 G181 G187 G193 G199 G205 G211 G217 G223 G229 G235 G241 G247 G253 G259 G265 G271 G277 G283 G289 G295 G301 G307 G313 G319 G325 G331 G337 G343 G349 G355 G361 G367 G373 G379 G385 G391 G397 G403 G409 G415 G421 G427 G433 G439 G445 G451 G457 G463 G469 G475 G481 G487 G493 G499 G505 G511 G517 G523 G529 G535 G541 G547 G553 G559 G565 G571 G577 G583 G589 G595 G601 G607 G613 G619 G625 G631 G637 G643 G649 G655 G661 G667 G673 G679 G685 G691 G697 G703 G709 G715 G721 G727 G733 G739 G745 G751 G757 G763 G769">
    <cfRule type="containsText" priority="1" operator="containsText" dxfId="0" text="FALSE">
      <formula>NOT(ISERROR(SEARCH("FALSE",G7)))</formula>
    </cfRule>
  </conditionalFormatting>
  <pageMargins left="0.7" right="0.7" top="0.75" bottom="0.75" header="0.3" footer="0.3"/>
  <pageSetup orientation="portrait" horizontalDpi="0" verticalDpi="0"/>
</worksheet>
</file>

<file path=xl/worksheets/sheet8.xml><?xml version="1.0" encoding="utf-8"?>
<worksheet xmlns="http://schemas.openxmlformats.org/spreadsheetml/2006/main">
  <sheetPr>
    <tabColor rgb="FFFF0000"/>
    <outlinePr summaryBelow="1" summaryRight="1"/>
    <pageSetUpPr/>
  </sheetPr>
  <dimension ref="A1:I405"/>
  <sheetViews>
    <sheetView tabSelected="1" topLeftCell="A75" zoomScale="119" zoomScaleNormal="180" workbookViewId="0">
      <selection activeCell="F92" sqref="A1:I369"/>
    </sheetView>
  </sheetViews>
  <sheetFormatPr baseColWidth="10" defaultColWidth="8.6640625" defaultRowHeight="15"/>
  <cols>
    <col width="9.6640625" customWidth="1" style="83" min="1" max="1"/>
    <col width="15.5" customWidth="1" style="62" min="2" max="2"/>
    <col width="16.5" customWidth="1" style="62" min="3" max="3"/>
    <col width="8.6640625" customWidth="1" style="62" min="4" max="4"/>
    <col width="22.5" customWidth="1" style="61" min="5" max="5"/>
    <col width="21.6640625" customWidth="1" style="61" min="6" max="6"/>
    <col width="11.6640625" customWidth="1" style="61" min="7" max="7"/>
    <col width="8.6640625" customWidth="1" style="61" min="8" max="12"/>
    <col width="16.5" customWidth="1" style="61" min="13" max="13"/>
    <col width="8.6640625" customWidth="1" style="61" min="14" max="16384"/>
  </cols>
  <sheetData>
    <row r="1" ht="16" customHeight="1">
      <c r="A1" s="225" t="inlineStr">
        <is>
          <t>SCHOOLID</t>
        </is>
      </c>
      <c r="B1" s="225" t="inlineStr">
        <is>
          <t>SECTION_NUMBER</t>
        </is>
      </c>
      <c r="C1" s="225" t="inlineStr">
        <is>
          <t>COURSE_NUMBER</t>
        </is>
      </c>
      <c r="D1" s="225" t="inlineStr">
        <is>
          <t>TERMID</t>
        </is>
      </c>
      <c r="E1" s="225" t="inlineStr">
        <is>
          <t>COURSE_NAME</t>
        </is>
      </c>
      <c r="F1" s="225" t="inlineStr">
        <is>
          <t>TEACHER</t>
        </is>
      </c>
      <c r="G1" s="225" t="inlineStr">
        <is>
          <t>TEACHERNUMBER</t>
        </is>
      </c>
      <c r="H1" s="225" t="inlineStr">
        <is>
          <t>PERIOD</t>
        </is>
      </c>
    </row>
    <row r="2" ht="16" customHeight="1">
      <c r="A2" s="323" t="n">
        <v>380</v>
      </c>
      <c r="B2" s="324" t="inlineStr">
        <is>
          <t>SLAC1</t>
        </is>
      </c>
      <c r="C2" s="324" t="inlineStr">
        <is>
          <t>M_LA</t>
        </is>
      </c>
      <c r="D2" s="324" t="n">
        <v>3200</v>
      </c>
      <c r="E2" s="324" t="inlineStr">
        <is>
          <t>Language Arts</t>
        </is>
      </c>
      <c r="F2" s="324" t="inlineStr">
        <is>
          <t>Inada, Julie A</t>
        </is>
      </c>
      <c r="G2" s="324" t="inlineStr">
        <is>
          <t>IN64572</t>
        </is>
      </c>
      <c r="H2" s="324" t="inlineStr">
        <is>
          <t>1(B)</t>
        </is>
      </c>
      <c r="I2" s="324" t="n">
        <v>104</v>
      </c>
    </row>
    <row r="3" ht="16" customHeight="1">
      <c r="A3" s="323" t="n">
        <v>380</v>
      </c>
      <c r="B3" s="324" t="inlineStr">
        <is>
          <t>SLAC2</t>
        </is>
      </c>
      <c r="C3" s="324" t="inlineStr">
        <is>
          <t>M_LA</t>
        </is>
      </c>
      <c r="D3" s="324" t="n">
        <v>3200</v>
      </c>
      <c r="E3" s="324" t="inlineStr">
        <is>
          <t>Language Arts</t>
        </is>
      </c>
      <c r="F3" s="324" t="inlineStr">
        <is>
          <t>Inada, Julie A</t>
        </is>
      </c>
      <c r="G3" s="324" t="inlineStr">
        <is>
          <t>IN64572</t>
        </is>
      </c>
      <c r="H3" s="324" t="inlineStr">
        <is>
          <t>2(B)</t>
        </is>
      </c>
      <c r="I3" s="324" t="n">
        <v>104</v>
      </c>
    </row>
    <row r="4" ht="16" customHeight="1">
      <c r="A4" s="323" t="n">
        <v>380</v>
      </c>
      <c r="B4" s="324" t="inlineStr">
        <is>
          <t>SLAC3</t>
        </is>
      </c>
      <c r="C4" s="324" t="inlineStr">
        <is>
          <t>M_LA</t>
        </is>
      </c>
      <c r="D4" s="324" t="n">
        <v>3200</v>
      </c>
      <c r="E4" s="324" t="inlineStr">
        <is>
          <t>Language Arts</t>
        </is>
      </c>
      <c r="F4" s="324" t="inlineStr">
        <is>
          <t>Inada, Julie A</t>
        </is>
      </c>
      <c r="G4" s="324" t="inlineStr">
        <is>
          <t>IN64572</t>
        </is>
      </c>
      <c r="H4" s="324" t="inlineStr">
        <is>
          <t>1(G)</t>
        </is>
      </c>
      <c r="I4" s="324" t="n">
        <v>104</v>
      </c>
    </row>
    <row r="5" ht="16" customHeight="1">
      <c r="A5" s="323" t="n">
        <v>380</v>
      </c>
      <c r="B5" s="324" t="inlineStr">
        <is>
          <t>SLAC4</t>
        </is>
      </c>
      <c r="C5" s="324" t="inlineStr">
        <is>
          <t>M_LA</t>
        </is>
      </c>
      <c r="D5" s="324" t="n">
        <v>3200</v>
      </c>
      <c r="E5" s="324" t="inlineStr">
        <is>
          <t>Language Arts</t>
        </is>
      </c>
      <c r="F5" s="324" t="inlineStr">
        <is>
          <t>Inada, Julie A</t>
        </is>
      </c>
      <c r="G5" s="324" t="inlineStr">
        <is>
          <t>IN64572</t>
        </is>
      </c>
      <c r="H5" s="324" t="inlineStr">
        <is>
          <t>2(G)</t>
        </is>
      </c>
      <c r="I5" s="324" t="n">
        <v>104</v>
      </c>
    </row>
    <row r="6" ht="16" customHeight="1">
      <c r="A6" s="323" t="n">
        <v>380</v>
      </c>
      <c r="B6" s="324" t="inlineStr">
        <is>
          <t>SLAC5</t>
        </is>
      </c>
      <c r="C6" s="324" t="inlineStr">
        <is>
          <t>M_LA</t>
        </is>
      </c>
      <c r="D6" s="324" t="n">
        <v>3200</v>
      </c>
      <c r="E6" s="324" t="inlineStr">
        <is>
          <t>Language Arts</t>
        </is>
      </c>
      <c r="F6" s="324" t="inlineStr">
        <is>
          <t>Inada, Julie A</t>
        </is>
      </c>
      <c r="G6" s="324" t="inlineStr">
        <is>
          <t>IN64572</t>
        </is>
      </c>
      <c r="H6" s="324" t="inlineStr">
        <is>
          <t>5(G)</t>
        </is>
      </c>
      <c r="I6" s="324" t="n">
        <v>104</v>
      </c>
    </row>
    <row r="7" ht="16" customHeight="1">
      <c r="A7" s="323" t="n">
        <v>380</v>
      </c>
      <c r="B7" s="324" t="inlineStr">
        <is>
          <t>MLAC1</t>
        </is>
      </c>
      <c r="C7" s="324" t="inlineStr">
        <is>
          <t>M_LA</t>
        </is>
      </c>
      <c r="D7" s="324" t="n">
        <v>3200</v>
      </c>
      <c r="E7" s="324" t="inlineStr">
        <is>
          <t>Language Arts</t>
        </is>
      </c>
      <c r="F7" s="324" t="inlineStr">
        <is>
          <t>Vankuiken, Amy E</t>
        </is>
      </c>
      <c r="G7" s="324" t="inlineStr">
        <is>
          <t>BU11701</t>
        </is>
      </c>
      <c r="H7" s="324" t="inlineStr">
        <is>
          <t>1(B)</t>
        </is>
      </c>
      <c r="I7" s="324" t="n">
        <v>204</v>
      </c>
    </row>
    <row r="8" ht="16" customHeight="1">
      <c r="A8" s="323" t="n">
        <v>380</v>
      </c>
      <c r="B8" s="324" t="inlineStr">
        <is>
          <t>MLAC2</t>
        </is>
      </c>
      <c r="C8" s="324" t="inlineStr">
        <is>
          <t>M_LA</t>
        </is>
      </c>
      <c r="D8" s="324" t="n">
        <v>3200</v>
      </c>
      <c r="E8" s="324" t="inlineStr">
        <is>
          <t>Language Arts</t>
        </is>
      </c>
      <c r="F8" s="324" t="inlineStr">
        <is>
          <t>Vankuiken, Amy E</t>
        </is>
      </c>
      <c r="G8" s="324" t="inlineStr">
        <is>
          <t>BU11701</t>
        </is>
      </c>
      <c r="H8" s="324" t="inlineStr">
        <is>
          <t>2(B)</t>
        </is>
      </c>
      <c r="I8" s="324" t="n">
        <v>204</v>
      </c>
    </row>
    <row r="9" ht="16" customHeight="1">
      <c r="A9" s="323" t="n">
        <v>380</v>
      </c>
      <c r="B9" s="324" t="inlineStr">
        <is>
          <t>MLAC3</t>
        </is>
      </c>
      <c r="C9" s="324" t="inlineStr">
        <is>
          <t>M_LA</t>
        </is>
      </c>
      <c r="D9" s="324" t="n">
        <v>3200</v>
      </c>
      <c r="E9" s="324" t="inlineStr">
        <is>
          <t>Language Arts</t>
        </is>
      </c>
      <c r="F9" s="324" t="inlineStr">
        <is>
          <t>Vankuiken, Amy E</t>
        </is>
      </c>
      <c r="G9" s="324" t="inlineStr">
        <is>
          <t>BU11701</t>
        </is>
      </c>
      <c r="H9" s="324" t="inlineStr">
        <is>
          <t>1(G)</t>
        </is>
      </c>
      <c r="I9" s="324" t="n">
        <v>204</v>
      </c>
    </row>
    <row r="10" ht="16" customHeight="1">
      <c r="A10" s="323" t="n">
        <v>380</v>
      </c>
      <c r="B10" s="324" t="inlineStr">
        <is>
          <t>MLAC4</t>
        </is>
      </c>
      <c r="C10" s="324" t="inlineStr">
        <is>
          <t>M_LA</t>
        </is>
      </c>
      <c r="D10" s="324" t="n">
        <v>3200</v>
      </c>
      <c r="E10" s="324" t="inlineStr">
        <is>
          <t>Language Arts</t>
        </is>
      </c>
      <c r="F10" s="324" t="inlineStr">
        <is>
          <t>Vankuiken, Amy E</t>
        </is>
      </c>
      <c r="G10" s="324" t="inlineStr">
        <is>
          <t>BU11701</t>
        </is>
      </c>
      <c r="H10" s="186" t="inlineStr">
        <is>
          <t>2(G)</t>
        </is>
      </c>
      <c r="I10" s="324" t="n">
        <v>204</v>
      </c>
    </row>
    <row r="11" ht="16" customHeight="1">
      <c r="A11" s="323" t="n">
        <v>380</v>
      </c>
      <c r="B11" s="324" t="inlineStr">
        <is>
          <t>MLAC5</t>
        </is>
      </c>
      <c r="C11" s="324" t="inlineStr">
        <is>
          <t>M_LA</t>
        </is>
      </c>
      <c r="D11" s="324" t="n">
        <v>3200</v>
      </c>
      <c r="E11" s="324" t="inlineStr">
        <is>
          <t>Language Arts</t>
        </is>
      </c>
      <c r="F11" s="324" t="inlineStr">
        <is>
          <t>Vankuiken, Amy E</t>
        </is>
      </c>
      <c r="G11" s="324" t="inlineStr">
        <is>
          <t>BU11701</t>
        </is>
      </c>
      <c r="H11" s="186" t="inlineStr">
        <is>
          <t>5(G)</t>
        </is>
      </c>
      <c r="I11" s="324" t="n">
        <v>204</v>
      </c>
    </row>
    <row r="12" ht="16" customHeight="1">
      <c r="A12" s="323" t="n">
        <v>380</v>
      </c>
      <c r="B12" s="324" t="inlineStr">
        <is>
          <t>ALAC1</t>
        </is>
      </c>
      <c r="C12" s="324" t="inlineStr">
        <is>
          <t>M_LA</t>
        </is>
      </c>
      <c r="D12" s="324" t="n">
        <v>3200</v>
      </c>
      <c r="E12" s="324" t="inlineStr">
        <is>
          <t>Language Arts</t>
        </is>
      </c>
      <c r="F12" s="324" t="inlineStr">
        <is>
          <t>Huson, Madison Elise</t>
        </is>
      </c>
      <c r="G12" s="324" t="inlineStr">
        <is>
          <t>HU60085</t>
        </is>
      </c>
      <c r="H12" s="324" t="inlineStr">
        <is>
          <t>1(B)</t>
        </is>
      </c>
      <c r="I12" s="324" t="n">
        <v>304</v>
      </c>
    </row>
    <row r="13" ht="16" customHeight="1">
      <c r="A13" s="323" t="n">
        <v>380</v>
      </c>
      <c r="B13" s="324" t="inlineStr">
        <is>
          <t>ALAC2</t>
        </is>
      </c>
      <c r="C13" s="324" t="inlineStr">
        <is>
          <t>M_LA</t>
        </is>
      </c>
      <c r="D13" s="324" t="n">
        <v>3200</v>
      </c>
      <c r="E13" s="324" t="inlineStr">
        <is>
          <t>Language Arts</t>
        </is>
      </c>
      <c r="F13" s="324" t="inlineStr">
        <is>
          <t>Huson, Madison Elise</t>
        </is>
      </c>
      <c r="G13" s="324" t="inlineStr">
        <is>
          <t>HU60085</t>
        </is>
      </c>
      <c r="H13" s="324" t="inlineStr">
        <is>
          <t>2(B)</t>
        </is>
      </c>
      <c r="I13" s="324" t="n">
        <v>304</v>
      </c>
    </row>
    <row r="14" ht="16" customHeight="1">
      <c r="A14" s="323" t="n">
        <v>380</v>
      </c>
      <c r="B14" s="324" t="inlineStr">
        <is>
          <t>ALAC3</t>
        </is>
      </c>
      <c r="C14" s="324" t="inlineStr">
        <is>
          <t>M_LA</t>
        </is>
      </c>
      <c r="D14" s="324" t="n">
        <v>3200</v>
      </c>
      <c r="E14" s="324" t="inlineStr">
        <is>
          <t>Language Arts</t>
        </is>
      </c>
      <c r="F14" s="324" t="inlineStr">
        <is>
          <t>Huson, Madison Elise</t>
        </is>
      </c>
      <c r="G14" s="324" t="inlineStr">
        <is>
          <t>HU60085</t>
        </is>
      </c>
      <c r="H14" s="324" t="inlineStr">
        <is>
          <t>1(G)</t>
        </is>
      </c>
      <c r="I14" s="324" t="n">
        <v>304</v>
      </c>
    </row>
    <row r="15" ht="16" customHeight="1">
      <c r="A15" s="323" t="n">
        <v>380</v>
      </c>
      <c r="B15" s="324" t="inlineStr">
        <is>
          <t>ALAC4</t>
        </is>
      </c>
      <c r="C15" s="324" t="inlineStr">
        <is>
          <t>M_LA</t>
        </is>
      </c>
      <c r="D15" s="324" t="n">
        <v>3200</v>
      </c>
      <c r="E15" s="324" t="inlineStr">
        <is>
          <t>Language Arts</t>
        </is>
      </c>
      <c r="F15" s="324" t="inlineStr">
        <is>
          <t>Huson, Madison Elise</t>
        </is>
      </c>
      <c r="G15" s="324" t="inlineStr">
        <is>
          <t>HU60085</t>
        </is>
      </c>
      <c r="H15" s="324" t="inlineStr">
        <is>
          <t>2(G)</t>
        </is>
      </c>
      <c r="I15" s="324" t="n">
        <v>304</v>
      </c>
    </row>
    <row r="16" ht="16" customHeight="1">
      <c r="A16" s="323" t="n">
        <v>380</v>
      </c>
      <c r="B16" s="324" t="inlineStr">
        <is>
          <t>ALAC5</t>
        </is>
      </c>
      <c r="C16" s="324" t="inlineStr">
        <is>
          <t>M_LA</t>
        </is>
      </c>
      <c r="D16" s="324" t="n">
        <v>3200</v>
      </c>
      <c r="E16" s="324" t="inlineStr">
        <is>
          <t>Language Arts</t>
        </is>
      </c>
      <c r="F16" s="324" t="inlineStr">
        <is>
          <t>Huson, Madison Elise</t>
        </is>
      </c>
      <c r="G16" s="324" t="inlineStr">
        <is>
          <t>HU60085</t>
        </is>
      </c>
      <c r="H16" s="324" t="inlineStr">
        <is>
          <t>5(G)</t>
        </is>
      </c>
      <c r="I16" s="324" t="n">
        <v>304</v>
      </c>
    </row>
    <row r="17" ht="16" customHeight="1">
      <c r="A17" s="323" t="n">
        <v>380</v>
      </c>
      <c r="B17" s="324" t="inlineStr">
        <is>
          <t>MHRJG</t>
        </is>
      </c>
      <c r="C17" s="324" t="inlineStr">
        <is>
          <t>M_HR</t>
        </is>
      </c>
      <c r="D17" s="324" t="n">
        <v>3200</v>
      </c>
      <c r="E17" s="324" t="inlineStr">
        <is>
          <t>Homeroom</t>
        </is>
      </c>
      <c r="F17" s="324" t="inlineStr">
        <is>
          <t>Gonzalez, Jennifer R</t>
        </is>
      </c>
      <c r="G17" s="324" t="inlineStr">
        <is>
          <t>GO71463</t>
        </is>
      </c>
      <c r="H17" s="324" t="inlineStr">
        <is>
          <t>6(B-G)</t>
        </is>
      </c>
      <c r="I17" s="324" t="n">
        <v>202</v>
      </c>
    </row>
    <row r="18" ht="16" customHeight="1">
      <c r="A18" s="323" t="n">
        <v>380</v>
      </c>
      <c r="B18" s="324" t="inlineStr">
        <is>
          <t>SHRJI</t>
        </is>
      </c>
      <c r="C18" s="324" t="inlineStr">
        <is>
          <t>M_HR</t>
        </is>
      </c>
      <c r="D18" s="324" t="n">
        <v>3200</v>
      </c>
      <c r="E18" s="324" t="inlineStr">
        <is>
          <t>Homeroom</t>
        </is>
      </c>
      <c r="F18" s="324" t="inlineStr">
        <is>
          <t>Inada, Julie A</t>
        </is>
      </c>
      <c r="G18" s="324" t="inlineStr">
        <is>
          <t>IN64572</t>
        </is>
      </c>
      <c r="H18" s="324" t="inlineStr">
        <is>
          <t>6(B-G)</t>
        </is>
      </c>
      <c r="I18" s="324" t="n">
        <v>104</v>
      </c>
    </row>
    <row r="19" ht="16" customHeight="1">
      <c r="A19" s="323" t="n">
        <v>380</v>
      </c>
      <c r="B19" s="324" t="inlineStr">
        <is>
          <t>SHRDO</t>
        </is>
      </c>
      <c r="C19" s="324" t="inlineStr">
        <is>
          <t>M_HR</t>
        </is>
      </c>
      <c r="D19" s="324" t="n">
        <v>3200</v>
      </c>
      <c r="E19" s="324" t="inlineStr">
        <is>
          <t>Homeroom</t>
        </is>
      </c>
      <c r="F19" s="324" t="inlineStr">
        <is>
          <t>Otte, Daniel L</t>
        </is>
      </c>
      <c r="G19" s="324" t="inlineStr">
        <is>
          <t>OT86067</t>
        </is>
      </c>
      <c r="H19" s="324" t="inlineStr">
        <is>
          <t>6(B-G)</t>
        </is>
      </c>
      <c r="I19" s="324" t="n">
        <v>101</v>
      </c>
    </row>
    <row r="20" ht="16" customHeight="1">
      <c r="A20" s="323" t="n">
        <v>380</v>
      </c>
      <c r="B20" s="324" t="inlineStr">
        <is>
          <t>MHRAV</t>
        </is>
      </c>
      <c r="C20" s="324" t="inlineStr">
        <is>
          <t>M_HR</t>
        </is>
      </c>
      <c r="D20" s="324" t="n">
        <v>3200</v>
      </c>
      <c r="E20" s="324" t="inlineStr">
        <is>
          <t>Homeroom</t>
        </is>
      </c>
      <c r="F20" s="324" t="inlineStr">
        <is>
          <t>Vankuiken, Amy E</t>
        </is>
      </c>
      <c r="G20" s="324" t="inlineStr">
        <is>
          <t>BU11701</t>
        </is>
      </c>
      <c r="H20" s="324" t="inlineStr">
        <is>
          <t>6(B-G)</t>
        </is>
      </c>
      <c r="I20" s="324" t="n">
        <v>204</v>
      </c>
    </row>
    <row r="21" ht="16" customHeight="1">
      <c r="A21" s="323" t="n">
        <v>380</v>
      </c>
      <c r="B21" s="324" t="inlineStr">
        <is>
          <t>SYHRJM</t>
        </is>
      </c>
      <c r="C21" s="324" t="inlineStr">
        <is>
          <t>M_HR</t>
        </is>
      </c>
      <c r="D21" s="324" t="n">
        <v>3200</v>
      </c>
      <c r="E21" s="324" t="inlineStr">
        <is>
          <t>Homeroom</t>
        </is>
      </c>
      <c r="F21" s="324" t="inlineStr">
        <is>
          <t>Multanen, Jeff</t>
        </is>
      </c>
      <c r="G21" s="324" t="inlineStr">
        <is>
          <t>MU11767</t>
        </is>
      </c>
      <c r="H21" s="324" t="inlineStr">
        <is>
          <t>1(B-G)</t>
        </is>
      </c>
      <c r="I21" s="324" t="n">
        <v>72</v>
      </c>
    </row>
    <row r="22" ht="16" customHeight="1">
      <c r="A22" s="323" t="n">
        <v>380</v>
      </c>
      <c r="B22" s="324" t="inlineStr">
        <is>
          <t>CHRMS</t>
        </is>
      </c>
      <c r="C22" s="324" t="inlineStr">
        <is>
          <t>M_HR</t>
        </is>
      </c>
      <c r="D22" s="324" t="n">
        <v>3200</v>
      </c>
      <c r="E22" s="324" t="inlineStr">
        <is>
          <t>Homeroom</t>
        </is>
      </c>
      <c r="F22" s="324" t="inlineStr">
        <is>
          <t>Street, Martha Oldfield</t>
        </is>
      </c>
      <c r="G22" s="324" t="inlineStr">
        <is>
          <t>ST50719</t>
        </is>
      </c>
      <c r="H22" s="324" t="inlineStr">
        <is>
          <t>1(B-G)</t>
        </is>
      </c>
      <c r="I22" s="324" t="n">
        <v>84</v>
      </c>
    </row>
    <row r="23" ht="16" customHeight="1">
      <c r="A23" s="323" t="n">
        <v>380</v>
      </c>
      <c r="B23" s="324" t="inlineStr">
        <is>
          <t>SHREA</t>
        </is>
      </c>
      <c r="C23" s="324" t="inlineStr">
        <is>
          <t>M_HR</t>
        </is>
      </c>
      <c r="D23" s="324" t="n">
        <v>3200</v>
      </c>
      <c r="E23" s="324" t="inlineStr">
        <is>
          <t>Homeroom</t>
        </is>
      </c>
      <c r="F23" s="324" t="inlineStr">
        <is>
          <t>Atanes, Elisabeth Osborne</t>
        </is>
      </c>
      <c r="G23" s="324" t="inlineStr">
        <is>
          <t>AT30756</t>
        </is>
      </c>
      <c r="H23" s="324" t="inlineStr">
        <is>
          <t>6(B-G)</t>
        </is>
      </c>
      <c r="I23" s="324" t="n">
        <v>105</v>
      </c>
    </row>
    <row r="24" ht="16" customHeight="1">
      <c r="A24" s="323" t="n">
        <v>380</v>
      </c>
      <c r="B24" s="324" t="inlineStr">
        <is>
          <t>SHRJH</t>
        </is>
      </c>
      <c r="C24" s="324" t="inlineStr">
        <is>
          <t>M_HR</t>
        </is>
      </c>
      <c r="D24" s="324" t="n">
        <v>3200</v>
      </c>
      <c r="E24" s="324" t="inlineStr">
        <is>
          <t>Homeroom</t>
        </is>
      </c>
      <c r="F24" s="324" t="inlineStr">
        <is>
          <t>Holderman, Jacob Stephen</t>
        </is>
      </c>
      <c r="G24" s="324" t="inlineStr">
        <is>
          <t>HO69548</t>
        </is>
      </c>
      <c r="H24" s="324" t="inlineStr">
        <is>
          <t>6(B-G)</t>
        </is>
      </c>
      <c r="I24" s="324" t="n">
        <v>102</v>
      </c>
    </row>
    <row r="25" ht="16" customHeight="1">
      <c r="A25" s="323" t="n">
        <v>380</v>
      </c>
      <c r="B25" s="324" t="inlineStr">
        <is>
          <t>AHRMH</t>
        </is>
      </c>
      <c r="C25" s="324" t="inlineStr">
        <is>
          <t>M_HR</t>
        </is>
      </c>
      <c r="D25" s="324" t="n">
        <v>3200</v>
      </c>
      <c r="E25" s="324" t="inlineStr">
        <is>
          <t>Homeroom</t>
        </is>
      </c>
      <c r="F25" s="324" t="inlineStr">
        <is>
          <t>Huson, Madison Elise</t>
        </is>
      </c>
      <c r="G25" s="324" t="inlineStr">
        <is>
          <t>HU60085</t>
        </is>
      </c>
      <c r="H25" s="324" t="inlineStr">
        <is>
          <t>6(B-G)</t>
        </is>
      </c>
      <c r="I25" s="324" t="n">
        <v>304</v>
      </c>
    </row>
    <row r="26" ht="16" customHeight="1">
      <c r="A26" s="323" t="n">
        <v>380</v>
      </c>
      <c r="B26" s="324" t="inlineStr">
        <is>
          <t>GHRLM</t>
        </is>
      </c>
      <c r="C26" s="324" t="inlineStr">
        <is>
          <t>M_HR</t>
        </is>
      </c>
      <c r="D26" s="324" t="n">
        <v>3200</v>
      </c>
      <c r="E26" s="324" t="inlineStr">
        <is>
          <t>Homeroom</t>
        </is>
      </c>
      <c r="F26" s="324" t="inlineStr">
        <is>
          <t>Miftahittin, Lucinda A</t>
        </is>
      </c>
      <c r="G26" s="324" t="inlineStr">
        <is>
          <t>MI23791</t>
        </is>
      </c>
      <c r="H26" s="324" t="inlineStr">
        <is>
          <t>1(B-G)</t>
        </is>
      </c>
      <c r="I26" s="324" t="n">
        <v>59</v>
      </c>
    </row>
    <row r="27" ht="16" customHeight="1">
      <c r="A27" s="323" t="n">
        <v>380</v>
      </c>
      <c r="B27" s="324" t="inlineStr">
        <is>
          <t>AHRAC</t>
        </is>
      </c>
      <c r="C27" s="324" t="inlineStr">
        <is>
          <t>M_HR</t>
        </is>
      </c>
      <c r="D27" s="324" t="n">
        <v>3200</v>
      </c>
      <c r="E27" s="324" t="inlineStr">
        <is>
          <t>Homeroom</t>
        </is>
      </c>
      <c r="F27" s="324" t="inlineStr">
        <is>
          <t>Carvalhaes, Andre Moraes</t>
        </is>
      </c>
      <c r="G27" s="324" t="inlineStr">
        <is>
          <t>CA64692</t>
        </is>
      </c>
      <c r="H27" s="324" t="inlineStr">
        <is>
          <t>6(B-G)</t>
        </is>
      </c>
      <c r="I27" s="324" t="n">
        <v>301</v>
      </c>
    </row>
    <row r="28" ht="16" customHeight="1">
      <c r="A28" s="323" t="n">
        <v>380</v>
      </c>
      <c r="B28" s="324" t="inlineStr">
        <is>
          <t>AHRAL</t>
        </is>
      </c>
      <c r="C28" s="324" t="inlineStr">
        <is>
          <t>M_HR</t>
        </is>
      </c>
      <c r="D28" s="324" t="n">
        <v>3200</v>
      </c>
      <c r="E28" s="324" t="inlineStr">
        <is>
          <t>Homeroom</t>
        </is>
      </c>
      <c r="F28" s="324" t="inlineStr">
        <is>
          <t>Lambert, Allen Charles</t>
        </is>
      </c>
      <c r="G28" s="324" t="inlineStr">
        <is>
          <t>LA31610</t>
        </is>
      </c>
      <c r="H28" s="324" t="inlineStr">
        <is>
          <t>6(B-G)</t>
        </is>
      </c>
      <c r="I28" s="324" t="n">
        <v>305</v>
      </c>
    </row>
    <row r="29" ht="16" customHeight="1">
      <c r="A29" s="323" t="n">
        <v>380</v>
      </c>
      <c r="B29" s="324" t="inlineStr">
        <is>
          <t>AHRML</t>
        </is>
      </c>
      <c r="C29" s="324" t="inlineStr">
        <is>
          <t>M_HR</t>
        </is>
      </c>
      <c r="D29" s="324" t="n">
        <v>3200</v>
      </c>
      <c r="E29" s="324" t="inlineStr">
        <is>
          <t>Homeroom</t>
        </is>
      </c>
      <c r="F29" s="324" t="inlineStr">
        <is>
          <t>Lindgren, Melinda Lamb</t>
        </is>
      </c>
      <c r="G29" s="324" t="inlineStr">
        <is>
          <t>LI41605</t>
        </is>
      </c>
      <c r="H29" s="324" t="inlineStr">
        <is>
          <t>6(B-G)</t>
        </is>
      </c>
      <c r="I29" s="324" t="n">
        <v>306</v>
      </c>
    </row>
    <row r="30" ht="16" customHeight="1">
      <c r="A30" s="323" t="n">
        <v>380</v>
      </c>
      <c r="B30" s="324" t="inlineStr">
        <is>
          <t>SHRVG</t>
        </is>
      </c>
      <c r="C30" s="324" t="inlineStr">
        <is>
          <t>M_HR</t>
        </is>
      </c>
      <c r="D30" s="324" t="n">
        <v>3200</v>
      </c>
      <c r="E30" s="324" t="inlineStr">
        <is>
          <t>Homeroom</t>
        </is>
      </c>
      <c r="F30" s="324" t="inlineStr">
        <is>
          <t>Grant , Vanessa May</t>
        </is>
      </c>
      <c r="G30" s="324" t="inlineStr">
        <is>
          <t>GR32479</t>
        </is>
      </c>
      <c r="H30" s="324" t="inlineStr">
        <is>
          <t>6(B-G)</t>
        </is>
      </c>
      <c r="I30" s="324" t="n">
        <v>106</v>
      </c>
    </row>
    <row r="31" ht="16" customHeight="1">
      <c r="A31" s="323" t="n">
        <v>380</v>
      </c>
      <c r="B31" s="324" t="inlineStr">
        <is>
          <t>SYHRAH</t>
        </is>
      </c>
      <c r="C31" s="324" t="inlineStr">
        <is>
          <t>M_HR</t>
        </is>
      </c>
      <c r="D31" s="324" t="n">
        <v>3200</v>
      </c>
      <c r="E31" s="324" t="inlineStr">
        <is>
          <t>Homeroom</t>
        </is>
      </c>
      <c r="F31" s="324" t="inlineStr">
        <is>
          <t>Guerin, Jenny Wagner</t>
        </is>
      </c>
      <c r="G31" s="324" t="inlineStr">
        <is>
          <t>GU99313</t>
        </is>
      </c>
      <c r="H31" s="324" t="inlineStr">
        <is>
          <t>1(B-G)</t>
        </is>
      </c>
      <c r="I31" s="324" t="n">
        <v>71</v>
      </c>
    </row>
    <row r="32" ht="16" customHeight="1">
      <c r="A32" s="323" t="n">
        <v>380</v>
      </c>
      <c r="B32" s="324" t="inlineStr">
        <is>
          <t>MHRKP</t>
        </is>
      </c>
      <c r="C32" s="324" t="inlineStr">
        <is>
          <t>M_HR</t>
        </is>
      </c>
      <c r="D32" s="324" t="n">
        <v>3200</v>
      </c>
      <c r="E32" s="324" t="inlineStr">
        <is>
          <t>Homeroom</t>
        </is>
      </c>
      <c r="F32" s="324" t="inlineStr">
        <is>
          <t>Patinio, Kylie Elizabeth</t>
        </is>
      </c>
      <c r="G32" s="324" t="inlineStr">
        <is>
          <t>PA83787</t>
        </is>
      </c>
      <c r="H32" s="324" t="inlineStr">
        <is>
          <t>6(B-G)</t>
        </is>
      </c>
      <c r="I32" s="324" t="n">
        <v>205</v>
      </c>
    </row>
    <row r="33" ht="16" customHeight="1">
      <c r="A33" s="323" t="n">
        <v>380</v>
      </c>
      <c r="B33" s="324" t="inlineStr">
        <is>
          <t>AHRSM</t>
        </is>
      </c>
      <c r="C33" s="324" t="inlineStr">
        <is>
          <t>M_HR</t>
        </is>
      </c>
      <c r="D33" s="324" t="n">
        <v>3200</v>
      </c>
      <c r="E33" s="324" t="inlineStr">
        <is>
          <t>Homeroom</t>
        </is>
      </c>
      <c r="F33" s="324" t="inlineStr">
        <is>
          <t>McMillan, Samantha Marie</t>
        </is>
      </c>
      <c r="G33" s="324" t="inlineStr">
        <is>
          <t>MC20147</t>
        </is>
      </c>
      <c r="H33" s="324" t="inlineStr">
        <is>
          <t>6(B-G)</t>
        </is>
      </c>
      <c r="I33" s="324" t="n">
        <v>302</v>
      </c>
    </row>
    <row r="34" ht="16" customHeight="1">
      <c r="A34" s="323" t="n">
        <v>380</v>
      </c>
      <c r="B34" s="324" t="inlineStr">
        <is>
          <t>MHRTH</t>
        </is>
      </c>
      <c r="C34" s="324" t="inlineStr">
        <is>
          <t>M_HR</t>
        </is>
      </c>
      <c r="D34" s="324" t="n">
        <v>3200</v>
      </c>
      <c r="E34" s="324" t="inlineStr">
        <is>
          <t>Homeroom</t>
        </is>
      </c>
      <c r="F34" s="324" t="inlineStr">
        <is>
          <t>Hampton, Tyler Jacob</t>
        </is>
      </c>
      <c r="G34" s="324" t="inlineStr">
        <is>
          <t>HA85895</t>
        </is>
      </c>
      <c r="H34" s="324" t="inlineStr">
        <is>
          <t>6(B-G)</t>
        </is>
      </c>
      <c r="I34" s="324" t="n">
        <v>206</v>
      </c>
    </row>
    <row r="35" ht="16" customHeight="1">
      <c r="A35" s="323" t="n">
        <v>380</v>
      </c>
      <c r="B35" s="324" t="inlineStr">
        <is>
          <t>MHRWB</t>
        </is>
      </c>
      <c r="C35" s="324" t="inlineStr">
        <is>
          <t>M_HR</t>
        </is>
      </c>
      <c r="D35" s="324" t="n">
        <v>3200</v>
      </c>
      <c r="E35" s="324" t="inlineStr">
        <is>
          <t>Homeroom</t>
        </is>
      </c>
      <c r="F35" s="324" t="inlineStr">
        <is>
          <t>Beckett, William Patrick</t>
        </is>
      </c>
      <c r="G35" s="324" t="inlineStr">
        <is>
          <t>BE68869</t>
        </is>
      </c>
      <c r="H35" s="324" t="inlineStr">
        <is>
          <t>6(B-G)</t>
        </is>
      </c>
      <c r="I35" s="324" t="n">
        <v>201</v>
      </c>
    </row>
    <row r="36" ht="16" customHeight="1">
      <c r="A36" s="323" t="n">
        <v>380</v>
      </c>
      <c r="B36" s="324" t="inlineStr">
        <is>
          <t>LUNCH2</t>
        </is>
      </c>
      <c r="C36" s="324" t="inlineStr">
        <is>
          <t>M_L2</t>
        </is>
      </c>
      <c r="D36" s="324" t="n">
        <v>3200</v>
      </c>
      <c r="E36" s="324" t="inlineStr">
        <is>
          <t>LUNCH2</t>
        </is>
      </c>
      <c r="F36" s="324" t="inlineStr">
        <is>
          <t>Gyarmathy, Rebecca E</t>
        </is>
      </c>
      <c r="G36" s="324" t="inlineStr">
        <is>
          <t>GY03059</t>
        </is>
      </c>
      <c r="H36" s="324" t="inlineStr">
        <is>
          <t>5(B-G)</t>
        </is>
      </c>
      <c r="I36" s="324" t="inlineStr">
        <is>
          <t>CAFE</t>
        </is>
      </c>
    </row>
    <row r="37" ht="16" customHeight="1">
      <c r="A37" s="323" t="n">
        <v>380</v>
      </c>
      <c r="B37" s="324" t="inlineStr">
        <is>
          <t>LUNCH1</t>
        </is>
      </c>
      <c r="C37" s="324" t="inlineStr">
        <is>
          <t>M_L1</t>
        </is>
      </c>
      <c r="D37" s="324" t="n">
        <v>3200</v>
      </c>
      <c r="E37" s="324" t="inlineStr">
        <is>
          <t>LUNCH1</t>
        </is>
      </c>
      <c r="F37" s="324" t="inlineStr">
        <is>
          <t>Gyarmathy, Rebecca E</t>
        </is>
      </c>
      <c r="G37" s="324" t="inlineStr">
        <is>
          <t>GY03059</t>
        </is>
      </c>
      <c r="H37" s="324" t="inlineStr">
        <is>
          <t>3(B-G)</t>
        </is>
      </c>
      <c r="I37" s="324" t="inlineStr">
        <is>
          <t>CAFE</t>
        </is>
      </c>
    </row>
    <row r="38" ht="16" customHeight="1">
      <c r="A38" s="323" t="n">
        <v>380</v>
      </c>
      <c r="B38" s="324" t="inlineStr">
        <is>
          <t>BORCH7G</t>
        </is>
      </c>
      <c r="C38" s="324" t="inlineStr">
        <is>
          <t>M_ORCH1</t>
        </is>
      </c>
      <c r="D38" s="324" t="n">
        <v>3200</v>
      </c>
      <c r="E38" s="324" t="inlineStr">
        <is>
          <t>Beginning Orchestra</t>
        </is>
      </c>
      <c r="F38" s="324" t="inlineStr">
        <is>
          <t>Trolley, Lauren V</t>
        </is>
      </c>
      <c r="G38" s="324" t="inlineStr">
        <is>
          <t>TR09840</t>
        </is>
      </c>
      <c r="H38" s="324" t="inlineStr">
        <is>
          <t>7(G)</t>
        </is>
      </c>
      <c r="I38" s="324" t="n">
        <v>209</v>
      </c>
    </row>
    <row r="39" ht="16" customHeight="1">
      <c r="A39" s="323" t="n">
        <v>380</v>
      </c>
      <c r="B39" s="324" t="inlineStr">
        <is>
          <t>ORCH17B</t>
        </is>
      </c>
      <c r="C39" s="324" t="inlineStr">
        <is>
          <t>M_ORCH1</t>
        </is>
      </c>
      <c r="D39" s="324" t="n">
        <v>3200</v>
      </c>
      <c r="E39" s="324" t="inlineStr">
        <is>
          <t>Beginning Orchestra</t>
        </is>
      </c>
      <c r="F39" s="324" t="inlineStr">
        <is>
          <t>Trolley, Lauren V</t>
        </is>
      </c>
      <c r="G39" s="324" t="inlineStr">
        <is>
          <t>TR09840</t>
        </is>
      </c>
      <c r="H39" s="324" t="inlineStr">
        <is>
          <t>7(B)</t>
        </is>
      </c>
      <c r="I39" s="324" t="n">
        <v>209</v>
      </c>
    </row>
    <row r="40" ht="16" customHeight="1">
      <c r="A40" s="323" t="n">
        <v>380</v>
      </c>
      <c r="B40" s="324" t="inlineStr">
        <is>
          <t>ORCHA5B</t>
        </is>
      </c>
      <c r="C40" s="324" t="inlineStr">
        <is>
          <t>M_ORCH2</t>
        </is>
      </c>
      <c r="D40" s="324" t="n">
        <v>3200</v>
      </c>
      <c r="E40" s="324" t="inlineStr">
        <is>
          <t>Advanced Orchestra</t>
        </is>
      </c>
      <c r="F40" s="324" t="inlineStr">
        <is>
          <t>Trolley, Lauren V</t>
        </is>
      </c>
      <c r="G40" s="324" t="inlineStr">
        <is>
          <t>TR09840</t>
        </is>
      </c>
      <c r="H40" s="324" t="inlineStr">
        <is>
          <t>5(B)</t>
        </is>
      </c>
      <c r="I40" s="324" t="n">
        <v>209</v>
      </c>
    </row>
    <row r="41" ht="16" customHeight="1">
      <c r="A41" s="323" t="n">
        <v>380</v>
      </c>
      <c r="B41" s="324" t="inlineStr">
        <is>
          <t>ORCHA5G</t>
        </is>
      </c>
      <c r="C41" s="324" t="inlineStr">
        <is>
          <t>M_ORCH2</t>
        </is>
      </c>
      <c r="D41" s="324" t="n">
        <v>3200</v>
      </c>
      <c r="E41" s="324" t="inlineStr">
        <is>
          <t>Advanced Orchestra</t>
        </is>
      </c>
      <c r="F41" s="324" t="inlineStr">
        <is>
          <t>Trolley, Lauren V</t>
        </is>
      </c>
      <c r="G41" s="324" t="inlineStr">
        <is>
          <t>TR09840</t>
        </is>
      </c>
      <c r="H41" s="324" t="inlineStr">
        <is>
          <t>5(G)</t>
        </is>
      </c>
      <c r="I41" s="324" t="n">
        <v>209</v>
      </c>
    </row>
    <row r="42" ht="16" customHeight="1">
      <c r="A42" s="323" t="n">
        <v>380</v>
      </c>
      <c r="B42" s="324" t="inlineStr">
        <is>
          <t>BAND7B</t>
        </is>
      </c>
      <c r="C42" s="324" t="inlineStr">
        <is>
          <t>M_BAND1</t>
        </is>
      </c>
      <c r="D42" s="324" t="n">
        <v>3200</v>
      </c>
      <c r="E42" s="324" t="inlineStr">
        <is>
          <t>Cadet Band</t>
        </is>
      </c>
      <c r="F42" s="324" t="inlineStr">
        <is>
          <t>Carstensen, Jenifer</t>
        </is>
      </c>
      <c r="G42" s="324" t="inlineStr">
        <is>
          <t>CA84164</t>
        </is>
      </c>
      <c r="H42" s="324" t="inlineStr">
        <is>
          <t>7(B)</t>
        </is>
      </c>
      <c r="I42" s="324" t="n">
        <v>210</v>
      </c>
    </row>
    <row r="43" ht="16" customHeight="1">
      <c r="A43" s="323" t="n">
        <v>380</v>
      </c>
      <c r="B43" s="324" t="inlineStr">
        <is>
          <t>BAND7G</t>
        </is>
      </c>
      <c r="C43" s="324" t="inlineStr">
        <is>
          <t>M_BAND1</t>
        </is>
      </c>
      <c r="D43" s="324" t="n">
        <v>3200</v>
      </c>
      <c r="E43" s="324" t="inlineStr">
        <is>
          <t>Cadet Band</t>
        </is>
      </c>
      <c r="F43" s="324" t="inlineStr">
        <is>
          <t>Carstensen, Jenifer</t>
        </is>
      </c>
      <c r="G43" s="324" t="inlineStr">
        <is>
          <t>CA84164</t>
        </is>
      </c>
      <c r="H43" s="324" t="inlineStr">
        <is>
          <t>7(G)</t>
        </is>
      </c>
      <c r="I43" s="324" t="n">
        <v>210</v>
      </c>
    </row>
    <row r="44" ht="16" customHeight="1">
      <c r="A44" s="323" t="n">
        <v>380</v>
      </c>
      <c r="B44" s="324" t="inlineStr">
        <is>
          <t>BAND5B</t>
        </is>
      </c>
      <c r="C44" s="324" t="inlineStr">
        <is>
          <t>M_BAND2</t>
        </is>
      </c>
      <c r="D44" s="324" t="n">
        <v>3200</v>
      </c>
      <c r="E44" s="324" t="inlineStr">
        <is>
          <t>Concert Band</t>
        </is>
      </c>
      <c r="F44" s="324" t="inlineStr">
        <is>
          <t>Carstensen, Jenifer</t>
        </is>
      </c>
      <c r="G44" s="324" t="inlineStr">
        <is>
          <t>CA84164</t>
        </is>
      </c>
      <c r="H44" s="324" t="inlineStr">
        <is>
          <t>5(B)</t>
        </is>
      </c>
      <c r="I44" s="324" t="n">
        <v>210</v>
      </c>
    </row>
    <row r="45" ht="16" customHeight="1">
      <c r="A45" s="323" t="n">
        <v>380</v>
      </c>
      <c r="B45" s="324" t="inlineStr">
        <is>
          <t>BAND5G</t>
        </is>
      </c>
      <c r="C45" s="324" t="inlineStr">
        <is>
          <t>M_BAND2</t>
        </is>
      </c>
      <c r="D45" s="324" t="n">
        <v>3200</v>
      </c>
      <c r="E45" s="324" t="inlineStr">
        <is>
          <t>Concert Band</t>
        </is>
      </c>
      <c r="F45" s="324" t="inlineStr">
        <is>
          <t>Carstensen, Jenifer</t>
        </is>
      </c>
      <c r="G45" s="324" t="inlineStr">
        <is>
          <t>CA84164</t>
        </is>
      </c>
      <c r="H45" s="324" t="inlineStr">
        <is>
          <t>5(G)</t>
        </is>
      </c>
      <c r="I45" s="324" t="n">
        <v>210</v>
      </c>
    </row>
    <row r="46" ht="16" customHeight="1">
      <c r="A46" s="323" t="n">
        <v>380</v>
      </c>
      <c r="B46" s="324" t="inlineStr">
        <is>
          <t>ART4GT2</t>
        </is>
      </c>
      <c r="C46" s="324" t="inlineStr">
        <is>
          <t>M_ART</t>
        </is>
      </c>
      <c r="D46" s="324" t="n">
        <v>3204</v>
      </c>
      <c r="E46" s="324" t="inlineStr">
        <is>
          <t>Art 7-8</t>
        </is>
      </c>
      <c r="F46" s="324" t="inlineStr">
        <is>
          <t>Davidson, Jarrett Rex</t>
        </is>
      </c>
      <c r="G46" s="324" t="inlineStr">
        <is>
          <t>DA33143</t>
        </is>
      </c>
      <c r="H46" s="324" t="inlineStr">
        <is>
          <t>4(G)</t>
        </is>
      </c>
      <c r="I46" s="324" t="n">
        <v>207</v>
      </c>
    </row>
    <row r="47" ht="16" customHeight="1">
      <c r="A47" s="323" t="n">
        <v>380</v>
      </c>
      <c r="B47" s="324" t="inlineStr">
        <is>
          <t>ART4GT3</t>
        </is>
      </c>
      <c r="C47" s="324" t="inlineStr">
        <is>
          <t>M_ART</t>
        </is>
      </c>
      <c r="D47" s="324" t="n">
        <v>3205</v>
      </c>
      <c r="E47" s="324" t="inlineStr">
        <is>
          <t>Art 7-8</t>
        </is>
      </c>
      <c r="F47" s="324" t="inlineStr">
        <is>
          <t>Davidson, Jarrett Rex</t>
        </is>
      </c>
      <c r="G47" s="324" t="inlineStr">
        <is>
          <t>DA33143</t>
        </is>
      </c>
      <c r="H47" s="324" t="inlineStr">
        <is>
          <t>4(G)</t>
        </is>
      </c>
      <c r="I47" s="324" t="n">
        <v>207</v>
      </c>
    </row>
    <row r="48" ht="16" customHeight="1">
      <c r="A48" s="323" t="n">
        <v>380</v>
      </c>
      <c r="B48" s="324" t="inlineStr">
        <is>
          <t>ART5BT1</t>
        </is>
      </c>
      <c r="C48" s="324" t="inlineStr">
        <is>
          <t>M_ART</t>
        </is>
      </c>
      <c r="D48" s="324" t="n">
        <v>3203</v>
      </c>
      <c r="E48" s="324" t="inlineStr">
        <is>
          <t>Art 7-8</t>
        </is>
      </c>
      <c r="F48" s="324" t="inlineStr">
        <is>
          <t>Davidson, Jarrett Rex</t>
        </is>
      </c>
      <c r="G48" s="324" t="inlineStr">
        <is>
          <t>DA33143</t>
        </is>
      </c>
      <c r="H48" s="324" t="inlineStr">
        <is>
          <t>5(B)</t>
        </is>
      </c>
      <c r="I48" s="324" t="n">
        <v>207</v>
      </c>
    </row>
    <row r="49" ht="16" customHeight="1">
      <c r="A49" s="323" t="n">
        <v>380</v>
      </c>
      <c r="B49" s="324" t="inlineStr">
        <is>
          <t>ART5BT2</t>
        </is>
      </c>
      <c r="C49" s="324" t="inlineStr">
        <is>
          <t>M_ART</t>
        </is>
      </c>
      <c r="D49" s="324" t="n">
        <v>3204</v>
      </c>
      <c r="E49" s="324" t="inlineStr">
        <is>
          <t>Art 7-8</t>
        </is>
      </c>
      <c r="F49" s="324" t="inlineStr">
        <is>
          <t>Davidson, Jarrett Rex</t>
        </is>
      </c>
      <c r="G49" s="324" t="inlineStr">
        <is>
          <t>DA33143</t>
        </is>
      </c>
      <c r="H49" s="324" t="inlineStr">
        <is>
          <t>5(B)</t>
        </is>
      </c>
      <c r="I49" s="324" t="n">
        <v>207</v>
      </c>
    </row>
    <row r="50" ht="16" customHeight="1">
      <c r="A50" s="323" t="n">
        <v>380</v>
      </c>
      <c r="B50" s="324" t="inlineStr">
        <is>
          <t>ART5BT3</t>
        </is>
      </c>
      <c r="C50" s="324" t="inlineStr">
        <is>
          <t>M_ART</t>
        </is>
      </c>
      <c r="D50" s="324" t="n">
        <v>3205</v>
      </c>
      <c r="E50" s="324" t="inlineStr">
        <is>
          <t>Art 7-8</t>
        </is>
      </c>
      <c r="F50" s="324" t="inlineStr">
        <is>
          <t>Davidson, Jarrett Rex</t>
        </is>
      </c>
      <c r="G50" s="324" t="inlineStr">
        <is>
          <t>DA33143</t>
        </is>
      </c>
      <c r="H50" s="324" t="inlineStr">
        <is>
          <t>5(B)</t>
        </is>
      </c>
      <c r="I50" s="324" t="n">
        <v>207</v>
      </c>
    </row>
    <row r="51" ht="16" customHeight="1">
      <c r="A51" s="323" t="n">
        <v>380</v>
      </c>
      <c r="B51" s="324" t="inlineStr">
        <is>
          <t>ART5GT1</t>
        </is>
      </c>
      <c r="C51" s="324" t="inlineStr">
        <is>
          <t>M_ART</t>
        </is>
      </c>
      <c r="D51" s="324" t="n">
        <v>3203</v>
      </c>
      <c r="E51" s="324" t="inlineStr">
        <is>
          <t>Art 7-8</t>
        </is>
      </c>
      <c r="F51" s="324" t="inlineStr">
        <is>
          <t>Davidson, Jarrett Rex</t>
        </is>
      </c>
      <c r="G51" s="324" t="inlineStr">
        <is>
          <t>DA33143</t>
        </is>
      </c>
      <c r="H51" s="324" t="inlineStr">
        <is>
          <t>5(G)</t>
        </is>
      </c>
      <c r="I51" s="324" t="n">
        <v>207</v>
      </c>
    </row>
    <row r="52" ht="16" customHeight="1">
      <c r="A52" s="323" t="n">
        <v>380</v>
      </c>
      <c r="B52" s="324" t="inlineStr">
        <is>
          <t>ART5GT2</t>
        </is>
      </c>
      <c r="C52" s="324" t="inlineStr">
        <is>
          <t>M_ART</t>
        </is>
      </c>
      <c r="D52" s="324" t="n">
        <v>3204</v>
      </c>
      <c r="E52" s="324" t="inlineStr">
        <is>
          <t>Art 7-8</t>
        </is>
      </c>
      <c r="F52" s="324" t="inlineStr">
        <is>
          <t>Davidson, Jarrett Rex</t>
        </is>
      </c>
      <c r="G52" s="324" t="inlineStr">
        <is>
          <t>DA33143</t>
        </is>
      </c>
      <c r="H52" s="324" t="inlineStr">
        <is>
          <t>5(G)</t>
        </is>
      </c>
      <c r="I52" s="324" t="n">
        <v>207</v>
      </c>
    </row>
    <row r="53" ht="16" customHeight="1">
      <c r="A53" s="323" t="n">
        <v>380</v>
      </c>
      <c r="B53" s="324" t="inlineStr">
        <is>
          <t>ART4BYL</t>
        </is>
      </c>
      <c r="C53" s="324" t="inlineStr">
        <is>
          <t>M_ART</t>
        </is>
      </c>
      <c r="D53" s="324" t="n">
        <v>3200</v>
      </c>
      <c r="E53" s="324" t="inlineStr">
        <is>
          <t>Art 7-8</t>
        </is>
      </c>
      <c r="F53" s="324" t="inlineStr">
        <is>
          <t>Davidson, Jarrett Rex</t>
        </is>
      </c>
      <c r="G53" s="324" t="inlineStr">
        <is>
          <t>DA33143</t>
        </is>
      </c>
      <c r="H53" s="324" t="inlineStr">
        <is>
          <t>4(B)</t>
        </is>
      </c>
      <c r="I53" s="324" t="n">
        <v>207</v>
      </c>
    </row>
    <row r="54" ht="16" customHeight="1">
      <c r="A54" s="323" t="n">
        <v>380</v>
      </c>
      <c r="B54" s="324" t="inlineStr">
        <is>
          <t>ART4GT1</t>
        </is>
      </c>
      <c r="C54" s="324" t="inlineStr">
        <is>
          <t>M_ART</t>
        </is>
      </c>
      <c r="D54" s="324" t="n">
        <v>3203</v>
      </c>
      <c r="E54" s="324" t="inlineStr">
        <is>
          <t>Art 7-8</t>
        </is>
      </c>
      <c r="F54" s="324" t="inlineStr">
        <is>
          <t>Davidson, Jarrett Rex</t>
        </is>
      </c>
      <c r="G54" s="324" t="inlineStr">
        <is>
          <t>DA33143</t>
        </is>
      </c>
      <c r="H54" s="324" t="inlineStr">
        <is>
          <t>4(G)</t>
        </is>
      </c>
      <c r="I54" s="324" t="n">
        <v>207</v>
      </c>
    </row>
    <row r="55" ht="16" customHeight="1">
      <c r="A55" s="323" t="n">
        <v>380</v>
      </c>
      <c r="B55" s="324" t="inlineStr">
        <is>
          <t>ART5GT3</t>
        </is>
      </c>
      <c r="C55" s="324" t="inlineStr">
        <is>
          <t>M_ART</t>
        </is>
      </c>
      <c r="D55" s="324" t="n">
        <v>3205</v>
      </c>
      <c r="E55" s="324" t="inlineStr">
        <is>
          <t>Art 7-8</t>
        </is>
      </c>
      <c r="F55" s="324" t="inlineStr">
        <is>
          <t>Davidson, Jarrett Rex</t>
        </is>
      </c>
      <c r="G55" s="324" t="inlineStr">
        <is>
          <t>DA33143</t>
        </is>
      </c>
      <c r="H55" s="324" t="inlineStr">
        <is>
          <t>5(G)</t>
        </is>
      </c>
      <c r="I55" s="324" t="n">
        <v>207</v>
      </c>
    </row>
    <row r="56" ht="16" customHeight="1">
      <c r="A56" s="323" t="n">
        <v>380</v>
      </c>
      <c r="B56" s="324" t="inlineStr">
        <is>
          <t>WAMS4BT1</t>
        </is>
      </c>
      <c r="C56" s="324" t="inlineStr">
        <is>
          <t>M_WAMS</t>
        </is>
      </c>
      <c r="D56" s="324" t="n">
        <v>3203</v>
      </c>
      <c r="E56" s="324" t="inlineStr">
        <is>
          <t>Video Production 7-8</t>
        </is>
      </c>
      <c r="F56" s="324" t="inlineStr">
        <is>
          <t>Stroud, John Paul</t>
        </is>
      </c>
      <c r="G56" s="324" t="inlineStr">
        <is>
          <t>ST56283</t>
        </is>
      </c>
      <c r="H56" s="324" t="inlineStr">
        <is>
          <t>4(B)</t>
        </is>
      </c>
      <c r="I56" s="324" t="n">
        <v>67</v>
      </c>
    </row>
    <row r="57" ht="16" customHeight="1">
      <c r="A57" s="323" t="n">
        <v>380</v>
      </c>
      <c r="B57" s="324" t="inlineStr">
        <is>
          <t>WAMS4BT2</t>
        </is>
      </c>
      <c r="C57" s="324" t="inlineStr">
        <is>
          <t>M_WAMS</t>
        </is>
      </c>
      <c r="D57" s="324" t="n">
        <v>3204</v>
      </c>
      <c r="E57" s="324" t="inlineStr">
        <is>
          <t>Video Production 7-8</t>
        </is>
      </c>
      <c r="F57" s="324" t="inlineStr">
        <is>
          <t>Stroud, John Paul</t>
        </is>
      </c>
      <c r="G57" s="324" t="inlineStr">
        <is>
          <t>ST56283</t>
        </is>
      </c>
      <c r="H57" s="324" t="inlineStr">
        <is>
          <t>4(B)</t>
        </is>
      </c>
      <c r="I57" s="324" t="n">
        <v>67</v>
      </c>
    </row>
    <row r="58" ht="16" customHeight="1">
      <c r="A58" s="323" t="n">
        <v>380</v>
      </c>
      <c r="B58" s="324" t="inlineStr">
        <is>
          <t>WAMS4BT3</t>
        </is>
      </c>
      <c r="C58" s="324" t="inlineStr">
        <is>
          <t>M_WAMS</t>
        </is>
      </c>
      <c r="D58" s="324" t="n">
        <v>3205</v>
      </c>
      <c r="E58" s="324" t="inlineStr">
        <is>
          <t>Video Production 7-8</t>
        </is>
      </c>
      <c r="F58" s="324" t="inlineStr">
        <is>
          <t>Stroud, John Paul</t>
        </is>
      </c>
      <c r="G58" s="324" t="inlineStr">
        <is>
          <t>ST56283</t>
        </is>
      </c>
      <c r="H58" s="324" t="inlineStr">
        <is>
          <t>4(B)</t>
        </is>
      </c>
      <c r="I58" s="324" t="n">
        <v>67</v>
      </c>
    </row>
    <row r="59" ht="16" customHeight="1">
      <c r="A59" s="323" t="n">
        <v>380</v>
      </c>
      <c r="B59" s="324" t="inlineStr">
        <is>
          <t>WAMS4GT2</t>
        </is>
      </c>
      <c r="C59" s="324" t="inlineStr">
        <is>
          <t>M_WAMS</t>
        </is>
      </c>
      <c r="D59" s="324" t="n">
        <v>3204</v>
      </c>
      <c r="E59" s="324" t="inlineStr">
        <is>
          <t>Video Production 7-8</t>
        </is>
      </c>
      <c r="F59" s="324" t="inlineStr">
        <is>
          <t>Stroud, John Paul</t>
        </is>
      </c>
      <c r="G59" s="324" t="inlineStr">
        <is>
          <t>ST56283</t>
        </is>
      </c>
      <c r="H59" s="324" t="inlineStr">
        <is>
          <t>4(G)</t>
        </is>
      </c>
      <c r="I59" s="324" t="n">
        <v>67</v>
      </c>
    </row>
    <row r="60" ht="16" customHeight="1">
      <c r="A60" s="323" t="n">
        <v>380</v>
      </c>
      <c r="B60" s="324" t="inlineStr">
        <is>
          <t>WAMS4GT3</t>
        </is>
      </c>
      <c r="C60" s="324" t="inlineStr">
        <is>
          <t>M_WAMS</t>
        </is>
      </c>
      <c r="D60" s="324" t="n">
        <v>3205</v>
      </c>
      <c r="E60" s="324" t="inlineStr">
        <is>
          <t>Video Production 7-8</t>
        </is>
      </c>
      <c r="F60" s="324" t="inlineStr">
        <is>
          <t>Stroud, John Paul</t>
        </is>
      </c>
      <c r="G60" s="324" t="inlineStr">
        <is>
          <t>ST56283</t>
        </is>
      </c>
      <c r="H60" s="324" t="inlineStr">
        <is>
          <t>4(G)</t>
        </is>
      </c>
      <c r="I60" s="324" t="n">
        <v>67</v>
      </c>
    </row>
    <row r="61" ht="16" customHeight="1">
      <c r="A61" s="323" t="n">
        <v>380</v>
      </c>
      <c r="B61" s="324" t="inlineStr">
        <is>
          <t>WAMS5BT1</t>
        </is>
      </c>
      <c r="C61" s="324" t="inlineStr">
        <is>
          <t>M_WAMS</t>
        </is>
      </c>
      <c r="D61" s="324" t="n">
        <v>3203</v>
      </c>
      <c r="E61" s="324" t="inlineStr">
        <is>
          <t>Video Production 7-8</t>
        </is>
      </c>
      <c r="F61" s="324" t="inlineStr">
        <is>
          <t>Stroud, John Paul</t>
        </is>
      </c>
      <c r="G61" s="324" t="inlineStr">
        <is>
          <t>ST56283</t>
        </is>
      </c>
      <c r="H61" s="324" t="inlineStr">
        <is>
          <t>5(B)</t>
        </is>
      </c>
      <c r="I61" s="324" t="n">
        <v>67</v>
      </c>
    </row>
    <row r="62" ht="16" customHeight="1">
      <c r="A62" s="323" t="n">
        <v>380</v>
      </c>
      <c r="B62" s="324" t="inlineStr">
        <is>
          <t>WAMS5BT2</t>
        </is>
      </c>
      <c r="C62" s="324" t="inlineStr">
        <is>
          <t>M_WAMS</t>
        </is>
      </c>
      <c r="D62" s="324" t="n">
        <v>3204</v>
      </c>
      <c r="E62" s="324" t="inlineStr">
        <is>
          <t>Video Production 7-8</t>
        </is>
      </c>
      <c r="F62" s="324" t="inlineStr">
        <is>
          <t>Stroud, John Paul</t>
        </is>
      </c>
      <c r="G62" s="324" t="inlineStr">
        <is>
          <t>ST56283</t>
        </is>
      </c>
      <c r="H62" s="324" t="inlineStr">
        <is>
          <t>5(B)</t>
        </is>
      </c>
      <c r="I62" s="324" t="n">
        <v>67</v>
      </c>
    </row>
    <row r="63" ht="16" customHeight="1">
      <c r="A63" s="323" t="n">
        <v>380</v>
      </c>
      <c r="B63" s="324" t="inlineStr">
        <is>
          <t>WAMS5BT3</t>
        </is>
      </c>
      <c r="C63" s="324" t="inlineStr">
        <is>
          <t>M_WAMS</t>
        </is>
      </c>
      <c r="D63" s="324" t="n">
        <v>3205</v>
      </c>
      <c r="E63" s="324" t="inlineStr">
        <is>
          <t>Video Production 7-8</t>
        </is>
      </c>
      <c r="F63" s="324" t="inlineStr">
        <is>
          <t>Stroud, John Paul</t>
        </is>
      </c>
      <c r="G63" s="324" t="inlineStr">
        <is>
          <t>ST56283</t>
        </is>
      </c>
      <c r="H63" s="324" t="inlineStr">
        <is>
          <t>5(B)</t>
        </is>
      </c>
      <c r="I63" s="324" t="n">
        <v>67</v>
      </c>
    </row>
    <row r="64" ht="16" customHeight="1">
      <c r="A64" s="323" t="n">
        <v>380</v>
      </c>
      <c r="B64" s="324" t="inlineStr">
        <is>
          <t>WAMS5GT1</t>
        </is>
      </c>
      <c r="C64" s="324" t="inlineStr">
        <is>
          <t>M_WAMS</t>
        </is>
      </c>
      <c r="D64" s="324" t="n">
        <v>3203</v>
      </c>
      <c r="E64" s="324" t="inlineStr">
        <is>
          <t>Video Production 7-8</t>
        </is>
      </c>
      <c r="F64" s="324" t="inlineStr">
        <is>
          <t>Stroud, John Paul</t>
        </is>
      </c>
      <c r="G64" s="324" t="inlineStr">
        <is>
          <t>ST56283</t>
        </is>
      </c>
      <c r="H64" s="324" t="inlineStr">
        <is>
          <t>5(G)</t>
        </is>
      </c>
      <c r="I64" s="324" t="n">
        <v>67</v>
      </c>
    </row>
    <row r="65" ht="16" customHeight="1">
      <c r="A65" s="323" t="n">
        <v>380</v>
      </c>
      <c r="B65" s="324" t="inlineStr">
        <is>
          <t>WAMS5GT2</t>
        </is>
      </c>
      <c r="C65" s="324" t="inlineStr">
        <is>
          <t>M_WAMS</t>
        </is>
      </c>
      <c r="D65" s="324" t="n">
        <v>3204</v>
      </c>
      <c r="E65" s="324" t="inlineStr">
        <is>
          <t>Video Production 7-8</t>
        </is>
      </c>
      <c r="F65" s="324" t="inlineStr">
        <is>
          <t>Stroud, John Paul</t>
        </is>
      </c>
      <c r="G65" s="324" t="inlineStr">
        <is>
          <t>ST56283</t>
        </is>
      </c>
      <c r="H65" s="324" t="inlineStr">
        <is>
          <t>5(G)</t>
        </is>
      </c>
      <c r="I65" s="324" t="n">
        <v>67</v>
      </c>
    </row>
    <row r="66" ht="16" customHeight="1">
      <c r="A66" s="323" t="n">
        <v>380</v>
      </c>
      <c r="B66" s="324" t="inlineStr">
        <is>
          <t>WAMS5GT3</t>
        </is>
      </c>
      <c r="C66" s="324" t="inlineStr">
        <is>
          <t>M_WAMS</t>
        </is>
      </c>
      <c r="D66" s="324" t="n">
        <v>3205</v>
      </c>
      <c r="E66" s="324" t="inlineStr">
        <is>
          <t>Video Production 7-8</t>
        </is>
      </c>
      <c r="F66" s="324" t="inlineStr">
        <is>
          <t>Stroud, John Paul</t>
        </is>
      </c>
      <c r="G66" s="324" t="inlineStr">
        <is>
          <t>ST56283</t>
        </is>
      </c>
      <c r="H66" s="324" t="inlineStr">
        <is>
          <t>5(G)</t>
        </is>
      </c>
      <c r="I66" s="324" t="n">
        <v>67</v>
      </c>
    </row>
    <row r="67" ht="16" customHeight="1">
      <c r="A67" s="323" t="n">
        <v>380</v>
      </c>
      <c r="B67" s="324" t="inlineStr">
        <is>
          <t>WAMS4GT1</t>
        </is>
      </c>
      <c r="C67" s="324" t="inlineStr">
        <is>
          <t>M_WAMS</t>
        </is>
      </c>
      <c r="D67" s="324" t="n">
        <v>3203</v>
      </c>
      <c r="E67" s="324" t="inlineStr">
        <is>
          <t>Video Production 7-8</t>
        </is>
      </c>
      <c r="F67" s="324" t="inlineStr">
        <is>
          <t>Stroud, John Paul</t>
        </is>
      </c>
      <c r="G67" s="324" t="inlineStr">
        <is>
          <t>ST56283</t>
        </is>
      </c>
      <c r="H67" s="324" t="inlineStr">
        <is>
          <t>4(G)</t>
        </is>
      </c>
      <c r="I67" s="324" t="n">
        <v>67</v>
      </c>
    </row>
    <row r="68" ht="16" customHeight="1">
      <c r="A68" s="323" t="n">
        <v>380</v>
      </c>
      <c r="B68" s="324" t="inlineStr">
        <is>
          <t>SSCIC1</t>
        </is>
      </c>
      <c r="C68" s="324" t="inlineStr">
        <is>
          <t>M_SCI</t>
        </is>
      </c>
      <c r="D68" s="324" t="n">
        <v>3200</v>
      </c>
      <c r="E68" s="324" t="inlineStr">
        <is>
          <t>Science</t>
        </is>
      </c>
      <c r="F68" s="324" t="inlineStr">
        <is>
          <t>Otte, Daniel L</t>
        </is>
      </c>
      <c r="G68" s="324" t="inlineStr">
        <is>
          <t>OT86067</t>
        </is>
      </c>
      <c r="H68" s="324" t="inlineStr">
        <is>
          <t>1(B)</t>
        </is>
      </c>
      <c r="I68" s="324" t="n">
        <v>101</v>
      </c>
    </row>
    <row r="69" ht="16" customHeight="1">
      <c r="A69" s="323" t="n">
        <v>380</v>
      </c>
      <c r="B69" s="324" t="inlineStr">
        <is>
          <t>SSCIC2</t>
        </is>
      </c>
      <c r="C69" s="324" t="inlineStr">
        <is>
          <t>M_SCI</t>
        </is>
      </c>
      <c r="D69" s="324" t="n">
        <v>3200</v>
      </c>
      <c r="E69" s="324" t="inlineStr">
        <is>
          <t>Science</t>
        </is>
      </c>
      <c r="F69" s="324" t="inlineStr">
        <is>
          <t>Otte, Daniel L</t>
        </is>
      </c>
      <c r="G69" s="324" t="inlineStr">
        <is>
          <t>OT86067</t>
        </is>
      </c>
      <c r="H69" s="324" t="inlineStr">
        <is>
          <t>2(B)</t>
        </is>
      </c>
      <c r="I69" s="324" t="n">
        <v>101</v>
      </c>
    </row>
    <row r="70" ht="16" customHeight="1">
      <c r="A70" s="323" t="n">
        <v>380</v>
      </c>
      <c r="B70" s="324" t="inlineStr">
        <is>
          <t>SSCIC3</t>
        </is>
      </c>
      <c r="C70" s="324" t="inlineStr">
        <is>
          <t>M_SCI</t>
        </is>
      </c>
      <c r="D70" s="324" t="n">
        <v>3200</v>
      </c>
      <c r="E70" s="324" t="inlineStr">
        <is>
          <t>Science</t>
        </is>
      </c>
      <c r="F70" s="324" t="inlineStr">
        <is>
          <t>Otte, Daniel L</t>
        </is>
      </c>
      <c r="G70" s="324" t="inlineStr">
        <is>
          <t>OT86067</t>
        </is>
      </c>
      <c r="H70" s="324" t="inlineStr">
        <is>
          <t>1(G)</t>
        </is>
      </c>
      <c r="I70" s="324" t="n">
        <v>101</v>
      </c>
    </row>
    <row r="71" ht="16" customHeight="1">
      <c r="A71" s="323" t="n">
        <v>380</v>
      </c>
      <c r="B71" s="324" t="inlineStr">
        <is>
          <t>SSCIC4</t>
        </is>
      </c>
      <c r="C71" s="324" t="inlineStr">
        <is>
          <t>M_SCI</t>
        </is>
      </c>
      <c r="D71" s="324" t="n">
        <v>3200</v>
      </c>
      <c r="E71" s="324" t="inlineStr">
        <is>
          <t>Science</t>
        </is>
      </c>
      <c r="F71" s="324" t="inlineStr">
        <is>
          <t>Otte, Daniel L</t>
        </is>
      </c>
      <c r="G71" s="324" t="inlineStr">
        <is>
          <t>OT86067</t>
        </is>
      </c>
      <c r="H71" s="324" t="inlineStr">
        <is>
          <t>2(G)</t>
        </is>
      </c>
      <c r="I71" s="324" t="n">
        <v>101</v>
      </c>
    </row>
    <row r="72" ht="16" customHeight="1">
      <c r="A72" s="323" t="n">
        <v>380</v>
      </c>
      <c r="B72" s="324" t="inlineStr">
        <is>
          <t>SSCIC5</t>
        </is>
      </c>
      <c r="C72" s="324" t="inlineStr">
        <is>
          <t>M_SCI</t>
        </is>
      </c>
      <c r="D72" s="324" t="n">
        <v>3200</v>
      </c>
      <c r="E72" s="324" t="inlineStr">
        <is>
          <t>Science</t>
        </is>
      </c>
      <c r="F72" s="324" t="inlineStr">
        <is>
          <t>Otte, Daniel L</t>
        </is>
      </c>
      <c r="G72" s="324" t="inlineStr">
        <is>
          <t>OT86067</t>
        </is>
      </c>
      <c r="H72" s="324" t="inlineStr">
        <is>
          <t>5(G)</t>
        </is>
      </c>
      <c r="I72" s="324" t="n">
        <v>101</v>
      </c>
    </row>
    <row r="73" ht="16" customHeight="1">
      <c r="A73" s="323" t="n">
        <v>380</v>
      </c>
      <c r="B73" s="324" t="inlineStr">
        <is>
          <t>ASCIC1</t>
        </is>
      </c>
      <c r="C73" s="324" t="inlineStr">
        <is>
          <t>M_SCI</t>
        </is>
      </c>
      <c r="D73" s="324" t="n">
        <v>3200</v>
      </c>
      <c r="E73" s="324" t="inlineStr">
        <is>
          <t>Science</t>
        </is>
      </c>
      <c r="F73" s="324" t="inlineStr">
        <is>
          <t>Carvalhaes, Andre Moraes</t>
        </is>
      </c>
      <c r="G73" s="324" t="inlineStr">
        <is>
          <t>CA64692</t>
        </is>
      </c>
      <c r="H73" s="324" t="inlineStr">
        <is>
          <t>1(B)</t>
        </is>
      </c>
      <c r="I73" s="324" t="n">
        <v>301</v>
      </c>
    </row>
    <row r="74" ht="16" customHeight="1">
      <c r="A74" s="323" t="n">
        <v>380</v>
      </c>
      <c r="B74" s="324" t="inlineStr">
        <is>
          <t>ASCIC2</t>
        </is>
      </c>
      <c r="C74" s="324" t="inlineStr">
        <is>
          <t>M_SCI</t>
        </is>
      </c>
      <c r="D74" s="324" t="n">
        <v>3200</v>
      </c>
      <c r="E74" s="324" t="inlineStr">
        <is>
          <t>Science</t>
        </is>
      </c>
      <c r="F74" s="324" t="inlineStr">
        <is>
          <t>Carvalhaes, Andre Moraes</t>
        </is>
      </c>
      <c r="G74" s="324" t="inlineStr">
        <is>
          <t>CA64692</t>
        </is>
      </c>
      <c r="H74" s="324" t="inlineStr">
        <is>
          <t>2(B)</t>
        </is>
      </c>
      <c r="I74" s="324" t="n">
        <v>301</v>
      </c>
    </row>
    <row r="75" ht="16" customHeight="1">
      <c r="A75" s="323" t="n">
        <v>380</v>
      </c>
      <c r="B75" s="324" t="inlineStr">
        <is>
          <t>ASCIC3</t>
        </is>
      </c>
      <c r="C75" s="324" t="inlineStr">
        <is>
          <t>M_SCI</t>
        </is>
      </c>
      <c r="D75" s="324" t="n">
        <v>3200</v>
      </c>
      <c r="E75" s="324" t="inlineStr">
        <is>
          <t>Science</t>
        </is>
      </c>
      <c r="F75" s="324" t="inlineStr">
        <is>
          <t>Carvalhaes, Andre Moraes</t>
        </is>
      </c>
      <c r="G75" s="324" t="inlineStr">
        <is>
          <t>CA64692</t>
        </is>
      </c>
      <c r="H75" s="324" t="inlineStr">
        <is>
          <t>1(G)</t>
        </is>
      </c>
      <c r="I75" s="324" t="n">
        <v>301</v>
      </c>
    </row>
    <row r="76" ht="16" customHeight="1">
      <c r="A76" s="323" t="n">
        <v>380</v>
      </c>
      <c r="B76" s="324" t="inlineStr">
        <is>
          <t>ASCIC4</t>
        </is>
      </c>
      <c r="C76" s="324" t="inlineStr">
        <is>
          <t>M_SCI</t>
        </is>
      </c>
      <c r="D76" s="324" t="n">
        <v>3200</v>
      </c>
      <c r="E76" s="324" t="inlineStr">
        <is>
          <t>Science</t>
        </is>
      </c>
      <c r="F76" s="324" t="inlineStr">
        <is>
          <t>Carvalhaes, Andre Moraes</t>
        </is>
      </c>
      <c r="G76" s="324" t="inlineStr">
        <is>
          <t>CA64692</t>
        </is>
      </c>
      <c r="H76" s="324" t="inlineStr">
        <is>
          <t>2(G)</t>
        </is>
      </c>
      <c r="I76" s="324" t="n">
        <v>301</v>
      </c>
    </row>
    <row r="77" ht="16" customHeight="1">
      <c r="A77" s="323" t="n">
        <v>380</v>
      </c>
      <c r="B77" s="324" t="inlineStr">
        <is>
          <t>ASCIC5</t>
        </is>
      </c>
      <c r="C77" s="324" t="inlineStr">
        <is>
          <t>M_SCI</t>
        </is>
      </c>
      <c r="D77" s="324" t="n">
        <v>3200</v>
      </c>
      <c r="E77" s="324" t="inlineStr">
        <is>
          <t>Science</t>
        </is>
      </c>
      <c r="F77" s="324" t="inlineStr">
        <is>
          <t>Carvalhaes, Andre Moraes</t>
        </is>
      </c>
      <c r="G77" s="324" t="inlineStr">
        <is>
          <t>CA64692</t>
        </is>
      </c>
      <c r="H77" s="324" t="inlineStr">
        <is>
          <t>5(G)</t>
        </is>
      </c>
      <c r="I77" s="324" t="n">
        <v>301</v>
      </c>
    </row>
    <row r="78" ht="16" customHeight="1">
      <c r="A78" s="323" t="n">
        <v>380</v>
      </c>
      <c r="B78" s="324" t="inlineStr">
        <is>
          <t>MSCIC3</t>
        </is>
      </c>
      <c r="C78" s="324" t="inlineStr">
        <is>
          <t>M_SCI</t>
        </is>
      </c>
      <c r="D78" s="324" t="n">
        <v>3200</v>
      </c>
      <c r="E78" s="324" t="inlineStr">
        <is>
          <t>Science</t>
        </is>
      </c>
      <c r="F78" s="324" t="inlineStr">
        <is>
          <t>Beckett, William Patrick</t>
        </is>
      </c>
      <c r="G78" s="324" t="inlineStr">
        <is>
          <t>BE68869</t>
        </is>
      </c>
      <c r="H78" s="186" t="inlineStr">
        <is>
          <t>1(G)</t>
        </is>
      </c>
      <c r="I78" s="324" t="n">
        <v>201</v>
      </c>
    </row>
    <row r="79" ht="16" customHeight="1">
      <c r="A79" s="323" t="n">
        <v>380</v>
      </c>
      <c r="B79" s="324" t="inlineStr">
        <is>
          <t>MSCIC4</t>
        </is>
      </c>
      <c r="C79" s="324" t="inlineStr">
        <is>
          <t>M_SCI</t>
        </is>
      </c>
      <c r="D79" s="324" t="n">
        <v>3200</v>
      </c>
      <c r="E79" s="324" t="inlineStr">
        <is>
          <t>Science</t>
        </is>
      </c>
      <c r="F79" s="324" t="inlineStr">
        <is>
          <t>Beckett, William Patrick</t>
        </is>
      </c>
      <c r="G79" s="324" t="inlineStr">
        <is>
          <t>BE68869</t>
        </is>
      </c>
      <c r="H79" s="186" t="inlineStr">
        <is>
          <t>2(G)</t>
        </is>
      </c>
      <c r="I79" s="324" t="n">
        <v>201</v>
      </c>
    </row>
    <row r="80" ht="16" customHeight="1">
      <c r="A80" s="323" t="n">
        <v>380</v>
      </c>
      <c r="B80" s="324" t="inlineStr">
        <is>
          <t>MSCIC5</t>
        </is>
      </c>
      <c r="C80" s="324" t="inlineStr">
        <is>
          <t>M_SCI</t>
        </is>
      </c>
      <c r="D80" s="324" t="n">
        <v>3200</v>
      </c>
      <c r="E80" s="324" t="inlineStr">
        <is>
          <t>Science</t>
        </is>
      </c>
      <c r="F80" s="324" t="inlineStr">
        <is>
          <t>Beckett, William Patrick</t>
        </is>
      </c>
      <c r="G80" s="324" t="inlineStr">
        <is>
          <t>BE68869</t>
        </is>
      </c>
      <c r="H80" s="186" t="inlineStr">
        <is>
          <t>5(G)</t>
        </is>
      </c>
      <c r="I80" s="324" t="n">
        <v>201</v>
      </c>
    </row>
    <row r="81" ht="16" customHeight="1">
      <c r="A81" s="323" t="n">
        <v>380</v>
      </c>
      <c r="B81" s="324" t="inlineStr">
        <is>
          <t>MSCIC1</t>
        </is>
      </c>
      <c r="C81" s="324" t="inlineStr">
        <is>
          <t>M_SCI</t>
        </is>
      </c>
      <c r="D81" s="324" t="n">
        <v>3200</v>
      </c>
      <c r="E81" s="324" t="inlineStr">
        <is>
          <t>Science</t>
        </is>
      </c>
      <c r="F81" s="324" t="inlineStr">
        <is>
          <t>Beckett, William Patrick</t>
        </is>
      </c>
      <c r="G81" s="324" t="inlineStr">
        <is>
          <t>BE68869</t>
        </is>
      </c>
      <c r="H81" s="324" t="inlineStr">
        <is>
          <t>1(B)</t>
        </is>
      </c>
      <c r="I81" s="324" t="n">
        <v>201</v>
      </c>
    </row>
    <row r="82" ht="16" customHeight="1">
      <c r="A82" s="323" t="n">
        <v>380</v>
      </c>
      <c r="B82" s="324" t="inlineStr">
        <is>
          <t>MSCIC2</t>
        </is>
      </c>
      <c r="C82" s="324" t="inlineStr">
        <is>
          <t>M_SCI</t>
        </is>
      </c>
      <c r="D82" s="324" t="n">
        <v>3200</v>
      </c>
      <c r="E82" s="324" t="inlineStr">
        <is>
          <t>Science</t>
        </is>
      </c>
      <c r="F82" s="324" t="inlineStr">
        <is>
          <t>Beckett, William Patrick</t>
        </is>
      </c>
      <c r="G82" s="324" t="inlineStr">
        <is>
          <t>BE68869</t>
        </is>
      </c>
      <c r="H82" s="324" t="inlineStr">
        <is>
          <t>2(B)</t>
        </is>
      </c>
      <c r="I82" s="324" t="n">
        <v>201</v>
      </c>
    </row>
    <row r="83" ht="16" customHeight="1">
      <c r="A83" s="352" t="n">
        <v>380</v>
      </c>
      <c r="B83" s="353" t="inlineStr">
        <is>
          <t>MSPC5</t>
        </is>
      </c>
      <c r="C83" s="353" t="inlineStr">
        <is>
          <t>M_SPN</t>
        </is>
      </c>
      <c r="D83" s="353" t="n">
        <v>3200</v>
      </c>
      <c r="E83" s="353" t="inlineStr">
        <is>
          <t>Spanish</t>
        </is>
      </c>
      <c r="F83" s="353" t="inlineStr">
        <is>
          <t>Gonzalez, Jennifer R</t>
        </is>
      </c>
      <c r="G83" s="324" t="inlineStr">
        <is>
          <t>GO71463</t>
        </is>
      </c>
      <c r="H83" s="324" t="inlineStr">
        <is>
          <t>5(G)</t>
        </is>
      </c>
      <c r="I83" s="324" t="n">
        <v>202</v>
      </c>
    </row>
    <row r="84" ht="16" customHeight="1">
      <c r="A84" s="352" t="n">
        <v>380</v>
      </c>
      <c r="B84" s="353" t="inlineStr">
        <is>
          <t>MSPC4</t>
        </is>
      </c>
      <c r="C84" s="353" t="inlineStr">
        <is>
          <t>M_SPN</t>
        </is>
      </c>
      <c r="D84" s="353" t="n">
        <v>3200</v>
      </c>
      <c r="E84" s="353" t="inlineStr">
        <is>
          <t>Spanish</t>
        </is>
      </c>
      <c r="F84" s="353" t="inlineStr">
        <is>
          <t>Gonzalez, Jennifer R</t>
        </is>
      </c>
      <c r="G84" s="324" t="inlineStr">
        <is>
          <t>GO71463</t>
        </is>
      </c>
      <c r="H84" s="324" t="inlineStr">
        <is>
          <t>2(G)</t>
        </is>
      </c>
      <c r="I84" s="324" t="n">
        <v>202</v>
      </c>
    </row>
    <row r="85" ht="16" customHeight="1">
      <c r="A85" s="352" t="n">
        <v>380</v>
      </c>
      <c r="B85" s="353" t="inlineStr">
        <is>
          <t>MSPC3</t>
        </is>
      </c>
      <c r="C85" s="353" t="inlineStr">
        <is>
          <t>M_SPN</t>
        </is>
      </c>
      <c r="D85" s="353" t="n">
        <v>3200</v>
      </c>
      <c r="E85" s="353" t="inlineStr">
        <is>
          <t>Spanish</t>
        </is>
      </c>
      <c r="F85" s="353" t="inlineStr">
        <is>
          <t>Gonzalez, Jennifer R</t>
        </is>
      </c>
      <c r="G85" s="324" t="inlineStr">
        <is>
          <t>GO71463</t>
        </is>
      </c>
      <c r="H85" s="324" t="inlineStr">
        <is>
          <t>1(G)</t>
        </is>
      </c>
      <c r="I85" s="324" t="n">
        <v>202</v>
      </c>
    </row>
    <row r="86" ht="16" customHeight="1">
      <c r="A86" s="323" t="n">
        <v>380</v>
      </c>
      <c r="B86" s="324" t="inlineStr">
        <is>
          <t>SSPC3</t>
        </is>
      </c>
      <c r="C86" s="324" t="inlineStr">
        <is>
          <t>M_SPN</t>
        </is>
      </c>
      <c r="D86" s="324" t="n">
        <v>3200</v>
      </c>
      <c r="E86" s="324" t="inlineStr">
        <is>
          <t>Spanish</t>
        </is>
      </c>
      <c r="F86" s="324" t="inlineStr">
        <is>
          <t>Atanes, Elisabeth Osborne</t>
        </is>
      </c>
      <c r="G86" s="324" t="inlineStr">
        <is>
          <t>AT30756</t>
        </is>
      </c>
      <c r="H86" s="324" t="inlineStr">
        <is>
          <t>1(G)</t>
        </is>
      </c>
      <c r="I86" s="324" t="n">
        <v>105</v>
      </c>
    </row>
    <row r="87" ht="16" customHeight="1">
      <c r="A87" s="323" t="n">
        <v>380</v>
      </c>
      <c r="B87" s="324" t="inlineStr">
        <is>
          <t>SSPC4</t>
        </is>
      </c>
      <c r="C87" s="324" t="inlineStr">
        <is>
          <t>M_SPN</t>
        </is>
      </c>
      <c r="D87" s="324" t="n">
        <v>3200</v>
      </c>
      <c r="E87" s="324" t="inlineStr">
        <is>
          <t>Spanish</t>
        </is>
      </c>
      <c r="F87" s="324" t="inlineStr">
        <is>
          <t>Atanes, Elisabeth Osborne</t>
        </is>
      </c>
      <c r="G87" s="324" t="inlineStr">
        <is>
          <t>AT30756</t>
        </is>
      </c>
      <c r="H87" s="324" t="inlineStr">
        <is>
          <t>2(G)</t>
        </is>
      </c>
      <c r="I87" s="324" t="n">
        <v>105</v>
      </c>
    </row>
    <row r="88" ht="16" customHeight="1">
      <c r="A88" s="323" t="n">
        <v>380</v>
      </c>
      <c r="B88" s="324" t="inlineStr">
        <is>
          <t>SSPC5</t>
        </is>
      </c>
      <c r="C88" s="324" t="inlineStr">
        <is>
          <t>M_SPN</t>
        </is>
      </c>
      <c r="D88" s="324" t="n">
        <v>3200</v>
      </c>
      <c r="E88" s="324" t="inlineStr">
        <is>
          <t>Spanish</t>
        </is>
      </c>
      <c r="F88" s="324" t="inlineStr">
        <is>
          <t>Atanes, Elisabeth Osborne</t>
        </is>
      </c>
      <c r="G88" s="324" t="inlineStr">
        <is>
          <t>AT30756</t>
        </is>
      </c>
      <c r="H88" s="324" t="inlineStr">
        <is>
          <t>5(G)</t>
        </is>
      </c>
      <c r="I88" s="324" t="n">
        <v>105</v>
      </c>
    </row>
    <row r="89" ht="16" customHeight="1">
      <c r="A89" s="323" t="n">
        <v>380</v>
      </c>
      <c r="B89" s="324" t="inlineStr">
        <is>
          <t>ASPC3</t>
        </is>
      </c>
      <c r="C89" s="324" t="inlineStr">
        <is>
          <t>M_SPN</t>
        </is>
      </c>
      <c r="D89" s="324" t="n">
        <v>3200</v>
      </c>
      <c r="E89" s="324" t="inlineStr">
        <is>
          <t>Spanish</t>
        </is>
      </c>
      <c r="F89" s="324" t="inlineStr">
        <is>
          <t>Lindgren, Melinda Lamb</t>
        </is>
      </c>
      <c r="G89" s="324" t="inlineStr">
        <is>
          <t>LI41605</t>
        </is>
      </c>
      <c r="H89" s="324" t="inlineStr">
        <is>
          <t>1(G)</t>
        </is>
      </c>
      <c r="I89" s="324" t="n">
        <v>306</v>
      </c>
    </row>
    <row r="90" ht="16" customHeight="1">
      <c r="A90" s="323" t="n">
        <v>380</v>
      </c>
      <c r="B90" s="324" t="inlineStr">
        <is>
          <t>ASPC4</t>
        </is>
      </c>
      <c r="C90" s="324" t="inlineStr">
        <is>
          <t>M_SPN</t>
        </is>
      </c>
      <c r="D90" s="324" t="n">
        <v>3200</v>
      </c>
      <c r="E90" s="324" t="inlineStr">
        <is>
          <t>Spanish</t>
        </is>
      </c>
      <c r="F90" s="324" t="inlineStr">
        <is>
          <t>Lindgren, Melinda Lamb</t>
        </is>
      </c>
      <c r="G90" s="324" t="inlineStr">
        <is>
          <t>LI41605</t>
        </is>
      </c>
      <c r="H90" s="324" t="inlineStr">
        <is>
          <t>2(G)</t>
        </is>
      </c>
      <c r="I90" s="324" t="n">
        <v>306</v>
      </c>
    </row>
    <row r="91" ht="16" customHeight="1">
      <c r="A91" s="323" t="n">
        <v>380</v>
      </c>
      <c r="B91" s="324" t="inlineStr">
        <is>
          <t>ASPC5</t>
        </is>
      </c>
      <c r="C91" s="324" t="inlineStr">
        <is>
          <t>M_SPN</t>
        </is>
      </c>
      <c r="D91" s="324" t="n">
        <v>3200</v>
      </c>
      <c r="E91" s="324" t="inlineStr">
        <is>
          <t>Spanish</t>
        </is>
      </c>
      <c r="F91" s="324" t="inlineStr">
        <is>
          <t>Lindgren, Melinda Lamb</t>
        </is>
      </c>
      <c r="G91" s="324" t="inlineStr">
        <is>
          <t>LI41605</t>
        </is>
      </c>
      <c r="H91" s="324" t="inlineStr">
        <is>
          <t>5(G)</t>
        </is>
      </c>
      <c r="I91" s="324" t="n">
        <v>306</v>
      </c>
    </row>
    <row r="92" ht="16" customHeight="1">
      <c r="A92" s="323" t="n">
        <v>380</v>
      </c>
      <c r="B92" s="324" t="inlineStr">
        <is>
          <t>HLTH4BT1</t>
        </is>
      </c>
      <c r="C92" s="324" t="inlineStr">
        <is>
          <t>M_HLTH</t>
        </is>
      </c>
      <c r="D92" s="324" t="n">
        <v>3203</v>
      </c>
      <c r="E92" s="324" t="inlineStr">
        <is>
          <t>Health 7-8</t>
        </is>
      </c>
      <c r="F92" s="324" t="inlineStr">
        <is>
          <t>Myers, Alyssa Nicole</t>
        </is>
      </c>
      <c r="G92" s="324" t="inlineStr">
        <is>
          <t>MY87708</t>
        </is>
      </c>
      <c r="H92" s="324" t="inlineStr">
        <is>
          <t>4(B)</t>
        </is>
      </c>
      <c r="I92" s="324" t="n">
        <v>61</v>
      </c>
    </row>
    <row r="93" ht="16" customHeight="1">
      <c r="A93" s="323" t="n">
        <v>380</v>
      </c>
      <c r="B93" s="324" t="inlineStr">
        <is>
          <t>HLTH4BT2</t>
        </is>
      </c>
      <c r="C93" s="324" t="inlineStr">
        <is>
          <t>M_HLTH</t>
        </is>
      </c>
      <c r="D93" s="324" t="n">
        <v>3204</v>
      </c>
      <c r="E93" s="324" t="inlineStr">
        <is>
          <t>Health 7-8</t>
        </is>
      </c>
      <c r="F93" s="324" t="inlineStr">
        <is>
          <t>Myers, Alyssa Nicole</t>
        </is>
      </c>
      <c r="G93" s="324" t="inlineStr">
        <is>
          <t>MY87708</t>
        </is>
      </c>
      <c r="H93" s="324" t="inlineStr">
        <is>
          <t>4(B)</t>
        </is>
      </c>
      <c r="I93" s="324" t="n">
        <v>61</v>
      </c>
    </row>
    <row r="94" ht="16" customHeight="1">
      <c r="A94" s="323" t="n">
        <v>380</v>
      </c>
      <c r="B94" s="324" t="inlineStr">
        <is>
          <t>HLTH4BT3</t>
        </is>
      </c>
      <c r="C94" s="324" t="inlineStr">
        <is>
          <t>M_HLTH</t>
        </is>
      </c>
      <c r="D94" s="324" t="n">
        <v>3205</v>
      </c>
      <c r="E94" s="324" t="inlineStr">
        <is>
          <t>Health 7-8</t>
        </is>
      </c>
      <c r="F94" s="324" t="inlineStr">
        <is>
          <t>Myers, Alyssa Nicole</t>
        </is>
      </c>
      <c r="G94" s="324" t="inlineStr">
        <is>
          <t>MY87708</t>
        </is>
      </c>
      <c r="H94" s="324" t="inlineStr">
        <is>
          <t>4(B)</t>
        </is>
      </c>
      <c r="I94" s="324" t="n">
        <v>61</v>
      </c>
    </row>
    <row r="95" ht="16" customHeight="1">
      <c r="A95" s="323" t="n">
        <v>380</v>
      </c>
      <c r="B95" s="324" t="inlineStr">
        <is>
          <t>HLTH4GT1</t>
        </is>
      </c>
      <c r="C95" s="324" t="inlineStr">
        <is>
          <t>M_HLTH</t>
        </is>
      </c>
      <c r="D95" s="324" t="n">
        <v>3203</v>
      </c>
      <c r="E95" s="324" t="inlineStr">
        <is>
          <t>Health 7-8</t>
        </is>
      </c>
      <c r="F95" s="324" t="inlineStr">
        <is>
          <t>Myers, Alyssa Nicole</t>
        </is>
      </c>
      <c r="G95" s="324" t="inlineStr">
        <is>
          <t>MY87708</t>
        </is>
      </c>
      <c r="H95" s="324" t="inlineStr">
        <is>
          <t>4(G)</t>
        </is>
      </c>
      <c r="I95" s="324" t="n">
        <v>61</v>
      </c>
    </row>
    <row r="96" ht="16" customHeight="1">
      <c r="A96" s="323" t="n">
        <v>380</v>
      </c>
      <c r="B96" s="324" t="inlineStr">
        <is>
          <t>HLTH4GT2</t>
        </is>
      </c>
      <c r="C96" s="324" t="inlineStr">
        <is>
          <t>M_HLTH</t>
        </is>
      </c>
      <c r="D96" s="324" t="n">
        <v>3204</v>
      </c>
      <c r="E96" s="324" t="inlineStr">
        <is>
          <t>Health 7-8</t>
        </is>
      </c>
      <c r="F96" s="324" t="inlineStr">
        <is>
          <t>Myers, Alyssa Nicole</t>
        </is>
      </c>
      <c r="G96" s="324" t="inlineStr">
        <is>
          <t>MY87708</t>
        </is>
      </c>
      <c r="H96" s="324" t="inlineStr">
        <is>
          <t>4(G)</t>
        </is>
      </c>
      <c r="I96" s="324" t="n">
        <v>61</v>
      </c>
    </row>
    <row r="97" ht="16" customHeight="1">
      <c r="A97" s="323" t="n">
        <v>380</v>
      </c>
      <c r="B97" s="324" t="inlineStr">
        <is>
          <t>HLTH4GT3</t>
        </is>
      </c>
      <c r="C97" s="324" t="inlineStr">
        <is>
          <t>M_HLTH</t>
        </is>
      </c>
      <c r="D97" s="324" t="n">
        <v>3205</v>
      </c>
      <c r="E97" s="324" t="inlineStr">
        <is>
          <t>Health 7-8</t>
        </is>
      </c>
      <c r="F97" s="324" t="inlineStr">
        <is>
          <t>Myers, Alyssa Nicole</t>
        </is>
      </c>
      <c r="G97" s="324" t="inlineStr">
        <is>
          <t>MY87708</t>
        </is>
      </c>
      <c r="H97" s="324" t="inlineStr">
        <is>
          <t>4(G)</t>
        </is>
      </c>
      <c r="I97" s="324" t="n">
        <v>61</v>
      </c>
    </row>
    <row r="98" ht="16" customHeight="1">
      <c r="A98" s="323" t="n">
        <v>380</v>
      </c>
      <c r="B98" s="324" t="inlineStr">
        <is>
          <t>HLTH5BT1</t>
        </is>
      </c>
      <c r="C98" s="324" t="inlineStr">
        <is>
          <t>M_HLTH</t>
        </is>
      </c>
      <c r="D98" s="324" t="n">
        <v>3203</v>
      </c>
      <c r="E98" s="324" t="inlineStr">
        <is>
          <t>Health 7-8</t>
        </is>
      </c>
      <c r="F98" s="324" t="inlineStr">
        <is>
          <t>Myers, Alyssa Nicole</t>
        </is>
      </c>
      <c r="G98" s="324" t="inlineStr">
        <is>
          <t>MY87708</t>
        </is>
      </c>
      <c r="H98" s="324" t="inlineStr">
        <is>
          <t>5(B)</t>
        </is>
      </c>
      <c r="I98" s="324" t="n">
        <v>61</v>
      </c>
    </row>
    <row r="99" ht="16" customHeight="1">
      <c r="A99" s="323" t="n">
        <v>380</v>
      </c>
      <c r="B99" s="324" t="inlineStr">
        <is>
          <t>HLTH5BT2</t>
        </is>
      </c>
      <c r="C99" s="324" t="inlineStr">
        <is>
          <t>M_HLTH</t>
        </is>
      </c>
      <c r="D99" s="324" t="n">
        <v>3204</v>
      </c>
      <c r="E99" s="324" t="inlineStr">
        <is>
          <t>Health 7-8</t>
        </is>
      </c>
      <c r="F99" s="324" t="inlineStr">
        <is>
          <t>Myers, Alyssa Nicole</t>
        </is>
      </c>
      <c r="G99" s="324" t="inlineStr">
        <is>
          <t>MY87708</t>
        </is>
      </c>
      <c r="H99" s="324" t="inlineStr">
        <is>
          <t>5(B)</t>
        </is>
      </c>
      <c r="I99" s="324" t="n">
        <v>61</v>
      </c>
    </row>
    <row r="100" ht="16" customHeight="1">
      <c r="A100" s="323" t="n">
        <v>380</v>
      </c>
      <c r="B100" s="324" t="inlineStr">
        <is>
          <t>HLTH5BT3</t>
        </is>
      </c>
      <c r="C100" s="324" t="inlineStr">
        <is>
          <t>M_HLTH</t>
        </is>
      </c>
      <c r="D100" s="324" t="n">
        <v>3205</v>
      </c>
      <c r="E100" s="324" t="inlineStr">
        <is>
          <t>Health 7-8</t>
        </is>
      </c>
      <c r="F100" s="324" t="inlineStr">
        <is>
          <t>Myers, Alyssa Nicole</t>
        </is>
      </c>
      <c r="G100" s="324" t="inlineStr">
        <is>
          <t>MY87708</t>
        </is>
      </c>
      <c r="H100" s="324" t="inlineStr">
        <is>
          <t>5(B)</t>
        </is>
      </c>
      <c r="I100" s="324" t="n">
        <v>61</v>
      </c>
    </row>
    <row r="101" ht="16" customHeight="1">
      <c r="A101" s="323" t="n">
        <v>380</v>
      </c>
      <c r="B101" s="324" t="inlineStr">
        <is>
          <t>HLTH5GT1</t>
        </is>
      </c>
      <c r="C101" s="324" t="inlineStr">
        <is>
          <t>M_HLTH</t>
        </is>
      </c>
      <c r="D101" s="324" t="n">
        <v>3203</v>
      </c>
      <c r="E101" s="324" t="inlineStr">
        <is>
          <t>Health 7-8</t>
        </is>
      </c>
      <c r="F101" s="324" t="inlineStr">
        <is>
          <t>Myers, Alyssa Nicole</t>
        </is>
      </c>
      <c r="G101" s="324" t="inlineStr">
        <is>
          <t>MY87708</t>
        </is>
      </c>
      <c r="H101" s="324" t="inlineStr">
        <is>
          <t>5(G)</t>
        </is>
      </c>
      <c r="I101" s="324" t="n">
        <v>61</v>
      </c>
    </row>
    <row r="102" ht="16" customHeight="1">
      <c r="A102" s="323" t="n">
        <v>380</v>
      </c>
      <c r="B102" s="324" t="inlineStr">
        <is>
          <t>HLTH5GT2</t>
        </is>
      </c>
      <c r="C102" s="324" t="inlineStr">
        <is>
          <t>M_HLTH</t>
        </is>
      </c>
      <c r="D102" s="324" t="n">
        <v>3204</v>
      </c>
      <c r="E102" s="324" t="inlineStr">
        <is>
          <t>Health 7-8</t>
        </is>
      </c>
      <c r="F102" s="324" t="inlineStr">
        <is>
          <t>Myers, Alyssa Nicole</t>
        </is>
      </c>
      <c r="G102" s="324" t="inlineStr">
        <is>
          <t>MY87708</t>
        </is>
      </c>
      <c r="H102" s="324" t="inlineStr">
        <is>
          <t>5(G)</t>
        </is>
      </c>
      <c r="I102" s="324" t="n">
        <v>61</v>
      </c>
    </row>
    <row r="103" ht="16" customHeight="1">
      <c r="A103" s="323" t="n">
        <v>380</v>
      </c>
      <c r="B103" s="324" t="inlineStr">
        <is>
          <t>HLTH5GT3</t>
        </is>
      </c>
      <c r="C103" s="324" t="inlineStr">
        <is>
          <t>M_HLTH</t>
        </is>
      </c>
      <c r="D103" s="324" t="n">
        <v>3205</v>
      </c>
      <c r="E103" s="324" t="inlineStr">
        <is>
          <t>Health 7-8</t>
        </is>
      </c>
      <c r="F103" s="324" t="inlineStr">
        <is>
          <t>Myers, Alyssa Nicole</t>
        </is>
      </c>
      <c r="G103" s="324" t="inlineStr">
        <is>
          <t>MY87708</t>
        </is>
      </c>
      <c r="H103" s="324" t="inlineStr">
        <is>
          <t>5(G)</t>
        </is>
      </c>
      <c r="I103" s="324" t="n">
        <v>61</v>
      </c>
    </row>
    <row r="104" ht="16" customHeight="1">
      <c r="A104" s="323" t="n">
        <v>380</v>
      </c>
      <c r="B104" s="324" t="inlineStr">
        <is>
          <t>RDGC1</t>
        </is>
      </c>
      <c r="C104" s="324" t="inlineStr">
        <is>
          <t>M_RDG</t>
        </is>
      </c>
      <c r="D104" s="324" t="n">
        <v>3200</v>
      </c>
      <c r="E104" s="324" t="inlineStr">
        <is>
          <t>Reading</t>
        </is>
      </c>
      <c r="F104" s="324" t="inlineStr">
        <is>
          <t>Guerin, Jenny Wagner</t>
        </is>
      </c>
      <c r="G104" s="324" t="inlineStr">
        <is>
          <t>GU99313</t>
        </is>
      </c>
      <c r="H104" s="324" t="inlineStr">
        <is>
          <t>3(B-G)</t>
        </is>
      </c>
      <c r="I104" s="324" t="n">
        <v>71</v>
      </c>
    </row>
    <row r="105" ht="16" customHeight="1">
      <c r="A105" s="323" t="n">
        <v>380</v>
      </c>
      <c r="B105" s="324" t="inlineStr">
        <is>
          <t>RDGC2</t>
        </is>
      </c>
      <c r="C105" s="324" t="inlineStr">
        <is>
          <t>M_RDG</t>
        </is>
      </c>
      <c r="D105" s="324" t="n">
        <v>3200</v>
      </c>
      <c r="E105" s="324" t="inlineStr">
        <is>
          <t>Reading</t>
        </is>
      </c>
      <c r="F105" s="324" t="inlineStr">
        <is>
          <t>Guerin, Jenny Wagner</t>
        </is>
      </c>
      <c r="G105" s="324" t="inlineStr">
        <is>
          <t>GU99313</t>
        </is>
      </c>
      <c r="H105" s="324" t="inlineStr">
        <is>
          <t>4(B-G)</t>
        </is>
      </c>
      <c r="I105" s="324" t="n">
        <v>71</v>
      </c>
    </row>
    <row r="106" ht="16" customHeight="1">
      <c r="A106" s="323" t="n">
        <v>380</v>
      </c>
      <c r="B106" s="324" t="inlineStr">
        <is>
          <t>RDGINC</t>
        </is>
      </c>
      <c r="C106" s="324" t="inlineStr">
        <is>
          <t>M_RDG</t>
        </is>
      </c>
      <c r="D106" s="324" t="n">
        <v>3200</v>
      </c>
      <c r="E106" s="324" t="inlineStr">
        <is>
          <t>Reading</t>
        </is>
      </c>
      <c r="F106" s="324" t="inlineStr">
        <is>
          <t>Guerin, Jenny Wagner</t>
        </is>
      </c>
      <c r="G106" s="324" t="inlineStr">
        <is>
          <t>GU99313</t>
        </is>
      </c>
      <c r="H106" s="324" t="inlineStr">
        <is>
          <t>2(B-G)</t>
        </is>
      </c>
      <c r="I106" s="324" t="n">
        <v>71</v>
      </c>
    </row>
    <row r="107" ht="16" customHeight="1">
      <c r="A107" s="323" t="n">
        <v>380</v>
      </c>
      <c r="B107" s="324" t="inlineStr">
        <is>
          <t>FITPE14BT1</t>
        </is>
      </c>
      <c r="C107" s="324" t="inlineStr">
        <is>
          <t>M_FIT</t>
        </is>
      </c>
      <c r="D107" s="324" t="n">
        <v>3203</v>
      </c>
      <c r="E107" s="324" t="inlineStr">
        <is>
          <t>Physical Education 7-8</t>
        </is>
      </c>
      <c r="F107" s="324" t="inlineStr">
        <is>
          <t>Julian, Robert W</t>
        </is>
      </c>
      <c r="G107" s="324" t="inlineStr">
        <is>
          <t>JU64155</t>
        </is>
      </c>
      <c r="H107" s="324" t="inlineStr">
        <is>
          <t>4(B)</t>
        </is>
      </c>
      <c r="I107" s="324" t="inlineStr">
        <is>
          <t>GYM</t>
        </is>
      </c>
    </row>
    <row r="108" ht="16" customHeight="1">
      <c r="A108" s="323" t="n">
        <v>380</v>
      </c>
      <c r="B108" s="324" t="inlineStr">
        <is>
          <t>FITPE14BT2</t>
        </is>
      </c>
      <c r="C108" s="324" t="inlineStr">
        <is>
          <t>M_FIT</t>
        </is>
      </c>
      <c r="D108" s="324" t="n">
        <v>3204</v>
      </c>
      <c r="E108" s="324" t="inlineStr">
        <is>
          <t>Physical Education 7-8</t>
        </is>
      </c>
      <c r="F108" s="324" t="inlineStr">
        <is>
          <t>Julian, Robert W</t>
        </is>
      </c>
      <c r="G108" s="324" t="inlineStr">
        <is>
          <t>JU64155</t>
        </is>
      </c>
      <c r="H108" s="324" t="inlineStr">
        <is>
          <t>4(B)</t>
        </is>
      </c>
      <c r="I108" s="324" t="inlineStr">
        <is>
          <t>GYM</t>
        </is>
      </c>
    </row>
    <row r="109" ht="16" customHeight="1">
      <c r="A109" s="323" t="n">
        <v>380</v>
      </c>
      <c r="B109" s="324" t="inlineStr">
        <is>
          <t>FITPE14BT3</t>
        </is>
      </c>
      <c r="C109" s="324" t="inlineStr">
        <is>
          <t>M_FIT</t>
        </is>
      </c>
      <c r="D109" s="324" t="n">
        <v>3205</v>
      </c>
      <c r="E109" s="324" t="inlineStr">
        <is>
          <t>Physical Education 7-8</t>
        </is>
      </c>
      <c r="F109" s="324" t="inlineStr">
        <is>
          <t>Julian, Robert W</t>
        </is>
      </c>
      <c r="G109" s="324" t="inlineStr">
        <is>
          <t>JU64155</t>
        </is>
      </c>
      <c r="H109" s="324" t="inlineStr">
        <is>
          <t>4(B)</t>
        </is>
      </c>
      <c r="I109" s="324" t="inlineStr">
        <is>
          <t>GYM</t>
        </is>
      </c>
    </row>
    <row r="110" ht="16" customHeight="1">
      <c r="A110" s="323" t="n">
        <v>380</v>
      </c>
      <c r="B110" s="324" t="inlineStr">
        <is>
          <t>FITPE14GT1</t>
        </is>
      </c>
      <c r="C110" s="324" t="inlineStr">
        <is>
          <t>M_FIT</t>
        </is>
      </c>
      <c r="D110" s="324" t="n">
        <v>3203</v>
      </c>
      <c r="E110" s="324" t="inlineStr">
        <is>
          <t>Physical Education 7-8</t>
        </is>
      </c>
      <c r="F110" s="324" t="inlineStr">
        <is>
          <t>Julian, Robert W</t>
        </is>
      </c>
      <c r="G110" s="324" t="inlineStr">
        <is>
          <t>JU64155</t>
        </is>
      </c>
      <c r="H110" s="324" t="inlineStr">
        <is>
          <t>4(G)</t>
        </is>
      </c>
      <c r="I110" s="324" t="inlineStr">
        <is>
          <t>GYM</t>
        </is>
      </c>
    </row>
    <row r="111" ht="16" customHeight="1">
      <c r="A111" s="323" t="n">
        <v>380</v>
      </c>
      <c r="B111" s="324" t="inlineStr">
        <is>
          <t>FITPE14GT2</t>
        </is>
      </c>
      <c r="C111" s="324" t="inlineStr">
        <is>
          <t>M_FIT</t>
        </is>
      </c>
      <c r="D111" s="324" t="n">
        <v>3204</v>
      </c>
      <c r="E111" s="324" t="inlineStr">
        <is>
          <t>Physical Education 7-8</t>
        </is>
      </c>
      <c r="F111" s="324" t="inlineStr">
        <is>
          <t>Julian, Robert W</t>
        </is>
      </c>
      <c r="G111" s="324" t="inlineStr">
        <is>
          <t>JU64155</t>
        </is>
      </c>
      <c r="H111" s="324" t="inlineStr">
        <is>
          <t>4(G)</t>
        </is>
      </c>
      <c r="I111" s="324" t="inlineStr">
        <is>
          <t>GYM</t>
        </is>
      </c>
    </row>
    <row r="112" ht="16" customHeight="1">
      <c r="A112" s="323" t="n">
        <v>380</v>
      </c>
      <c r="B112" s="324" t="inlineStr">
        <is>
          <t>FITPE14GT3</t>
        </is>
      </c>
      <c r="C112" s="324" t="inlineStr">
        <is>
          <t>M_FIT</t>
        </is>
      </c>
      <c r="D112" s="324" t="n">
        <v>3205</v>
      </c>
      <c r="E112" s="324" t="inlineStr">
        <is>
          <t>Physical Education 7-8</t>
        </is>
      </c>
      <c r="F112" s="324" t="inlineStr">
        <is>
          <t>Julian, Robert W</t>
        </is>
      </c>
      <c r="G112" s="324" t="inlineStr">
        <is>
          <t>JU64155</t>
        </is>
      </c>
      <c r="H112" s="324" t="inlineStr">
        <is>
          <t>4(G)</t>
        </is>
      </c>
      <c r="I112" s="324" t="inlineStr">
        <is>
          <t>GYM</t>
        </is>
      </c>
    </row>
    <row r="113" ht="16" customHeight="1">
      <c r="A113" s="323" t="n">
        <v>380</v>
      </c>
      <c r="B113" s="324" t="inlineStr">
        <is>
          <t>FITPE24BT2</t>
        </is>
      </c>
      <c r="C113" s="324" t="inlineStr">
        <is>
          <t>M_FIT</t>
        </is>
      </c>
      <c r="D113" s="324" t="n">
        <v>3204</v>
      </c>
      <c r="E113" s="324" t="inlineStr">
        <is>
          <t>Physical Education 7-8</t>
        </is>
      </c>
      <c r="F113" s="324" t="inlineStr">
        <is>
          <t>Gyarmathy, Rebecca E</t>
        </is>
      </c>
      <c r="G113" s="324" t="inlineStr">
        <is>
          <t>GY03059</t>
        </is>
      </c>
      <c r="H113" s="324" t="inlineStr">
        <is>
          <t>4(B)</t>
        </is>
      </c>
      <c r="I113" s="324" t="inlineStr">
        <is>
          <t>GYM1</t>
        </is>
      </c>
    </row>
    <row r="114" ht="16" customHeight="1">
      <c r="A114" s="323" t="n">
        <v>380</v>
      </c>
      <c r="B114" s="324" t="inlineStr">
        <is>
          <t>FITPE24BT3</t>
        </is>
      </c>
      <c r="C114" s="324" t="inlineStr">
        <is>
          <t>M_FIT</t>
        </is>
      </c>
      <c r="D114" s="324" t="n">
        <v>3205</v>
      </c>
      <c r="E114" s="324" t="inlineStr">
        <is>
          <t>Physical Education 7-8</t>
        </is>
      </c>
      <c r="F114" s="324" t="inlineStr">
        <is>
          <t>Gyarmathy, Rebecca E</t>
        </is>
      </c>
      <c r="G114" s="324" t="inlineStr">
        <is>
          <t>GY03059</t>
        </is>
      </c>
      <c r="H114" s="324" t="inlineStr">
        <is>
          <t>4(B)</t>
        </is>
      </c>
      <c r="I114" s="324" t="inlineStr">
        <is>
          <t>GYM1</t>
        </is>
      </c>
    </row>
    <row r="115" ht="16" customHeight="1">
      <c r="A115" s="323" t="n">
        <v>380</v>
      </c>
      <c r="B115" s="324" t="inlineStr">
        <is>
          <t>FITPE24GT2</t>
        </is>
      </c>
      <c r="C115" s="324" t="inlineStr">
        <is>
          <t>M_FIT</t>
        </is>
      </c>
      <c r="D115" s="324" t="n">
        <v>3204</v>
      </c>
      <c r="E115" s="324" t="inlineStr">
        <is>
          <t>Physical Education 7-8</t>
        </is>
      </c>
      <c r="F115" s="324" t="inlineStr">
        <is>
          <t>Gyarmathy, Rebecca E</t>
        </is>
      </c>
      <c r="G115" s="324" t="inlineStr">
        <is>
          <t>GY03059</t>
        </is>
      </c>
      <c r="H115" s="324" t="inlineStr">
        <is>
          <t>4(G)</t>
        </is>
      </c>
      <c r="I115" s="324" t="inlineStr">
        <is>
          <t>GYM1</t>
        </is>
      </c>
    </row>
    <row r="116" ht="16" customHeight="1">
      <c r="A116" s="323" t="n">
        <v>380</v>
      </c>
      <c r="B116" s="324" t="inlineStr">
        <is>
          <t>FITPE24GT3</t>
        </is>
      </c>
      <c r="C116" s="324" t="inlineStr">
        <is>
          <t>M_FIT</t>
        </is>
      </c>
      <c r="D116" s="324" t="n">
        <v>3205</v>
      </c>
      <c r="E116" s="324" t="inlineStr">
        <is>
          <t>Physical Education 7-8</t>
        </is>
      </c>
      <c r="F116" s="324" t="inlineStr">
        <is>
          <t>Gyarmathy, Rebecca E</t>
        </is>
      </c>
      <c r="G116" s="324" t="inlineStr">
        <is>
          <t>GY03059</t>
        </is>
      </c>
      <c r="H116" s="324" t="inlineStr">
        <is>
          <t>4(G)</t>
        </is>
      </c>
      <c r="I116" s="324" t="inlineStr">
        <is>
          <t>GYM1</t>
        </is>
      </c>
    </row>
    <row r="117" ht="16" customHeight="1">
      <c r="A117" s="323" t="n">
        <v>380</v>
      </c>
      <c r="B117" s="324" t="inlineStr">
        <is>
          <t>FITPE25BT2</t>
        </is>
      </c>
      <c r="C117" s="324" t="inlineStr">
        <is>
          <t>M_FIT</t>
        </is>
      </c>
      <c r="D117" s="324" t="n">
        <v>3204</v>
      </c>
      <c r="E117" s="324" t="inlineStr">
        <is>
          <t>Physical Education 7-8</t>
        </is>
      </c>
      <c r="F117" s="324" t="inlineStr">
        <is>
          <t>Gyarmathy, Rebecca E</t>
        </is>
      </c>
      <c r="G117" s="324" t="inlineStr">
        <is>
          <t>GY03059</t>
        </is>
      </c>
      <c r="H117" s="324" t="inlineStr">
        <is>
          <t>5(B)</t>
        </is>
      </c>
      <c r="I117" s="324" t="inlineStr">
        <is>
          <t>GYM</t>
        </is>
      </c>
    </row>
    <row r="118" ht="16" customHeight="1">
      <c r="A118" s="323" t="n">
        <v>380</v>
      </c>
      <c r="B118" s="324" t="inlineStr">
        <is>
          <t>FITPE25BT3</t>
        </is>
      </c>
      <c r="C118" s="324" t="inlineStr">
        <is>
          <t>M_FIT</t>
        </is>
      </c>
      <c r="D118" s="324" t="n">
        <v>3205</v>
      </c>
      <c r="E118" s="324" t="inlineStr">
        <is>
          <t>Physical Education 7-8</t>
        </is>
      </c>
      <c r="F118" s="324" t="inlineStr">
        <is>
          <t>Gyarmathy, Rebecca E</t>
        </is>
      </c>
      <c r="G118" s="324" t="inlineStr">
        <is>
          <t>GY03059</t>
        </is>
      </c>
      <c r="H118" s="324" t="inlineStr">
        <is>
          <t>5(B)</t>
        </is>
      </c>
      <c r="I118" s="324" t="inlineStr">
        <is>
          <t>GYM</t>
        </is>
      </c>
    </row>
    <row r="119" ht="16" customHeight="1">
      <c r="A119" s="323" t="n">
        <v>380</v>
      </c>
      <c r="B119" s="324" t="inlineStr">
        <is>
          <t>FITPE25GT2</t>
        </is>
      </c>
      <c r="C119" s="324" t="inlineStr">
        <is>
          <t>M_FIT</t>
        </is>
      </c>
      <c r="D119" s="324" t="n">
        <v>3204</v>
      </c>
      <c r="E119" s="324" t="inlineStr">
        <is>
          <t>Physical Education 7-8</t>
        </is>
      </c>
      <c r="F119" s="324" t="inlineStr">
        <is>
          <t>Gyarmathy, Rebecca E</t>
        </is>
      </c>
      <c r="G119" s="324" t="inlineStr">
        <is>
          <t>GY03059</t>
        </is>
      </c>
      <c r="H119" s="324" t="inlineStr">
        <is>
          <t>5(G)</t>
        </is>
      </c>
      <c r="I119" s="324" t="inlineStr">
        <is>
          <t>GYM1</t>
        </is>
      </c>
    </row>
    <row r="120" ht="16" customHeight="1">
      <c r="A120" s="323" t="n">
        <v>380</v>
      </c>
      <c r="B120" s="324" t="inlineStr">
        <is>
          <t>FITPE25GT3</t>
        </is>
      </c>
      <c r="C120" s="324" t="inlineStr">
        <is>
          <t>M_FIT</t>
        </is>
      </c>
      <c r="D120" s="324" t="n">
        <v>3205</v>
      </c>
      <c r="E120" s="324" t="inlineStr">
        <is>
          <t>Physical Education 7-8</t>
        </is>
      </c>
      <c r="F120" s="324" t="inlineStr">
        <is>
          <t>Gyarmathy, Rebecca E</t>
        </is>
      </c>
      <c r="G120" s="324" t="inlineStr">
        <is>
          <t>GY03059</t>
        </is>
      </c>
      <c r="H120" s="324" t="inlineStr">
        <is>
          <t>5(G)</t>
        </is>
      </c>
      <c r="I120" s="324" t="inlineStr">
        <is>
          <t>GYM1</t>
        </is>
      </c>
    </row>
    <row r="121" ht="16" customHeight="1">
      <c r="A121" s="323" t="n">
        <v>380</v>
      </c>
      <c r="B121" s="324" t="inlineStr">
        <is>
          <t>FITPE25BT1</t>
        </is>
      </c>
      <c r="C121" s="324" t="inlineStr">
        <is>
          <t>M_FIT</t>
        </is>
      </c>
      <c r="D121" s="324" t="n">
        <v>3203</v>
      </c>
      <c r="E121" s="324" t="inlineStr">
        <is>
          <t>Physical Education 7-8</t>
        </is>
      </c>
      <c r="F121" s="324" t="inlineStr">
        <is>
          <t>Pinder, Joann</t>
        </is>
      </c>
      <c r="G121" s="324" t="inlineStr">
        <is>
          <t>PI67534</t>
        </is>
      </c>
      <c r="H121" s="324" t="inlineStr">
        <is>
          <t>5(B)</t>
        </is>
      </c>
      <c r="I121" s="324" t="inlineStr">
        <is>
          <t>GYM1</t>
        </is>
      </c>
    </row>
    <row r="122" ht="16" customHeight="1">
      <c r="A122" s="323" t="n">
        <v>380</v>
      </c>
      <c r="B122" s="324" t="inlineStr">
        <is>
          <t>FITPE25GT1</t>
        </is>
      </c>
      <c r="C122" s="324" t="inlineStr">
        <is>
          <t>M_FIT</t>
        </is>
      </c>
      <c r="D122" s="324" t="n">
        <v>3203</v>
      </c>
      <c r="E122" s="324" t="inlineStr">
        <is>
          <t>Physical Education 7-8</t>
        </is>
      </c>
      <c r="F122" s="324" t="inlineStr">
        <is>
          <t>Pinder, Joann</t>
        </is>
      </c>
      <c r="G122" s="324" t="inlineStr">
        <is>
          <t>PI67534</t>
        </is>
      </c>
      <c r="H122" s="324" t="inlineStr">
        <is>
          <t>5(G)</t>
        </is>
      </c>
      <c r="I122" s="324" t="inlineStr">
        <is>
          <t>GYM1</t>
        </is>
      </c>
    </row>
    <row r="123" ht="16" customHeight="1">
      <c r="A123" s="323" t="n">
        <v>380</v>
      </c>
      <c r="B123" s="324" t="inlineStr">
        <is>
          <t>FITPE24BT1</t>
        </is>
      </c>
      <c r="C123" s="324" t="inlineStr">
        <is>
          <t>M_FIT</t>
        </is>
      </c>
      <c r="D123" s="324" t="n">
        <v>3203</v>
      </c>
      <c r="E123" s="324" t="inlineStr">
        <is>
          <t>Physical Education 7-8</t>
        </is>
      </c>
      <c r="F123" s="324" t="inlineStr">
        <is>
          <t>Pinder, Joann</t>
        </is>
      </c>
      <c r="G123" s="324" t="inlineStr">
        <is>
          <t>PI67534</t>
        </is>
      </c>
      <c r="H123" s="324" t="inlineStr">
        <is>
          <t>4(B)</t>
        </is>
      </c>
      <c r="I123" s="324" t="inlineStr">
        <is>
          <t>GYM1</t>
        </is>
      </c>
    </row>
    <row r="124" ht="16" customHeight="1">
      <c r="A124" s="323" t="n">
        <v>380</v>
      </c>
      <c r="B124" s="324" t="inlineStr">
        <is>
          <t>FITPE24GT1</t>
        </is>
      </c>
      <c r="C124" s="324" t="inlineStr">
        <is>
          <t>M_FIT</t>
        </is>
      </c>
      <c r="D124" s="324" t="n">
        <v>3203</v>
      </c>
      <c r="E124" s="324" t="inlineStr">
        <is>
          <t>Physical Education 7-8</t>
        </is>
      </c>
      <c r="F124" s="324" t="inlineStr">
        <is>
          <t>Pinder, Joann</t>
        </is>
      </c>
      <c r="G124" s="324" t="inlineStr">
        <is>
          <t>PI67534</t>
        </is>
      </c>
      <c r="H124" s="324" t="inlineStr">
        <is>
          <t>4(G)</t>
        </is>
      </c>
      <c r="I124" s="324" t="inlineStr">
        <is>
          <t>GYM1</t>
        </is>
      </c>
    </row>
    <row r="125" ht="16" customHeight="1">
      <c r="A125" s="323" t="n">
        <v>380</v>
      </c>
      <c r="B125" s="324" t="inlineStr">
        <is>
          <t>AINCALT1</t>
        </is>
      </c>
      <c r="C125" s="324" t="inlineStr">
        <is>
          <t>M_INC_78MTH</t>
        </is>
      </c>
      <c r="D125" s="324" t="n">
        <v>3203</v>
      </c>
      <c r="E125" s="324" t="inlineStr">
        <is>
          <t>Individual Needs Math</t>
        </is>
      </c>
      <c r="F125" s="324" t="inlineStr">
        <is>
          <t>Lambert, Allen Charles</t>
        </is>
      </c>
      <c r="G125" s="324" t="inlineStr">
        <is>
          <t>LA31610</t>
        </is>
      </c>
      <c r="H125" s="324" t="inlineStr">
        <is>
          <t>4(B)</t>
        </is>
      </c>
      <c r="I125" s="324" t="n">
        <v>305</v>
      </c>
    </row>
    <row r="126" ht="16" customHeight="1">
      <c r="A126" s="323" t="n">
        <v>380</v>
      </c>
      <c r="B126" s="324" t="inlineStr">
        <is>
          <t>AINCALT2</t>
        </is>
      </c>
      <c r="C126" s="324" t="inlineStr">
        <is>
          <t>M_INC_78MTH</t>
        </is>
      </c>
      <c r="D126" s="324" t="n">
        <v>3204</v>
      </c>
      <c r="E126" s="324" t="inlineStr">
        <is>
          <t>Individual Needs Math</t>
        </is>
      </c>
      <c r="F126" s="324" t="inlineStr">
        <is>
          <t>Lambert, Allen Charles</t>
        </is>
      </c>
      <c r="G126" s="324" t="inlineStr">
        <is>
          <t>LA31610</t>
        </is>
      </c>
      <c r="H126" s="324" t="inlineStr">
        <is>
          <t>4(B)</t>
        </is>
      </c>
      <c r="I126" s="324" t="n">
        <v>305</v>
      </c>
    </row>
    <row r="127" ht="16" customHeight="1">
      <c r="A127" s="323" t="n">
        <v>380</v>
      </c>
      <c r="B127" s="324" t="inlineStr">
        <is>
          <t>AINCALT3</t>
        </is>
      </c>
      <c r="C127" s="324" t="inlineStr">
        <is>
          <t>M_INC_78MTH</t>
        </is>
      </c>
      <c r="D127" s="324" t="n">
        <v>3205</v>
      </c>
      <c r="E127" s="324" t="inlineStr">
        <is>
          <t>Individual Needs Math</t>
        </is>
      </c>
      <c r="F127" s="324" t="inlineStr">
        <is>
          <t>Lambert, Allen Charles</t>
        </is>
      </c>
      <c r="G127" s="324" t="inlineStr">
        <is>
          <t>LA31610</t>
        </is>
      </c>
      <c r="H127" s="324" t="inlineStr">
        <is>
          <t>4(B)</t>
        </is>
      </c>
      <c r="I127" s="324" t="n">
        <v>305</v>
      </c>
    </row>
    <row r="128" ht="16" customHeight="1">
      <c r="A128" s="323" t="n">
        <v>380</v>
      </c>
      <c r="B128" s="324" t="inlineStr">
        <is>
          <t>SINCVGT1</t>
        </is>
      </c>
      <c r="C128" s="324" t="inlineStr">
        <is>
          <t>M_INC_78MTH</t>
        </is>
      </c>
      <c r="D128" s="324" t="n">
        <v>3203</v>
      </c>
      <c r="E128" s="324" t="inlineStr">
        <is>
          <t>Individual Needs Math</t>
        </is>
      </c>
      <c r="F128" s="324" t="inlineStr">
        <is>
          <t>Grant , Vanessa May</t>
        </is>
      </c>
      <c r="G128" s="324" t="inlineStr">
        <is>
          <t>GR32479</t>
        </is>
      </c>
      <c r="H128" s="324" t="inlineStr">
        <is>
          <t>5(B)</t>
        </is>
      </c>
      <c r="I128" s="324" t="n">
        <v>106</v>
      </c>
    </row>
    <row r="129" ht="16" customHeight="1">
      <c r="A129" s="323" t="n">
        <v>380</v>
      </c>
      <c r="B129" s="324" t="inlineStr">
        <is>
          <t>SINCVGT2</t>
        </is>
      </c>
      <c r="C129" s="324" t="inlineStr">
        <is>
          <t>M_INC_78MTH</t>
        </is>
      </c>
      <c r="D129" s="324" t="n">
        <v>3204</v>
      </c>
      <c r="E129" s="324" t="inlineStr">
        <is>
          <t>Individual Needs Math</t>
        </is>
      </c>
      <c r="F129" s="324" t="inlineStr">
        <is>
          <t>Grant , Vanessa May</t>
        </is>
      </c>
      <c r="G129" s="324" t="inlineStr">
        <is>
          <t>GR32479</t>
        </is>
      </c>
      <c r="H129" s="324" t="inlineStr">
        <is>
          <t>5(B)</t>
        </is>
      </c>
      <c r="I129" s="324" t="n">
        <v>106</v>
      </c>
    </row>
    <row r="130" ht="16" customHeight="1">
      <c r="A130" s="323" t="n">
        <v>380</v>
      </c>
      <c r="B130" s="324" t="inlineStr">
        <is>
          <t>SINCVGT3</t>
        </is>
      </c>
      <c r="C130" s="324" t="inlineStr">
        <is>
          <t>M_INC_78MTH</t>
        </is>
      </c>
      <c r="D130" s="324" t="n">
        <v>3205</v>
      </c>
      <c r="E130" s="324" t="inlineStr">
        <is>
          <t>Individual Needs Math</t>
        </is>
      </c>
      <c r="F130" s="324" t="inlineStr">
        <is>
          <t>Grant , Vanessa May</t>
        </is>
      </c>
      <c r="G130" s="324" t="inlineStr">
        <is>
          <t>GR32479</t>
        </is>
      </c>
      <c r="H130" s="324" t="inlineStr">
        <is>
          <t>5(B)</t>
        </is>
      </c>
      <c r="I130" s="324" t="n">
        <v>106</v>
      </c>
    </row>
    <row r="131" ht="16" customHeight="1">
      <c r="A131" s="323" t="n">
        <v>380</v>
      </c>
      <c r="B131" s="324" t="inlineStr">
        <is>
          <t>MINCKPT1</t>
        </is>
      </c>
      <c r="C131" s="324" t="inlineStr">
        <is>
          <t>M_INC_78MTH</t>
        </is>
      </c>
      <c r="D131" s="324" t="n">
        <v>3203</v>
      </c>
      <c r="E131" s="324" t="inlineStr">
        <is>
          <t>Individual Needs Math</t>
        </is>
      </c>
      <c r="F131" s="324" t="inlineStr">
        <is>
          <t>Patinio, Kylie Elizabeth</t>
        </is>
      </c>
      <c r="G131" s="324" t="inlineStr">
        <is>
          <t>PA83787</t>
        </is>
      </c>
      <c r="H131" s="324" t="inlineStr">
        <is>
          <t>4(G)</t>
        </is>
      </c>
      <c r="I131" s="324" t="n">
        <v>205</v>
      </c>
    </row>
    <row r="132" ht="16" customHeight="1">
      <c r="A132" s="323" t="n">
        <v>380</v>
      </c>
      <c r="B132" s="324" t="inlineStr">
        <is>
          <t>MINCKPT2</t>
        </is>
      </c>
      <c r="C132" s="324" t="inlineStr">
        <is>
          <t>M_INC_78MTH</t>
        </is>
      </c>
      <c r="D132" s="324" t="n">
        <v>3204</v>
      </c>
      <c r="E132" s="324" t="inlineStr">
        <is>
          <t>Individual Needs Math</t>
        </is>
      </c>
      <c r="F132" s="324" t="inlineStr">
        <is>
          <t>Patinio, Kylie Elizabeth</t>
        </is>
      </c>
      <c r="G132" s="324" t="inlineStr">
        <is>
          <t>PA83787</t>
        </is>
      </c>
      <c r="H132" s="324" t="inlineStr">
        <is>
          <t>4(G)</t>
        </is>
      </c>
      <c r="I132" s="324" t="n">
        <v>205</v>
      </c>
    </row>
    <row r="133" ht="16" customHeight="1">
      <c r="A133" s="323" t="n">
        <v>380</v>
      </c>
      <c r="B133" s="324" t="inlineStr">
        <is>
          <t>MINCKPT3</t>
        </is>
      </c>
      <c r="C133" s="324" t="inlineStr">
        <is>
          <t>M_INC_78MTH</t>
        </is>
      </c>
      <c r="D133" s="324" t="n">
        <v>3205</v>
      </c>
      <c r="E133" s="324" t="inlineStr">
        <is>
          <t>Individual Needs Math</t>
        </is>
      </c>
      <c r="F133" s="324" t="inlineStr">
        <is>
          <t>Patinio, Kylie Elizabeth</t>
        </is>
      </c>
      <c r="G133" s="324" t="inlineStr">
        <is>
          <t>PA83787</t>
        </is>
      </c>
      <c r="H133" s="324" t="inlineStr">
        <is>
          <t>4(G)</t>
        </is>
      </c>
      <c r="I133" s="324" t="n">
        <v>205</v>
      </c>
    </row>
    <row r="134" ht="16" customHeight="1">
      <c r="A134" s="323" t="n">
        <v>380</v>
      </c>
      <c r="B134" s="324" t="inlineStr">
        <is>
          <t>MINCJGT2</t>
        </is>
      </c>
      <c r="C134" s="324" t="inlineStr">
        <is>
          <t>M_INC_78SSK</t>
        </is>
      </c>
      <c r="D134" s="324" t="n">
        <v>3204</v>
      </c>
      <c r="E134" s="324" t="inlineStr">
        <is>
          <t>Individual Needs Study Skills</t>
        </is>
      </c>
      <c r="F134" s="324" t="inlineStr">
        <is>
          <t>Gonzalez, Jennifer R</t>
        </is>
      </c>
      <c r="G134" s="324" t="inlineStr">
        <is>
          <t>GO71463</t>
        </is>
      </c>
      <c r="H134" s="324" t="inlineStr">
        <is>
          <t>4(G)</t>
        </is>
      </c>
      <c r="I134" s="324" t="n">
        <v>202</v>
      </c>
    </row>
    <row r="135" ht="16" customHeight="1">
      <c r="A135" s="323" t="n">
        <v>380</v>
      </c>
      <c r="B135" s="324" t="inlineStr">
        <is>
          <t>MINCJGT3</t>
        </is>
      </c>
      <c r="C135" s="324" t="inlineStr">
        <is>
          <t>M_INC_78SSK</t>
        </is>
      </c>
      <c r="D135" s="324" t="n">
        <v>3205</v>
      </c>
      <c r="E135" s="324" t="inlineStr">
        <is>
          <t>Individual Needs Study Skills</t>
        </is>
      </c>
      <c r="F135" s="324" t="inlineStr">
        <is>
          <t>Gonzalez, Jennifer R</t>
        </is>
      </c>
      <c r="G135" s="324" t="inlineStr">
        <is>
          <t>GO71463</t>
        </is>
      </c>
      <c r="H135" s="324" t="inlineStr">
        <is>
          <t>4(G)</t>
        </is>
      </c>
      <c r="I135" s="324" t="n">
        <v>202</v>
      </c>
    </row>
    <row r="136" ht="16" customHeight="1">
      <c r="A136" s="323" t="n">
        <v>380</v>
      </c>
      <c r="B136" s="324" t="inlineStr">
        <is>
          <t>MINCJGT1</t>
        </is>
      </c>
      <c r="C136" s="324" t="inlineStr">
        <is>
          <t>M_INC_78SSK</t>
        </is>
      </c>
      <c r="D136" s="324" t="n">
        <v>3203</v>
      </c>
      <c r="E136" s="324" t="inlineStr">
        <is>
          <t>Individual Needs Study Skills</t>
        </is>
      </c>
      <c r="F136" s="324" t="inlineStr">
        <is>
          <t>Gonzalez, Jennifer R</t>
        </is>
      </c>
      <c r="G136" s="324" t="inlineStr">
        <is>
          <t>GO71463</t>
        </is>
      </c>
      <c r="H136" s="324" t="inlineStr">
        <is>
          <t>4(G)</t>
        </is>
      </c>
      <c r="I136" s="324" t="n">
        <v>202</v>
      </c>
    </row>
    <row r="137" ht="16" customHeight="1">
      <c r="A137" s="323" t="n">
        <v>380</v>
      </c>
      <c r="B137" s="324" t="inlineStr">
        <is>
          <t>SINCJIT1</t>
        </is>
      </c>
      <c r="C137" s="324" t="inlineStr">
        <is>
          <t>M_INC_78SSK</t>
        </is>
      </c>
      <c r="D137" s="324" t="n">
        <v>3203</v>
      </c>
      <c r="E137" s="324" t="inlineStr">
        <is>
          <t>Individual Needs Study Skills</t>
        </is>
      </c>
      <c r="F137" s="324" t="inlineStr">
        <is>
          <t>Inada, Julie A</t>
        </is>
      </c>
      <c r="G137" s="324" t="inlineStr">
        <is>
          <t>IN64572</t>
        </is>
      </c>
      <c r="H137" s="324" t="inlineStr">
        <is>
          <t>5(B)</t>
        </is>
      </c>
      <c r="I137" s="324" t="n">
        <v>104</v>
      </c>
    </row>
    <row r="138" ht="16" customHeight="1">
      <c r="A138" s="323" t="n">
        <v>380</v>
      </c>
      <c r="B138" s="324" t="inlineStr">
        <is>
          <t>SINCJIT2</t>
        </is>
      </c>
      <c r="C138" s="324" t="inlineStr">
        <is>
          <t>M_INC_78SSK</t>
        </is>
      </c>
      <c r="D138" s="324" t="n">
        <v>3204</v>
      </c>
      <c r="E138" s="324" t="inlineStr">
        <is>
          <t>Individual Needs Study Skills</t>
        </is>
      </c>
      <c r="F138" s="324" t="inlineStr">
        <is>
          <t>Inada, Julie A</t>
        </is>
      </c>
      <c r="G138" s="324" t="inlineStr">
        <is>
          <t>IN64572</t>
        </is>
      </c>
      <c r="H138" s="324" t="inlineStr">
        <is>
          <t>5(B)</t>
        </is>
      </c>
      <c r="I138" s="324" t="n">
        <v>104</v>
      </c>
    </row>
    <row r="139" ht="16" customHeight="1">
      <c r="A139" s="323" t="n">
        <v>380</v>
      </c>
      <c r="B139" s="324" t="inlineStr">
        <is>
          <t>SINCJIT3</t>
        </is>
      </c>
      <c r="C139" s="324" t="inlineStr">
        <is>
          <t>M_INC_78SSK</t>
        </is>
      </c>
      <c r="D139" s="324" t="n">
        <v>3205</v>
      </c>
      <c r="E139" s="324" t="inlineStr">
        <is>
          <t>Individual Needs Study Skills</t>
        </is>
      </c>
      <c r="F139" s="324" t="inlineStr">
        <is>
          <t>Inada, Julie A</t>
        </is>
      </c>
      <c r="G139" s="324" t="inlineStr">
        <is>
          <t>IN64572</t>
        </is>
      </c>
      <c r="H139" s="324" t="inlineStr">
        <is>
          <t>5(B)</t>
        </is>
      </c>
      <c r="I139" s="324" t="n">
        <v>104</v>
      </c>
    </row>
    <row r="140" ht="16" customHeight="1">
      <c r="A140" s="323" t="n">
        <v>380</v>
      </c>
      <c r="B140" s="324" t="inlineStr">
        <is>
          <t>SINCDOT1</t>
        </is>
      </c>
      <c r="C140" s="324" t="inlineStr">
        <is>
          <t>M_INC_78SSK</t>
        </is>
      </c>
      <c r="D140" s="324" t="n">
        <v>3203</v>
      </c>
      <c r="E140" s="324" t="inlineStr">
        <is>
          <t>Individual Needs Study Skills</t>
        </is>
      </c>
      <c r="F140" s="324" t="inlineStr">
        <is>
          <t>Otte, Daniel L</t>
        </is>
      </c>
      <c r="G140" s="324" t="inlineStr">
        <is>
          <t>OT86067</t>
        </is>
      </c>
      <c r="H140" s="324" t="inlineStr">
        <is>
          <t>4(B)</t>
        </is>
      </c>
      <c r="I140" s="324" t="n">
        <v>101</v>
      </c>
    </row>
    <row r="141" ht="16" customHeight="1">
      <c r="A141" s="323" t="n">
        <v>380</v>
      </c>
      <c r="B141" s="324" t="inlineStr">
        <is>
          <t>SINCDOT2</t>
        </is>
      </c>
      <c r="C141" s="324" t="inlineStr">
        <is>
          <t>M_INC_78SSK</t>
        </is>
      </c>
      <c r="D141" s="324" t="n">
        <v>3204</v>
      </c>
      <c r="E141" s="324" t="inlineStr">
        <is>
          <t>Individual Needs Study Skills</t>
        </is>
      </c>
      <c r="F141" s="324" t="inlineStr">
        <is>
          <t>Otte, Daniel L</t>
        </is>
      </c>
      <c r="G141" s="324" t="inlineStr">
        <is>
          <t>OT86067</t>
        </is>
      </c>
      <c r="H141" s="324" t="inlineStr">
        <is>
          <t>4(B)</t>
        </is>
      </c>
      <c r="I141" s="324" t="n">
        <v>101</v>
      </c>
    </row>
    <row r="142" ht="16" customHeight="1">
      <c r="A142" s="323" t="n">
        <v>380</v>
      </c>
      <c r="B142" s="324" t="inlineStr">
        <is>
          <t>SINCDOT3</t>
        </is>
      </c>
      <c r="C142" s="324" t="inlineStr">
        <is>
          <t>M_INC_78SSK</t>
        </is>
      </c>
      <c r="D142" s="324" t="n">
        <v>3205</v>
      </c>
      <c r="E142" s="324" t="inlineStr">
        <is>
          <t>Individual Needs Study Skills</t>
        </is>
      </c>
      <c r="F142" s="324" t="inlineStr">
        <is>
          <t>Otte, Daniel L</t>
        </is>
      </c>
      <c r="G142" s="324" t="inlineStr">
        <is>
          <t>OT86067</t>
        </is>
      </c>
      <c r="H142" s="324" t="inlineStr">
        <is>
          <t>4(B)</t>
        </is>
      </c>
      <c r="I142" s="324" t="n">
        <v>101</v>
      </c>
    </row>
    <row r="143" ht="16" customHeight="1">
      <c r="A143" s="323" t="n">
        <v>380</v>
      </c>
      <c r="B143" s="324" t="inlineStr">
        <is>
          <t>MINCAVT1</t>
        </is>
      </c>
      <c r="C143" s="324" t="inlineStr">
        <is>
          <t>M_INC_78SSK</t>
        </is>
      </c>
      <c r="D143" s="324" t="n">
        <v>3203</v>
      </c>
      <c r="E143" s="324" t="inlineStr">
        <is>
          <t>Individual Needs Study Skills</t>
        </is>
      </c>
      <c r="F143" s="324" t="inlineStr">
        <is>
          <t>Vankuiken, Amy E</t>
        </is>
      </c>
      <c r="G143" s="324" t="inlineStr">
        <is>
          <t>BU11701</t>
        </is>
      </c>
      <c r="H143" s="324" t="inlineStr">
        <is>
          <t>4(G)</t>
        </is>
      </c>
      <c r="I143" s="324" t="n">
        <v>204</v>
      </c>
    </row>
    <row r="144" ht="16" customHeight="1">
      <c r="A144" s="323" t="n">
        <v>380</v>
      </c>
      <c r="B144" s="324" t="inlineStr">
        <is>
          <t>MINCAVT2</t>
        </is>
      </c>
      <c r="C144" s="324" t="inlineStr">
        <is>
          <t>M_INC_78SSK</t>
        </is>
      </c>
      <c r="D144" s="324" t="n">
        <v>3204</v>
      </c>
      <c r="E144" s="324" t="inlineStr">
        <is>
          <t>Individual Needs Study Skills</t>
        </is>
      </c>
      <c r="F144" s="324" t="inlineStr">
        <is>
          <t>Vankuiken, Amy E</t>
        </is>
      </c>
      <c r="G144" s="324" t="inlineStr">
        <is>
          <t>BU11701</t>
        </is>
      </c>
      <c r="H144" s="324" t="inlineStr">
        <is>
          <t>4(G)</t>
        </is>
      </c>
      <c r="I144" s="324" t="n">
        <v>204</v>
      </c>
    </row>
    <row r="145" ht="16" customHeight="1">
      <c r="A145" s="323" t="n">
        <v>380</v>
      </c>
      <c r="B145" s="324" t="inlineStr">
        <is>
          <t>MINCAVT3</t>
        </is>
      </c>
      <c r="C145" s="324" t="inlineStr">
        <is>
          <t>M_INC_78SSK</t>
        </is>
      </c>
      <c r="D145" s="324" t="n">
        <v>3205</v>
      </c>
      <c r="E145" s="324" t="inlineStr">
        <is>
          <t>Individual Needs Study Skills</t>
        </is>
      </c>
      <c r="F145" s="324" t="inlineStr">
        <is>
          <t>Vankuiken, Amy E</t>
        </is>
      </c>
      <c r="G145" s="324" t="inlineStr">
        <is>
          <t>BU11701</t>
        </is>
      </c>
      <c r="H145" s="324" t="inlineStr">
        <is>
          <t>4(G)</t>
        </is>
      </c>
      <c r="I145" s="324" t="n">
        <v>204</v>
      </c>
    </row>
    <row r="146" ht="16" customHeight="1">
      <c r="A146" s="323" t="n">
        <v>380</v>
      </c>
      <c r="B146" s="324" t="inlineStr">
        <is>
          <t>SINCEAT3</t>
        </is>
      </c>
      <c r="C146" s="324" t="inlineStr">
        <is>
          <t>M_INC_78SSK</t>
        </is>
      </c>
      <c r="D146" s="324" t="n">
        <v>3205</v>
      </c>
      <c r="E146" s="324" t="inlineStr">
        <is>
          <t>Individual Needs Study Skills</t>
        </is>
      </c>
      <c r="F146" s="324" t="inlineStr">
        <is>
          <t>Atanes, Elisabeth Osborne</t>
        </is>
      </c>
      <c r="G146" s="324" t="inlineStr">
        <is>
          <t>AT30756</t>
        </is>
      </c>
      <c r="H146" s="324" t="inlineStr">
        <is>
          <t>5(B)</t>
        </is>
      </c>
      <c r="I146" s="324" t="n">
        <v>105</v>
      </c>
    </row>
    <row r="147" ht="16" customHeight="1">
      <c r="A147" s="323" t="n">
        <v>380</v>
      </c>
      <c r="B147" s="324" t="inlineStr">
        <is>
          <t>SINCEAT1</t>
        </is>
      </c>
      <c r="C147" s="324" t="inlineStr">
        <is>
          <t>M_INC_78SSK</t>
        </is>
      </c>
      <c r="D147" s="324" t="n">
        <v>3203</v>
      </c>
      <c r="E147" s="324" t="inlineStr">
        <is>
          <t>Individual Needs Study Skills</t>
        </is>
      </c>
      <c r="F147" s="324" t="inlineStr">
        <is>
          <t>Atanes, Elisabeth Osborne</t>
        </is>
      </c>
      <c r="G147" s="324" t="inlineStr">
        <is>
          <t>AT30756</t>
        </is>
      </c>
      <c r="H147" s="324" t="inlineStr">
        <is>
          <t>5(B)</t>
        </is>
      </c>
      <c r="I147" s="324" t="n">
        <v>105</v>
      </c>
    </row>
    <row r="148" ht="16" customHeight="1">
      <c r="A148" s="323" t="n">
        <v>380</v>
      </c>
      <c r="B148" s="324" t="inlineStr">
        <is>
          <t>SINCEAT2</t>
        </is>
      </c>
      <c r="C148" s="324" t="inlineStr">
        <is>
          <t>M_INC_78SSK</t>
        </is>
      </c>
      <c r="D148" s="324" t="n">
        <v>3204</v>
      </c>
      <c r="E148" s="324" t="inlineStr">
        <is>
          <t>Individual Needs Study Skills</t>
        </is>
      </c>
      <c r="F148" s="324" t="inlineStr">
        <is>
          <t>Atanes, Elisabeth Osborne</t>
        </is>
      </c>
      <c r="G148" s="324" t="inlineStr">
        <is>
          <t>AT30756</t>
        </is>
      </c>
      <c r="H148" s="324" t="inlineStr">
        <is>
          <t>5(B)</t>
        </is>
      </c>
      <c r="I148" s="324" t="n">
        <v>105</v>
      </c>
    </row>
    <row r="149" ht="16" customHeight="1">
      <c r="A149" s="323" t="n">
        <v>380</v>
      </c>
      <c r="B149" s="324" t="inlineStr">
        <is>
          <t>SINCJHT1</t>
        </is>
      </c>
      <c r="C149" s="324" t="inlineStr">
        <is>
          <t>M_INC_78SSK</t>
        </is>
      </c>
      <c r="D149" s="324" t="n">
        <v>3203</v>
      </c>
      <c r="E149" s="324" t="inlineStr">
        <is>
          <t>Individual Needs Study Skills</t>
        </is>
      </c>
      <c r="F149" s="324" t="inlineStr">
        <is>
          <t>Holderman, Jacob Stephen</t>
        </is>
      </c>
      <c r="G149" s="324" t="inlineStr">
        <is>
          <t>HO69548</t>
        </is>
      </c>
      <c r="H149" s="324" t="inlineStr">
        <is>
          <t>5(B)</t>
        </is>
      </c>
      <c r="I149" s="324" t="n">
        <v>102</v>
      </c>
    </row>
    <row r="150" ht="16" customHeight="1">
      <c r="A150" s="323" t="n">
        <v>380</v>
      </c>
      <c r="B150" s="324" t="inlineStr">
        <is>
          <t>SINCJHT2</t>
        </is>
      </c>
      <c r="C150" s="324" t="inlineStr">
        <is>
          <t>M_INC_78SSK</t>
        </is>
      </c>
      <c r="D150" s="324" t="n">
        <v>3204</v>
      </c>
      <c r="E150" s="324" t="inlineStr">
        <is>
          <t>Individual Needs Study Skills</t>
        </is>
      </c>
      <c r="F150" s="324" t="inlineStr">
        <is>
          <t>Holderman, Jacob Stephen</t>
        </is>
      </c>
      <c r="G150" s="324" t="inlineStr">
        <is>
          <t>HO69548</t>
        </is>
      </c>
      <c r="H150" s="324" t="inlineStr">
        <is>
          <t>5(B)</t>
        </is>
      </c>
      <c r="I150" s="324" t="n">
        <v>102</v>
      </c>
    </row>
    <row r="151" ht="16" customHeight="1">
      <c r="A151" s="323" t="n">
        <v>380</v>
      </c>
      <c r="B151" s="324" t="inlineStr">
        <is>
          <t>SINCJHT3</t>
        </is>
      </c>
      <c r="C151" s="324" t="inlineStr">
        <is>
          <t>M_INC_78SSK</t>
        </is>
      </c>
      <c r="D151" s="324" t="n">
        <v>3205</v>
      </c>
      <c r="E151" s="324" t="inlineStr">
        <is>
          <t>Individual Needs Study Skills</t>
        </is>
      </c>
      <c r="F151" s="324" t="inlineStr">
        <is>
          <t>Holderman, Jacob Stephen</t>
        </is>
      </c>
      <c r="G151" s="324" t="inlineStr">
        <is>
          <t>HO69548</t>
        </is>
      </c>
      <c r="H151" s="324" t="inlineStr">
        <is>
          <t>5(B)</t>
        </is>
      </c>
      <c r="I151" s="324" t="n">
        <v>102</v>
      </c>
    </row>
    <row r="152" ht="16" customHeight="1">
      <c r="A152" s="323" t="n">
        <v>380</v>
      </c>
      <c r="B152" s="324" t="inlineStr">
        <is>
          <t>AINCMHT1</t>
        </is>
      </c>
      <c r="C152" s="324" t="inlineStr">
        <is>
          <t>M_INC_78SSK</t>
        </is>
      </c>
      <c r="D152" s="324" t="n">
        <v>3203</v>
      </c>
      <c r="E152" s="324" t="inlineStr">
        <is>
          <t>Individual Needs Study Skills</t>
        </is>
      </c>
      <c r="F152" s="324" t="inlineStr">
        <is>
          <t>Huson, Madison Elise</t>
        </is>
      </c>
      <c r="G152" s="324" t="inlineStr">
        <is>
          <t>HU60085</t>
        </is>
      </c>
      <c r="H152" s="324" t="inlineStr">
        <is>
          <t>4(B)</t>
        </is>
      </c>
      <c r="I152" s="324" t="n">
        <v>304</v>
      </c>
    </row>
    <row r="153" ht="16" customHeight="1">
      <c r="A153" s="323" t="n">
        <v>380</v>
      </c>
      <c r="B153" s="324" t="inlineStr">
        <is>
          <t>AINCMHT2</t>
        </is>
      </c>
      <c r="C153" s="324" t="inlineStr">
        <is>
          <t>M_INC_78SSK</t>
        </is>
      </c>
      <c r="D153" s="324" t="n">
        <v>3204</v>
      </c>
      <c r="E153" s="324" t="inlineStr">
        <is>
          <t>Individual Needs Study Skills</t>
        </is>
      </c>
      <c r="F153" s="324" t="inlineStr">
        <is>
          <t>Huson, Madison Elise</t>
        </is>
      </c>
      <c r="G153" s="324" t="inlineStr">
        <is>
          <t>HU60085</t>
        </is>
      </c>
      <c r="H153" s="324" t="inlineStr">
        <is>
          <t>4(B)</t>
        </is>
      </c>
      <c r="I153" s="324" t="n">
        <v>304</v>
      </c>
    </row>
    <row r="154" ht="16" customHeight="1">
      <c r="A154" s="323" t="n">
        <v>380</v>
      </c>
      <c r="B154" s="324" t="inlineStr">
        <is>
          <t>AINCMHT3</t>
        </is>
      </c>
      <c r="C154" s="324" t="inlineStr">
        <is>
          <t>M_INC_78SSK</t>
        </is>
      </c>
      <c r="D154" s="324" t="n">
        <v>3205</v>
      </c>
      <c r="E154" s="324" t="inlineStr">
        <is>
          <t>Individual Needs Study Skills</t>
        </is>
      </c>
      <c r="F154" s="324" t="inlineStr">
        <is>
          <t>Huson, Madison Elise</t>
        </is>
      </c>
      <c r="G154" s="324" t="inlineStr">
        <is>
          <t>HU60085</t>
        </is>
      </c>
      <c r="H154" s="324" t="inlineStr">
        <is>
          <t>4(B)</t>
        </is>
      </c>
      <c r="I154" s="324" t="n">
        <v>304</v>
      </c>
    </row>
    <row r="155" ht="16" customHeight="1">
      <c r="A155" s="323" t="n">
        <v>380</v>
      </c>
      <c r="B155" s="324" t="inlineStr">
        <is>
          <t>AINCACT2</t>
        </is>
      </c>
      <c r="C155" s="324" t="inlineStr">
        <is>
          <t>M_INC_78SSK</t>
        </is>
      </c>
      <c r="D155" s="324" t="n">
        <v>3204</v>
      </c>
      <c r="E155" s="324" t="inlineStr">
        <is>
          <t>Individual Needs Study Skills</t>
        </is>
      </c>
      <c r="F155" s="324" t="inlineStr">
        <is>
          <t>Carvalhaes, Andre Moraes</t>
        </is>
      </c>
      <c r="G155" s="324" t="inlineStr">
        <is>
          <t>CA64692</t>
        </is>
      </c>
      <c r="H155" s="324" t="inlineStr">
        <is>
          <t>5(B)</t>
        </is>
      </c>
      <c r="I155" s="324" t="n">
        <v>301</v>
      </c>
    </row>
    <row r="156" ht="16" customHeight="1">
      <c r="A156" s="323" t="n">
        <v>380</v>
      </c>
      <c r="B156" s="324" t="inlineStr">
        <is>
          <t>AINCACT3</t>
        </is>
      </c>
      <c r="C156" s="324" t="inlineStr">
        <is>
          <t>M_INC_78SSK</t>
        </is>
      </c>
      <c r="D156" s="324" t="n">
        <v>3205</v>
      </c>
      <c r="E156" s="324" t="inlineStr">
        <is>
          <t>Individual Needs Study Skills</t>
        </is>
      </c>
      <c r="F156" s="324" t="inlineStr">
        <is>
          <t>Carvalhaes, Andre Moraes</t>
        </is>
      </c>
      <c r="G156" s="324" t="inlineStr">
        <is>
          <t>CA64692</t>
        </is>
      </c>
      <c r="H156" s="324" t="inlineStr">
        <is>
          <t>5(B)</t>
        </is>
      </c>
      <c r="I156" s="324" t="n">
        <v>301</v>
      </c>
    </row>
    <row r="157" ht="16" customHeight="1">
      <c r="A157" s="323" t="n">
        <v>380</v>
      </c>
      <c r="B157" s="324" t="inlineStr">
        <is>
          <t>AINCACT1</t>
        </is>
      </c>
      <c r="C157" s="324" t="inlineStr">
        <is>
          <t>M_INC_78SSK</t>
        </is>
      </c>
      <c r="D157" s="324" t="n">
        <v>3203</v>
      </c>
      <c r="E157" s="324" t="inlineStr">
        <is>
          <t>Individual Needs Study Skills</t>
        </is>
      </c>
      <c r="F157" s="324" t="inlineStr">
        <is>
          <t>Carvalhaes, Andre Moraes</t>
        </is>
      </c>
      <c r="G157" s="324" t="inlineStr">
        <is>
          <t>CA64692</t>
        </is>
      </c>
      <c r="H157" s="324" t="inlineStr">
        <is>
          <t>5(B)</t>
        </is>
      </c>
      <c r="I157" s="324" t="n">
        <v>301</v>
      </c>
    </row>
    <row r="158" ht="16" customHeight="1">
      <c r="A158" s="323" t="n">
        <v>380</v>
      </c>
      <c r="B158" s="324" t="inlineStr">
        <is>
          <t>AINCMLT1</t>
        </is>
      </c>
      <c r="C158" s="324" t="inlineStr">
        <is>
          <t>M_INC_78SSK</t>
        </is>
      </c>
      <c r="D158" s="324" t="n">
        <v>3203</v>
      </c>
      <c r="E158" s="324" t="inlineStr">
        <is>
          <t>Individual Needs Study Skills</t>
        </is>
      </c>
      <c r="F158" s="324" t="inlineStr">
        <is>
          <t>Lindgren, Melinda Lamb</t>
        </is>
      </c>
      <c r="G158" s="324" t="inlineStr">
        <is>
          <t>LI41605</t>
        </is>
      </c>
      <c r="H158" s="324" t="inlineStr">
        <is>
          <t>4(B)</t>
        </is>
      </c>
      <c r="I158" s="324" t="n">
        <v>306</v>
      </c>
    </row>
    <row r="159" ht="16" customHeight="1">
      <c r="A159" s="323" t="n">
        <v>380</v>
      </c>
      <c r="B159" s="324" t="inlineStr">
        <is>
          <t>AINCMLT2</t>
        </is>
      </c>
      <c r="C159" s="324" t="inlineStr">
        <is>
          <t>M_INC_78SSK</t>
        </is>
      </c>
      <c r="D159" s="324" t="n">
        <v>3204</v>
      </c>
      <c r="E159" s="324" t="inlineStr">
        <is>
          <t>Individual Needs Study Skills</t>
        </is>
      </c>
      <c r="F159" s="324" t="inlineStr">
        <is>
          <t>Lindgren, Melinda Lamb</t>
        </is>
      </c>
      <c r="G159" s="324" t="inlineStr">
        <is>
          <t>LI41605</t>
        </is>
      </c>
      <c r="H159" s="324" t="inlineStr">
        <is>
          <t>4(B)</t>
        </is>
      </c>
      <c r="I159" s="324" t="n">
        <v>306</v>
      </c>
    </row>
    <row r="160" ht="16" customHeight="1">
      <c r="A160" s="323" t="n">
        <v>380</v>
      </c>
      <c r="B160" s="324" t="inlineStr">
        <is>
          <t>AINCMLT3</t>
        </is>
      </c>
      <c r="C160" s="324" t="inlineStr">
        <is>
          <t>M_INC_78SSK</t>
        </is>
      </c>
      <c r="D160" s="324" t="n">
        <v>3205</v>
      </c>
      <c r="E160" s="324" t="inlineStr">
        <is>
          <t>Individual Needs Study Skills</t>
        </is>
      </c>
      <c r="F160" s="324" t="inlineStr">
        <is>
          <t>Lindgren, Melinda Lamb</t>
        </is>
      </c>
      <c r="G160" s="324" t="inlineStr">
        <is>
          <t>LI41605</t>
        </is>
      </c>
      <c r="H160" s="324" t="inlineStr">
        <is>
          <t>4(B)</t>
        </is>
      </c>
      <c r="I160" s="324" t="n">
        <v>306</v>
      </c>
    </row>
    <row r="161" ht="16" customHeight="1">
      <c r="A161" s="323" t="n">
        <v>380</v>
      </c>
      <c r="B161" s="324" t="inlineStr">
        <is>
          <t>AINCKCT1</t>
        </is>
      </c>
      <c r="C161" s="324" t="inlineStr">
        <is>
          <t>M_INC_78SSK</t>
        </is>
      </c>
      <c r="D161" s="324" t="n">
        <v>3203</v>
      </c>
      <c r="E161" s="324" t="inlineStr">
        <is>
          <t>Individual Needs Study Skills</t>
        </is>
      </c>
      <c r="F161" s="324" t="inlineStr">
        <is>
          <t>McMillan, Samantha Marie</t>
        </is>
      </c>
      <c r="G161" s="324" t="inlineStr">
        <is>
          <t>MC20147</t>
        </is>
      </c>
      <c r="H161" s="324" t="inlineStr">
        <is>
          <t>4(B)</t>
        </is>
      </c>
      <c r="I161" s="324" t="n">
        <v>302</v>
      </c>
    </row>
    <row r="162" ht="16" customHeight="1">
      <c r="A162" s="323" t="n">
        <v>380</v>
      </c>
      <c r="B162" s="324" t="inlineStr">
        <is>
          <t>AINCKCT2</t>
        </is>
      </c>
      <c r="C162" s="324" t="inlineStr">
        <is>
          <t>M_INC_78SSK</t>
        </is>
      </c>
      <c r="D162" s="324" t="n">
        <v>3204</v>
      </c>
      <c r="E162" s="324" t="inlineStr">
        <is>
          <t>Individual Needs Study Skills</t>
        </is>
      </c>
      <c r="F162" s="324" t="inlineStr">
        <is>
          <t>McMillan, Samantha Marie</t>
        </is>
      </c>
      <c r="G162" s="324" t="inlineStr">
        <is>
          <t>MC20147</t>
        </is>
      </c>
      <c r="H162" s="324" t="inlineStr">
        <is>
          <t>4(B)</t>
        </is>
      </c>
      <c r="I162" s="324" t="n">
        <v>302</v>
      </c>
    </row>
    <row r="163" ht="16" customHeight="1">
      <c r="A163" s="323" t="n">
        <v>380</v>
      </c>
      <c r="B163" s="324" t="inlineStr">
        <is>
          <t>AINCKCT3</t>
        </is>
      </c>
      <c r="C163" s="324" t="inlineStr">
        <is>
          <t>M_INC_78SSK</t>
        </is>
      </c>
      <c r="D163" s="324" t="n">
        <v>3205</v>
      </c>
      <c r="E163" s="324" t="inlineStr">
        <is>
          <t>Individual Needs Study Skills</t>
        </is>
      </c>
      <c r="F163" s="324" t="inlineStr">
        <is>
          <t>McMillan, Samantha Marie</t>
        </is>
      </c>
      <c r="G163" s="324" t="inlineStr">
        <is>
          <t>MC20147</t>
        </is>
      </c>
      <c r="H163" s="324" t="inlineStr">
        <is>
          <t>4(B)</t>
        </is>
      </c>
      <c r="I163" s="324" t="n">
        <v>302</v>
      </c>
    </row>
    <row r="164" ht="16" customHeight="1">
      <c r="A164" s="323" t="n">
        <v>380</v>
      </c>
      <c r="B164" s="324" t="inlineStr">
        <is>
          <t>MINCTHT1</t>
        </is>
      </c>
      <c r="C164" s="324" t="inlineStr">
        <is>
          <t>M_INC_78SSK</t>
        </is>
      </c>
      <c r="D164" s="324" t="n">
        <v>3203</v>
      </c>
      <c r="E164" s="324" t="inlineStr">
        <is>
          <t>Individual Needs Study Skills</t>
        </is>
      </c>
      <c r="F164" s="324" t="inlineStr">
        <is>
          <t>Hampton, Tyler Jacob</t>
        </is>
      </c>
      <c r="G164" s="324" t="inlineStr">
        <is>
          <t>HA85895</t>
        </is>
      </c>
      <c r="H164" s="324" t="inlineStr">
        <is>
          <t>4(G)</t>
        </is>
      </c>
      <c r="I164" s="324" t="n">
        <v>206</v>
      </c>
    </row>
    <row r="165" ht="16" customHeight="1">
      <c r="A165" s="323" t="n">
        <v>380</v>
      </c>
      <c r="B165" s="324" t="inlineStr">
        <is>
          <t>MINCTHT2</t>
        </is>
      </c>
      <c r="C165" s="324" t="inlineStr">
        <is>
          <t>M_INC_78SSK</t>
        </is>
      </c>
      <c r="D165" s="324" t="n">
        <v>3204</v>
      </c>
      <c r="E165" s="324" t="inlineStr">
        <is>
          <t>Individual Needs Study Skills</t>
        </is>
      </c>
      <c r="F165" s="324" t="inlineStr">
        <is>
          <t>Hampton, Tyler Jacob</t>
        </is>
      </c>
      <c r="G165" s="324" t="inlineStr">
        <is>
          <t>HA85895</t>
        </is>
      </c>
      <c r="H165" s="324" t="inlineStr">
        <is>
          <t>4(G)</t>
        </is>
      </c>
      <c r="I165" s="324" t="n">
        <v>206</v>
      </c>
    </row>
    <row r="166" ht="16" customHeight="1">
      <c r="A166" s="323" t="n">
        <v>380</v>
      </c>
      <c r="B166" s="324" t="inlineStr">
        <is>
          <t>MINCTHT3</t>
        </is>
      </c>
      <c r="C166" s="324" t="inlineStr">
        <is>
          <t>M_INC_78SSK</t>
        </is>
      </c>
      <c r="D166" s="324" t="n">
        <v>3205</v>
      </c>
      <c r="E166" s="324" t="inlineStr">
        <is>
          <t>Individual Needs Study Skills</t>
        </is>
      </c>
      <c r="F166" s="324" t="inlineStr">
        <is>
          <t>Hampton, Tyler Jacob</t>
        </is>
      </c>
      <c r="G166" s="324" t="inlineStr">
        <is>
          <t>HA85895</t>
        </is>
      </c>
      <c r="H166" s="324" t="inlineStr">
        <is>
          <t>4(G)</t>
        </is>
      </c>
      <c r="I166" s="324" t="n">
        <v>206</v>
      </c>
    </row>
    <row r="167" ht="16" customHeight="1">
      <c r="A167" s="323" t="n">
        <v>380</v>
      </c>
      <c r="B167" s="324" t="inlineStr">
        <is>
          <t>MINCWBT1</t>
        </is>
      </c>
      <c r="C167" s="324" t="inlineStr">
        <is>
          <t>M_INC_78SSK</t>
        </is>
      </c>
      <c r="D167" s="324" t="n">
        <v>3203</v>
      </c>
      <c r="E167" s="324" t="inlineStr">
        <is>
          <t>Individual Needs Study Skills</t>
        </is>
      </c>
      <c r="F167" s="324" t="inlineStr">
        <is>
          <t>Beckett, William Patrick</t>
        </is>
      </c>
      <c r="G167" s="324" t="inlineStr">
        <is>
          <t>BE68869</t>
        </is>
      </c>
      <c r="H167" s="324" t="inlineStr">
        <is>
          <t>4(G)</t>
        </is>
      </c>
      <c r="I167" s="324" t="n">
        <v>201</v>
      </c>
    </row>
    <row r="168" ht="16" customHeight="1">
      <c r="A168" s="323" t="n">
        <v>380</v>
      </c>
      <c r="B168" s="324" t="inlineStr">
        <is>
          <t>MINCWBT2</t>
        </is>
      </c>
      <c r="C168" s="324" t="inlineStr">
        <is>
          <t>M_INC_78SSK</t>
        </is>
      </c>
      <c r="D168" s="324" t="n">
        <v>3204</v>
      </c>
      <c r="E168" s="324" t="inlineStr">
        <is>
          <t>Individual Needs Study Skills</t>
        </is>
      </c>
      <c r="F168" s="324" t="inlineStr">
        <is>
          <t>Beckett, William Patrick</t>
        </is>
      </c>
      <c r="G168" s="324" t="inlineStr">
        <is>
          <t>BE68869</t>
        </is>
      </c>
      <c r="H168" s="324" t="inlineStr">
        <is>
          <t>4(G)</t>
        </is>
      </c>
      <c r="I168" s="324" t="n">
        <v>201</v>
      </c>
    </row>
    <row r="169" ht="16" customHeight="1">
      <c r="A169" s="323" t="n">
        <v>380</v>
      </c>
      <c r="B169" s="324" t="inlineStr">
        <is>
          <t>MINCWBT3</t>
        </is>
      </c>
      <c r="C169" s="324" t="inlineStr">
        <is>
          <t>M_INC_78SSK</t>
        </is>
      </c>
      <c r="D169" s="324" t="n">
        <v>3205</v>
      </c>
      <c r="E169" s="324" t="inlineStr">
        <is>
          <t>Individual Needs Study Skills</t>
        </is>
      </c>
      <c r="F169" s="324" t="inlineStr">
        <is>
          <t>Beckett, William Patrick</t>
        </is>
      </c>
      <c r="G169" s="324" t="inlineStr">
        <is>
          <t>BE68869</t>
        </is>
      </c>
      <c r="H169" s="324" t="inlineStr">
        <is>
          <t>4(G)</t>
        </is>
      </c>
      <c r="I169" s="324" t="n">
        <v>201</v>
      </c>
    </row>
    <row r="170" ht="16" customHeight="1">
      <c r="A170" s="323" t="n">
        <v>380</v>
      </c>
      <c r="B170" s="324" t="inlineStr">
        <is>
          <t>CINCBOT1</t>
        </is>
      </c>
      <c r="C170" s="324" t="inlineStr">
        <is>
          <t>M_INC_6_SSK</t>
        </is>
      </c>
      <c r="D170" s="324" t="n">
        <v>3203</v>
      </c>
      <c r="E170" s="324" t="inlineStr">
        <is>
          <t>Individual Needs Study Skills</t>
        </is>
      </c>
      <c r="F170" s="324" t="inlineStr">
        <is>
          <t>Oehler, Elizabeth A</t>
        </is>
      </c>
      <c r="G170" s="324" t="inlineStr">
        <is>
          <t>OE69579</t>
        </is>
      </c>
      <c r="H170" s="324" t="inlineStr">
        <is>
          <t>2(B-G)</t>
        </is>
      </c>
      <c r="I170" s="324" t="n">
        <v>85</v>
      </c>
    </row>
    <row r="171" ht="16" customHeight="1">
      <c r="A171" s="323" t="n">
        <v>380</v>
      </c>
      <c r="B171" s="324" t="inlineStr">
        <is>
          <t>CINCBOT2</t>
        </is>
      </c>
      <c r="C171" s="324" t="inlineStr">
        <is>
          <t>M_INC_6_SSK</t>
        </is>
      </c>
      <c r="D171" s="324" t="n">
        <v>3204</v>
      </c>
      <c r="E171" s="324" t="inlineStr">
        <is>
          <t>Individual Needs Study Skills</t>
        </is>
      </c>
      <c r="F171" s="324" t="inlineStr">
        <is>
          <t>Oehler, Elizabeth A</t>
        </is>
      </c>
      <c r="G171" s="324" t="inlineStr">
        <is>
          <t>OE69579</t>
        </is>
      </c>
      <c r="H171" s="324" t="inlineStr">
        <is>
          <t>2(B-G)</t>
        </is>
      </c>
      <c r="I171" s="324" t="n">
        <v>85</v>
      </c>
    </row>
    <row r="172" ht="16" customHeight="1">
      <c r="A172" s="323" t="n">
        <v>380</v>
      </c>
      <c r="B172" s="324" t="inlineStr">
        <is>
          <t>CINCBOT3</t>
        </is>
      </c>
      <c r="C172" s="324" t="inlineStr">
        <is>
          <t>M_INC_6_SSK</t>
        </is>
      </c>
      <c r="D172" s="324" t="n">
        <v>3205</v>
      </c>
      <c r="E172" s="324" t="inlineStr">
        <is>
          <t>Individual Needs Study Skills</t>
        </is>
      </c>
      <c r="F172" s="324" t="inlineStr">
        <is>
          <t>Oehler, Elizabeth A</t>
        </is>
      </c>
      <c r="G172" s="324" t="inlineStr">
        <is>
          <t>OE69579</t>
        </is>
      </c>
      <c r="H172" s="324" t="inlineStr">
        <is>
          <t>2(B-G)</t>
        </is>
      </c>
      <c r="I172" s="324" t="n">
        <v>85</v>
      </c>
    </row>
    <row r="173" ht="16" customHeight="1">
      <c r="A173" s="323" t="n">
        <v>380</v>
      </c>
      <c r="B173" s="324" t="inlineStr">
        <is>
          <t>SYINCWWT1</t>
        </is>
      </c>
      <c r="C173" s="324" t="inlineStr">
        <is>
          <t>M_INC_6_SSK</t>
        </is>
      </c>
      <c r="D173" s="324" t="n">
        <v>3203</v>
      </c>
      <c r="E173" s="324" t="inlineStr">
        <is>
          <t>Individual Needs Study Skills</t>
        </is>
      </c>
      <c r="F173" s="324" t="inlineStr">
        <is>
          <t>Werthaiser, Wendy K</t>
        </is>
      </c>
      <c r="G173" s="324" t="inlineStr">
        <is>
          <t>WE32058</t>
        </is>
      </c>
      <c r="H173" s="324" t="inlineStr">
        <is>
          <t>2(B-G)</t>
        </is>
      </c>
      <c r="I173" s="324" t="n">
        <v>74</v>
      </c>
    </row>
    <row r="174" ht="16" customHeight="1">
      <c r="A174" s="323" t="n">
        <v>380</v>
      </c>
      <c r="B174" s="324" t="inlineStr">
        <is>
          <t>SYINCWWT2</t>
        </is>
      </c>
      <c r="C174" s="324" t="inlineStr">
        <is>
          <t>M_INC_6_SSK</t>
        </is>
      </c>
      <c r="D174" s="324" t="n">
        <v>3204</v>
      </c>
      <c r="E174" s="324" t="inlineStr">
        <is>
          <t>Individual Needs Study Skills</t>
        </is>
      </c>
      <c r="F174" s="324" t="inlineStr">
        <is>
          <t>Werthaiser, Wendy K</t>
        </is>
      </c>
      <c r="G174" s="324" t="inlineStr">
        <is>
          <t>WE32058</t>
        </is>
      </c>
      <c r="H174" s="324" t="inlineStr">
        <is>
          <t>2(B-G)</t>
        </is>
      </c>
      <c r="I174" s="324" t="n">
        <v>74</v>
      </c>
    </row>
    <row r="175" ht="16" customHeight="1">
      <c r="A175" s="323" t="n">
        <v>380</v>
      </c>
      <c r="B175" s="324" t="inlineStr">
        <is>
          <t>SYINCWWT3</t>
        </is>
      </c>
      <c r="C175" s="324" t="inlineStr">
        <is>
          <t>M_INC_6_SSK</t>
        </is>
      </c>
      <c r="D175" s="324" t="n">
        <v>3205</v>
      </c>
      <c r="E175" s="324" t="inlineStr">
        <is>
          <t>Individual Needs Study Skills</t>
        </is>
      </c>
      <c r="F175" s="324" t="inlineStr">
        <is>
          <t>Werthaiser, Wendy K</t>
        </is>
      </c>
      <c r="G175" s="324" t="inlineStr">
        <is>
          <t>WE32058</t>
        </is>
      </c>
      <c r="H175" s="324" t="inlineStr">
        <is>
          <t>2(B-G)</t>
        </is>
      </c>
      <c r="I175" s="324" t="n">
        <v>74</v>
      </c>
    </row>
    <row r="176" ht="16" customHeight="1">
      <c r="A176" s="323" t="n">
        <v>380</v>
      </c>
      <c r="B176" s="324" t="inlineStr">
        <is>
          <t>CINCMST2</t>
        </is>
      </c>
      <c r="C176" s="324" t="inlineStr">
        <is>
          <t>M_INC_6_SSK</t>
        </is>
      </c>
      <c r="D176" s="324" t="n">
        <v>3204</v>
      </c>
      <c r="E176" s="324" t="inlineStr">
        <is>
          <t>Individual Needs Study Skills</t>
        </is>
      </c>
      <c r="F176" s="324" t="inlineStr">
        <is>
          <t>Street, Martha Oldfield</t>
        </is>
      </c>
      <c r="G176" s="324" t="inlineStr">
        <is>
          <t>ST50719</t>
        </is>
      </c>
      <c r="H176" s="324" t="inlineStr">
        <is>
          <t>2(B-G)</t>
        </is>
      </c>
      <c r="I176" s="324" t="n">
        <v>84</v>
      </c>
    </row>
    <row r="177" ht="16" customHeight="1">
      <c r="A177" s="323" t="n">
        <v>380</v>
      </c>
      <c r="B177" s="324" t="inlineStr">
        <is>
          <t>CINCMST3</t>
        </is>
      </c>
      <c r="C177" s="324" t="inlineStr">
        <is>
          <t>M_INC_6_SSK</t>
        </is>
      </c>
      <c r="D177" s="324" t="n">
        <v>3205</v>
      </c>
      <c r="E177" s="324" t="inlineStr">
        <is>
          <t>Individual Needs Study Skills</t>
        </is>
      </c>
      <c r="F177" s="324" t="inlineStr">
        <is>
          <t>Street, Martha Oldfield</t>
        </is>
      </c>
      <c r="G177" s="324" t="inlineStr">
        <is>
          <t>ST50719</t>
        </is>
      </c>
      <c r="H177" s="324" t="inlineStr">
        <is>
          <t>2(B-G)</t>
        </is>
      </c>
      <c r="I177" s="324" t="n">
        <v>84</v>
      </c>
    </row>
    <row r="178" ht="16" customHeight="1">
      <c r="A178" s="323" t="n">
        <v>380</v>
      </c>
      <c r="B178" s="324" t="inlineStr">
        <is>
          <t>CINCMST1</t>
        </is>
      </c>
      <c r="C178" s="324" t="inlineStr">
        <is>
          <t>M_INC_6_SSK</t>
        </is>
      </c>
      <c r="D178" s="324" t="n">
        <v>3203</v>
      </c>
      <c r="E178" s="324" t="inlineStr">
        <is>
          <t>Individual Needs Study Skills</t>
        </is>
      </c>
      <c r="F178" s="324" t="inlineStr">
        <is>
          <t>Street, Martha Oldfield</t>
        </is>
      </c>
      <c r="G178" s="324" t="inlineStr">
        <is>
          <t>ST50719</t>
        </is>
      </c>
      <c r="H178" s="324" t="inlineStr">
        <is>
          <t>2(B-G)</t>
        </is>
      </c>
      <c r="I178" s="324" t="n">
        <v>84</v>
      </c>
    </row>
    <row r="179" ht="16" customHeight="1">
      <c r="A179" s="323" t="n">
        <v>380</v>
      </c>
      <c r="B179" s="324" t="inlineStr">
        <is>
          <t>SYINCHKT1</t>
        </is>
      </c>
      <c r="C179" s="324" t="inlineStr">
        <is>
          <t>M_INC_6_SSK</t>
        </is>
      </c>
      <c r="D179" s="324" t="n">
        <v>3203</v>
      </c>
      <c r="E179" s="324" t="inlineStr">
        <is>
          <t>Individual Needs Study Skills</t>
        </is>
      </c>
      <c r="F179" s="324" t="inlineStr">
        <is>
          <t>Kolni, Hannah Rachel</t>
        </is>
      </c>
      <c r="G179" s="324" t="inlineStr">
        <is>
          <t>KO15285</t>
        </is>
      </c>
      <c r="H179" s="324" t="inlineStr">
        <is>
          <t>2(B-G)</t>
        </is>
      </c>
      <c r="I179" s="324" t="n">
        <v>75</v>
      </c>
    </row>
    <row r="180" ht="16" customHeight="1">
      <c r="A180" s="323" t="n">
        <v>380</v>
      </c>
      <c r="B180" s="324" t="inlineStr">
        <is>
          <t>SYINCHKT2</t>
        </is>
      </c>
      <c r="C180" s="324" t="inlineStr">
        <is>
          <t>M_INC_6_SSK</t>
        </is>
      </c>
      <c r="D180" s="324" t="n">
        <v>3204</v>
      </c>
      <c r="E180" s="324" t="inlineStr">
        <is>
          <t>Individual Needs Study Skills</t>
        </is>
      </c>
      <c r="F180" s="324" t="inlineStr">
        <is>
          <t>Kolni, Hannah Rachel</t>
        </is>
      </c>
      <c r="G180" s="324" t="inlineStr">
        <is>
          <t>KO15285</t>
        </is>
      </c>
      <c r="H180" s="324" t="inlineStr">
        <is>
          <t>2(B-G)</t>
        </is>
      </c>
      <c r="I180" s="324" t="n">
        <v>75</v>
      </c>
    </row>
    <row r="181" ht="16" customHeight="1">
      <c r="A181" s="323" t="n">
        <v>380</v>
      </c>
      <c r="B181" s="324" t="inlineStr">
        <is>
          <t>SYINCHKT3</t>
        </is>
      </c>
      <c r="C181" s="324" t="inlineStr">
        <is>
          <t>M_INC_6_SSK</t>
        </is>
      </c>
      <c r="D181" s="324" t="n">
        <v>3205</v>
      </c>
      <c r="E181" s="324" t="inlineStr">
        <is>
          <t>Individual Needs Study Skills</t>
        </is>
      </c>
      <c r="F181" s="324" t="inlineStr">
        <is>
          <t>Kolni, Hannah Rachel</t>
        </is>
      </c>
      <c r="G181" s="324" t="inlineStr">
        <is>
          <t>KO15285</t>
        </is>
      </c>
      <c r="H181" s="324" t="inlineStr">
        <is>
          <t>2(B-G)</t>
        </is>
      </c>
      <c r="I181" s="324" t="n">
        <v>75</v>
      </c>
    </row>
    <row r="182" ht="16" customHeight="1">
      <c r="A182" s="323" t="n">
        <v>380</v>
      </c>
      <c r="B182" s="324" t="inlineStr">
        <is>
          <t>SYINCJMT1</t>
        </is>
      </c>
      <c r="C182" s="324" t="inlineStr">
        <is>
          <t>M_INC_6_MTH</t>
        </is>
      </c>
      <c r="D182" s="324" t="n">
        <v>3203</v>
      </c>
      <c r="E182" s="324" t="inlineStr">
        <is>
          <t>Individual Needs Math</t>
        </is>
      </c>
      <c r="F182" s="324" t="inlineStr">
        <is>
          <t>Multanen, Jeff</t>
        </is>
      </c>
      <c r="G182" s="324" t="inlineStr">
        <is>
          <t>MU11767</t>
        </is>
      </c>
      <c r="H182" s="324" t="inlineStr">
        <is>
          <t>2(B-G)</t>
        </is>
      </c>
      <c r="I182" s="324" t="n">
        <v>72</v>
      </c>
    </row>
    <row r="183" ht="16" customHeight="1">
      <c r="A183" s="323" t="n">
        <v>380</v>
      </c>
      <c r="B183" s="324" t="inlineStr">
        <is>
          <t>SYINCJMT2</t>
        </is>
      </c>
      <c r="C183" s="324" t="inlineStr">
        <is>
          <t>M_INC_6_MTH</t>
        </is>
      </c>
      <c r="D183" s="324" t="n">
        <v>3204</v>
      </c>
      <c r="E183" s="324" t="inlineStr">
        <is>
          <t>Individual Needs Math</t>
        </is>
      </c>
      <c r="F183" s="324" t="inlineStr">
        <is>
          <t>Multanen, Jeff</t>
        </is>
      </c>
      <c r="G183" s="324" t="inlineStr">
        <is>
          <t>MU11767</t>
        </is>
      </c>
      <c r="H183" s="324" t="inlineStr">
        <is>
          <t>2(B-G)</t>
        </is>
      </c>
      <c r="I183" s="324" t="n">
        <v>72</v>
      </c>
    </row>
    <row r="184" ht="16" customHeight="1">
      <c r="A184" s="323" t="n">
        <v>380</v>
      </c>
      <c r="B184" s="324" t="inlineStr">
        <is>
          <t>SYINCJMT3</t>
        </is>
      </c>
      <c r="C184" s="324" t="inlineStr">
        <is>
          <t>M_INC_6_MTH</t>
        </is>
      </c>
      <c r="D184" s="324" t="n">
        <v>3205</v>
      </c>
      <c r="E184" s="324" t="inlineStr">
        <is>
          <t>Individual Needs Math</t>
        </is>
      </c>
      <c r="F184" s="324" t="inlineStr">
        <is>
          <t>Multanen, Jeff</t>
        </is>
      </c>
      <c r="G184" s="324" t="inlineStr">
        <is>
          <t>MU11767</t>
        </is>
      </c>
      <c r="H184" s="324" t="inlineStr">
        <is>
          <t>2(B-G)</t>
        </is>
      </c>
      <c r="I184" s="324" t="n">
        <v>72</v>
      </c>
    </row>
    <row r="185" ht="16" customHeight="1">
      <c r="A185" s="323" t="n">
        <v>380</v>
      </c>
      <c r="B185" s="324" t="inlineStr">
        <is>
          <t>CINCBHT1</t>
        </is>
      </c>
      <c r="C185" s="324" t="inlineStr">
        <is>
          <t>M_INC_6_MTH</t>
        </is>
      </c>
      <c r="D185" s="324" t="n">
        <v>3203</v>
      </c>
      <c r="E185" s="324" t="inlineStr">
        <is>
          <t>Individual Needs Math</t>
        </is>
      </c>
      <c r="F185" s="324" t="inlineStr">
        <is>
          <t>Rasmussen, Lora Marie</t>
        </is>
      </c>
      <c r="G185" s="324" t="inlineStr">
        <is>
          <t>RA74450</t>
        </is>
      </c>
      <c r="H185" s="324" t="inlineStr">
        <is>
          <t>2(B-G)</t>
        </is>
      </c>
      <c r="I185" s="324" t="n">
        <v>82</v>
      </c>
    </row>
    <row r="186" ht="16" customHeight="1">
      <c r="A186" s="323" t="n">
        <v>380</v>
      </c>
      <c r="B186" s="324" t="inlineStr">
        <is>
          <t>CINCBHT2</t>
        </is>
      </c>
      <c r="C186" s="324" t="inlineStr">
        <is>
          <t>M_INC_6_MTH</t>
        </is>
      </c>
      <c r="D186" s="324" t="n">
        <v>3204</v>
      </c>
      <c r="E186" s="324" t="inlineStr">
        <is>
          <t>Individual Needs Math</t>
        </is>
      </c>
      <c r="F186" s="324" t="inlineStr">
        <is>
          <t>Rasmussen, Lora Marie</t>
        </is>
      </c>
      <c r="G186" s="324" t="inlineStr">
        <is>
          <t>RA74450</t>
        </is>
      </c>
      <c r="H186" s="324" t="inlineStr">
        <is>
          <t>2(B-G)</t>
        </is>
      </c>
      <c r="I186" s="324" t="n">
        <v>82</v>
      </c>
    </row>
    <row r="187" ht="16" customHeight="1">
      <c r="A187" s="323" t="n">
        <v>380</v>
      </c>
      <c r="B187" s="324" t="inlineStr">
        <is>
          <t>CINCBHT3</t>
        </is>
      </c>
      <c r="C187" s="324" t="inlineStr">
        <is>
          <t>M_INC_6_MTH</t>
        </is>
      </c>
      <c r="D187" s="324" t="n">
        <v>3205</v>
      </c>
      <c r="E187" s="324" t="inlineStr">
        <is>
          <t>Individual Needs Math</t>
        </is>
      </c>
      <c r="F187" s="324" t="inlineStr">
        <is>
          <t>Rasmussen, Lora Marie</t>
        </is>
      </c>
      <c r="G187" s="324" t="inlineStr">
        <is>
          <t>RA74450</t>
        </is>
      </c>
      <c r="H187" s="324" t="inlineStr">
        <is>
          <t>2(B-G)</t>
        </is>
      </c>
      <c r="I187" s="324" t="n">
        <v>27</v>
      </c>
    </row>
    <row r="188" ht="16" customHeight="1">
      <c r="A188" s="323" t="n">
        <v>380</v>
      </c>
      <c r="B188" s="324" t="inlineStr">
        <is>
          <t>CHRBO</t>
        </is>
      </c>
      <c r="C188" s="324" t="inlineStr">
        <is>
          <t>M_HR_6</t>
        </is>
      </c>
      <c r="D188" s="324" t="n">
        <v>3200</v>
      </c>
      <c r="E188" s="324" t="inlineStr">
        <is>
          <t>Homeroom</t>
        </is>
      </c>
      <c r="F188" s="324" t="inlineStr">
        <is>
          <t>Oehler, Elizabeth A</t>
        </is>
      </c>
      <c r="G188" s="324" t="inlineStr">
        <is>
          <t>OE69579</t>
        </is>
      </c>
      <c r="H188" s="324" t="inlineStr">
        <is>
          <t>1(B-G)</t>
        </is>
      </c>
      <c r="I188" s="324" t="n">
        <v>85</v>
      </c>
    </row>
    <row r="189" ht="16" customHeight="1">
      <c r="A189" s="323" t="n">
        <v>380</v>
      </c>
      <c r="B189" s="324" t="inlineStr">
        <is>
          <t>SYHRWW</t>
        </is>
      </c>
      <c r="C189" s="324" t="inlineStr">
        <is>
          <t>M_HR_6</t>
        </is>
      </c>
      <c r="D189" s="324" t="n">
        <v>3200</v>
      </c>
      <c r="E189" s="324" t="inlineStr">
        <is>
          <t>Homeroom</t>
        </is>
      </c>
      <c r="F189" s="324" t="inlineStr">
        <is>
          <t>Werthaiser, Wendy K</t>
        </is>
      </c>
      <c r="G189" s="324" t="inlineStr">
        <is>
          <t>WE32058</t>
        </is>
      </c>
      <c r="H189" s="324" t="inlineStr">
        <is>
          <t>1(B-G)</t>
        </is>
      </c>
      <c r="I189" s="324" t="n">
        <v>74</v>
      </c>
    </row>
    <row r="190" ht="16" customHeight="1">
      <c r="A190" s="323" t="n">
        <v>380</v>
      </c>
      <c r="B190" s="324" t="inlineStr">
        <is>
          <t>CHRSM</t>
        </is>
      </c>
      <c r="C190" s="324" t="inlineStr">
        <is>
          <t>M_HR_6</t>
        </is>
      </c>
      <c r="D190" s="324" t="n">
        <v>3200</v>
      </c>
      <c r="E190" s="324" t="inlineStr">
        <is>
          <t>Homeroom</t>
        </is>
      </c>
      <c r="F190" s="324" t="inlineStr">
        <is>
          <t>Murphy, Shauna Elisabeth</t>
        </is>
      </c>
      <c r="G190" s="324" t="inlineStr">
        <is>
          <t>MU96406</t>
        </is>
      </c>
      <c r="H190" s="324" t="inlineStr">
        <is>
          <t>1(B-G)</t>
        </is>
      </c>
      <c r="I190" s="324" t="n">
        <v>81</v>
      </c>
    </row>
    <row r="191" ht="16" customHeight="1">
      <c r="A191" s="323" t="n">
        <v>380</v>
      </c>
      <c r="B191" s="324" t="inlineStr">
        <is>
          <t>SYHRHK</t>
        </is>
      </c>
      <c r="C191" s="324" t="inlineStr">
        <is>
          <t>M_HR_6</t>
        </is>
      </c>
      <c r="D191" s="324" t="n">
        <v>3200</v>
      </c>
      <c r="E191" s="324" t="inlineStr">
        <is>
          <t>Homeroom</t>
        </is>
      </c>
      <c r="F191" s="324" t="inlineStr">
        <is>
          <t>Kolni, Hannah Rachel</t>
        </is>
      </c>
      <c r="G191" s="324" t="inlineStr">
        <is>
          <t>KO15285</t>
        </is>
      </c>
      <c r="H191" s="324" t="inlineStr">
        <is>
          <t>1(B-G)</t>
        </is>
      </c>
      <c r="I191" s="324" t="n">
        <v>75</v>
      </c>
    </row>
    <row r="192" ht="16" customHeight="1">
      <c r="A192" s="323" t="n">
        <v>380</v>
      </c>
      <c r="B192" s="324" t="inlineStr">
        <is>
          <t>CHRLR</t>
        </is>
      </c>
      <c r="C192" s="324" t="inlineStr">
        <is>
          <t>M_HR_6</t>
        </is>
      </c>
      <c r="D192" s="324" t="n">
        <v>3200</v>
      </c>
      <c r="E192" s="324" t="inlineStr">
        <is>
          <t>Homeroom</t>
        </is>
      </c>
      <c r="F192" s="324" t="inlineStr">
        <is>
          <t>Rasmussen, Lora Marie</t>
        </is>
      </c>
      <c r="G192" s="324" t="inlineStr">
        <is>
          <t>RA74450</t>
        </is>
      </c>
      <c r="H192" s="324" t="inlineStr">
        <is>
          <t>1(B-G)</t>
        </is>
      </c>
      <c r="I192" s="324" t="n">
        <v>82</v>
      </c>
    </row>
    <row r="193" ht="16" customHeight="1">
      <c r="A193" s="323" t="n">
        <v>380</v>
      </c>
      <c r="B193" s="324" t="inlineStr">
        <is>
          <t>SYAC3</t>
        </is>
      </c>
      <c r="C193" s="324" t="inlineStr">
        <is>
          <t>M_LA_6</t>
        </is>
      </c>
      <c r="D193" s="324" t="n">
        <v>3200</v>
      </c>
      <c r="E193" s="324" t="inlineStr">
        <is>
          <t>Language Arts</t>
        </is>
      </c>
      <c r="F193" s="324" t="inlineStr">
        <is>
          <t>Werthaiser, Wendy K</t>
        </is>
      </c>
      <c r="G193" s="324" t="inlineStr">
        <is>
          <t>WE32058</t>
        </is>
      </c>
      <c r="H193" s="324" t="inlineStr">
        <is>
          <t>6(B-G)</t>
        </is>
      </c>
      <c r="I193" s="324" t="n">
        <v>74</v>
      </c>
    </row>
    <row r="194" ht="16" customHeight="1">
      <c r="A194" s="323" t="n">
        <v>380</v>
      </c>
      <c r="B194" s="324" t="inlineStr">
        <is>
          <t>SYLAC1</t>
        </is>
      </c>
      <c r="C194" s="324" t="inlineStr">
        <is>
          <t>M_LA_6</t>
        </is>
      </c>
      <c r="D194" s="324" t="n">
        <v>3200</v>
      </c>
      <c r="E194" s="324" t="inlineStr">
        <is>
          <t>Language Arts</t>
        </is>
      </c>
      <c r="F194" s="324" t="inlineStr">
        <is>
          <t>Werthaiser, Wendy K</t>
        </is>
      </c>
      <c r="G194" s="324" t="inlineStr">
        <is>
          <t>WE32058</t>
        </is>
      </c>
      <c r="H194" s="324" t="inlineStr">
        <is>
          <t>3(B-G)</t>
        </is>
      </c>
      <c r="I194" s="324" t="n">
        <v>74</v>
      </c>
    </row>
    <row r="195" ht="16" customHeight="1">
      <c r="A195" s="323" t="n">
        <v>380</v>
      </c>
      <c r="B195" s="324" t="inlineStr">
        <is>
          <t>SYLAC2</t>
        </is>
      </c>
      <c r="C195" s="324" t="inlineStr">
        <is>
          <t>M_LA_6</t>
        </is>
      </c>
      <c r="D195" s="324" t="n">
        <v>3200</v>
      </c>
      <c r="E195" s="324" t="inlineStr">
        <is>
          <t>Language Arts</t>
        </is>
      </c>
      <c r="F195" s="324" t="inlineStr">
        <is>
          <t>Werthaiser, Wendy K</t>
        </is>
      </c>
      <c r="G195" s="324" t="inlineStr">
        <is>
          <t>WE32058</t>
        </is>
      </c>
      <c r="H195" s="324" t="inlineStr">
        <is>
          <t>4(B-G)</t>
        </is>
      </c>
      <c r="I195" s="324" t="n">
        <v>74</v>
      </c>
    </row>
    <row r="196" ht="16" customHeight="1">
      <c r="A196" s="323" t="n">
        <v>380</v>
      </c>
      <c r="B196" s="324" t="inlineStr">
        <is>
          <t>CLAC1</t>
        </is>
      </c>
      <c r="C196" s="324" t="inlineStr">
        <is>
          <t>M_LA_6</t>
        </is>
      </c>
      <c r="D196" s="324" t="n">
        <v>3200</v>
      </c>
      <c r="E196" s="324" t="inlineStr">
        <is>
          <t>Language Arts</t>
        </is>
      </c>
      <c r="F196" s="324" t="inlineStr">
        <is>
          <t>Street, Martha Oldfield</t>
        </is>
      </c>
      <c r="G196" s="324" t="inlineStr">
        <is>
          <t>ST50719</t>
        </is>
      </c>
      <c r="H196" s="324" t="inlineStr">
        <is>
          <t>3(B-G)</t>
        </is>
      </c>
      <c r="I196" s="324" t="n">
        <v>84</v>
      </c>
    </row>
    <row r="197" ht="16" customHeight="1">
      <c r="A197" s="323" t="n">
        <v>380</v>
      </c>
      <c r="B197" s="324" t="inlineStr">
        <is>
          <t>CLAC2</t>
        </is>
      </c>
      <c r="C197" s="324" t="inlineStr">
        <is>
          <t>M_LA_6</t>
        </is>
      </c>
      <c r="D197" s="324" t="n">
        <v>3200</v>
      </c>
      <c r="E197" s="324" t="inlineStr">
        <is>
          <t>Language Arts</t>
        </is>
      </c>
      <c r="F197" s="324" t="inlineStr">
        <is>
          <t>Street, Martha Oldfield</t>
        </is>
      </c>
      <c r="G197" s="324" t="inlineStr">
        <is>
          <t>ST50719</t>
        </is>
      </c>
      <c r="H197" s="324" t="inlineStr">
        <is>
          <t>4(B-G)</t>
        </is>
      </c>
      <c r="I197" s="324" t="n">
        <v>84</v>
      </c>
    </row>
    <row r="198" ht="16" customHeight="1">
      <c r="A198" s="323" t="n">
        <v>380</v>
      </c>
      <c r="B198" s="324" t="inlineStr">
        <is>
          <t>CLAC3</t>
        </is>
      </c>
      <c r="C198" s="324" t="inlineStr">
        <is>
          <t>M_LA_6</t>
        </is>
      </c>
      <c r="D198" s="324" t="n">
        <v>3200</v>
      </c>
      <c r="E198" s="324" t="inlineStr">
        <is>
          <t>Language Arts</t>
        </is>
      </c>
      <c r="F198" s="324" t="inlineStr">
        <is>
          <t>Street, Martha Oldfield</t>
        </is>
      </c>
      <c r="G198" s="324" t="inlineStr">
        <is>
          <t>ST50719</t>
        </is>
      </c>
      <c r="H198" s="324" t="inlineStr">
        <is>
          <t>6(B-G)</t>
        </is>
      </c>
      <c r="I198" s="324" t="n">
        <v>84</v>
      </c>
    </row>
    <row r="199" ht="16" customHeight="1">
      <c r="A199" s="323" t="n">
        <v>380</v>
      </c>
      <c r="B199" s="324" t="inlineStr">
        <is>
          <t>SYMC1</t>
        </is>
      </c>
      <c r="C199" s="324" t="inlineStr">
        <is>
          <t>M_MTH_6</t>
        </is>
      </c>
      <c r="D199" s="324" t="n">
        <v>3200</v>
      </c>
      <c r="E199" s="324" t="inlineStr">
        <is>
          <t>Math 6th Grade</t>
        </is>
      </c>
      <c r="F199" s="324" t="inlineStr">
        <is>
          <t>Multanen, Jeff</t>
        </is>
      </c>
      <c r="G199" s="324" t="inlineStr">
        <is>
          <t>MU11767</t>
        </is>
      </c>
      <c r="H199" s="324" t="inlineStr">
        <is>
          <t>3(B-G)</t>
        </is>
      </c>
      <c r="I199" s="324" t="n">
        <v>72</v>
      </c>
    </row>
    <row r="200" ht="16" customHeight="1">
      <c r="A200" s="323" t="n">
        <v>380</v>
      </c>
      <c r="B200" s="324" t="inlineStr">
        <is>
          <t>SYMC2</t>
        </is>
      </c>
      <c r="C200" s="324" t="inlineStr">
        <is>
          <t>M_MTH_6</t>
        </is>
      </c>
      <c r="D200" s="324" t="n">
        <v>3200</v>
      </c>
      <c r="E200" s="324" t="inlineStr">
        <is>
          <t>Math 6th Grade</t>
        </is>
      </c>
      <c r="F200" s="324" t="inlineStr">
        <is>
          <t>Multanen, Jeff</t>
        </is>
      </c>
      <c r="G200" s="324" t="inlineStr">
        <is>
          <t>MU11767</t>
        </is>
      </c>
      <c r="H200" s="324" t="inlineStr">
        <is>
          <t>4(B-G)</t>
        </is>
      </c>
      <c r="I200" s="324" t="n">
        <v>72</v>
      </c>
    </row>
    <row r="201" ht="16" customHeight="1">
      <c r="A201" s="323" t="n">
        <v>380</v>
      </c>
      <c r="B201" s="324" t="inlineStr">
        <is>
          <t>SYMC3</t>
        </is>
      </c>
      <c r="C201" s="324" t="inlineStr">
        <is>
          <t>M_MTH_6</t>
        </is>
      </c>
      <c r="D201" s="324" t="n">
        <v>3200</v>
      </c>
      <c r="E201" s="324" t="inlineStr">
        <is>
          <t>Math 6th Grade</t>
        </is>
      </c>
      <c r="F201" s="324" t="inlineStr">
        <is>
          <t>Multanen, Jeff</t>
        </is>
      </c>
      <c r="G201" s="324" t="inlineStr">
        <is>
          <t>MU11767</t>
        </is>
      </c>
      <c r="H201" s="324" t="inlineStr">
        <is>
          <t>6(B-G)</t>
        </is>
      </c>
      <c r="I201" s="324" t="n">
        <v>72</v>
      </c>
    </row>
    <row r="202" ht="16" customHeight="1">
      <c r="A202" s="323" t="n">
        <v>380</v>
      </c>
      <c r="B202" s="324" t="inlineStr">
        <is>
          <t>CMC1</t>
        </is>
      </c>
      <c r="C202" s="324" t="inlineStr">
        <is>
          <t>M_MTH_6</t>
        </is>
      </c>
      <c r="D202" s="324" t="n">
        <v>3200</v>
      </c>
      <c r="E202" s="324" t="inlineStr">
        <is>
          <t>Math 6th Grade</t>
        </is>
      </c>
      <c r="F202" s="324" t="inlineStr">
        <is>
          <t>Rasmussen, Lora Marie</t>
        </is>
      </c>
      <c r="G202" s="324" t="inlineStr">
        <is>
          <t>RA74450</t>
        </is>
      </c>
      <c r="H202" s="324" t="inlineStr">
        <is>
          <t>3(B-G)</t>
        </is>
      </c>
      <c r="I202" s="324" t="n">
        <v>82</v>
      </c>
    </row>
    <row r="203" ht="16" customHeight="1">
      <c r="A203" s="323" t="n">
        <v>380</v>
      </c>
      <c r="B203" s="324" t="inlineStr">
        <is>
          <t>CMC2</t>
        </is>
      </c>
      <c r="C203" s="324" t="inlineStr">
        <is>
          <t>M_MTH_6</t>
        </is>
      </c>
      <c r="D203" s="324" t="n">
        <v>3200</v>
      </c>
      <c r="E203" s="324" t="inlineStr">
        <is>
          <t>Math 6th Grade</t>
        </is>
      </c>
      <c r="F203" s="324" t="inlineStr">
        <is>
          <t>Rasmussen, Lora Marie</t>
        </is>
      </c>
      <c r="G203" s="324" t="inlineStr">
        <is>
          <t>RA74450</t>
        </is>
      </c>
      <c r="H203" s="324" t="inlineStr">
        <is>
          <t>4(B-G)</t>
        </is>
      </c>
      <c r="I203" s="324" t="n">
        <v>82</v>
      </c>
    </row>
    <row r="204" ht="16" customHeight="1">
      <c r="A204" s="323" t="n">
        <v>380</v>
      </c>
      <c r="B204" s="324" t="inlineStr">
        <is>
          <t>CMC3</t>
        </is>
      </c>
      <c r="C204" s="324" t="inlineStr">
        <is>
          <t>M_MTH_6</t>
        </is>
      </c>
      <c r="D204" s="324" t="n">
        <v>3200</v>
      </c>
      <c r="E204" s="324" t="inlineStr">
        <is>
          <t>Math 6th Grade</t>
        </is>
      </c>
      <c r="F204" s="324" t="inlineStr">
        <is>
          <t>Rasmussen, Lora Marie</t>
        </is>
      </c>
      <c r="G204" s="324" t="inlineStr">
        <is>
          <t>RA74450</t>
        </is>
      </c>
      <c r="H204" s="324" t="inlineStr">
        <is>
          <t>6(B-G)</t>
        </is>
      </c>
      <c r="I204" s="324" t="n">
        <v>82</v>
      </c>
    </row>
    <row r="205" ht="16" customHeight="1">
      <c r="A205" s="323" t="n">
        <v>380</v>
      </c>
      <c r="B205" s="324" t="inlineStr">
        <is>
          <t>ELL2B</t>
        </is>
      </c>
      <c r="C205" s="324" t="inlineStr">
        <is>
          <t>M_ELL</t>
        </is>
      </c>
      <c r="D205" s="324" t="n">
        <v>3200</v>
      </c>
      <c r="E205" s="324" t="inlineStr">
        <is>
          <t>English Language Learner</t>
        </is>
      </c>
      <c r="F205" s="324" t="inlineStr">
        <is>
          <t>Hodge, Kiernan</t>
        </is>
      </c>
      <c r="G205" s="324" t="inlineStr">
        <is>
          <t>HO87073</t>
        </is>
      </c>
      <c r="H205" s="324" t="inlineStr">
        <is>
          <t>2(B)</t>
        </is>
      </c>
      <c r="I205" s="324" t="n">
        <v>64</v>
      </c>
    </row>
    <row r="206" ht="16" customHeight="1">
      <c r="A206" s="323" t="n">
        <v>380</v>
      </c>
      <c r="B206" s="324" t="inlineStr">
        <is>
          <t>ELL2BG</t>
        </is>
      </c>
      <c r="C206" s="324" t="inlineStr">
        <is>
          <t>M_ELL</t>
        </is>
      </c>
      <c r="D206" s="324" t="n">
        <v>3200</v>
      </c>
      <c r="E206" s="324" t="inlineStr">
        <is>
          <t>English Language Learner</t>
        </is>
      </c>
      <c r="F206" s="324" t="inlineStr">
        <is>
          <t>Hodge, Kiernan</t>
        </is>
      </c>
      <c r="G206" s="324" t="inlineStr">
        <is>
          <t>HO87073</t>
        </is>
      </c>
      <c r="H206" s="324" t="inlineStr">
        <is>
          <t>2(B-G)</t>
        </is>
      </c>
      <c r="I206" s="324" t="n">
        <v>64</v>
      </c>
    </row>
    <row r="207" ht="16" customHeight="1">
      <c r="A207" s="323" t="n">
        <v>380</v>
      </c>
      <c r="B207" s="324" t="inlineStr">
        <is>
          <t>ELL4G</t>
        </is>
      </c>
      <c r="C207" s="324" t="inlineStr">
        <is>
          <t>M_ELL</t>
        </is>
      </c>
      <c r="D207" s="324" t="n">
        <v>3200</v>
      </c>
      <c r="E207" s="324" t="inlineStr">
        <is>
          <t>English Language Learner</t>
        </is>
      </c>
      <c r="F207" s="324" t="inlineStr">
        <is>
          <t>Hodge, Kiernan</t>
        </is>
      </c>
      <c r="G207" s="324" t="inlineStr">
        <is>
          <t>HO87073</t>
        </is>
      </c>
      <c r="H207" s="324" t="inlineStr">
        <is>
          <t>4(G)</t>
        </is>
      </c>
      <c r="I207" s="324" t="n">
        <v>64</v>
      </c>
    </row>
    <row r="208" ht="16" customHeight="1">
      <c r="A208" s="323" t="n">
        <v>380</v>
      </c>
      <c r="B208" s="324" t="inlineStr">
        <is>
          <t>ORCHP4B</t>
        </is>
      </c>
      <c r="C208" s="324" t="inlineStr">
        <is>
          <t>M_ORCH3</t>
        </is>
      </c>
      <c r="D208" s="324" t="n">
        <v>3200</v>
      </c>
      <c r="E208" s="324" t="inlineStr">
        <is>
          <t>Philharmonic Orchestra</t>
        </is>
      </c>
      <c r="F208" s="324" t="inlineStr">
        <is>
          <t>Trolley, Lauren V</t>
        </is>
      </c>
      <c r="G208" s="324" t="inlineStr">
        <is>
          <t>TR09840</t>
        </is>
      </c>
      <c r="H208" s="324" t="inlineStr">
        <is>
          <t>4(B)</t>
        </is>
      </c>
      <c r="I208" s="324" t="n">
        <v>209</v>
      </c>
    </row>
    <row r="209" ht="16" customHeight="1">
      <c r="A209" s="323" t="n">
        <v>380</v>
      </c>
      <c r="B209" s="324" t="inlineStr">
        <is>
          <t>ORCHP4G</t>
        </is>
      </c>
      <c r="C209" s="324" t="inlineStr">
        <is>
          <t>M_ORCH3</t>
        </is>
      </c>
      <c r="D209" s="324" t="n">
        <v>3200</v>
      </c>
      <c r="E209" s="324" t="inlineStr">
        <is>
          <t>Philharmonic Orchestra</t>
        </is>
      </c>
      <c r="F209" s="324" t="inlineStr">
        <is>
          <t>Trolley, Lauren V</t>
        </is>
      </c>
      <c r="G209" s="324" t="inlineStr">
        <is>
          <t>TR09840</t>
        </is>
      </c>
      <c r="H209" s="324" t="inlineStr">
        <is>
          <t>4(G)</t>
        </is>
      </c>
      <c r="I209" s="324" t="n">
        <v>209</v>
      </c>
    </row>
    <row r="210" ht="16" customHeight="1">
      <c r="A210" s="323" t="n">
        <v>380</v>
      </c>
      <c r="B210" s="324" t="inlineStr">
        <is>
          <t>ORCHP8B</t>
        </is>
      </c>
      <c r="C210" s="324" t="inlineStr">
        <is>
          <t>M_ORCH3</t>
        </is>
      </c>
      <c r="D210" s="324" t="n">
        <v>3200</v>
      </c>
      <c r="E210" s="324" t="inlineStr">
        <is>
          <t>Philharmonic Orchestra</t>
        </is>
      </c>
      <c r="F210" s="324" t="inlineStr">
        <is>
          <t>Trolley, Lauren V</t>
        </is>
      </c>
      <c r="G210" s="324" t="inlineStr">
        <is>
          <t>TR09840</t>
        </is>
      </c>
      <c r="H210" s="324" t="inlineStr">
        <is>
          <t>8(B)</t>
        </is>
      </c>
      <c r="I210" s="324" t="n">
        <v>209</v>
      </c>
    </row>
    <row r="211" ht="16" customHeight="1">
      <c r="A211" s="323" t="n">
        <v>380</v>
      </c>
      <c r="B211" s="324" t="inlineStr">
        <is>
          <t>RM6B</t>
        </is>
      </c>
      <c r="C211" s="324" t="inlineStr">
        <is>
          <t>M_RCMTH_6</t>
        </is>
      </c>
      <c r="D211" s="324" t="n">
        <v>3200</v>
      </c>
      <c r="E211" s="324" t="inlineStr">
        <is>
          <t>Resource Math 6</t>
        </is>
      </c>
      <c r="F211" s="324" t="inlineStr">
        <is>
          <t>Williford, Erika Kathleen</t>
        </is>
      </c>
      <c r="G211" s="324" t="inlineStr">
        <is>
          <t>WI16745</t>
        </is>
      </c>
      <c r="H211" s="324" t="inlineStr">
        <is>
          <t>6(B)</t>
        </is>
      </c>
      <c r="I211" s="324" t="n">
        <v>68</v>
      </c>
    </row>
    <row r="212" ht="16" customHeight="1">
      <c r="A212" s="323" t="n">
        <v>380</v>
      </c>
      <c r="B212" s="324" t="inlineStr">
        <is>
          <t>CSSSC1</t>
        </is>
      </c>
      <c r="C212" s="324" t="inlineStr">
        <is>
          <t>M_SCSS_6</t>
        </is>
      </c>
      <c r="D212" s="324" t="n">
        <v>3200</v>
      </c>
      <c r="E212" s="324" t="inlineStr">
        <is>
          <t>Science/Social Studies</t>
        </is>
      </c>
      <c r="F212" s="324" t="inlineStr">
        <is>
          <t>Oehler, Elizabeth A</t>
        </is>
      </c>
      <c r="G212" s="324" t="inlineStr">
        <is>
          <t>OE69579</t>
        </is>
      </c>
      <c r="H212" s="324" t="inlineStr">
        <is>
          <t>3(B-G)</t>
        </is>
      </c>
      <c r="I212" s="324" t="n">
        <v>85</v>
      </c>
    </row>
    <row r="213" ht="16" customHeight="1">
      <c r="A213" s="323" t="n">
        <v>380</v>
      </c>
      <c r="B213" s="324" t="inlineStr">
        <is>
          <t>CSSSC2</t>
        </is>
      </c>
      <c r="C213" s="324" t="inlineStr">
        <is>
          <t>M_SCSS_6</t>
        </is>
      </c>
      <c r="D213" s="324" t="n">
        <v>3200</v>
      </c>
      <c r="E213" s="324" t="inlineStr">
        <is>
          <t>Science/Social Studies</t>
        </is>
      </c>
      <c r="F213" s="324" t="inlineStr">
        <is>
          <t>Oehler, Elizabeth A</t>
        </is>
      </c>
      <c r="G213" s="324" t="inlineStr">
        <is>
          <t>OE69579</t>
        </is>
      </c>
      <c r="H213" s="324" t="inlineStr">
        <is>
          <t>4(B-G)</t>
        </is>
      </c>
      <c r="I213" s="324" t="n">
        <v>85</v>
      </c>
    </row>
    <row r="214" ht="16" customHeight="1">
      <c r="A214" s="323" t="n">
        <v>380</v>
      </c>
      <c r="B214" s="324" t="inlineStr">
        <is>
          <t>CSSSC3</t>
        </is>
      </c>
      <c r="C214" s="324" t="inlineStr">
        <is>
          <t>M_SCSS_6</t>
        </is>
      </c>
      <c r="D214" s="324" t="n">
        <v>3200</v>
      </c>
      <c r="E214" s="324" t="inlineStr">
        <is>
          <t>Science/Social Studies</t>
        </is>
      </c>
      <c r="F214" s="324" t="inlineStr">
        <is>
          <t>Oehler, Elizabeth A</t>
        </is>
      </c>
      <c r="G214" s="324" t="inlineStr">
        <is>
          <t>OE69579</t>
        </is>
      </c>
      <c r="H214" s="324" t="inlineStr">
        <is>
          <t>6(B-G)</t>
        </is>
      </c>
      <c r="I214" s="324" t="n">
        <v>85</v>
      </c>
    </row>
    <row r="215" ht="16" customHeight="1">
      <c r="A215" s="323" t="n">
        <v>380</v>
      </c>
      <c r="B215" s="324" t="inlineStr">
        <is>
          <t>SYSSSC1</t>
        </is>
      </c>
      <c r="C215" s="324" t="inlineStr">
        <is>
          <t>M_SCSS_6</t>
        </is>
      </c>
      <c r="D215" s="324" t="n">
        <v>3200</v>
      </c>
      <c r="E215" s="324" t="inlineStr">
        <is>
          <t>Science/Social Studies</t>
        </is>
      </c>
      <c r="F215" s="324" t="inlineStr">
        <is>
          <t>Kolni, Hannah Rachel</t>
        </is>
      </c>
      <c r="G215" s="324" t="inlineStr">
        <is>
          <t>KO15285</t>
        </is>
      </c>
      <c r="H215" s="324" t="inlineStr">
        <is>
          <t>3(B-G)</t>
        </is>
      </c>
      <c r="I215" s="324" t="n">
        <v>75</v>
      </c>
    </row>
    <row r="216" ht="16" customHeight="1">
      <c r="A216" s="323" t="n">
        <v>380</v>
      </c>
      <c r="B216" s="324" t="inlineStr">
        <is>
          <t>SYSSSC2</t>
        </is>
      </c>
      <c r="C216" s="324" t="inlineStr">
        <is>
          <t>M_SCSS_6</t>
        </is>
      </c>
      <c r="D216" s="324" t="n">
        <v>3200</v>
      </c>
      <c r="E216" s="324" t="inlineStr">
        <is>
          <t>Science/Social Studies</t>
        </is>
      </c>
      <c r="F216" s="324" t="inlineStr">
        <is>
          <t>Kolni, Hannah Rachel</t>
        </is>
      </c>
      <c r="G216" s="324" t="inlineStr">
        <is>
          <t>KO15285</t>
        </is>
      </c>
      <c r="H216" s="324" t="inlineStr">
        <is>
          <t>4(B-G)</t>
        </is>
      </c>
      <c r="I216" s="324" t="n">
        <v>75</v>
      </c>
    </row>
    <row r="217" ht="16" customHeight="1">
      <c r="A217" s="323" t="n">
        <v>380</v>
      </c>
      <c r="B217" s="324" t="inlineStr">
        <is>
          <t>SYSSSC3</t>
        </is>
      </c>
      <c r="C217" s="324" t="inlineStr">
        <is>
          <t>M_SCSS_6</t>
        </is>
      </c>
      <c r="D217" s="324" t="n">
        <v>3200</v>
      </c>
      <c r="E217" s="324" t="inlineStr">
        <is>
          <t>Science/Social Studies</t>
        </is>
      </c>
      <c r="F217" s="324" t="inlineStr">
        <is>
          <t>Kolni, Hannah Rachel</t>
        </is>
      </c>
      <c r="G217" s="324" t="inlineStr">
        <is>
          <t>KO15285</t>
        </is>
      </c>
      <c r="H217" s="324" t="inlineStr">
        <is>
          <t>6(B-G)</t>
        </is>
      </c>
      <c r="I217" s="324" t="n">
        <v>75</v>
      </c>
    </row>
    <row r="218" ht="16" customHeight="1">
      <c r="A218" s="323" t="n">
        <v>380</v>
      </c>
      <c r="B218" s="324" t="inlineStr">
        <is>
          <t>SSSC1</t>
        </is>
      </c>
      <c r="C218" s="324" t="inlineStr">
        <is>
          <t>M_SS_7_8</t>
        </is>
      </c>
      <c r="D218" s="324" t="n">
        <v>3200</v>
      </c>
      <c r="E218" s="324" t="inlineStr">
        <is>
          <t>Social Studies</t>
        </is>
      </c>
      <c r="F218" s="324" t="inlineStr">
        <is>
          <t>Holderman, Jacob Stephen</t>
        </is>
      </c>
      <c r="G218" s="324" t="inlineStr">
        <is>
          <t>HO69548</t>
        </is>
      </c>
      <c r="H218" s="324" t="inlineStr">
        <is>
          <t>1(B)</t>
        </is>
      </c>
      <c r="I218" s="324" t="n">
        <v>102</v>
      </c>
    </row>
    <row r="219" ht="16" customHeight="1">
      <c r="A219" s="323" t="n">
        <v>380</v>
      </c>
      <c r="B219" s="324" t="inlineStr">
        <is>
          <t>SSSC2</t>
        </is>
      </c>
      <c r="C219" s="324" t="inlineStr">
        <is>
          <t>M_SS_7_8</t>
        </is>
      </c>
      <c r="D219" s="324" t="n">
        <v>3200</v>
      </c>
      <c r="E219" s="324" t="inlineStr">
        <is>
          <t>Social Studies</t>
        </is>
      </c>
      <c r="F219" s="324" t="inlineStr">
        <is>
          <t>Holderman, Jacob Stephen</t>
        </is>
      </c>
      <c r="G219" s="324" t="inlineStr">
        <is>
          <t>HO69548</t>
        </is>
      </c>
      <c r="H219" s="324" t="inlineStr">
        <is>
          <t>2(B)</t>
        </is>
      </c>
      <c r="I219" s="324" t="n">
        <v>102</v>
      </c>
    </row>
    <row r="220" ht="16" customHeight="1">
      <c r="A220" s="323" t="n">
        <v>380</v>
      </c>
      <c r="B220" s="324" t="inlineStr">
        <is>
          <t>SSSC3</t>
        </is>
      </c>
      <c r="C220" s="324" t="inlineStr">
        <is>
          <t>M_SS_7_8</t>
        </is>
      </c>
      <c r="D220" s="324" t="n">
        <v>3200</v>
      </c>
      <c r="E220" s="324" t="inlineStr">
        <is>
          <t>Social Studies</t>
        </is>
      </c>
      <c r="F220" s="324" t="inlineStr">
        <is>
          <t>Holderman, Jacob Stephen</t>
        </is>
      </c>
      <c r="G220" s="324" t="inlineStr">
        <is>
          <t>HO69548</t>
        </is>
      </c>
      <c r="H220" s="324" t="inlineStr">
        <is>
          <t>1(G)</t>
        </is>
      </c>
      <c r="I220" s="324" t="n">
        <v>102</v>
      </c>
    </row>
    <row r="221" ht="16" customHeight="1">
      <c r="A221" s="323" t="n">
        <v>380</v>
      </c>
      <c r="B221" s="324" t="inlineStr">
        <is>
          <t>SSSC4</t>
        </is>
      </c>
      <c r="C221" s="324" t="inlineStr">
        <is>
          <t>M_SS_7_8</t>
        </is>
      </c>
      <c r="D221" s="324" t="n">
        <v>3200</v>
      </c>
      <c r="E221" s="324" t="inlineStr">
        <is>
          <t>Social Studies</t>
        </is>
      </c>
      <c r="F221" s="324" t="inlineStr">
        <is>
          <t>Holderman, Jacob Stephen</t>
        </is>
      </c>
      <c r="G221" s="324" t="inlineStr">
        <is>
          <t>HO69548</t>
        </is>
      </c>
      <c r="H221" s="324" t="inlineStr">
        <is>
          <t>2(G)</t>
        </is>
      </c>
      <c r="I221" s="324" t="n">
        <v>102</v>
      </c>
    </row>
    <row r="222" ht="16" customHeight="1">
      <c r="A222" s="323" t="n">
        <v>380</v>
      </c>
      <c r="B222" s="324" t="inlineStr">
        <is>
          <t>SSSC5</t>
        </is>
      </c>
      <c r="C222" s="324" t="inlineStr">
        <is>
          <t>M_SS_7_8</t>
        </is>
      </c>
      <c r="D222" s="324" t="n">
        <v>3200</v>
      </c>
      <c r="E222" s="324" t="inlineStr">
        <is>
          <t>Social Studies</t>
        </is>
      </c>
      <c r="F222" s="324" t="inlineStr">
        <is>
          <t>Holderman, Jacob Stephen</t>
        </is>
      </c>
      <c r="G222" s="324" t="inlineStr">
        <is>
          <t>HO69548</t>
        </is>
      </c>
      <c r="H222" s="324" t="inlineStr">
        <is>
          <t>5(G)</t>
        </is>
      </c>
      <c r="I222" s="324" t="n">
        <v>102</v>
      </c>
    </row>
    <row r="223" ht="16" customHeight="1">
      <c r="A223" s="323" t="n">
        <v>380</v>
      </c>
      <c r="B223" s="324" t="inlineStr">
        <is>
          <t>ASSC1</t>
        </is>
      </c>
      <c r="C223" s="324" t="inlineStr">
        <is>
          <t>M_SS_7_8</t>
        </is>
      </c>
      <c r="D223" s="324" t="n">
        <v>3200</v>
      </c>
      <c r="E223" s="324" t="inlineStr">
        <is>
          <t>Social Studies</t>
        </is>
      </c>
      <c r="F223" s="324" t="inlineStr">
        <is>
          <t>McMillan, Samantha Marie</t>
        </is>
      </c>
      <c r="G223" s="324" t="inlineStr">
        <is>
          <t>MC20147</t>
        </is>
      </c>
      <c r="H223" s="324" t="inlineStr">
        <is>
          <t>1(B)</t>
        </is>
      </c>
      <c r="I223" s="324" t="n">
        <v>302</v>
      </c>
    </row>
    <row r="224" ht="16" customHeight="1">
      <c r="A224" s="323" t="n">
        <v>380</v>
      </c>
      <c r="B224" s="324" t="inlineStr">
        <is>
          <t>ASSC2</t>
        </is>
      </c>
      <c r="C224" s="324" t="inlineStr">
        <is>
          <t>M_SS_7_8</t>
        </is>
      </c>
      <c r="D224" s="324" t="n">
        <v>3200</v>
      </c>
      <c r="E224" s="324" t="inlineStr">
        <is>
          <t>Social Studies</t>
        </is>
      </c>
      <c r="F224" s="324" t="inlineStr">
        <is>
          <t>McMillan, Samantha Marie</t>
        </is>
      </c>
      <c r="G224" s="324" t="inlineStr">
        <is>
          <t>MC20147</t>
        </is>
      </c>
      <c r="H224" s="324" t="inlineStr">
        <is>
          <t>2(B)</t>
        </is>
      </c>
      <c r="I224" s="324" t="n">
        <v>302</v>
      </c>
    </row>
    <row r="225" ht="16" customHeight="1">
      <c r="A225" s="323" t="n">
        <v>380</v>
      </c>
      <c r="B225" s="324" t="inlineStr">
        <is>
          <t>ASSC3</t>
        </is>
      </c>
      <c r="C225" s="324" t="inlineStr">
        <is>
          <t>M_SS_7_8</t>
        </is>
      </c>
      <c r="D225" s="324" t="n">
        <v>3200</v>
      </c>
      <c r="E225" s="324" t="inlineStr">
        <is>
          <t>Social Studies</t>
        </is>
      </c>
      <c r="F225" s="324" t="inlineStr">
        <is>
          <t>McMillan, Samantha Marie</t>
        </is>
      </c>
      <c r="G225" s="324" t="inlineStr">
        <is>
          <t>MC20147</t>
        </is>
      </c>
      <c r="H225" s="324" t="inlineStr">
        <is>
          <t>1(G)</t>
        </is>
      </c>
      <c r="I225" s="324" t="n">
        <v>302</v>
      </c>
    </row>
    <row r="226" ht="16" customHeight="1">
      <c r="A226" s="323" t="n">
        <v>380</v>
      </c>
      <c r="B226" s="324" t="inlineStr">
        <is>
          <t>ASSC4</t>
        </is>
      </c>
      <c r="C226" s="324" t="inlineStr">
        <is>
          <t>M_SS_7_8</t>
        </is>
      </c>
      <c r="D226" s="324" t="n">
        <v>3200</v>
      </c>
      <c r="E226" s="324" t="inlineStr">
        <is>
          <t>Social Studies</t>
        </is>
      </c>
      <c r="F226" s="324" t="inlineStr">
        <is>
          <t>McMillan, Samantha Marie</t>
        </is>
      </c>
      <c r="G226" s="324" t="inlineStr">
        <is>
          <t>MC20147</t>
        </is>
      </c>
      <c r="H226" s="324" t="inlineStr">
        <is>
          <t>2(G)</t>
        </is>
      </c>
      <c r="I226" s="324" t="n">
        <v>302</v>
      </c>
    </row>
    <row r="227" ht="16" customHeight="1">
      <c r="A227" s="323" t="n">
        <v>380</v>
      </c>
      <c r="B227" s="324" t="inlineStr">
        <is>
          <t>ASSC5</t>
        </is>
      </c>
      <c r="C227" s="324" t="inlineStr">
        <is>
          <t>M_SS_7_8</t>
        </is>
      </c>
      <c r="D227" s="324" t="n">
        <v>3200</v>
      </c>
      <c r="E227" s="324" t="inlineStr">
        <is>
          <t>Social Studies</t>
        </is>
      </c>
      <c r="F227" s="324" t="inlineStr">
        <is>
          <t>McMillan, Samantha Marie</t>
        </is>
      </c>
      <c r="G227" s="324" t="inlineStr">
        <is>
          <t>MC20147</t>
        </is>
      </c>
      <c r="H227" s="324" t="inlineStr">
        <is>
          <t>5(G)</t>
        </is>
      </c>
      <c r="I227" s="324" t="n">
        <v>302</v>
      </c>
    </row>
    <row r="228" ht="16" customHeight="1">
      <c r="A228" s="323" t="n">
        <v>380</v>
      </c>
      <c r="B228" s="324" t="inlineStr">
        <is>
          <t>MSSC1</t>
        </is>
      </c>
      <c r="C228" s="324" t="inlineStr">
        <is>
          <t>M_SS_7_8</t>
        </is>
      </c>
      <c r="D228" s="324" t="n">
        <v>3200</v>
      </c>
      <c r="E228" s="324" t="inlineStr">
        <is>
          <t>Social Studies</t>
        </is>
      </c>
      <c r="F228" s="324" t="inlineStr">
        <is>
          <t>Hampton, Tyler Jacob</t>
        </is>
      </c>
      <c r="G228" s="324" t="inlineStr">
        <is>
          <t>HA85895</t>
        </is>
      </c>
      <c r="H228" s="324" t="inlineStr">
        <is>
          <t>1(B)</t>
        </is>
      </c>
      <c r="I228" s="324" t="n">
        <v>206</v>
      </c>
    </row>
    <row r="229" ht="16" customHeight="1">
      <c r="A229" s="323" t="n">
        <v>380</v>
      </c>
      <c r="B229" s="324" t="inlineStr">
        <is>
          <t>MSSC2</t>
        </is>
      </c>
      <c r="C229" s="324" t="inlineStr">
        <is>
          <t>M_SS_7_8</t>
        </is>
      </c>
      <c r="D229" s="324" t="n">
        <v>3200</v>
      </c>
      <c r="E229" s="324" t="inlineStr">
        <is>
          <t>Social Studies</t>
        </is>
      </c>
      <c r="F229" s="324" t="inlineStr">
        <is>
          <t>Hampton, Tyler Jacob</t>
        </is>
      </c>
      <c r="G229" s="324" t="inlineStr">
        <is>
          <t>HA85895</t>
        </is>
      </c>
      <c r="H229" s="324" t="inlineStr">
        <is>
          <t>2(B)</t>
        </is>
      </c>
      <c r="I229" s="324" t="n">
        <v>206</v>
      </c>
    </row>
    <row r="230" ht="16" customHeight="1">
      <c r="A230" s="323" t="n">
        <v>380</v>
      </c>
      <c r="B230" s="324" t="inlineStr">
        <is>
          <t>MSSC3</t>
        </is>
      </c>
      <c r="C230" s="324" t="inlineStr">
        <is>
          <t>M_SS_7_8</t>
        </is>
      </c>
      <c r="D230" s="324" t="n">
        <v>3200</v>
      </c>
      <c r="E230" s="324" t="inlineStr">
        <is>
          <t>Social Studies</t>
        </is>
      </c>
      <c r="F230" s="324" t="inlineStr">
        <is>
          <t>Hampton, Tyler Jacob</t>
        </is>
      </c>
      <c r="G230" s="324" t="inlineStr">
        <is>
          <t>HA85895</t>
        </is>
      </c>
      <c r="H230" s="186" t="inlineStr">
        <is>
          <t>1(G)</t>
        </is>
      </c>
      <c r="I230" s="324" t="n">
        <v>206</v>
      </c>
    </row>
    <row r="231" ht="16" customHeight="1">
      <c r="A231" s="323" t="n">
        <v>380</v>
      </c>
      <c r="B231" s="324" t="inlineStr">
        <is>
          <t>MSSC4</t>
        </is>
      </c>
      <c r="C231" s="324" t="inlineStr">
        <is>
          <t>M_SS_7_8</t>
        </is>
      </c>
      <c r="D231" s="324" t="n">
        <v>3200</v>
      </c>
      <c r="E231" s="324" t="inlineStr">
        <is>
          <t>Social Studies</t>
        </is>
      </c>
      <c r="F231" s="324" t="inlineStr">
        <is>
          <t>Hampton, Tyler Jacob</t>
        </is>
      </c>
      <c r="G231" s="324" t="inlineStr">
        <is>
          <t>HA85895</t>
        </is>
      </c>
      <c r="H231" s="324" t="inlineStr">
        <is>
          <t>2(G)</t>
        </is>
      </c>
      <c r="I231" s="324" t="n">
        <v>206</v>
      </c>
    </row>
    <row r="232" ht="16" customHeight="1">
      <c r="A232" s="323" t="n">
        <v>380</v>
      </c>
      <c r="B232" s="324" t="inlineStr">
        <is>
          <t>MSSC5</t>
        </is>
      </c>
      <c r="C232" s="324" t="inlineStr">
        <is>
          <t>M_SS_7_8</t>
        </is>
      </c>
      <c r="D232" s="324" t="n">
        <v>3200</v>
      </c>
      <c r="E232" s="324" t="inlineStr">
        <is>
          <t>Social Studies</t>
        </is>
      </c>
      <c r="F232" s="324" t="inlineStr">
        <is>
          <t>Hampton, Tyler Jacob</t>
        </is>
      </c>
      <c r="G232" s="324" t="inlineStr">
        <is>
          <t>HA85895</t>
        </is>
      </c>
      <c r="H232" s="186" t="inlineStr">
        <is>
          <t>5(G)</t>
        </is>
      </c>
      <c r="I232" s="324" t="n">
        <v>206</v>
      </c>
    </row>
    <row r="233" ht="16" customHeight="1">
      <c r="A233" s="323" t="n">
        <v>380</v>
      </c>
      <c r="B233" s="324" t="inlineStr">
        <is>
          <t>ASC1BT1</t>
        </is>
      </c>
      <c r="C233" s="324" t="inlineStr">
        <is>
          <t>M_ASC</t>
        </is>
      </c>
      <c r="D233" s="324" t="n">
        <v>3203</v>
      </c>
      <c r="E233" s="324" t="inlineStr">
        <is>
          <t>Academic Support Center</t>
        </is>
      </c>
      <c r="F233" s="324" t="inlineStr">
        <is>
          <t>Johnson, James F</t>
        </is>
      </c>
      <c r="G233" s="324" t="inlineStr">
        <is>
          <t>JO45795</t>
        </is>
      </c>
      <c r="H233" s="324" t="inlineStr">
        <is>
          <t>1(B)</t>
        </is>
      </c>
      <c r="I233" s="324" t="n">
        <v>57</v>
      </c>
    </row>
    <row r="234" ht="16" customHeight="1">
      <c r="A234" s="323" t="n">
        <v>380</v>
      </c>
      <c r="B234" s="324" t="inlineStr">
        <is>
          <t>ASC1BT2</t>
        </is>
      </c>
      <c r="C234" s="324" t="inlineStr">
        <is>
          <t>M_ASC</t>
        </is>
      </c>
      <c r="D234" s="324" t="n">
        <v>3204</v>
      </c>
      <c r="E234" s="324" t="inlineStr">
        <is>
          <t>Academic Support Center</t>
        </is>
      </c>
      <c r="F234" s="324" t="inlineStr">
        <is>
          <t>Johnson, James F</t>
        </is>
      </c>
      <c r="G234" s="324" t="inlineStr">
        <is>
          <t>JO45795</t>
        </is>
      </c>
      <c r="H234" s="324" t="inlineStr">
        <is>
          <t>1(B)</t>
        </is>
      </c>
      <c r="I234" s="324" t="n">
        <v>57</v>
      </c>
    </row>
    <row r="235" ht="16" customHeight="1">
      <c r="A235" s="323" t="n">
        <v>380</v>
      </c>
      <c r="B235" s="324" t="inlineStr">
        <is>
          <t>ASC1BT3</t>
        </is>
      </c>
      <c r="C235" s="324" t="inlineStr">
        <is>
          <t>M_ASC</t>
        </is>
      </c>
      <c r="D235" s="324" t="n">
        <v>3205</v>
      </c>
      <c r="E235" s="324" t="inlineStr">
        <is>
          <t>Academic Support Center</t>
        </is>
      </c>
      <c r="F235" s="324" t="inlineStr">
        <is>
          <t>Johnson, James F</t>
        </is>
      </c>
      <c r="G235" s="324" t="inlineStr">
        <is>
          <t>JO45795</t>
        </is>
      </c>
      <c r="H235" s="324" t="inlineStr">
        <is>
          <t>1(B)</t>
        </is>
      </c>
      <c r="I235" s="324" t="n">
        <v>57</v>
      </c>
    </row>
    <row r="236" ht="16" customHeight="1">
      <c r="A236" s="323" t="n">
        <v>380</v>
      </c>
      <c r="B236" s="324" t="inlineStr">
        <is>
          <t>ASC1GT1</t>
        </is>
      </c>
      <c r="C236" s="324" t="inlineStr">
        <is>
          <t>M_ASC</t>
        </is>
      </c>
      <c r="D236" s="324" t="n">
        <v>3203</v>
      </c>
      <c r="E236" s="324" t="inlineStr">
        <is>
          <t>Academic Support Center</t>
        </is>
      </c>
      <c r="F236" s="324" t="inlineStr">
        <is>
          <t>Johnson, James F</t>
        </is>
      </c>
      <c r="G236" s="324" t="inlineStr">
        <is>
          <t>JO45795</t>
        </is>
      </c>
      <c r="H236" s="324" t="inlineStr">
        <is>
          <t>1(G)</t>
        </is>
      </c>
      <c r="I236" s="324" t="n">
        <v>57</v>
      </c>
    </row>
    <row r="237" ht="16" customHeight="1">
      <c r="A237" s="323" t="n">
        <v>380</v>
      </c>
      <c r="B237" s="324" t="inlineStr">
        <is>
          <t>ASC1GT2</t>
        </is>
      </c>
      <c r="C237" s="324" t="inlineStr">
        <is>
          <t>M_ASC</t>
        </is>
      </c>
      <c r="D237" s="324" t="n">
        <v>3204</v>
      </c>
      <c r="E237" s="324" t="inlineStr">
        <is>
          <t>Academic Support Center</t>
        </is>
      </c>
      <c r="F237" s="324" t="inlineStr">
        <is>
          <t>Johnson, James F</t>
        </is>
      </c>
      <c r="G237" s="324" t="inlineStr">
        <is>
          <t>JO45795</t>
        </is>
      </c>
      <c r="H237" s="324" t="inlineStr">
        <is>
          <t>1(G)</t>
        </is>
      </c>
      <c r="I237" s="324" t="n">
        <v>57</v>
      </c>
    </row>
    <row r="238" ht="16" customHeight="1">
      <c r="A238" s="323" t="n">
        <v>380</v>
      </c>
      <c r="B238" s="324" t="inlineStr">
        <is>
          <t>ASC1GT3</t>
        </is>
      </c>
      <c r="C238" s="324" t="inlineStr">
        <is>
          <t>M_ASC</t>
        </is>
      </c>
      <c r="D238" s="324" t="n">
        <v>3205</v>
      </c>
      <c r="E238" s="324" t="inlineStr">
        <is>
          <t>Academic Support Center</t>
        </is>
      </c>
      <c r="F238" s="324" t="inlineStr">
        <is>
          <t>Johnson, James F</t>
        </is>
      </c>
      <c r="G238" s="324" t="inlineStr">
        <is>
          <t>JO45795</t>
        </is>
      </c>
      <c r="H238" s="324" t="inlineStr">
        <is>
          <t>1(G)</t>
        </is>
      </c>
      <c r="I238" s="324" t="n">
        <v>57</v>
      </c>
    </row>
    <row r="239" ht="16" customHeight="1">
      <c r="A239" s="323" t="n">
        <v>380</v>
      </c>
      <c r="B239" s="324" t="inlineStr">
        <is>
          <t>ASC2BGT1</t>
        </is>
      </c>
      <c r="C239" s="324" t="inlineStr">
        <is>
          <t>M_ASC</t>
        </is>
      </c>
      <c r="D239" s="324" t="n">
        <v>3203</v>
      </c>
      <c r="E239" s="324" t="inlineStr">
        <is>
          <t>Academic Support Center</t>
        </is>
      </c>
      <c r="F239" s="324" t="inlineStr">
        <is>
          <t>Johnson, James F</t>
        </is>
      </c>
      <c r="G239" s="324" t="inlineStr">
        <is>
          <t>JO45795</t>
        </is>
      </c>
      <c r="H239" s="324" t="inlineStr">
        <is>
          <t>2(B-G)</t>
        </is>
      </c>
      <c r="I239" s="324" t="n">
        <v>57</v>
      </c>
    </row>
    <row r="240" ht="16" customHeight="1">
      <c r="A240" s="323" t="n">
        <v>380</v>
      </c>
      <c r="B240" s="324" t="inlineStr">
        <is>
          <t>ASC2BGT2</t>
        </is>
      </c>
      <c r="C240" s="324" t="inlineStr">
        <is>
          <t>M_ASC</t>
        </is>
      </c>
      <c r="D240" s="324" t="n">
        <v>3204</v>
      </c>
      <c r="E240" s="324" t="inlineStr">
        <is>
          <t>Academic Support Center</t>
        </is>
      </c>
      <c r="F240" s="324" t="inlineStr">
        <is>
          <t>Johnson, James F</t>
        </is>
      </c>
      <c r="G240" s="324" t="inlineStr">
        <is>
          <t>JO45795</t>
        </is>
      </c>
      <c r="H240" s="324" t="inlineStr">
        <is>
          <t>2(B-G)</t>
        </is>
      </c>
      <c r="I240" s="324" t="n">
        <v>57</v>
      </c>
    </row>
    <row r="241" ht="16" customHeight="1">
      <c r="A241" s="323" t="n">
        <v>380</v>
      </c>
      <c r="B241" s="324" t="inlineStr">
        <is>
          <t>ASC2BGT3</t>
        </is>
      </c>
      <c r="C241" s="324" t="inlineStr">
        <is>
          <t>M_ASC</t>
        </is>
      </c>
      <c r="D241" s="324" t="n">
        <v>3205</v>
      </c>
      <c r="E241" s="324" t="inlineStr">
        <is>
          <t>Academic Support Center</t>
        </is>
      </c>
      <c r="F241" s="324" t="inlineStr">
        <is>
          <t>Johnson, James F</t>
        </is>
      </c>
      <c r="G241" s="324" t="inlineStr">
        <is>
          <t>JO45795</t>
        </is>
      </c>
      <c r="H241" s="324" t="inlineStr">
        <is>
          <t>2(B-G)</t>
        </is>
      </c>
      <c r="I241" s="324" t="n">
        <v>57</v>
      </c>
    </row>
    <row r="242" ht="16" customHeight="1">
      <c r="A242" s="323" t="n">
        <v>380</v>
      </c>
      <c r="B242" s="324" t="inlineStr">
        <is>
          <t>ASC2BT1</t>
        </is>
      </c>
      <c r="C242" s="324" t="inlineStr">
        <is>
          <t>M_ASC</t>
        </is>
      </c>
      <c r="D242" s="324" t="n">
        <v>3203</v>
      </c>
      <c r="E242" s="324" t="inlineStr">
        <is>
          <t>Academic Support Center</t>
        </is>
      </c>
      <c r="F242" s="324" t="inlineStr">
        <is>
          <t>Johnson, James F</t>
        </is>
      </c>
      <c r="G242" s="324" t="inlineStr">
        <is>
          <t>JO45795</t>
        </is>
      </c>
      <c r="H242" s="324" t="inlineStr">
        <is>
          <t>2(B)</t>
        </is>
      </c>
      <c r="I242" s="324" t="n">
        <v>57</v>
      </c>
    </row>
    <row r="243" ht="16" customHeight="1">
      <c r="A243" s="323" t="n">
        <v>380</v>
      </c>
      <c r="B243" s="324" t="inlineStr">
        <is>
          <t>ASC2BT2</t>
        </is>
      </c>
      <c r="C243" s="324" t="inlineStr">
        <is>
          <t>M_ASC</t>
        </is>
      </c>
      <c r="D243" s="324" t="n">
        <v>3204</v>
      </c>
      <c r="E243" s="324" t="inlineStr">
        <is>
          <t>Academic Support Center</t>
        </is>
      </c>
      <c r="F243" s="324" t="inlineStr">
        <is>
          <t>Johnson, James F</t>
        </is>
      </c>
      <c r="G243" s="324" t="inlineStr">
        <is>
          <t>JO45795</t>
        </is>
      </c>
      <c r="H243" s="324" t="inlineStr">
        <is>
          <t>2(B)</t>
        </is>
      </c>
      <c r="I243" s="324" t="n">
        <v>57</v>
      </c>
    </row>
    <row r="244" ht="16" customHeight="1">
      <c r="A244" s="323" t="n">
        <v>380</v>
      </c>
      <c r="B244" s="324" t="inlineStr">
        <is>
          <t>ASC2BT3</t>
        </is>
      </c>
      <c r="C244" s="324" t="inlineStr">
        <is>
          <t>M_ASC</t>
        </is>
      </c>
      <c r="D244" s="324" t="n">
        <v>3205</v>
      </c>
      <c r="E244" s="324" t="inlineStr">
        <is>
          <t>Academic Support Center</t>
        </is>
      </c>
      <c r="F244" s="324" t="inlineStr">
        <is>
          <t>Johnson, James F</t>
        </is>
      </c>
      <c r="G244" s="324" t="inlineStr">
        <is>
          <t>JO45795</t>
        </is>
      </c>
      <c r="H244" s="324" t="inlineStr">
        <is>
          <t>2(B)</t>
        </is>
      </c>
      <c r="I244" s="324" t="n">
        <v>57</v>
      </c>
    </row>
    <row r="245" ht="16" customHeight="1">
      <c r="A245" s="323" t="n">
        <v>380</v>
      </c>
      <c r="B245" s="324" t="inlineStr">
        <is>
          <t>ASC2GT1</t>
        </is>
      </c>
      <c r="C245" s="324" t="inlineStr">
        <is>
          <t>M_ASC</t>
        </is>
      </c>
      <c r="D245" s="324" t="n">
        <v>3203</v>
      </c>
      <c r="E245" s="324" t="inlineStr">
        <is>
          <t>Academic Support Center</t>
        </is>
      </c>
      <c r="F245" s="324" t="inlineStr">
        <is>
          <t>Johnson, James F</t>
        </is>
      </c>
      <c r="G245" s="324" t="inlineStr">
        <is>
          <t>JO45795</t>
        </is>
      </c>
      <c r="H245" s="324" t="inlineStr">
        <is>
          <t>2(G)</t>
        </is>
      </c>
      <c r="I245" s="324" t="n">
        <v>57</v>
      </c>
    </row>
    <row r="246" ht="16" customHeight="1">
      <c r="A246" s="323" t="n">
        <v>380</v>
      </c>
      <c r="B246" s="324" t="inlineStr">
        <is>
          <t>ASC2GT2</t>
        </is>
      </c>
      <c r="C246" s="324" t="inlineStr">
        <is>
          <t>M_ASC</t>
        </is>
      </c>
      <c r="D246" s="324" t="n">
        <v>3204</v>
      </c>
      <c r="E246" s="324" t="inlineStr">
        <is>
          <t>Academic Support Center</t>
        </is>
      </c>
      <c r="F246" s="324" t="inlineStr">
        <is>
          <t>Johnson, James F</t>
        </is>
      </c>
      <c r="G246" s="324" t="inlineStr">
        <is>
          <t>JO45795</t>
        </is>
      </c>
      <c r="H246" s="324" t="inlineStr">
        <is>
          <t>2(G)</t>
        </is>
      </c>
      <c r="I246" s="324" t="n">
        <v>57</v>
      </c>
    </row>
    <row r="247" ht="16" customHeight="1">
      <c r="A247" s="323" t="n">
        <v>380</v>
      </c>
      <c r="B247" s="324" t="inlineStr">
        <is>
          <t>ASC2GT3</t>
        </is>
      </c>
      <c r="C247" s="324" t="inlineStr">
        <is>
          <t>M_ASC</t>
        </is>
      </c>
      <c r="D247" s="324" t="n">
        <v>3205</v>
      </c>
      <c r="E247" s="324" t="inlineStr">
        <is>
          <t>Academic Support Center</t>
        </is>
      </c>
      <c r="F247" s="324" t="inlineStr">
        <is>
          <t>Johnson, James F</t>
        </is>
      </c>
      <c r="G247" s="324" t="inlineStr">
        <is>
          <t>JO45795</t>
        </is>
      </c>
      <c r="H247" s="324" t="inlineStr">
        <is>
          <t>2(G)</t>
        </is>
      </c>
      <c r="I247" s="324" t="n">
        <v>57</v>
      </c>
    </row>
    <row r="248" ht="16" customHeight="1">
      <c r="A248" s="323" t="n">
        <v>380</v>
      </c>
      <c r="B248" s="324" t="inlineStr">
        <is>
          <t>ASC6BGT1</t>
        </is>
      </c>
      <c r="C248" s="324" t="inlineStr">
        <is>
          <t>M_ASC</t>
        </is>
      </c>
      <c r="D248" s="324" t="n">
        <v>3203</v>
      </c>
      <c r="E248" s="324" t="inlineStr">
        <is>
          <t>Academic Support Center</t>
        </is>
      </c>
      <c r="F248" s="324" t="inlineStr">
        <is>
          <t>Johnson, James F</t>
        </is>
      </c>
      <c r="G248" s="324" t="inlineStr">
        <is>
          <t>JO45795</t>
        </is>
      </c>
      <c r="H248" s="324" t="inlineStr">
        <is>
          <t>6(B-G)</t>
        </is>
      </c>
      <c r="I248" s="324" t="n">
        <v>57</v>
      </c>
    </row>
    <row r="249" ht="16" customHeight="1">
      <c r="A249" s="323" t="n">
        <v>380</v>
      </c>
      <c r="B249" s="324" t="inlineStr">
        <is>
          <t>ASC6BGT2</t>
        </is>
      </c>
      <c r="C249" s="324" t="inlineStr">
        <is>
          <t>M_ASC</t>
        </is>
      </c>
      <c r="D249" s="324" t="n">
        <v>3204</v>
      </c>
      <c r="E249" s="324" t="inlineStr">
        <is>
          <t>Academic Support Center</t>
        </is>
      </c>
      <c r="F249" s="324" t="inlineStr">
        <is>
          <t>Johnson, James F</t>
        </is>
      </c>
      <c r="G249" s="324" t="inlineStr">
        <is>
          <t>JO45795</t>
        </is>
      </c>
      <c r="H249" s="324" t="inlineStr">
        <is>
          <t>6(B-G)</t>
        </is>
      </c>
      <c r="I249" s="324" t="n">
        <v>57</v>
      </c>
    </row>
    <row r="250" ht="16" customHeight="1">
      <c r="A250" s="323" t="n">
        <v>380</v>
      </c>
      <c r="B250" s="324" t="inlineStr">
        <is>
          <t>ASC6BGT3</t>
        </is>
      </c>
      <c r="C250" s="324" t="inlineStr">
        <is>
          <t>M_ASC</t>
        </is>
      </c>
      <c r="D250" s="324" t="n">
        <v>3205</v>
      </c>
      <c r="E250" s="324" t="inlineStr">
        <is>
          <t>Academic Support Center</t>
        </is>
      </c>
      <c r="F250" s="324" t="inlineStr">
        <is>
          <t>Johnson, James F</t>
        </is>
      </c>
      <c r="G250" s="324" t="inlineStr">
        <is>
          <t>JO45795</t>
        </is>
      </c>
      <c r="H250" s="324" t="inlineStr">
        <is>
          <t>6(B-G)</t>
        </is>
      </c>
      <c r="I250" s="324" t="n">
        <v>57</v>
      </c>
    </row>
    <row r="251" ht="16" customHeight="1">
      <c r="A251" s="323" t="n">
        <v>380</v>
      </c>
      <c r="B251" s="324" t="inlineStr">
        <is>
          <t>ASC7BT1</t>
        </is>
      </c>
      <c r="C251" s="324" t="inlineStr">
        <is>
          <t>M_ASC</t>
        </is>
      </c>
      <c r="D251" s="324" t="n">
        <v>3203</v>
      </c>
      <c r="E251" s="324" t="inlineStr">
        <is>
          <t>Academic Support Center</t>
        </is>
      </c>
      <c r="F251" s="324" t="inlineStr">
        <is>
          <t>Johnson, James F</t>
        </is>
      </c>
      <c r="G251" s="324" t="inlineStr">
        <is>
          <t>JO45795</t>
        </is>
      </c>
      <c r="H251" s="324" t="inlineStr">
        <is>
          <t>7(B)</t>
        </is>
      </c>
      <c r="I251" s="324" t="n">
        <v>57</v>
      </c>
    </row>
    <row r="252" ht="16" customHeight="1">
      <c r="A252" s="323" t="n">
        <v>380</v>
      </c>
      <c r="B252" s="324" t="inlineStr">
        <is>
          <t>ASC7BT2</t>
        </is>
      </c>
      <c r="C252" s="324" t="inlineStr">
        <is>
          <t>M_ASC</t>
        </is>
      </c>
      <c r="D252" s="324" t="n">
        <v>3204</v>
      </c>
      <c r="E252" s="324" t="inlineStr">
        <is>
          <t>Academic Support Center</t>
        </is>
      </c>
      <c r="F252" s="324" t="inlineStr">
        <is>
          <t>Johnson, James F</t>
        </is>
      </c>
      <c r="G252" s="324" t="inlineStr">
        <is>
          <t>JO45795</t>
        </is>
      </c>
      <c r="H252" s="324" t="inlineStr">
        <is>
          <t>7(B)</t>
        </is>
      </c>
      <c r="I252" s="324" t="n">
        <v>57</v>
      </c>
    </row>
    <row r="253" ht="16" customHeight="1">
      <c r="A253" s="323" t="n">
        <v>380</v>
      </c>
      <c r="B253" s="324" t="inlineStr">
        <is>
          <t>ASC7BT3</t>
        </is>
      </c>
      <c r="C253" s="324" t="inlineStr">
        <is>
          <t>M_ASC</t>
        </is>
      </c>
      <c r="D253" s="324" t="n">
        <v>3205</v>
      </c>
      <c r="E253" s="324" t="inlineStr">
        <is>
          <t>Academic Support Center</t>
        </is>
      </c>
      <c r="F253" s="324" t="inlineStr">
        <is>
          <t>Johnson, James F</t>
        </is>
      </c>
      <c r="G253" s="324" t="inlineStr">
        <is>
          <t>JO45795</t>
        </is>
      </c>
      <c r="H253" s="324" t="inlineStr">
        <is>
          <t>7(B)</t>
        </is>
      </c>
      <c r="I253" s="324" t="n">
        <v>57</v>
      </c>
    </row>
    <row r="254" ht="16" customHeight="1">
      <c r="A254" s="323" t="n">
        <v>380</v>
      </c>
      <c r="B254" s="324" t="inlineStr">
        <is>
          <t>ASC7GT1</t>
        </is>
      </c>
      <c r="C254" s="324" t="inlineStr">
        <is>
          <t>M_ASC</t>
        </is>
      </c>
      <c r="D254" s="324" t="n">
        <v>3203</v>
      </c>
      <c r="E254" s="324" t="inlineStr">
        <is>
          <t>Academic Support Center</t>
        </is>
      </c>
      <c r="F254" s="324" t="inlineStr">
        <is>
          <t>Johnson, James F</t>
        </is>
      </c>
      <c r="G254" s="324" t="inlineStr">
        <is>
          <t>JO45795</t>
        </is>
      </c>
      <c r="H254" s="324" t="inlineStr">
        <is>
          <t>7(G)</t>
        </is>
      </c>
      <c r="I254" s="324" t="n">
        <v>57</v>
      </c>
    </row>
    <row r="255" ht="16" customHeight="1">
      <c r="A255" s="323" t="n">
        <v>380</v>
      </c>
      <c r="B255" s="324" t="inlineStr">
        <is>
          <t>ASC7GT2</t>
        </is>
      </c>
      <c r="C255" s="324" t="inlineStr">
        <is>
          <t>M_ASC</t>
        </is>
      </c>
      <c r="D255" s="324" t="n">
        <v>3204</v>
      </c>
      <c r="E255" s="324" t="inlineStr">
        <is>
          <t>Academic Support Center</t>
        </is>
      </c>
      <c r="F255" s="324" t="inlineStr">
        <is>
          <t>Johnson, James F</t>
        </is>
      </c>
      <c r="G255" s="324" t="inlineStr">
        <is>
          <t>JO45795</t>
        </is>
      </c>
      <c r="H255" s="324" t="inlineStr">
        <is>
          <t>7(G)</t>
        </is>
      </c>
      <c r="I255" s="324" t="n">
        <v>57</v>
      </c>
    </row>
    <row r="256" ht="16" customHeight="1">
      <c r="A256" s="323" t="n">
        <v>380</v>
      </c>
      <c r="B256" s="324" t="inlineStr">
        <is>
          <t>ASC7GT3</t>
        </is>
      </c>
      <c r="C256" s="324" t="inlineStr">
        <is>
          <t>M_ASC</t>
        </is>
      </c>
      <c r="D256" s="324" t="n">
        <v>3205</v>
      </c>
      <c r="E256" s="324" t="inlineStr">
        <is>
          <t>Academic Support Center</t>
        </is>
      </c>
      <c r="F256" s="324" t="inlineStr">
        <is>
          <t>Johnson, James F</t>
        </is>
      </c>
      <c r="G256" s="324" t="inlineStr">
        <is>
          <t>JO45795</t>
        </is>
      </c>
      <c r="H256" s="324" t="inlineStr">
        <is>
          <t>7(G)</t>
        </is>
      </c>
      <c r="I256" s="324" t="n">
        <v>57</v>
      </c>
    </row>
    <row r="257" ht="16" customHeight="1">
      <c r="A257" s="323" t="n">
        <v>380</v>
      </c>
      <c r="B257" s="324" t="inlineStr">
        <is>
          <t>SKILLSJC3B</t>
        </is>
      </c>
      <c r="C257" s="324" t="inlineStr">
        <is>
          <t>M_RESOURCE</t>
        </is>
      </c>
      <c r="D257" s="324" t="n">
        <v>3200</v>
      </c>
      <c r="E257" s="324" t="inlineStr">
        <is>
          <t>Life Skills</t>
        </is>
      </c>
      <c r="F257" s="324" t="inlineStr">
        <is>
          <t>Campbell, Jennifer Teresa</t>
        </is>
      </c>
      <c r="G257" s="324" t="inlineStr">
        <is>
          <t>CA20046</t>
        </is>
      </c>
      <c r="H257" s="324" t="inlineStr">
        <is>
          <t>3(B-G)</t>
        </is>
      </c>
      <c r="I257" s="324" t="n">
        <v>60</v>
      </c>
    </row>
    <row r="258" ht="16" customHeight="1">
      <c r="A258" s="323" t="n">
        <v>380</v>
      </c>
      <c r="B258" s="324" t="inlineStr">
        <is>
          <t>SKILLSJC7</t>
        </is>
      </c>
      <c r="C258" s="324" t="inlineStr">
        <is>
          <t>M_RESOURCE</t>
        </is>
      </c>
      <c r="D258" s="324" t="n">
        <v>3200</v>
      </c>
      <c r="E258" s="324" t="inlineStr">
        <is>
          <t>Life Skills</t>
        </is>
      </c>
      <c r="F258" s="324" t="inlineStr">
        <is>
          <t>Campbell, Jennifer Teresa</t>
        </is>
      </c>
      <c r="G258" s="324" t="inlineStr">
        <is>
          <t>CA20046</t>
        </is>
      </c>
      <c r="H258" s="324" t="inlineStr">
        <is>
          <t>7(B-G)</t>
        </is>
      </c>
      <c r="I258" s="324" t="n">
        <v>60</v>
      </c>
    </row>
    <row r="259" ht="16" customHeight="1">
      <c r="A259" s="323" t="n">
        <v>380</v>
      </c>
      <c r="B259" s="324" t="inlineStr">
        <is>
          <t>SKILLS4BG</t>
        </is>
      </c>
      <c r="C259" s="324" t="inlineStr">
        <is>
          <t>M_RESOURCE</t>
        </is>
      </c>
      <c r="D259" s="324" t="n">
        <v>3200</v>
      </c>
      <c r="E259" s="324" t="inlineStr">
        <is>
          <t>Life Skills</t>
        </is>
      </c>
      <c r="F259" s="324" t="inlineStr">
        <is>
          <t>Miftahittin, Lucinda A</t>
        </is>
      </c>
      <c r="G259" s="324" t="inlineStr">
        <is>
          <t>MI23791</t>
        </is>
      </c>
      <c r="H259" s="324" t="inlineStr">
        <is>
          <t>4(B-G)</t>
        </is>
      </c>
      <c r="I259" s="324" t="n">
        <v>59</v>
      </c>
    </row>
    <row r="260" ht="16" customHeight="1">
      <c r="A260" s="323" t="n">
        <v>380</v>
      </c>
      <c r="B260" s="324" t="inlineStr">
        <is>
          <t>SKILLS7BG</t>
        </is>
      </c>
      <c r="C260" s="324" t="inlineStr">
        <is>
          <t>M_RESOURCE</t>
        </is>
      </c>
      <c r="D260" s="324" t="n">
        <v>3200</v>
      </c>
      <c r="E260" s="324" t="inlineStr">
        <is>
          <t>Life Skills</t>
        </is>
      </c>
      <c r="F260" s="324" t="inlineStr">
        <is>
          <t>Miftahittin, Lucinda A</t>
        </is>
      </c>
      <c r="G260" s="324" t="inlineStr">
        <is>
          <t>MI23791</t>
        </is>
      </c>
      <c r="H260" s="324" t="inlineStr">
        <is>
          <t>7(B-G)</t>
        </is>
      </c>
      <c r="I260" s="324" t="n">
        <v>59</v>
      </c>
    </row>
    <row r="261" ht="16" customHeight="1">
      <c r="A261" s="323" t="n">
        <v>380</v>
      </c>
      <c r="B261" s="353" t="inlineStr">
        <is>
          <t>MSPAC1</t>
        </is>
      </c>
      <c r="C261" s="353" t="inlineStr">
        <is>
          <t>M_SPN_ADV</t>
        </is>
      </c>
      <c r="D261" s="353" t="n">
        <v>3200</v>
      </c>
      <c r="E261" s="353" t="inlineStr">
        <is>
          <t>Spanish Adv.</t>
        </is>
      </c>
      <c r="F261" s="353" t="inlineStr">
        <is>
          <t>Gonzalez, Jennifer R</t>
        </is>
      </c>
      <c r="G261" s="324" t="inlineStr">
        <is>
          <t>GO71463</t>
        </is>
      </c>
      <c r="H261" s="324" t="inlineStr">
        <is>
          <t>1(B)</t>
        </is>
      </c>
      <c r="I261" s="324" t="n">
        <v>202</v>
      </c>
    </row>
    <row r="262" ht="16" customHeight="1">
      <c r="A262" s="323" t="n">
        <v>380</v>
      </c>
      <c r="B262" s="353" t="inlineStr">
        <is>
          <t>MSPAC2</t>
        </is>
      </c>
      <c r="C262" s="353" t="inlineStr">
        <is>
          <t>M_SPN_ADV</t>
        </is>
      </c>
      <c r="D262" s="353" t="n">
        <v>3200</v>
      </c>
      <c r="E262" s="353" t="inlineStr">
        <is>
          <t>Spanish Adv.</t>
        </is>
      </c>
      <c r="F262" s="353" t="inlineStr">
        <is>
          <t>Gonzalez, Jennifer R</t>
        </is>
      </c>
      <c r="G262" s="324" t="inlineStr">
        <is>
          <t>GO71463</t>
        </is>
      </c>
      <c r="H262" s="324" t="inlineStr">
        <is>
          <t>2(B)</t>
        </is>
      </c>
      <c r="I262" s="324" t="n">
        <v>202</v>
      </c>
    </row>
    <row r="263" ht="16" customHeight="1">
      <c r="A263" s="323" t="n">
        <v>380</v>
      </c>
      <c r="B263" s="324" t="inlineStr">
        <is>
          <t>SSPAC1</t>
        </is>
      </c>
      <c r="C263" s="324" t="inlineStr">
        <is>
          <t>M_SPN_ADV</t>
        </is>
      </c>
      <c r="D263" s="324" t="n">
        <v>3200</v>
      </c>
      <c r="E263" s="324" t="inlineStr">
        <is>
          <t>Spanish Adv.</t>
        </is>
      </c>
      <c r="F263" s="324" t="inlineStr">
        <is>
          <t>Atanes, Elisabeth Osborne</t>
        </is>
      </c>
      <c r="G263" s="324" t="inlineStr">
        <is>
          <t>AT30756</t>
        </is>
      </c>
      <c r="H263" s="324" t="inlineStr">
        <is>
          <t>1(B)</t>
        </is>
      </c>
      <c r="I263" s="324" t="n">
        <v>105</v>
      </c>
    </row>
    <row r="264" ht="16" customHeight="1">
      <c r="A264" s="323" t="n">
        <v>380</v>
      </c>
      <c r="B264" s="324" t="inlineStr">
        <is>
          <t>SSPAC2</t>
        </is>
      </c>
      <c r="C264" s="324" t="inlineStr">
        <is>
          <t>M_SPN_ADV</t>
        </is>
      </c>
      <c r="D264" s="324" t="n">
        <v>3200</v>
      </c>
      <c r="E264" s="324" t="inlineStr">
        <is>
          <t>Spanish Adv.</t>
        </is>
      </c>
      <c r="F264" s="324" t="inlineStr">
        <is>
          <t>Atanes, Elisabeth Osborne</t>
        </is>
      </c>
      <c r="G264" s="324" t="inlineStr">
        <is>
          <t>AT30756</t>
        </is>
      </c>
      <c r="H264" s="324" t="inlineStr">
        <is>
          <t>2(B)</t>
        </is>
      </c>
      <c r="I264" s="324" t="n">
        <v>105</v>
      </c>
    </row>
    <row r="265" ht="16" customHeight="1">
      <c r="A265" s="323" t="n">
        <v>380</v>
      </c>
      <c r="B265" s="324" t="inlineStr">
        <is>
          <t>ASPAC1</t>
        </is>
      </c>
      <c r="C265" s="324" t="inlineStr">
        <is>
          <t>M_SPN_ADV</t>
        </is>
      </c>
      <c r="D265" s="324" t="n">
        <v>3200</v>
      </c>
      <c r="E265" s="324" t="inlineStr">
        <is>
          <t>Spanish Adv.</t>
        </is>
      </c>
      <c r="F265" s="324" t="inlineStr">
        <is>
          <t>Lindgren, Melinda Lamb</t>
        </is>
      </c>
      <c r="G265" s="324" t="inlineStr">
        <is>
          <t>LI41605</t>
        </is>
      </c>
      <c r="H265" s="324" t="inlineStr">
        <is>
          <t>1(B)</t>
        </is>
      </c>
      <c r="I265" s="324" t="n">
        <v>306</v>
      </c>
    </row>
    <row r="266" ht="16" customHeight="1">
      <c r="A266" s="323" t="n">
        <v>380</v>
      </c>
      <c r="B266" s="324" t="inlineStr">
        <is>
          <t>ASPAC2</t>
        </is>
      </c>
      <c r="C266" s="324" t="inlineStr">
        <is>
          <t>M_SPN_ADV</t>
        </is>
      </c>
      <c r="D266" s="324" t="n">
        <v>3200</v>
      </c>
      <c r="E266" s="324" t="inlineStr">
        <is>
          <t>Spanish Adv.</t>
        </is>
      </c>
      <c r="F266" s="324" t="inlineStr">
        <is>
          <t>Lindgren, Melinda Lamb</t>
        </is>
      </c>
      <c r="G266" s="324" t="inlineStr">
        <is>
          <t>LI41605</t>
        </is>
      </c>
      <c r="H266" s="324" t="inlineStr">
        <is>
          <t>2(B)</t>
        </is>
      </c>
      <c r="I266" s="324" t="n">
        <v>306</v>
      </c>
    </row>
    <row r="267" ht="16" customHeight="1">
      <c r="A267" s="323" t="n">
        <v>380</v>
      </c>
      <c r="B267" s="324" t="inlineStr">
        <is>
          <t>RLA7G</t>
        </is>
      </c>
      <c r="C267" s="324" t="inlineStr">
        <is>
          <t>M_RCLA6</t>
        </is>
      </c>
      <c r="D267" s="324" t="n">
        <v>3200</v>
      </c>
      <c r="E267" s="324" t="inlineStr">
        <is>
          <t>Resource Language Arts 6th</t>
        </is>
      </c>
      <c r="F267" s="324" t="inlineStr">
        <is>
          <t>Williford, Erika Kathleen</t>
        </is>
      </c>
      <c r="G267" s="324" t="inlineStr">
        <is>
          <t>WI16745</t>
        </is>
      </c>
      <c r="H267" s="324" t="inlineStr">
        <is>
          <t>7(G)</t>
        </is>
      </c>
      <c r="I267" s="324" t="n">
        <v>68</v>
      </c>
    </row>
    <row r="268" ht="16" customHeight="1">
      <c r="A268" s="323" t="n">
        <v>380</v>
      </c>
      <c r="B268" s="324" t="inlineStr">
        <is>
          <t>RLA6G</t>
        </is>
      </c>
      <c r="C268" s="324" t="inlineStr">
        <is>
          <t>M_RCLA6</t>
        </is>
      </c>
      <c r="D268" s="324" t="n">
        <v>3200</v>
      </c>
      <c r="E268" s="324" t="inlineStr">
        <is>
          <t>Resource Language Arts 6th</t>
        </is>
      </c>
      <c r="F268" s="324" t="inlineStr">
        <is>
          <t>Williford, Erika Kathleen</t>
        </is>
      </c>
      <c r="G268" s="324" t="inlineStr">
        <is>
          <t>WI16745</t>
        </is>
      </c>
      <c r="H268" s="324" t="inlineStr">
        <is>
          <t>6(G)</t>
        </is>
      </c>
      <c r="I268" s="324" t="n">
        <v>68</v>
      </c>
    </row>
    <row r="269" ht="16" customHeight="1">
      <c r="A269" s="323" t="n">
        <v>380</v>
      </c>
      <c r="B269" s="324" t="inlineStr">
        <is>
          <t>RLA1B</t>
        </is>
      </c>
      <c r="C269" s="324" t="inlineStr">
        <is>
          <t>M_RESLA_78</t>
        </is>
      </c>
      <c r="D269" s="324" t="n">
        <v>3200</v>
      </c>
      <c r="E269" s="324" t="inlineStr">
        <is>
          <t>Resource Language Arts 7/8</t>
        </is>
      </c>
      <c r="F269" s="324" t="inlineStr">
        <is>
          <t>Hanzel, Gregory J</t>
        </is>
      </c>
      <c r="G269" s="324" t="inlineStr">
        <is>
          <t>HA06941</t>
        </is>
      </c>
      <c r="H269" s="324" t="inlineStr">
        <is>
          <t>1(B)</t>
        </is>
      </c>
      <c r="I269" s="324" t="n">
        <v>63</v>
      </c>
    </row>
    <row r="270" ht="16" customHeight="1">
      <c r="A270" s="323" t="n">
        <v>380</v>
      </c>
      <c r="B270" s="324" t="inlineStr">
        <is>
          <t>RLA2B</t>
        </is>
      </c>
      <c r="C270" s="324" t="inlineStr">
        <is>
          <t>M_RESLA_78</t>
        </is>
      </c>
      <c r="D270" s="324" t="n">
        <v>3200</v>
      </c>
      <c r="E270" s="324" t="inlineStr">
        <is>
          <t>Resource Language Arts 7/8</t>
        </is>
      </c>
      <c r="F270" s="324" t="inlineStr">
        <is>
          <t>Hanzel, Gregory J</t>
        </is>
      </c>
      <c r="G270" s="324" t="inlineStr">
        <is>
          <t>HA06941</t>
        </is>
      </c>
      <c r="H270" s="324" t="inlineStr">
        <is>
          <t>2(B)</t>
        </is>
      </c>
      <c r="I270" s="324" t="n">
        <v>63</v>
      </c>
    </row>
    <row r="271" ht="16" customHeight="1">
      <c r="A271" s="323" t="n">
        <v>380</v>
      </c>
      <c r="B271" s="324" t="inlineStr">
        <is>
          <t>RLA2G</t>
        </is>
      </c>
      <c r="C271" s="324" t="inlineStr">
        <is>
          <t>M_RESLA_78</t>
        </is>
      </c>
      <c r="D271" s="324" t="n">
        <v>3200</v>
      </c>
      <c r="E271" s="324" t="inlineStr">
        <is>
          <t>Resource Language Arts 7/8</t>
        </is>
      </c>
      <c r="F271" s="324" t="inlineStr">
        <is>
          <t>Hanzel, Gregory J</t>
        </is>
      </c>
      <c r="G271" s="324" t="inlineStr">
        <is>
          <t>HA06941</t>
        </is>
      </c>
      <c r="H271" s="324" t="inlineStr">
        <is>
          <t>2(G)</t>
        </is>
      </c>
      <c r="I271" s="324" t="n">
        <v>63</v>
      </c>
    </row>
    <row r="272" ht="16" customHeight="1">
      <c r="A272" s="323" t="n">
        <v>380</v>
      </c>
      <c r="B272" s="324" t="inlineStr">
        <is>
          <t>WIND4G</t>
        </is>
      </c>
      <c r="C272" s="324" t="inlineStr">
        <is>
          <t>M_WINDENS</t>
        </is>
      </c>
      <c r="D272" s="324" t="n">
        <v>3200</v>
      </c>
      <c r="E272" s="324" t="inlineStr">
        <is>
          <t>Wind Ensemble</t>
        </is>
      </c>
      <c r="F272" s="324" t="inlineStr">
        <is>
          <t>Carstensen, Jenifer</t>
        </is>
      </c>
      <c r="G272" s="324" t="inlineStr">
        <is>
          <t>CA84164</t>
        </is>
      </c>
      <c r="H272" s="324" t="inlineStr">
        <is>
          <t>4(G)</t>
        </is>
      </c>
      <c r="I272" s="324" t="n">
        <v>210</v>
      </c>
    </row>
    <row r="273" ht="16" customHeight="1">
      <c r="A273" s="323" t="n">
        <v>380</v>
      </c>
      <c r="B273" s="324" t="inlineStr">
        <is>
          <t>WIND8G</t>
        </is>
      </c>
      <c r="C273" s="324" t="inlineStr">
        <is>
          <t>M_WINDENS</t>
        </is>
      </c>
      <c r="D273" s="324" t="n">
        <v>3200</v>
      </c>
      <c r="E273" s="324" t="inlineStr">
        <is>
          <t>Wind Ensemble</t>
        </is>
      </c>
      <c r="F273" s="324" t="inlineStr">
        <is>
          <t>Carstensen, Jenifer</t>
        </is>
      </c>
      <c r="G273" s="324" t="inlineStr">
        <is>
          <t>CA84164</t>
        </is>
      </c>
      <c r="H273" s="324" t="inlineStr">
        <is>
          <t>8(G)</t>
        </is>
      </c>
      <c r="I273" s="324" t="n">
        <v>210</v>
      </c>
    </row>
    <row r="274" ht="16" customHeight="1">
      <c r="A274" s="323" t="n">
        <v>380</v>
      </c>
      <c r="B274" s="324" t="inlineStr">
        <is>
          <t>WIND4B</t>
        </is>
      </c>
      <c r="C274" s="324" t="inlineStr">
        <is>
          <t>M_WINDENS</t>
        </is>
      </c>
      <c r="D274" s="324" t="n">
        <v>3200</v>
      </c>
      <c r="E274" s="324" t="inlineStr">
        <is>
          <t>Wind Ensemble</t>
        </is>
      </c>
      <c r="F274" s="324" t="inlineStr">
        <is>
          <t>Carstensen, Jenifer</t>
        </is>
      </c>
      <c r="G274" s="324" t="inlineStr">
        <is>
          <t>CA84164</t>
        </is>
      </c>
      <c r="H274" s="324" t="inlineStr">
        <is>
          <t>4(B)</t>
        </is>
      </c>
      <c r="I274" s="324" t="n">
        <v>210</v>
      </c>
    </row>
    <row r="275" ht="16" customHeight="1">
      <c r="A275" s="323" t="n">
        <v>380</v>
      </c>
      <c r="B275" s="324" t="inlineStr">
        <is>
          <t>GHRjc</t>
        </is>
      </c>
      <c r="C275" s="324" t="inlineStr">
        <is>
          <t>M_HRSB</t>
        </is>
      </c>
      <c r="D275" s="324" t="n">
        <v>3200</v>
      </c>
      <c r="E275" s="324" t="inlineStr">
        <is>
          <t>Home Room 678</t>
        </is>
      </c>
      <c r="F275" s="324" t="inlineStr">
        <is>
          <t>Campbell, Jennifer Teresa</t>
        </is>
      </c>
      <c r="G275" s="324" t="inlineStr">
        <is>
          <t>CA20046</t>
        </is>
      </c>
      <c r="H275" s="324" t="inlineStr">
        <is>
          <t>1(B-G)</t>
        </is>
      </c>
      <c r="I275" s="324" t="n">
        <v>60</v>
      </c>
    </row>
    <row r="276" ht="16" customHeight="1">
      <c r="A276" s="323" t="n">
        <v>380</v>
      </c>
      <c r="B276" s="324" t="inlineStr">
        <is>
          <t>HRSB</t>
        </is>
      </c>
      <c r="C276" s="324" t="inlineStr">
        <is>
          <t>M_HRSB</t>
        </is>
      </c>
      <c r="D276" s="324" t="n">
        <v>3200</v>
      </c>
      <c r="E276" s="324" t="inlineStr">
        <is>
          <t>Home Room 678</t>
        </is>
      </c>
      <c r="F276" s="324" t="inlineStr">
        <is>
          <t>Miftahittin, Lucinda A</t>
        </is>
      </c>
      <c r="G276" s="324" t="inlineStr">
        <is>
          <t>MI23791</t>
        </is>
      </c>
      <c r="H276" s="324" t="inlineStr">
        <is>
          <t>8(B-G)</t>
        </is>
      </c>
      <c r="I276" s="324" t="n">
        <v>59</v>
      </c>
    </row>
    <row r="277" ht="16" customHeight="1">
      <c r="A277" s="323" t="n">
        <v>380</v>
      </c>
      <c r="B277" s="324" t="inlineStr">
        <is>
          <t>IORCH7B</t>
        </is>
      </c>
      <c r="C277" s="324" t="inlineStr">
        <is>
          <t>M_IORCH</t>
        </is>
      </c>
      <c r="D277" s="324" t="n">
        <v>3200</v>
      </c>
      <c r="E277" s="324" t="inlineStr">
        <is>
          <t>Intermediate Orchestra</t>
        </is>
      </c>
      <c r="F277" s="324" t="inlineStr">
        <is>
          <t>Trolley, Lauren V</t>
        </is>
      </c>
      <c r="G277" s="324" t="inlineStr">
        <is>
          <t>TR09840</t>
        </is>
      </c>
      <c r="H277" s="324" t="inlineStr">
        <is>
          <t>7(B)</t>
        </is>
      </c>
      <c r="I277" s="324" t="n">
        <v>209</v>
      </c>
    </row>
    <row r="278" ht="16" customHeight="1">
      <c r="A278" s="323" t="n">
        <v>380</v>
      </c>
      <c r="B278" s="324" t="inlineStr">
        <is>
          <t>ORCHI7G</t>
        </is>
      </c>
      <c r="C278" s="324" t="inlineStr">
        <is>
          <t>M_IORCH</t>
        </is>
      </c>
      <c r="D278" s="324" t="n">
        <v>3200</v>
      </c>
      <c r="E278" s="324" t="inlineStr">
        <is>
          <t>Intermediate Orchestra</t>
        </is>
      </c>
      <c r="F278" s="324" t="inlineStr">
        <is>
          <t>Trolley, Lauren V</t>
        </is>
      </c>
      <c r="G278" s="324" t="inlineStr">
        <is>
          <t>TR09840</t>
        </is>
      </c>
      <c r="H278" s="324" t="inlineStr">
        <is>
          <t>7(G)</t>
        </is>
      </c>
      <c r="I278" s="324" t="n">
        <v>209</v>
      </c>
    </row>
    <row r="279" ht="16" customHeight="1">
      <c r="A279" s="323" t="n">
        <v>380</v>
      </c>
      <c r="B279" s="324" t="inlineStr">
        <is>
          <t>HLTH7BT1</t>
        </is>
      </c>
      <c r="C279" s="324" t="inlineStr">
        <is>
          <t>M_HLTH_6</t>
        </is>
      </c>
      <c r="D279" s="324" t="n">
        <v>3203</v>
      </c>
      <c r="E279" s="324" t="inlineStr">
        <is>
          <t>HEALTH 6</t>
        </is>
      </c>
      <c r="F279" s="324" t="inlineStr">
        <is>
          <t>Myers, Alyssa Nicole</t>
        </is>
      </c>
      <c r="G279" s="324" t="inlineStr">
        <is>
          <t>MY87708</t>
        </is>
      </c>
      <c r="H279" s="324" t="inlineStr">
        <is>
          <t>7(B)</t>
        </is>
      </c>
      <c r="I279" s="324" t="n">
        <v>61</v>
      </c>
    </row>
    <row r="280" ht="16" customHeight="1">
      <c r="A280" s="323" t="n">
        <v>380</v>
      </c>
      <c r="B280" s="324" t="inlineStr">
        <is>
          <t>HLTH7BT2</t>
        </is>
      </c>
      <c r="C280" s="324" t="inlineStr">
        <is>
          <t>M_HLTH_6</t>
        </is>
      </c>
      <c r="D280" s="324" t="n">
        <v>3204</v>
      </c>
      <c r="E280" s="324" t="inlineStr">
        <is>
          <t>HEALTH 6</t>
        </is>
      </c>
      <c r="F280" s="324" t="inlineStr">
        <is>
          <t>Myers, Alyssa Nicole</t>
        </is>
      </c>
      <c r="G280" s="324" t="inlineStr">
        <is>
          <t>MY87708</t>
        </is>
      </c>
      <c r="H280" s="324" t="inlineStr">
        <is>
          <t>7(B)</t>
        </is>
      </c>
      <c r="I280" s="324" t="n">
        <v>61</v>
      </c>
    </row>
    <row r="281" ht="16" customHeight="1">
      <c r="A281" s="323" t="n">
        <v>380</v>
      </c>
      <c r="B281" s="324" t="inlineStr">
        <is>
          <t>HLTH7BT3</t>
        </is>
      </c>
      <c r="C281" s="324" t="inlineStr">
        <is>
          <t>M_HLTH_6</t>
        </is>
      </c>
      <c r="D281" s="324" t="n">
        <v>3205</v>
      </c>
      <c r="E281" s="324" t="inlineStr">
        <is>
          <t>HEALTH 6</t>
        </is>
      </c>
      <c r="F281" s="324" t="inlineStr">
        <is>
          <t>Myers, Alyssa Nicole</t>
        </is>
      </c>
      <c r="G281" s="324" t="inlineStr">
        <is>
          <t>MY87708</t>
        </is>
      </c>
      <c r="H281" s="324" t="inlineStr">
        <is>
          <t>7(B)</t>
        </is>
      </c>
      <c r="I281" s="324" t="n">
        <v>61</v>
      </c>
    </row>
    <row r="282" ht="16" customHeight="1">
      <c r="A282" s="323" t="n">
        <v>380</v>
      </c>
      <c r="B282" s="324" t="inlineStr">
        <is>
          <t>HLTH7GT1</t>
        </is>
      </c>
      <c r="C282" s="324" t="inlineStr">
        <is>
          <t>M_HLTH_6</t>
        </is>
      </c>
      <c r="D282" s="324" t="n">
        <v>3203</v>
      </c>
      <c r="E282" s="324" t="inlineStr">
        <is>
          <t>HEALTH 6</t>
        </is>
      </c>
      <c r="F282" s="324" t="inlineStr">
        <is>
          <t>Myers, Alyssa Nicole</t>
        </is>
      </c>
      <c r="G282" s="324" t="inlineStr">
        <is>
          <t>MY87708</t>
        </is>
      </c>
      <c r="H282" s="324" t="inlineStr">
        <is>
          <t>7(G)</t>
        </is>
      </c>
      <c r="I282" s="324" t="n">
        <v>61</v>
      </c>
    </row>
    <row r="283" ht="16" customHeight="1">
      <c r="A283" s="323" t="n">
        <v>380</v>
      </c>
      <c r="B283" s="324" t="inlineStr">
        <is>
          <t>HLTH7GT2</t>
        </is>
      </c>
      <c r="C283" s="324" t="inlineStr">
        <is>
          <t>M_HLTH_6</t>
        </is>
      </c>
      <c r="D283" s="324" t="n">
        <v>3204</v>
      </c>
      <c r="E283" s="324" t="inlineStr">
        <is>
          <t>HEALTH 6</t>
        </is>
      </c>
      <c r="F283" s="324" t="inlineStr">
        <is>
          <t>Myers, Alyssa Nicole</t>
        </is>
      </c>
      <c r="G283" s="324" t="inlineStr">
        <is>
          <t>MY87708</t>
        </is>
      </c>
      <c r="H283" s="324" t="inlineStr">
        <is>
          <t>7(G)</t>
        </is>
      </c>
      <c r="I283" s="324" t="n">
        <v>61</v>
      </c>
    </row>
    <row r="284" ht="16" customHeight="1">
      <c r="A284" s="323" t="n">
        <v>380</v>
      </c>
      <c r="B284" s="324" t="inlineStr">
        <is>
          <t>HLTH7GT3</t>
        </is>
      </c>
      <c r="C284" s="324" t="inlineStr">
        <is>
          <t>M_HLTH_6</t>
        </is>
      </c>
      <c r="D284" s="324" t="n">
        <v>3205</v>
      </c>
      <c r="E284" s="324" t="inlineStr">
        <is>
          <t>HEALTH 6</t>
        </is>
      </c>
      <c r="F284" s="324" t="inlineStr">
        <is>
          <t>Myers, Alyssa Nicole</t>
        </is>
      </c>
      <c r="G284" s="324" t="inlineStr">
        <is>
          <t>MY87708</t>
        </is>
      </c>
      <c r="H284" s="324" t="inlineStr">
        <is>
          <t>7(G)</t>
        </is>
      </c>
      <c r="I284" s="324" t="n">
        <v>61</v>
      </c>
    </row>
    <row r="285" ht="16" customHeight="1">
      <c r="A285" s="323" t="n">
        <v>380</v>
      </c>
      <c r="B285" s="324" t="inlineStr">
        <is>
          <t>GINCJC</t>
        </is>
      </c>
      <c r="C285" s="324" t="inlineStr">
        <is>
          <t>M_RES_INC</t>
        </is>
      </c>
      <c r="D285" s="324" t="n">
        <v>3200</v>
      </c>
      <c r="E285" s="324" t="inlineStr">
        <is>
          <t>RESOURCE INC</t>
        </is>
      </c>
      <c r="F285" s="324" t="inlineStr">
        <is>
          <t>Campbell, Jennifer Teresa</t>
        </is>
      </c>
      <c r="G285" s="324" t="inlineStr">
        <is>
          <t>CA20046</t>
        </is>
      </c>
      <c r="H285" s="324" t="inlineStr">
        <is>
          <t>2(B-G)</t>
        </is>
      </c>
      <c r="I285" s="324" t="n">
        <v>59</v>
      </c>
    </row>
    <row r="286" ht="16" customHeight="1">
      <c r="A286" s="323" t="n">
        <v>380</v>
      </c>
      <c r="B286" s="324" t="inlineStr">
        <is>
          <t>GINCLM</t>
        </is>
      </c>
      <c r="C286" s="324" t="inlineStr">
        <is>
          <t>M_RES_INC</t>
        </is>
      </c>
      <c r="D286" s="324" t="n">
        <v>3200</v>
      </c>
      <c r="E286" s="324" t="inlineStr">
        <is>
          <t>RESOURCE INC</t>
        </is>
      </c>
      <c r="F286" s="324" t="inlineStr">
        <is>
          <t>Miftahittin, Lucinda A</t>
        </is>
      </c>
      <c r="G286" s="324" t="inlineStr">
        <is>
          <t>MI23791</t>
        </is>
      </c>
      <c r="H286" s="324" t="inlineStr">
        <is>
          <t>2(B-G)</t>
        </is>
      </c>
      <c r="I286" s="324" t="n">
        <v>60</v>
      </c>
    </row>
    <row r="287" ht="16" customHeight="1">
      <c r="A287" s="323" t="n">
        <v>380</v>
      </c>
      <c r="B287" s="324" t="inlineStr">
        <is>
          <t>RM2BG</t>
        </is>
      </c>
      <c r="C287" s="324" t="inlineStr">
        <is>
          <t>M_RES_INC</t>
        </is>
      </c>
      <c r="D287" s="324" t="n">
        <v>3200</v>
      </c>
      <c r="E287" s="324" t="inlineStr">
        <is>
          <t>RESOURCE INC</t>
        </is>
      </c>
      <c r="F287" s="324" t="inlineStr">
        <is>
          <t>Williford, Erika Kathleen</t>
        </is>
      </c>
      <c r="G287" s="324" t="inlineStr">
        <is>
          <t>WI16745</t>
        </is>
      </c>
      <c r="H287" s="324" t="inlineStr">
        <is>
          <t>2(B-G)</t>
        </is>
      </c>
      <c r="I287" s="324" t="n">
        <v>68</v>
      </c>
    </row>
    <row r="288" ht="16" customHeight="1">
      <c r="A288" s="323" t="n">
        <v>380</v>
      </c>
      <c r="B288" s="324" t="inlineStr">
        <is>
          <t>WAMS7BT1</t>
        </is>
      </c>
      <c r="C288" s="324" t="inlineStr">
        <is>
          <t>M_WAMS_6</t>
        </is>
      </c>
      <c r="D288" s="324" t="n">
        <v>3203</v>
      </c>
      <c r="E288" s="324" t="inlineStr">
        <is>
          <t>Video Production 6</t>
        </is>
      </c>
      <c r="F288" s="324" t="inlineStr">
        <is>
          <t>Stroud, John Paul</t>
        </is>
      </c>
      <c r="G288" s="324" t="inlineStr">
        <is>
          <t>ST56283</t>
        </is>
      </c>
      <c r="H288" s="324" t="inlineStr">
        <is>
          <t>7(B)</t>
        </is>
      </c>
      <c r="I288" s="324" t="n">
        <v>67</v>
      </c>
    </row>
    <row r="289" ht="16" customHeight="1">
      <c r="A289" s="323" t="n">
        <v>380</v>
      </c>
      <c r="B289" s="324" t="inlineStr">
        <is>
          <t>WAMS7BT2</t>
        </is>
      </c>
      <c r="C289" s="324" t="inlineStr">
        <is>
          <t>M_WAMS_6</t>
        </is>
      </c>
      <c r="D289" s="324" t="n">
        <v>3204</v>
      </c>
      <c r="E289" s="324" t="inlineStr">
        <is>
          <t>Video Production 6</t>
        </is>
      </c>
      <c r="F289" s="324" t="inlineStr">
        <is>
          <t>Stroud, John Paul</t>
        </is>
      </c>
      <c r="G289" s="324" t="inlineStr">
        <is>
          <t>ST56283</t>
        </is>
      </c>
      <c r="H289" s="324" t="inlineStr">
        <is>
          <t>7(B)</t>
        </is>
      </c>
      <c r="I289" s="324" t="n">
        <v>67</v>
      </c>
    </row>
    <row r="290" ht="16" customHeight="1">
      <c r="A290" s="323" t="n">
        <v>380</v>
      </c>
      <c r="B290" s="324" t="inlineStr">
        <is>
          <t>WAMS7BT3</t>
        </is>
      </c>
      <c r="C290" s="324" t="inlineStr">
        <is>
          <t>M_WAMS_6</t>
        </is>
      </c>
      <c r="D290" s="324" t="n">
        <v>3205</v>
      </c>
      <c r="E290" s="324" t="inlineStr">
        <is>
          <t>Video Production 6</t>
        </is>
      </c>
      <c r="F290" s="324" t="inlineStr">
        <is>
          <t>Stroud, John Paul</t>
        </is>
      </c>
      <c r="G290" s="324" t="inlineStr">
        <is>
          <t>ST56283</t>
        </is>
      </c>
      <c r="H290" s="324" t="inlineStr">
        <is>
          <t>7(B)</t>
        </is>
      </c>
      <c r="I290" s="324" t="n">
        <v>67</v>
      </c>
    </row>
    <row r="291" ht="16" customHeight="1">
      <c r="A291" s="323" t="n">
        <v>380</v>
      </c>
      <c r="B291" s="324" t="inlineStr">
        <is>
          <t>WAMS7GT1</t>
        </is>
      </c>
      <c r="C291" s="324" t="inlineStr">
        <is>
          <t>M_WAMS_6</t>
        </is>
      </c>
      <c r="D291" s="324" t="n">
        <v>3203</v>
      </c>
      <c r="E291" s="324" t="inlineStr">
        <is>
          <t>Video Production 6</t>
        </is>
      </c>
      <c r="F291" s="324" t="inlineStr">
        <is>
          <t>Stroud, John Paul</t>
        </is>
      </c>
      <c r="G291" s="324" t="inlineStr">
        <is>
          <t>ST56283</t>
        </is>
      </c>
      <c r="H291" s="324" t="inlineStr">
        <is>
          <t>7(G)</t>
        </is>
      </c>
      <c r="I291" s="324" t="n">
        <v>67</v>
      </c>
    </row>
    <row r="292" ht="16" customHeight="1">
      <c r="A292" s="323" t="n">
        <v>380</v>
      </c>
      <c r="B292" s="324" t="inlineStr">
        <is>
          <t>WAMS7GT2</t>
        </is>
      </c>
      <c r="C292" s="324" t="inlineStr">
        <is>
          <t>M_WAMS_6</t>
        </is>
      </c>
      <c r="D292" s="324" t="n">
        <v>3204</v>
      </c>
      <c r="E292" s="324" t="inlineStr">
        <is>
          <t>Video Production 6</t>
        </is>
      </c>
      <c r="F292" s="324" t="inlineStr">
        <is>
          <t>Stroud, John Paul</t>
        </is>
      </c>
      <c r="G292" s="324" t="inlineStr">
        <is>
          <t>ST56283</t>
        </is>
      </c>
      <c r="H292" s="324" t="inlineStr">
        <is>
          <t>7(G)</t>
        </is>
      </c>
      <c r="I292" s="324" t="n">
        <v>67</v>
      </c>
    </row>
    <row r="293" ht="16" customHeight="1">
      <c r="A293" s="323" t="n">
        <v>380</v>
      </c>
      <c r="B293" s="324" t="inlineStr">
        <is>
          <t>WAMS7GT3</t>
        </is>
      </c>
      <c r="C293" s="324" t="inlineStr">
        <is>
          <t>M_WAMS_6</t>
        </is>
      </c>
      <c r="D293" s="324" t="n">
        <v>3205</v>
      </c>
      <c r="E293" s="324" t="inlineStr">
        <is>
          <t>Video Production 6</t>
        </is>
      </c>
      <c r="F293" s="324" t="inlineStr">
        <is>
          <t>Stroud, John Paul</t>
        </is>
      </c>
      <c r="G293" s="324" t="inlineStr">
        <is>
          <t>ST56283</t>
        </is>
      </c>
      <c r="H293" s="324" t="inlineStr">
        <is>
          <t>7(G)</t>
        </is>
      </c>
      <c r="I293" s="324" t="n">
        <v>67</v>
      </c>
    </row>
    <row r="294" ht="16" customHeight="1">
      <c r="A294" s="323" t="n">
        <v>380</v>
      </c>
      <c r="B294" s="324" t="inlineStr">
        <is>
          <t>ART7BT1</t>
        </is>
      </c>
      <c r="C294" s="324" t="inlineStr">
        <is>
          <t>M_ART_6</t>
        </is>
      </c>
      <c r="D294" s="324" t="n">
        <v>3203</v>
      </c>
      <c r="E294" s="324" t="inlineStr">
        <is>
          <t>Art 6</t>
        </is>
      </c>
      <c r="F294" s="324" t="inlineStr">
        <is>
          <t>Davidson, Jarrett Rex</t>
        </is>
      </c>
      <c r="G294" s="324" t="inlineStr">
        <is>
          <t>DA33143</t>
        </is>
      </c>
      <c r="H294" s="324" t="inlineStr">
        <is>
          <t>7(B)</t>
        </is>
      </c>
      <c r="I294" s="324" t="n">
        <v>207</v>
      </c>
    </row>
    <row r="295" ht="16" customHeight="1">
      <c r="A295" s="323" t="n">
        <v>380</v>
      </c>
      <c r="B295" s="324" t="inlineStr">
        <is>
          <t>ART7GT3</t>
        </is>
      </c>
      <c r="C295" s="324" t="inlineStr">
        <is>
          <t>M_ART_6</t>
        </is>
      </c>
      <c r="D295" s="324" t="n">
        <v>3205</v>
      </c>
      <c r="E295" s="324" t="inlineStr">
        <is>
          <t>Art 6</t>
        </is>
      </c>
      <c r="F295" s="324" t="inlineStr">
        <is>
          <t>Davidson, Jarrett Rex</t>
        </is>
      </c>
      <c r="G295" s="324" t="inlineStr">
        <is>
          <t>DA33143</t>
        </is>
      </c>
      <c r="H295" s="324" t="inlineStr">
        <is>
          <t>7(G)</t>
        </is>
      </c>
      <c r="I295" s="324" t="n">
        <v>207</v>
      </c>
    </row>
    <row r="296" ht="16" customHeight="1">
      <c r="A296" s="323" t="n">
        <v>380</v>
      </c>
      <c r="B296" s="324" t="inlineStr">
        <is>
          <t>ART7GT1</t>
        </is>
      </c>
      <c r="C296" s="324" t="inlineStr">
        <is>
          <t>M_ART_6</t>
        </is>
      </c>
      <c r="D296" s="324" t="n">
        <v>3203</v>
      </c>
      <c r="E296" s="324" t="inlineStr">
        <is>
          <t>Art 6</t>
        </is>
      </c>
      <c r="F296" s="324" t="inlineStr">
        <is>
          <t>Davidson, Jarrett Rex</t>
        </is>
      </c>
      <c r="G296" s="324" t="inlineStr">
        <is>
          <t>DA33143</t>
        </is>
      </c>
      <c r="H296" s="324" t="inlineStr">
        <is>
          <t>7(G)</t>
        </is>
      </c>
      <c r="I296" s="324" t="n">
        <v>207</v>
      </c>
    </row>
    <row r="297" ht="16" customHeight="1">
      <c r="A297" s="323" t="n">
        <v>380</v>
      </c>
      <c r="B297" s="324" t="inlineStr">
        <is>
          <t>ART7GT2</t>
        </is>
      </c>
      <c r="C297" s="324" t="inlineStr">
        <is>
          <t>M_ART_6</t>
        </is>
      </c>
      <c r="D297" s="324" t="n">
        <v>3204</v>
      </c>
      <c r="E297" s="324" t="inlineStr">
        <is>
          <t>Art 6</t>
        </is>
      </c>
      <c r="F297" s="324" t="inlineStr">
        <is>
          <t>Davidson, Jarrett Rex</t>
        </is>
      </c>
      <c r="G297" s="324" t="inlineStr">
        <is>
          <t>DA33143</t>
        </is>
      </c>
      <c r="H297" s="324" t="inlineStr">
        <is>
          <t>7(G)</t>
        </is>
      </c>
      <c r="I297" s="324" t="n">
        <v>207</v>
      </c>
    </row>
    <row r="298" ht="16" customHeight="1">
      <c r="A298" s="323" t="n">
        <v>380</v>
      </c>
      <c r="B298" s="324" t="inlineStr">
        <is>
          <t>ART7BT2</t>
        </is>
      </c>
      <c r="C298" s="324" t="inlineStr">
        <is>
          <t>M_ART_6</t>
        </is>
      </c>
      <c r="D298" s="324" t="n">
        <v>3204</v>
      </c>
      <c r="E298" s="324" t="inlineStr">
        <is>
          <t>Art 6</t>
        </is>
      </c>
      <c r="F298" s="324" t="inlineStr">
        <is>
          <t>Davidson, Jarrett Rex</t>
        </is>
      </c>
      <c r="G298" s="324" t="inlineStr">
        <is>
          <t>DA33143</t>
        </is>
      </c>
      <c r="H298" s="324" t="inlineStr">
        <is>
          <t>7(B)</t>
        </is>
      </c>
      <c r="I298" s="324" t="n">
        <v>207</v>
      </c>
    </row>
    <row r="299" ht="16" customHeight="1">
      <c r="A299" s="323" t="n">
        <v>380</v>
      </c>
      <c r="B299" s="324" t="inlineStr">
        <is>
          <t>ART7BT3</t>
        </is>
      </c>
      <c r="C299" s="324" t="inlineStr">
        <is>
          <t>M_ART_6</t>
        </is>
      </c>
      <c r="D299" s="324" t="n">
        <v>3205</v>
      </c>
      <c r="E299" s="324" t="inlineStr">
        <is>
          <t>Art 6</t>
        </is>
      </c>
      <c r="F299" s="324" t="inlineStr">
        <is>
          <t>Davidson, Jarrett Rex</t>
        </is>
      </c>
      <c r="G299" s="324" t="inlineStr">
        <is>
          <t>DA33143</t>
        </is>
      </c>
      <c r="H299" s="324" t="inlineStr">
        <is>
          <t>7(B)</t>
        </is>
      </c>
      <c r="I299" s="324" t="n">
        <v>207</v>
      </c>
    </row>
    <row r="300" ht="16" customHeight="1">
      <c r="A300" s="323" t="n">
        <v>380</v>
      </c>
      <c r="B300" s="324" t="inlineStr">
        <is>
          <t>FITPE17GT2</t>
        </is>
      </c>
      <c r="C300" s="324" t="inlineStr">
        <is>
          <t>M_FIT_6</t>
        </is>
      </c>
      <c r="D300" s="324" t="n">
        <v>3204</v>
      </c>
      <c r="E300" s="324" t="inlineStr">
        <is>
          <t>Physical Education 6</t>
        </is>
      </c>
      <c r="F300" s="324" t="inlineStr">
        <is>
          <t>Julian, Robert W</t>
        </is>
      </c>
      <c r="G300" s="324" t="inlineStr">
        <is>
          <t>JU64155</t>
        </is>
      </c>
      <c r="H300" s="324" t="inlineStr">
        <is>
          <t>7(G)</t>
        </is>
      </c>
      <c r="I300" s="324" t="inlineStr">
        <is>
          <t>GYM</t>
        </is>
      </c>
    </row>
    <row r="301" ht="16" customHeight="1">
      <c r="A301" s="323" t="n">
        <v>380</v>
      </c>
      <c r="B301" s="324" t="inlineStr">
        <is>
          <t>FITPE17GT3</t>
        </is>
      </c>
      <c r="C301" s="324" t="inlineStr">
        <is>
          <t>M_FIT_6</t>
        </is>
      </c>
      <c r="D301" s="324" t="n">
        <v>3205</v>
      </c>
      <c r="E301" s="324" t="inlineStr">
        <is>
          <t>Physical Education 6</t>
        </is>
      </c>
      <c r="F301" s="324" t="inlineStr">
        <is>
          <t>Julian, Robert W</t>
        </is>
      </c>
      <c r="G301" s="324" t="inlineStr">
        <is>
          <t>JU64155</t>
        </is>
      </c>
      <c r="H301" s="324" t="inlineStr">
        <is>
          <t>7(G)</t>
        </is>
      </c>
      <c r="I301" s="324" t="inlineStr">
        <is>
          <t>GYM</t>
        </is>
      </c>
    </row>
    <row r="302" ht="16" customHeight="1">
      <c r="A302" s="323" t="n">
        <v>380</v>
      </c>
      <c r="B302" s="324" t="inlineStr">
        <is>
          <t>FITPE17BT1</t>
        </is>
      </c>
      <c r="C302" s="324" t="inlineStr">
        <is>
          <t>M_FIT_6</t>
        </is>
      </c>
      <c r="D302" s="324" t="n">
        <v>3203</v>
      </c>
      <c r="E302" s="324" t="inlineStr">
        <is>
          <t>Physical Education 6</t>
        </is>
      </c>
      <c r="F302" s="324" t="inlineStr">
        <is>
          <t>Julian, Robert W</t>
        </is>
      </c>
      <c r="G302" s="324" t="inlineStr">
        <is>
          <t>JU64155</t>
        </is>
      </c>
      <c r="H302" s="324" t="inlineStr">
        <is>
          <t>7(B)</t>
        </is>
      </c>
      <c r="I302" s="324" t="inlineStr">
        <is>
          <t>GYM</t>
        </is>
      </c>
    </row>
    <row r="303" ht="16" customHeight="1">
      <c r="A303" s="323" t="n">
        <v>380</v>
      </c>
      <c r="B303" s="324" t="inlineStr">
        <is>
          <t>FITPE17BT2</t>
        </is>
      </c>
      <c r="C303" s="324" t="inlineStr">
        <is>
          <t>M_FIT_6</t>
        </is>
      </c>
      <c r="D303" s="324" t="n">
        <v>3204</v>
      </c>
      <c r="E303" s="324" t="inlineStr">
        <is>
          <t>Physical Education 6</t>
        </is>
      </c>
      <c r="F303" s="324" t="inlineStr">
        <is>
          <t>Julian, Robert W</t>
        </is>
      </c>
      <c r="G303" s="324" t="inlineStr">
        <is>
          <t>JU64155</t>
        </is>
      </c>
      <c r="H303" s="324" t="inlineStr">
        <is>
          <t>7(B)</t>
        </is>
      </c>
      <c r="I303" s="324" t="inlineStr">
        <is>
          <t>GYM</t>
        </is>
      </c>
    </row>
    <row r="304" ht="16" customHeight="1">
      <c r="A304" s="323" t="n">
        <v>380</v>
      </c>
      <c r="B304" s="324" t="inlineStr">
        <is>
          <t>FITPE17BT3</t>
        </is>
      </c>
      <c r="C304" s="324" t="inlineStr">
        <is>
          <t>M_FIT_6</t>
        </is>
      </c>
      <c r="D304" s="324" t="n">
        <v>3205</v>
      </c>
      <c r="E304" s="324" t="inlineStr">
        <is>
          <t>Physical Education 6</t>
        </is>
      </c>
      <c r="F304" s="324" t="inlineStr">
        <is>
          <t>Julian, Robert W</t>
        </is>
      </c>
      <c r="G304" s="324" t="inlineStr">
        <is>
          <t>JU64155</t>
        </is>
      </c>
      <c r="H304" s="324" t="inlineStr">
        <is>
          <t>7(B)</t>
        </is>
      </c>
      <c r="I304" s="324" t="inlineStr">
        <is>
          <t>GYM</t>
        </is>
      </c>
    </row>
    <row r="305" ht="16" customHeight="1">
      <c r="A305" s="323" t="n">
        <v>380</v>
      </c>
      <c r="B305" s="324" t="inlineStr">
        <is>
          <t>FITPE17GT1</t>
        </is>
      </c>
      <c r="C305" s="324" t="inlineStr">
        <is>
          <t>M_FIT_6</t>
        </is>
      </c>
      <c r="D305" s="324" t="n">
        <v>3203</v>
      </c>
      <c r="E305" s="324" t="inlineStr">
        <is>
          <t>Physical Education 6</t>
        </is>
      </c>
      <c r="F305" s="324" t="inlineStr">
        <is>
          <t>Julian, Robert W</t>
        </is>
      </c>
      <c r="G305" s="324" t="inlineStr">
        <is>
          <t>JU64155</t>
        </is>
      </c>
      <c r="H305" s="324" t="inlineStr">
        <is>
          <t>7(G)</t>
        </is>
      </c>
      <c r="I305" s="324" t="inlineStr">
        <is>
          <t>GYM</t>
        </is>
      </c>
    </row>
    <row r="306" ht="16" customHeight="1">
      <c r="A306" s="323" t="n">
        <v>380</v>
      </c>
      <c r="B306" s="324" t="inlineStr">
        <is>
          <t>FITPE27BT2</t>
        </is>
      </c>
      <c r="C306" s="324" t="inlineStr">
        <is>
          <t>M_FIT_6</t>
        </is>
      </c>
      <c r="D306" s="324" t="n">
        <v>3204</v>
      </c>
      <c r="E306" s="324" t="inlineStr">
        <is>
          <t>Physical Education 6</t>
        </is>
      </c>
      <c r="F306" s="324" t="inlineStr">
        <is>
          <t>Gyarmathy, Rebecca E</t>
        </is>
      </c>
      <c r="G306" s="324" t="inlineStr">
        <is>
          <t>GY03059</t>
        </is>
      </c>
      <c r="H306" s="324" t="inlineStr">
        <is>
          <t>7(B)</t>
        </is>
      </c>
      <c r="I306" s="324" t="inlineStr">
        <is>
          <t>GYM1</t>
        </is>
      </c>
    </row>
    <row r="307" ht="16" customHeight="1">
      <c r="A307" s="323" t="n">
        <v>380</v>
      </c>
      <c r="B307" s="324" t="inlineStr">
        <is>
          <t>FITPE27BT3</t>
        </is>
      </c>
      <c r="C307" s="324" t="inlineStr">
        <is>
          <t>M_FIT_6</t>
        </is>
      </c>
      <c r="D307" s="324" t="n">
        <v>3205</v>
      </c>
      <c r="E307" s="324" t="inlineStr">
        <is>
          <t>Physical Education 6</t>
        </is>
      </c>
      <c r="F307" s="324" t="inlineStr">
        <is>
          <t>Gyarmathy, Rebecca E</t>
        </is>
      </c>
      <c r="G307" s="324" t="inlineStr">
        <is>
          <t>GY03059</t>
        </is>
      </c>
      <c r="H307" s="324" t="inlineStr">
        <is>
          <t>7(B)</t>
        </is>
      </c>
      <c r="I307" s="324" t="inlineStr">
        <is>
          <t>GYM1</t>
        </is>
      </c>
    </row>
    <row r="308" ht="16" customHeight="1">
      <c r="A308" s="323" t="n">
        <v>380</v>
      </c>
      <c r="B308" s="324" t="inlineStr">
        <is>
          <t>FITPE27GT2</t>
        </is>
      </c>
      <c r="C308" s="324" t="inlineStr">
        <is>
          <t>M_FIT_6</t>
        </is>
      </c>
      <c r="D308" s="324" t="n">
        <v>3204</v>
      </c>
      <c r="E308" s="324" t="inlineStr">
        <is>
          <t>Physical Education 6</t>
        </is>
      </c>
      <c r="F308" s="324" t="inlineStr">
        <is>
          <t>Gyarmathy, Rebecca E</t>
        </is>
      </c>
      <c r="G308" s="324" t="inlineStr">
        <is>
          <t>GY03059</t>
        </is>
      </c>
      <c r="H308" s="324" t="inlineStr">
        <is>
          <t>7(G)</t>
        </is>
      </c>
      <c r="I308" s="324" t="inlineStr">
        <is>
          <t>GYM1</t>
        </is>
      </c>
    </row>
    <row r="309" ht="16" customHeight="1">
      <c r="A309" s="323" t="n">
        <v>380</v>
      </c>
      <c r="B309" s="324" t="inlineStr">
        <is>
          <t>FITPE27GT3</t>
        </is>
      </c>
      <c r="C309" s="324" t="inlineStr">
        <is>
          <t>M_FIT_6</t>
        </is>
      </c>
      <c r="D309" s="324" t="n">
        <v>3205</v>
      </c>
      <c r="E309" s="324" t="inlineStr">
        <is>
          <t>Physical Education 6</t>
        </is>
      </c>
      <c r="F309" s="324" t="inlineStr">
        <is>
          <t>Gyarmathy, Rebecca E</t>
        </is>
      </c>
      <c r="G309" s="324" t="inlineStr">
        <is>
          <t>GY03059</t>
        </is>
      </c>
      <c r="H309" s="324" t="inlineStr">
        <is>
          <t>7(G)</t>
        </is>
      </c>
      <c r="I309" s="324" t="inlineStr">
        <is>
          <t>GYM1</t>
        </is>
      </c>
    </row>
    <row r="310" ht="16" customHeight="1">
      <c r="A310" s="323" t="n">
        <v>380</v>
      </c>
      <c r="B310" s="324" t="inlineStr">
        <is>
          <t>FITPE2BGT1</t>
        </is>
      </c>
      <c r="C310" s="324" t="inlineStr">
        <is>
          <t>M_FIT_6</t>
        </is>
      </c>
      <c r="D310" s="324" t="n">
        <v>3203</v>
      </c>
      <c r="E310" s="324" t="inlineStr">
        <is>
          <t>Physical Education 6</t>
        </is>
      </c>
      <c r="F310" s="324" t="inlineStr">
        <is>
          <t>Gyarmathy, Rebecca E</t>
        </is>
      </c>
      <c r="G310" s="324" t="inlineStr">
        <is>
          <t>GY03059</t>
        </is>
      </c>
      <c r="H310" s="324" t="inlineStr">
        <is>
          <t>2(B-G)</t>
        </is>
      </c>
      <c r="I310" s="324" t="inlineStr">
        <is>
          <t>GYM1</t>
        </is>
      </c>
    </row>
    <row r="311" ht="16" customHeight="1">
      <c r="A311" s="323" t="n">
        <v>380</v>
      </c>
      <c r="B311" s="324" t="inlineStr">
        <is>
          <t>FITPE2BGT2</t>
        </is>
      </c>
      <c r="C311" s="324" t="inlineStr">
        <is>
          <t>M_FIT_6</t>
        </is>
      </c>
      <c r="D311" s="324" t="n">
        <v>3204</v>
      </c>
      <c r="E311" s="324" t="inlineStr">
        <is>
          <t>Physical Education 6</t>
        </is>
      </c>
      <c r="F311" s="324" t="inlineStr">
        <is>
          <t>Gyarmathy, Rebecca E</t>
        </is>
      </c>
      <c r="G311" s="324" t="inlineStr">
        <is>
          <t>GY03059</t>
        </is>
      </c>
      <c r="H311" s="324" t="inlineStr">
        <is>
          <t>2(B-G)</t>
        </is>
      </c>
      <c r="I311" s="324" t="inlineStr">
        <is>
          <t>GYM1</t>
        </is>
      </c>
    </row>
    <row r="312" ht="16" customHeight="1">
      <c r="A312" s="323" t="n">
        <v>380</v>
      </c>
      <c r="B312" s="324" t="inlineStr">
        <is>
          <t>FITPE2BGT3</t>
        </is>
      </c>
      <c r="C312" s="324" t="inlineStr">
        <is>
          <t>M_FIT_6</t>
        </is>
      </c>
      <c r="D312" s="324" t="n">
        <v>3205</v>
      </c>
      <c r="E312" s="324" t="inlineStr">
        <is>
          <t>Physical Education 6</t>
        </is>
      </c>
      <c r="F312" s="324" t="inlineStr">
        <is>
          <t>Gyarmathy, Rebecca E</t>
        </is>
      </c>
      <c r="G312" s="324" t="inlineStr">
        <is>
          <t>GY03059</t>
        </is>
      </c>
      <c r="H312" s="324" t="inlineStr">
        <is>
          <t>2(B-G)</t>
        </is>
      </c>
      <c r="I312" s="324" t="inlineStr">
        <is>
          <t>GYM1</t>
        </is>
      </c>
    </row>
    <row r="313" ht="16" customHeight="1">
      <c r="A313" s="323" t="n">
        <v>380</v>
      </c>
      <c r="B313" s="324" t="inlineStr">
        <is>
          <t>FITPE27BT1</t>
        </is>
      </c>
      <c r="C313" s="324" t="inlineStr">
        <is>
          <t>M_FIT_6</t>
        </is>
      </c>
      <c r="D313" s="324" t="n">
        <v>3203</v>
      </c>
      <c r="E313" s="324" t="inlineStr">
        <is>
          <t>Physical Education 6</t>
        </is>
      </c>
      <c r="F313" s="324" t="inlineStr">
        <is>
          <t>Pinder, Joann</t>
        </is>
      </c>
      <c r="G313" s="324" t="inlineStr">
        <is>
          <t>PI67534</t>
        </is>
      </c>
      <c r="H313" s="324" t="inlineStr">
        <is>
          <t>7(B)</t>
        </is>
      </c>
      <c r="I313" s="324" t="inlineStr">
        <is>
          <t>GYM1</t>
        </is>
      </c>
    </row>
    <row r="314" ht="16" customHeight="1">
      <c r="A314" s="323" t="n">
        <v>380</v>
      </c>
      <c r="B314" s="324" t="inlineStr">
        <is>
          <t>FITPE27GT1</t>
        </is>
      </c>
      <c r="C314" s="324" t="inlineStr">
        <is>
          <t>M_FIT_6</t>
        </is>
      </c>
      <c r="D314" s="324" t="n">
        <v>3203</v>
      </c>
      <c r="E314" s="324" t="inlineStr">
        <is>
          <t>Physical Education 6</t>
        </is>
      </c>
      <c r="F314" s="324" t="inlineStr">
        <is>
          <t>Pinder, Joann</t>
        </is>
      </c>
      <c r="G314" s="324" t="inlineStr">
        <is>
          <t>PI67534</t>
        </is>
      </c>
      <c r="H314" s="324" t="inlineStr">
        <is>
          <t>7(G)</t>
        </is>
      </c>
      <c r="I314" s="324" t="inlineStr">
        <is>
          <t>GYM1</t>
        </is>
      </c>
    </row>
    <row r="315" ht="16" customHeight="1">
      <c r="A315" s="323" t="n">
        <v>380</v>
      </c>
      <c r="B315" s="324" t="inlineStr">
        <is>
          <t>THT4BT1</t>
        </is>
      </c>
      <c r="C315" s="324" t="inlineStr">
        <is>
          <t>M_THEATRE</t>
        </is>
      </c>
      <c r="D315" s="324" t="n">
        <v>3203</v>
      </c>
      <c r="E315" s="324" t="inlineStr">
        <is>
          <t>Theatre 7-8</t>
        </is>
      </c>
      <c r="F315" s="324" t="inlineStr">
        <is>
          <t>Royse, Andrea Claire</t>
        </is>
      </c>
      <c r="G315" s="324" t="inlineStr">
        <is>
          <t>RO53957</t>
        </is>
      </c>
      <c r="H315" s="324" t="inlineStr">
        <is>
          <t>4(B)</t>
        </is>
      </c>
      <c r="I315" s="324" t="n">
        <v>208</v>
      </c>
    </row>
    <row r="316" ht="16" customHeight="1">
      <c r="A316" s="323" t="n">
        <v>380</v>
      </c>
      <c r="B316" s="324" t="inlineStr">
        <is>
          <t>THT4BT2</t>
        </is>
      </c>
      <c r="C316" s="324" t="inlineStr">
        <is>
          <t>M_THEATRE</t>
        </is>
      </c>
      <c r="D316" s="324" t="n">
        <v>3204</v>
      </c>
      <c r="E316" s="324" t="inlineStr">
        <is>
          <t>Theatre 7-8</t>
        </is>
      </c>
      <c r="F316" s="324" t="inlineStr">
        <is>
          <t>Royse, Andrea Claire</t>
        </is>
      </c>
      <c r="G316" s="324" t="inlineStr">
        <is>
          <t>RO53957</t>
        </is>
      </c>
      <c r="H316" s="324" t="inlineStr">
        <is>
          <t>4(B)</t>
        </is>
      </c>
      <c r="I316" s="324" t="n">
        <v>208</v>
      </c>
    </row>
    <row r="317" ht="16" customHeight="1">
      <c r="A317" s="323" t="n">
        <v>380</v>
      </c>
      <c r="B317" s="324" t="inlineStr">
        <is>
          <t>THT4BT3</t>
        </is>
      </c>
      <c r="C317" s="324" t="inlineStr">
        <is>
          <t>M_THEATRE</t>
        </is>
      </c>
      <c r="D317" s="324" t="n">
        <v>3205</v>
      </c>
      <c r="E317" s="324" t="inlineStr">
        <is>
          <t>Theatre 7-8</t>
        </is>
      </c>
      <c r="F317" s="324" t="inlineStr">
        <is>
          <t>Royse, Andrea Claire</t>
        </is>
      </c>
      <c r="G317" s="324" t="inlineStr">
        <is>
          <t>RO53957</t>
        </is>
      </c>
      <c r="H317" s="324" t="inlineStr">
        <is>
          <t>4(B)</t>
        </is>
      </c>
      <c r="I317" s="324" t="n">
        <v>208</v>
      </c>
    </row>
    <row r="318" ht="16" customHeight="1">
      <c r="A318" s="323" t="n">
        <v>380</v>
      </c>
      <c r="B318" s="324" t="inlineStr">
        <is>
          <t>THT4GT1</t>
        </is>
      </c>
      <c r="C318" s="324" t="inlineStr">
        <is>
          <t>M_THEATRE</t>
        </is>
      </c>
      <c r="D318" s="324" t="n">
        <v>3203</v>
      </c>
      <c r="E318" s="324" t="inlineStr">
        <is>
          <t>Theatre 7-8</t>
        </is>
      </c>
      <c r="F318" s="324" t="inlineStr">
        <is>
          <t>Royse, Andrea Claire</t>
        </is>
      </c>
      <c r="G318" s="324" t="inlineStr">
        <is>
          <t>RO53957</t>
        </is>
      </c>
      <c r="H318" s="324" t="inlineStr">
        <is>
          <t>4(G)</t>
        </is>
      </c>
      <c r="I318" s="324" t="n">
        <v>208</v>
      </c>
    </row>
    <row r="319" ht="16" customHeight="1">
      <c r="A319" s="323" t="n">
        <v>380</v>
      </c>
      <c r="B319" s="324" t="inlineStr">
        <is>
          <t>THT4GT2</t>
        </is>
      </c>
      <c r="C319" s="324" t="inlineStr">
        <is>
          <t>M_THEATRE</t>
        </is>
      </c>
      <c r="D319" s="324" t="n">
        <v>3204</v>
      </c>
      <c r="E319" s="324" t="inlineStr">
        <is>
          <t>Theatre 7-8</t>
        </is>
      </c>
      <c r="F319" s="324" t="inlineStr">
        <is>
          <t>Royse, Andrea Claire</t>
        </is>
      </c>
      <c r="G319" s="324" t="inlineStr">
        <is>
          <t>RO53957</t>
        </is>
      </c>
      <c r="H319" s="324" t="inlineStr">
        <is>
          <t>4(G)</t>
        </is>
      </c>
      <c r="I319" s="324" t="n">
        <v>208</v>
      </c>
    </row>
    <row r="320" ht="16" customHeight="1">
      <c r="A320" s="323" t="n">
        <v>380</v>
      </c>
      <c r="B320" s="324" t="inlineStr">
        <is>
          <t>THT4GT3</t>
        </is>
      </c>
      <c r="C320" s="324" t="inlineStr">
        <is>
          <t>M_THEATRE</t>
        </is>
      </c>
      <c r="D320" s="324" t="n">
        <v>3205</v>
      </c>
      <c r="E320" s="324" t="inlineStr">
        <is>
          <t>Theatre 7-8</t>
        </is>
      </c>
      <c r="F320" s="324" t="inlineStr">
        <is>
          <t>Royse, Andrea Claire</t>
        </is>
      </c>
      <c r="G320" s="324" t="inlineStr">
        <is>
          <t>RO53957</t>
        </is>
      </c>
      <c r="H320" s="324" t="inlineStr">
        <is>
          <t>4(G)</t>
        </is>
      </c>
      <c r="I320" s="324" t="n">
        <v>208</v>
      </c>
    </row>
    <row r="321" ht="16" customHeight="1">
      <c r="A321" s="323" t="n">
        <v>380</v>
      </c>
      <c r="B321" s="324" t="inlineStr">
        <is>
          <t>THT5BT1</t>
        </is>
      </c>
      <c r="C321" s="324" t="inlineStr">
        <is>
          <t>M_THEATRE</t>
        </is>
      </c>
      <c r="D321" s="324" t="n">
        <v>3203</v>
      </c>
      <c r="E321" s="324" t="inlineStr">
        <is>
          <t>Theatre 7-8</t>
        </is>
      </c>
      <c r="F321" s="324" t="inlineStr">
        <is>
          <t>Royse, Andrea Claire</t>
        </is>
      </c>
      <c r="G321" s="324" t="inlineStr">
        <is>
          <t>RO53957</t>
        </is>
      </c>
      <c r="H321" s="324" t="inlineStr">
        <is>
          <t>5(B)</t>
        </is>
      </c>
      <c r="I321" s="324" t="n">
        <v>208</v>
      </c>
    </row>
    <row r="322" ht="16" customHeight="1">
      <c r="A322" s="323" t="n">
        <v>380</v>
      </c>
      <c r="B322" s="324" t="inlineStr">
        <is>
          <t>THT5BT2</t>
        </is>
      </c>
      <c r="C322" s="324" t="inlineStr">
        <is>
          <t>M_THEATRE</t>
        </is>
      </c>
      <c r="D322" s="324" t="n">
        <v>3204</v>
      </c>
      <c r="E322" s="324" t="inlineStr">
        <is>
          <t>Theatre 7-8</t>
        </is>
      </c>
      <c r="F322" s="324" t="inlineStr">
        <is>
          <t>Royse, Andrea Claire</t>
        </is>
      </c>
      <c r="G322" s="324" t="inlineStr">
        <is>
          <t>RO53957</t>
        </is>
      </c>
      <c r="H322" s="324" t="inlineStr">
        <is>
          <t>5(B)</t>
        </is>
      </c>
      <c r="I322" s="324" t="n">
        <v>208</v>
      </c>
    </row>
    <row r="323" ht="16" customHeight="1">
      <c r="A323" s="323" t="n">
        <v>380</v>
      </c>
      <c r="B323" s="324" t="inlineStr">
        <is>
          <t>THT5BT3</t>
        </is>
      </c>
      <c r="C323" s="324" t="inlineStr">
        <is>
          <t>M_THEATRE</t>
        </is>
      </c>
      <c r="D323" s="324" t="n">
        <v>3205</v>
      </c>
      <c r="E323" s="324" t="inlineStr">
        <is>
          <t>Theatre 7-8</t>
        </is>
      </c>
      <c r="F323" s="324" t="inlineStr">
        <is>
          <t>Royse, Andrea Claire</t>
        </is>
      </c>
      <c r="G323" s="324" t="inlineStr">
        <is>
          <t>RO53957</t>
        </is>
      </c>
      <c r="H323" s="324" t="inlineStr">
        <is>
          <t>5(B)</t>
        </is>
      </c>
      <c r="I323" s="324" t="n">
        <v>208</v>
      </c>
    </row>
    <row r="324" ht="16" customHeight="1">
      <c r="A324" s="323" t="n">
        <v>380</v>
      </c>
      <c r="B324" s="324" t="inlineStr">
        <is>
          <t>THT5GT1</t>
        </is>
      </c>
      <c r="C324" s="324" t="inlineStr">
        <is>
          <t>M_THEATRE</t>
        </is>
      </c>
      <c r="D324" s="324" t="n">
        <v>3203</v>
      </c>
      <c r="E324" s="324" t="inlineStr">
        <is>
          <t>Theatre 7-8</t>
        </is>
      </c>
      <c r="F324" s="324" t="inlineStr">
        <is>
          <t>Royse, Andrea Claire</t>
        </is>
      </c>
      <c r="G324" s="324" t="inlineStr">
        <is>
          <t>RO53957</t>
        </is>
      </c>
      <c r="H324" s="324" t="inlineStr">
        <is>
          <t>5(G)</t>
        </is>
      </c>
      <c r="I324" s="324" t="n">
        <v>208</v>
      </c>
    </row>
    <row r="325" ht="16" customHeight="1">
      <c r="A325" s="323" t="n">
        <v>380</v>
      </c>
      <c r="B325" s="324" t="inlineStr">
        <is>
          <t>THT5GT2</t>
        </is>
      </c>
      <c r="C325" s="324" t="inlineStr">
        <is>
          <t>M_THEATRE</t>
        </is>
      </c>
      <c r="D325" s="324" t="n">
        <v>3204</v>
      </c>
      <c r="E325" s="324" t="inlineStr">
        <is>
          <t>Theatre 7-8</t>
        </is>
      </c>
      <c r="F325" s="324" t="inlineStr">
        <is>
          <t>Royse, Andrea Claire</t>
        </is>
      </c>
      <c r="G325" s="324" t="inlineStr">
        <is>
          <t>RO53957</t>
        </is>
      </c>
      <c r="H325" s="324" t="inlineStr">
        <is>
          <t>5(G)</t>
        </is>
      </c>
      <c r="I325" s="324" t="n">
        <v>208</v>
      </c>
    </row>
    <row r="326" ht="16" customHeight="1">
      <c r="A326" s="323" t="n">
        <v>380</v>
      </c>
      <c r="B326" s="324" t="inlineStr">
        <is>
          <t>THT5GT3</t>
        </is>
      </c>
      <c r="C326" s="324" t="inlineStr">
        <is>
          <t>M_THEATRE</t>
        </is>
      </c>
      <c r="D326" s="324" t="n">
        <v>3205</v>
      </c>
      <c r="E326" s="324" t="inlineStr">
        <is>
          <t>Theatre 7-8</t>
        </is>
      </c>
      <c r="F326" s="324" t="inlineStr">
        <is>
          <t>Royse, Andrea Claire</t>
        </is>
      </c>
      <c r="G326" s="324" t="inlineStr">
        <is>
          <t>RO53957</t>
        </is>
      </c>
      <c r="H326" s="324" t="inlineStr">
        <is>
          <t>5(G)</t>
        </is>
      </c>
      <c r="I326" s="324" t="n">
        <v>208</v>
      </c>
    </row>
    <row r="327" ht="16" customHeight="1">
      <c r="A327" s="323" t="n">
        <v>380</v>
      </c>
      <c r="B327" s="324" t="inlineStr">
        <is>
          <t>THTClub</t>
        </is>
      </c>
      <c r="C327" s="324" t="inlineStr">
        <is>
          <t>M_THEATRE</t>
        </is>
      </c>
      <c r="D327" s="324" t="n">
        <v>3200</v>
      </c>
      <c r="E327" s="324" t="inlineStr">
        <is>
          <t>Theatre 7-8</t>
        </is>
      </c>
      <c r="F327" s="324" t="inlineStr">
        <is>
          <t>Royse, Andrea Claire</t>
        </is>
      </c>
      <c r="G327" s="324" t="inlineStr">
        <is>
          <t>RO53957</t>
        </is>
      </c>
      <c r="H327" s="324" t="inlineStr">
        <is>
          <t>8(B-G)</t>
        </is>
      </c>
      <c r="I327" s="324" t="n">
        <v>208</v>
      </c>
    </row>
    <row r="328" ht="16" customHeight="1">
      <c r="A328" s="323" t="n">
        <v>380</v>
      </c>
      <c r="B328" s="324" t="inlineStr">
        <is>
          <t>APEpe15BT1</t>
        </is>
      </c>
      <c r="C328" s="324" t="inlineStr">
        <is>
          <t>M_FIT_A</t>
        </is>
      </c>
      <c r="D328" s="324" t="n">
        <v>3203</v>
      </c>
      <c r="E328" s="324" t="inlineStr">
        <is>
          <t>Adaptive PE</t>
        </is>
      </c>
      <c r="F328" s="324" t="inlineStr">
        <is>
          <t>Julian, Robert W</t>
        </is>
      </c>
      <c r="G328" s="324" t="inlineStr">
        <is>
          <t>JU64155</t>
        </is>
      </c>
      <c r="H328" s="324" t="inlineStr">
        <is>
          <t>5(B)</t>
        </is>
      </c>
      <c r="I328" s="324" t="inlineStr">
        <is>
          <t>GYM</t>
        </is>
      </c>
    </row>
    <row r="329" ht="16" customHeight="1">
      <c r="A329" s="323" t="n">
        <v>380</v>
      </c>
      <c r="B329" s="324" t="inlineStr">
        <is>
          <t>APEpe15BT2</t>
        </is>
      </c>
      <c r="C329" s="324" t="inlineStr">
        <is>
          <t>M_FIT_A</t>
        </is>
      </c>
      <c r="D329" s="324" t="n">
        <v>3204</v>
      </c>
      <c r="E329" s="324" t="inlineStr">
        <is>
          <t>Adaptive PE</t>
        </is>
      </c>
      <c r="F329" s="324" t="inlineStr">
        <is>
          <t>Julian, Robert W</t>
        </is>
      </c>
      <c r="G329" s="324" t="inlineStr">
        <is>
          <t>JU64155</t>
        </is>
      </c>
      <c r="H329" s="324" t="inlineStr">
        <is>
          <t>5(B)</t>
        </is>
      </c>
      <c r="I329" s="324" t="inlineStr">
        <is>
          <t>GYM</t>
        </is>
      </c>
    </row>
    <row r="330" ht="16" customHeight="1">
      <c r="A330" s="323" t="n">
        <v>380</v>
      </c>
      <c r="B330" s="324" t="inlineStr">
        <is>
          <t>APEpe15BT3</t>
        </is>
      </c>
      <c r="C330" s="324" t="inlineStr">
        <is>
          <t>M_FIT_A</t>
        </is>
      </c>
      <c r="D330" s="324" t="n">
        <v>3205</v>
      </c>
      <c r="E330" s="324" t="inlineStr">
        <is>
          <t>Adaptive PE</t>
        </is>
      </c>
      <c r="F330" s="324" t="inlineStr">
        <is>
          <t>Julian, Robert W</t>
        </is>
      </c>
      <c r="G330" s="324" t="inlineStr">
        <is>
          <t>JU64155</t>
        </is>
      </c>
      <c r="H330" s="324" t="inlineStr">
        <is>
          <t>5(B)</t>
        </is>
      </c>
      <c r="I330" s="324" t="inlineStr">
        <is>
          <t>GYM</t>
        </is>
      </c>
    </row>
    <row r="331" ht="16" customHeight="1">
      <c r="A331" s="323" t="n">
        <v>380</v>
      </c>
      <c r="B331" s="324" t="inlineStr">
        <is>
          <t>APEpe15GT1</t>
        </is>
      </c>
      <c r="C331" s="324" t="inlineStr">
        <is>
          <t>M_FIT_A</t>
        </is>
      </c>
      <c r="D331" s="324" t="n">
        <v>3203</v>
      </c>
      <c r="E331" s="324" t="inlineStr">
        <is>
          <t>Adaptive PE</t>
        </is>
      </c>
      <c r="F331" s="324" t="inlineStr">
        <is>
          <t>Julian, Robert W</t>
        </is>
      </c>
      <c r="G331" s="324" t="inlineStr">
        <is>
          <t>JU64155</t>
        </is>
      </c>
      <c r="H331" s="324" t="inlineStr">
        <is>
          <t>5(G)</t>
        </is>
      </c>
      <c r="I331" s="324" t="inlineStr">
        <is>
          <t>GYM</t>
        </is>
      </c>
    </row>
    <row r="332" ht="16" customHeight="1">
      <c r="A332" s="323" t="n">
        <v>380</v>
      </c>
      <c r="B332" s="324" t="inlineStr">
        <is>
          <t>APEpe15GT2</t>
        </is>
      </c>
      <c r="C332" s="324" t="inlineStr">
        <is>
          <t>M_FIT_A</t>
        </is>
      </c>
      <c r="D332" s="324" t="n">
        <v>3204</v>
      </c>
      <c r="E332" s="324" t="inlineStr">
        <is>
          <t>Adaptive PE</t>
        </is>
      </c>
      <c r="F332" s="324" t="inlineStr">
        <is>
          <t>Julian, Robert W</t>
        </is>
      </c>
      <c r="G332" s="324" t="inlineStr">
        <is>
          <t>JU64155</t>
        </is>
      </c>
      <c r="H332" s="324" t="inlineStr">
        <is>
          <t>5(G)</t>
        </is>
      </c>
      <c r="I332" s="324" t="inlineStr">
        <is>
          <t>GYM</t>
        </is>
      </c>
    </row>
    <row r="333" ht="16" customHeight="1">
      <c r="A333" s="323" t="n">
        <v>380</v>
      </c>
      <c r="B333" s="324" t="inlineStr">
        <is>
          <t>APEpe15GT3</t>
        </is>
      </c>
      <c r="C333" s="324" t="inlineStr">
        <is>
          <t>M_FIT_A</t>
        </is>
      </c>
      <c r="D333" s="324" t="n">
        <v>3205</v>
      </c>
      <c r="E333" s="324" t="inlineStr">
        <is>
          <t>Adaptive PE</t>
        </is>
      </c>
      <c r="F333" s="324" t="inlineStr">
        <is>
          <t>Julian, Robert W</t>
        </is>
      </c>
      <c r="G333" s="324" t="inlineStr">
        <is>
          <t>JU64155</t>
        </is>
      </c>
      <c r="H333" s="324" t="inlineStr">
        <is>
          <t>5(G)</t>
        </is>
      </c>
      <c r="I333" s="324" t="inlineStr">
        <is>
          <t>GYM</t>
        </is>
      </c>
    </row>
    <row r="334" ht="16" customHeight="1">
      <c r="A334" s="323" t="n">
        <v>380</v>
      </c>
      <c r="B334" s="324" t="inlineStr">
        <is>
          <t>RM1G</t>
        </is>
      </c>
      <c r="C334" s="324" t="inlineStr">
        <is>
          <t>M_RCMTH8_R</t>
        </is>
      </c>
      <c r="D334" s="324" t="n">
        <v>3200</v>
      </c>
      <c r="E334" s="324" t="inlineStr">
        <is>
          <t>Resource Math 8</t>
        </is>
      </c>
      <c r="F334" s="324" t="inlineStr">
        <is>
          <t>Russell, Rosalee Ann</t>
        </is>
      </c>
      <c r="G334" s="324" t="inlineStr">
        <is>
          <t>RU53354</t>
        </is>
      </c>
      <c r="H334" s="324" t="inlineStr">
        <is>
          <t>1(G)</t>
        </is>
      </c>
      <c r="I334" s="324" t="n">
        <v>62</v>
      </c>
    </row>
    <row r="335" ht="16" customHeight="1">
      <c r="A335" s="323" t="n">
        <v>380</v>
      </c>
      <c r="B335" s="324" t="inlineStr">
        <is>
          <t>RM4B</t>
        </is>
      </c>
      <c r="C335" s="324" t="inlineStr">
        <is>
          <t>M_RMINC_78</t>
        </is>
      </c>
      <c r="D335" s="324" t="n">
        <v>3200</v>
      </c>
      <c r="E335" s="324" t="inlineStr">
        <is>
          <t>Resource Math INC 7/8</t>
        </is>
      </c>
      <c r="F335" s="324" t="inlineStr">
        <is>
          <t>Russell, Rosalee Ann</t>
        </is>
      </c>
      <c r="G335" s="324" t="inlineStr">
        <is>
          <t>RU53354</t>
        </is>
      </c>
      <c r="H335" s="324" t="inlineStr">
        <is>
          <t>4(B)</t>
        </is>
      </c>
      <c r="I335" s="324" t="n">
        <v>62</v>
      </c>
    </row>
    <row r="336" ht="16" customHeight="1">
      <c r="A336" s="323" t="n">
        <v>380</v>
      </c>
      <c r="B336" s="324" t="inlineStr">
        <is>
          <t>RM5B</t>
        </is>
      </c>
      <c r="C336" s="324" t="inlineStr">
        <is>
          <t>M_RMINC_78</t>
        </is>
      </c>
      <c r="D336" s="324" t="n">
        <v>3200</v>
      </c>
      <c r="E336" s="324" t="inlineStr">
        <is>
          <t>Resource Math INC 7/8</t>
        </is>
      </c>
      <c r="F336" s="324" t="inlineStr">
        <is>
          <t>Russell, Rosalee Ann</t>
        </is>
      </c>
      <c r="G336" s="324" t="inlineStr">
        <is>
          <t>RU53354</t>
        </is>
      </c>
      <c r="H336" s="324" t="inlineStr">
        <is>
          <t>5(B)</t>
        </is>
      </c>
      <c r="I336" s="324" t="n">
        <v>62</v>
      </c>
    </row>
    <row r="337" ht="16" customHeight="1">
      <c r="A337" s="323" t="n">
        <v>380</v>
      </c>
      <c r="B337" s="324" t="inlineStr">
        <is>
          <t>RM5G</t>
        </is>
      </c>
      <c r="C337" s="324" t="inlineStr">
        <is>
          <t>M_RMINC_78</t>
        </is>
      </c>
      <c r="D337" s="324" t="n">
        <v>3200</v>
      </c>
      <c r="E337" s="324" t="inlineStr">
        <is>
          <t>Resource Math INC 7/8</t>
        </is>
      </c>
      <c r="F337" s="324" t="inlineStr">
        <is>
          <t>Russell, Rosalee Ann</t>
        </is>
      </c>
      <c r="G337" s="324" t="inlineStr">
        <is>
          <t>RU53354</t>
        </is>
      </c>
      <c r="H337" s="324" t="inlineStr">
        <is>
          <t>5(G)</t>
        </is>
      </c>
      <c r="I337" s="324" t="n">
        <v>62</v>
      </c>
    </row>
    <row r="338" ht="16" customHeight="1">
      <c r="A338" s="323" t="n">
        <v>380</v>
      </c>
      <c r="B338" s="324" t="inlineStr">
        <is>
          <t>RM1B</t>
        </is>
      </c>
      <c r="C338" s="324" t="inlineStr">
        <is>
          <t>M_RCMTH7_R</t>
        </is>
      </c>
      <c r="D338" s="324" t="n">
        <v>3200</v>
      </c>
      <c r="E338" s="324" t="inlineStr">
        <is>
          <t>Resource Math 7</t>
        </is>
      </c>
      <c r="F338" s="324" t="inlineStr">
        <is>
          <t>Russell, Rosalee Ann</t>
        </is>
      </c>
      <c r="G338" s="324" t="inlineStr">
        <is>
          <t>RU53354</t>
        </is>
      </c>
      <c r="H338" s="324" t="inlineStr">
        <is>
          <t>1(B)</t>
        </is>
      </c>
      <c r="I338" s="324" t="n">
        <v>62</v>
      </c>
    </row>
    <row r="339" ht="16" customHeight="1">
      <c r="A339" s="323" t="n">
        <v>380</v>
      </c>
      <c r="B339" s="324" t="inlineStr">
        <is>
          <t>RLA5B</t>
        </is>
      </c>
      <c r="C339" s="324" t="inlineStr">
        <is>
          <t>M_RLAINC_78</t>
        </is>
      </c>
      <c r="D339" s="324" t="n">
        <v>3200</v>
      </c>
      <c r="E339" s="324" t="inlineStr">
        <is>
          <t>Resource language Arts INC 7/8</t>
        </is>
      </c>
      <c r="F339" s="324" t="inlineStr">
        <is>
          <t>Hanzel, Gregory J</t>
        </is>
      </c>
      <c r="G339" s="324" t="inlineStr">
        <is>
          <t>HA06941</t>
        </is>
      </c>
      <c r="H339" s="324" t="inlineStr">
        <is>
          <t>5(B)</t>
        </is>
      </c>
      <c r="I339" s="324" t="n">
        <v>63</v>
      </c>
    </row>
    <row r="340" ht="16" customHeight="1">
      <c r="A340" s="323" t="n">
        <v>380</v>
      </c>
      <c r="B340" s="324" t="inlineStr">
        <is>
          <t>RLA5G</t>
        </is>
      </c>
      <c r="C340" s="324" t="inlineStr">
        <is>
          <t>M_RLAINC_78</t>
        </is>
      </c>
      <c r="D340" s="324" t="n">
        <v>3200</v>
      </c>
      <c r="E340" s="324" t="inlineStr">
        <is>
          <t>Resource language Arts INC 7/8</t>
        </is>
      </c>
      <c r="F340" s="324" t="inlineStr">
        <is>
          <t>Hanzel, Gregory J</t>
        </is>
      </c>
      <c r="G340" s="324" t="inlineStr">
        <is>
          <t>HA06941</t>
        </is>
      </c>
      <c r="H340" s="324" t="inlineStr">
        <is>
          <t>5(G)</t>
        </is>
      </c>
      <c r="I340" s="324" t="n">
        <v>63</v>
      </c>
    </row>
    <row r="341" ht="16" customHeight="1">
      <c r="A341" s="323" t="n">
        <v>380</v>
      </c>
      <c r="B341" s="324" t="inlineStr">
        <is>
          <t>RLA4B</t>
        </is>
      </c>
      <c r="C341" s="324" t="inlineStr">
        <is>
          <t>M_RLAINC_78</t>
        </is>
      </c>
      <c r="D341" s="324" t="n">
        <v>3200</v>
      </c>
      <c r="E341" s="324" t="inlineStr">
        <is>
          <t>Resource language Arts INC 7/8</t>
        </is>
      </c>
      <c r="F341" s="324" t="inlineStr">
        <is>
          <t>Hanzel, Gregory J</t>
        </is>
      </c>
      <c r="G341" s="324" t="inlineStr">
        <is>
          <t>HA06941</t>
        </is>
      </c>
      <c r="H341" s="324" t="inlineStr">
        <is>
          <t>4(B)</t>
        </is>
      </c>
      <c r="I341" s="324" t="n">
        <v>63</v>
      </c>
    </row>
    <row r="342" ht="16" customHeight="1">
      <c r="A342" s="323" t="n">
        <v>380</v>
      </c>
      <c r="B342" s="324" t="inlineStr">
        <is>
          <t>8BGSTRINGS</t>
        </is>
      </c>
      <c r="C342" s="324" t="inlineStr">
        <is>
          <t>5STRINGS</t>
        </is>
      </c>
      <c r="D342" s="324" t="n">
        <v>3200</v>
      </c>
      <c r="E342" s="324" t="inlineStr">
        <is>
          <t>5th Grade Strings</t>
        </is>
      </c>
      <c r="F342" s="324" t="inlineStr">
        <is>
          <t>Trolley, Lauren V</t>
        </is>
      </c>
      <c r="G342" s="324" t="inlineStr">
        <is>
          <t>TR09840</t>
        </is>
      </c>
      <c r="H342" s="324" t="inlineStr">
        <is>
          <t>8(B-G)</t>
        </is>
      </c>
      <c r="I342" s="324" t="n">
        <v>209</v>
      </c>
    </row>
    <row r="343" ht="16" customHeight="1">
      <c r="A343" s="323" t="n">
        <v>380</v>
      </c>
      <c r="B343" s="324" t="inlineStr">
        <is>
          <t>LDSHP2BGT1</t>
        </is>
      </c>
      <c r="C343" s="324" t="inlineStr">
        <is>
          <t>M_LDSHP_6</t>
        </is>
      </c>
      <c r="D343" s="324" t="n">
        <v>3203</v>
      </c>
      <c r="E343" s="324" t="inlineStr">
        <is>
          <t>Leadership 6</t>
        </is>
      </c>
      <c r="F343" s="324" t="inlineStr">
        <is>
          <t>Murphy, Shauna Elisabeth</t>
        </is>
      </c>
      <c r="G343" s="324" t="inlineStr">
        <is>
          <t>MU96406</t>
        </is>
      </c>
      <c r="H343" s="324" t="inlineStr">
        <is>
          <t>2(B-G)</t>
        </is>
      </c>
      <c r="I343" s="324" t="n">
        <v>69</v>
      </c>
    </row>
    <row r="344" ht="16" customHeight="1">
      <c r="A344" s="323" t="n">
        <v>380</v>
      </c>
      <c r="B344" s="324" t="inlineStr">
        <is>
          <t>LDSHP2BGT2</t>
        </is>
      </c>
      <c r="C344" s="324" t="inlineStr">
        <is>
          <t>M_LDSHP_6</t>
        </is>
      </c>
      <c r="D344" s="324" t="n">
        <v>3204</v>
      </c>
      <c r="E344" s="324" t="inlineStr">
        <is>
          <t>Leadership 6</t>
        </is>
      </c>
      <c r="F344" s="324" t="inlineStr">
        <is>
          <t>Murphy, Shauna Elisabeth</t>
        </is>
      </c>
      <c r="G344" s="324" t="inlineStr">
        <is>
          <t>MU96406</t>
        </is>
      </c>
      <c r="H344" s="324" t="inlineStr">
        <is>
          <t>2(B-G)</t>
        </is>
      </c>
      <c r="I344" s="324" t="n">
        <v>69</v>
      </c>
    </row>
    <row r="345" ht="16" customHeight="1">
      <c r="A345" s="323" t="n">
        <v>380</v>
      </c>
      <c r="B345" s="324" t="inlineStr">
        <is>
          <t>LDSHP2BGT3</t>
        </is>
      </c>
      <c r="C345" s="324" t="inlineStr">
        <is>
          <t>M_LDSHP_6</t>
        </is>
      </c>
      <c r="D345" s="324" t="n">
        <v>3205</v>
      </c>
      <c r="E345" s="324" t="inlineStr">
        <is>
          <t>Leadership 6</t>
        </is>
      </c>
      <c r="F345" s="324" t="inlineStr">
        <is>
          <t>Murphy, Shauna Elisabeth</t>
        </is>
      </c>
      <c r="G345" s="324" t="inlineStr">
        <is>
          <t>MU96406</t>
        </is>
      </c>
      <c r="H345" s="324" t="inlineStr">
        <is>
          <t>2(B-G)</t>
        </is>
      </c>
      <c r="I345" s="324" t="n">
        <v>69</v>
      </c>
    </row>
    <row r="346" ht="16" customHeight="1">
      <c r="A346" s="323" t="n">
        <v>380</v>
      </c>
      <c r="B346" s="324" t="inlineStr">
        <is>
          <t>THT2BGT1</t>
        </is>
      </c>
      <c r="C346" s="324" t="inlineStr">
        <is>
          <t>M_Theatre_6</t>
        </is>
      </c>
      <c r="D346" s="324" t="n">
        <v>3203</v>
      </c>
      <c r="E346" s="324" t="inlineStr">
        <is>
          <t>Theatre 6</t>
        </is>
      </c>
      <c r="F346" s="324" t="inlineStr">
        <is>
          <t>Royse, Andrea Claire</t>
        </is>
      </c>
      <c r="G346" s="324" t="inlineStr">
        <is>
          <t>RO53957</t>
        </is>
      </c>
      <c r="H346" s="324" t="inlineStr">
        <is>
          <t>2(B-G)</t>
        </is>
      </c>
      <c r="I346" s="324" t="n">
        <v>208</v>
      </c>
    </row>
    <row r="347" ht="16" customHeight="1">
      <c r="A347" s="323" t="n">
        <v>380</v>
      </c>
      <c r="B347" s="324" t="inlineStr">
        <is>
          <t>THT2BGT2</t>
        </is>
      </c>
      <c r="C347" s="324" t="inlineStr">
        <is>
          <t>M_Theatre_6</t>
        </is>
      </c>
      <c r="D347" s="324" t="n">
        <v>3204</v>
      </c>
      <c r="E347" s="324" t="inlineStr">
        <is>
          <t>Theatre 6</t>
        </is>
      </c>
      <c r="F347" s="324" t="inlineStr">
        <is>
          <t>Royse, Andrea Claire</t>
        </is>
      </c>
      <c r="G347" s="324" t="inlineStr">
        <is>
          <t>RO53957</t>
        </is>
      </c>
      <c r="H347" s="324" t="inlineStr">
        <is>
          <t>2(B-G)</t>
        </is>
      </c>
      <c r="I347" s="324" t="n">
        <v>208</v>
      </c>
    </row>
    <row r="348" ht="16" customHeight="1">
      <c r="A348" s="323" t="n">
        <v>380</v>
      </c>
      <c r="B348" s="324" t="inlineStr">
        <is>
          <t>THT2BGT3</t>
        </is>
      </c>
      <c r="C348" s="324" t="inlineStr">
        <is>
          <t>M_Theatre_6</t>
        </is>
      </c>
      <c r="D348" s="324" t="n">
        <v>3205</v>
      </c>
      <c r="E348" s="324" t="inlineStr">
        <is>
          <t>Theatre 6</t>
        </is>
      </c>
      <c r="F348" s="324" t="inlineStr">
        <is>
          <t>Royse, Andrea Claire</t>
        </is>
      </c>
      <c r="G348" s="324" t="inlineStr">
        <is>
          <t>RO53957</t>
        </is>
      </c>
      <c r="H348" s="324" t="inlineStr">
        <is>
          <t>2(B-G)</t>
        </is>
      </c>
      <c r="I348" s="324" t="n">
        <v>208</v>
      </c>
    </row>
    <row r="349" ht="16" customHeight="1">
      <c r="A349" s="323" t="n">
        <v>380</v>
      </c>
      <c r="B349" s="324" t="inlineStr">
        <is>
          <t>LDSHP4BT1</t>
        </is>
      </c>
      <c r="C349" s="324" t="inlineStr">
        <is>
          <t>M_LDSHP</t>
        </is>
      </c>
      <c r="D349" s="324" t="n">
        <v>3203</v>
      </c>
      <c r="E349" s="324" t="inlineStr">
        <is>
          <t>Leadership 7-8</t>
        </is>
      </c>
      <c r="F349" s="324" t="inlineStr">
        <is>
          <t>Murphy, Shauna Elisabeth</t>
        </is>
      </c>
      <c r="G349" s="324" t="inlineStr">
        <is>
          <t>MU96406</t>
        </is>
      </c>
      <c r="H349" s="324" t="inlineStr">
        <is>
          <t>4(B)</t>
        </is>
      </c>
      <c r="I349" s="324" t="n">
        <v>69</v>
      </c>
    </row>
    <row r="350" ht="16" customHeight="1">
      <c r="A350" s="323" t="n">
        <v>380</v>
      </c>
      <c r="B350" s="324" t="inlineStr">
        <is>
          <t>LDSHP4BT2</t>
        </is>
      </c>
      <c r="C350" s="324" t="inlineStr">
        <is>
          <t>M_LDSHP</t>
        </is>
      </c>
      <c r="D350" s="324" t="n">
        <v>3204</v>
      </c>
      <c r="E350" s="324" t="inlineStr">
        <is>
          <t>Leadership 7-8</t>
        </is>
      </c>
      <c r="F350" s="324" t="inlineStr">
        <is>
          <t>Murphy, Shauna Elisabeth</t>
        </is>
      </c>
      <c r="G350" s="324" t="inlineStr">
        <is>
          <t>MU96406</t>
        </is>
      </c>
      <c r="H350" s="324" t="inlineStr">
        <is>
          <t>4(B)</t>
        </is>
      </c>
      <c r="I350" s="324" t="n">
        <v>69</v>
      </c>
    </row>
    <row r="351" ht="16" customHeight="1">
      <c r="A351" s="323" t="n">
        <v>380</v>
      </c>
      <c r="B351" s="324" t="inlineStr">
        <is>
          <t>LDSHP4BT3</t>
        </is>
      </c>
      <c r="C351" s="324" t="inlineStr">
        <is>
          <t>M_LDSHP</t>
        </is>
      </c>
      <c r="D351" s="324" t="n">
        <v>3205</v>
      </c>
      <c r="E351" s="324" t="inlineStr">
        <is>
          <t>Leadership 7-8</t>
        </is>
      </c>
      <c r="F351" s="324" t="inlineStr">
        <is>
          <t>Murphy, Shauna Elisabeth</t>
        </is>
      </c>
      <c r="G351" s="324" t="inlineStr">
        <is>
          <t>MU96406</t>
        </is>
      </c>
      <c r="H351" s="324" t="inlineStr">
        <is>
          <t>4(B)</t>
        </is>
      </c>
      <c r="I351" s="324" t="n">
        <v>69</v>
      </c>
    </row>
    <row r="352" ht="16" customHeight="1">
      <c r="A352" s="323" t="n">
        <v>380</v>
      </c>
      <c r="B352" s="324" t="inlineStr">
        <is>
          <t>LDSHP4GT1</t>
        </is>
      </c>
      <c r="C352" s="324" t="inlineStr">
        <is>
          <t>M_LDSHP</t>
        </is>
      </c>
      <c r="D352" s="324" t="n">
        <v>3203</v>
      </c>
      <c r="E352" s="324" t="inlineStr">
        <is>
          <t>Leadership 7-8</t>
        </is>
      </c>
      <c r="F352" s="324" t="inlineStr">
        <is>
          <t>Murphy, Shauna Elisabeth</t>
        </is>
      </c>
      <c r="G352" s="324" t="inlineStr">
        <is>
          <t>MU96406</t>
        </is>
      </c>
      <c r="H352" s="324" t="inlineStr">
        <is>
          <t>4(G)</t>
        </is>
      </c>
      <c r="I352" s="324" t="n">
        <v>69</v>
      </c>
    </row>
    <row r="353" ht="16" customHeight="1">
      <c r="A353" s="323" t="n">
        <v>380</v>
      </c>
      <c r="B353" s="324" t="inlineStr">
        <is>
          <t>LDSHP4GT2</t>
        </is>
      </c>
      <c r="C353" s="324" t="inlineStr">
        <is>
          <t>M_LDSHP</t>
        </is>
      </c>
      <c r="D353" s="324" t="n">
        <v>3204</v>
      </c>
      <c r="E353" s="324" t="inlineStr">
        <is>
          <t>Leadership 7-8</t>
        </is>
      </c>
      <c r="F353" s="324" t="inlineStr">
        <is>
          <t>Murphy, Shauna Elisabeth</t>
        </is>
      </c>
      <c r="G353" s="324" t="inlineStr">
        <is>
          <t>MU96406</t>
        </is>
      </c>
      <c r="H353" s="324" t="inlineStr">
        <is>
          <t>4(G)</t>
        </is>
      </c>
      <c r="I353" s="324" t="n">
        <v>69</v>
      </c>
    </row>
    <row r="354" ht="16" customHeight="1">
      <c r="A354" s="323" t="n">
        <v>380</v>
      </c>
      <c r="B354" s="324" t="inlineStr">
        <is>
          <t>LDSHP4GT3</t>
        </is>
      </c>
      <c r="C354" s="324" t="inlineStr">
        <is>
          <t>M_LDSHP</t>
        </is>
      </c>
      <c r="D354" s="324" t="n">
        <v>3205</v>
      </c>
      <c r="E354" s="324" t="inlineStr">
        <is>
          <t>Leadership 7-8</t>
        </is>
      </c>
      <c r="F354" s="324" t="inlineStr">
        <is>
          <t>Murphy, Shauna Elisabeth</t>
        </is>
      </c>
      <c r="G354" s="324" t="inlineStr">
        <is>
          <t>MU96406</t>
        </is>
      </c>
      <c r="H354" s="324" t="inlineStr">
        <is>
          <t>4(G)</t>
        </is>
      </c>
      <c r="I354" s="324" t="n">
        <v>69</v>
      </c>
    </row>
    <row r="355" ht="16" customHeight="1">
      <c r="A355" s="323" t="n">
        <v>380</v>
      </c>
      <c r="B355" s="324" t="inlineStr">
        <is>
          <t>AM7C3</t>
        </is>
      </c>
      <c r="C355" s="324" t="inlineStr">
        <is>
          <t>M_INT_MATH7</t>
        </is>
      </c>
      <c r="D355" s="324" t="n">
        <v>3200</v>
      </c>
      <c r="E355" s="324" t="inlineStr">
        <is>
          <t>Integrated Math 7</t>
        </is>
      </c>
      <c r="F355" s="324" t="inlineStr">
        <is>
          <t>Lambert, Allen Charles</t>
        </is>
      </c>
      <c r="G355" s="324" t="inlineStr">
        <is>
          <t>LA31610</t>
        </is>
      </c>
      <c r="H355" s="324" t="inlineStr">
        <is>
          <t>1(G)</t>
        </is>
      </c>
      <c r="I355" s="324" t="n">
        <v>305</v>
      </c>
    </row>
    <row r="356" ht="16" customHeight="1">
      <c r="A356" s="323" t="n">
        <v>380</v>
      </c>
      <c r="B356" s="324" t="inlineStr">
        <is>
          <t>AM7C4</t>
        </is>
      </c>
      <c r="C356" s="324" t="inlineStr">
        <is>
          <t>M_INT_MATH7</t>
        </is>
      </c>
      <c r="D356" s="324" t="n">
        <v>3200</v>
      </c>
      <c r="E356" s="324" t="inlineStr">
        <is>
          <t>Integrated Math 7</t>
        </is>
      </c>
      <c r="F356" s="324" t="inlineStr">
        <is>
          <t>Lambert, Allen Charles</t>
        </is>
      </c>
      <c r="G356" s="324" t="inlineStr">
        <is>
          <t>LA31610</t>
        </is>
      </c>
      <c r="H356" s="324" t="inlineStr">
        <is>
          <t>2(G)</t>
        </is>
      </c>
      <c r="I356" s="324" t="n">
        <v>305</v>
      </c>
    </row>
    <row r="357" ht="16" customHeight="1">
      <c r="A357" s="323" t="n">
        <v>380</v>
      </c>
      <c r="B357" s="324" t="inlineStr">
        <is>
          <t>AM7C5</t>
        </is>
      </c>
      <c r="C357" s="324" t="inlineStr">
        <is>
          <t>M_INT_MATH7</t>
        </is>
      </c>
      <c r="D357" s="324" t="n">
        <v>3200</v>
      </c>
      <c r="E357" s="324" t="inlineStr">
        <is>
          <t>Integrated Math 7</t>
        </is>
      </c>
      <c r="F357" s="324" t="inlineStr">
        <is>
          <t>Lambert, Allen Charles</t>
        </is>
      </c>
      <c r="G357" s="324" t="inlineStr">
        <is>
          <t>LA31610</t>
        </is>
      </c>
      <c r="H357" s="324" t="inlineStr">
        <is>
          <t>5(G)</t>
        </is>
      </c>
      <c r="I357" s="324" t="n">
        <v>305</v>
      </c>
    </row>
    <row r="358" ht="16" customHeight="1">
      <c r="A358" s="323" t="n">
        <v>380</v>
      </c>
      <c r="B358" s="324" t="inlineStr">
        <is>
          <t>SM7C1</t>
        </is>
      </c>
      <c r="C358" s="324" t="inlineStr">
        <is>
          <t>M_INT_MATH7</t>
        </is>
      </c>
      <c r="D358" s="324" t="n">
        <v>3200</v>
      </c>
      <c r="E358" s="324" t="inlineStr">
        <is>
          <t>Integrated Math 7</t>
        </is>
      </c>
      <c r="F358" s="324" t="inlineStr">
        <is>
          <t>Grant , Vanessa May</t>
        </is>
      </c>
      <c r="G358" s="324" t="inlineStr">
        <is>
          <t>GR32479</t>
        </is>
      </c>
      <c r="H358" s="324" t="inlineStr">
        <is>
          <t>1(B)</t>
        </is>
      </c>
      <c r="I358" s="324" t="n">
        <v>106</v>
      </c>
    </row>
    <row r="359" ht="16" customHeight="1">
      <c r="A359" s="323" t="n">
        <v>380</v>
      </c>
      <c r="B359" s="324" t="inlineStr">
        <is>
          <t>SM7C2</t>
        </is>
      </c>
      <c r="C359" s="324" t="inlineStr">
        <is>
          <t>M_INT_MATH7</t>
        </is>
      </c>
      <c r="D359" s="324" t="n">
        <v>3200</v>
      </c>
      <c r="E359" s="324" t="inlineStr">
        <is>
          <t>Integrated Math 7</t>
        </is>
      </c>
      <c r="F359" s="324" t="inlineStr">
        <is>
          <t>Grant , Vanessa May</t>
        </is>
      </c>
      <c r="G359" s="324" t="inlineStr">
        <is>
          <t>GR32479</t>
        </is>
      </c>
      <c r="H359" s="324" t="inlineStr">
        <is>
          <t>2(B)</t>
        </is>
      </c>
      <c r="I359" s="324" t="n">
        <v>106</v>
      </c>
    </row>
    <row r="360" ht="16" customHeight="1">
      <c r="A360" s="323" t="n">
        <v>380</v>
      </c>
      <c r="B360" s="324" t="inlineStr">
        <is>
          <t>SM7AC5</t>
        </is>
      </c>
      <c r="C360" s="324" t="inlineStr">
        <is>
          <t>M_INT_MATH7</t>
        </is>
      </c>
      <c r="D360" s="324" t="n">
        <v>3200</v>
      </c>
      <c r="E360" s="324" t="inlineStr">
        <is>
          <t>Integrated Math 7</t>
        </is>
      </c>
      <c r="F360" s="324" t="inlineStr">
        <is>
          <t>Grant , Vanessa May</t>
        </is>
      </c>
      <c r="G360" s="324" t="inlineStr">
        <is>
          <t>GR32479</t>
        </is>
      </c>
      <c r="H360" s="324" t="inlineStr">
        <is>
          <t>5(G)</t>
        </is>
      </c>
      <c r="I360" s="324" t="n">
        <v>106</v>
      </c>
    </row>
    <row r="361" ht="16" customHeight="1">
      <c r="A361" s="323" t="n">
        <v>380</v>
      </c>
      <c r="B361" s="324" t="inlineStr">
        <is>
          <t>MM7C1</t>
        </is>
      </c>
      <c r="C361" s="324" t="inlineStr">
        <is>
          <t>M_INT_MATH7</t>
        </is>
      </c>
      <c r="D361" s="324" t="n">
        <v>3200</v>
      </c>
      <c r="E361" s="324" t="inlineStr">
        <is>
          <t>Integrated Math 7</t>
        </is>
      </c>
      <c r="F361" s="324" t="inlineStr">
        <is>
          <t>Patinio, Kylie Elizabeth</t>
        </is>
      </c>
      <c r="G361" s="324" t="inlineStr">
        <is>
          <t>PA83787</t>
        </is>
      </c>
      <c r="H361" s="324" t="inlineStr">
        <is>
          <t>1(B)</t>
        </is>
      </c>
      <c r="I361" s="324" t="n">
        <v>205</v>
      </c>
    </row>
    <row r="362" ht="16" customHeight="1">
      <c r="A362" s="323" t="n">
        <v>380</v>
      </c>
      <c r="B362" s="324" t="inlineStr">
        <is>
          <t>MM7C2</t>
        </is>
      </c>
      <c r="C362" s="324" t="inlineStr">
        <is>
          <t>M_INT_MATH7</t>
        </is>
      </c>
      <c r="D362" s="324" t="n">
        <v>3200</v>
      </c>
      <c r="E362" s="324" t="inlineStr">
        <is>
          <t>Integrated Math 7</t>
        </is>
      </c>
      <c r="F362" s="324" t="inlineStr">
        <is>
          <t>Patinio, Kylie Elizabeth</t>
        </is>
      </c>
      <c r="G362" s="324" t="inlineStr">
        <is>
          <t>PA83787</t>
        </is>
      </c>
      <c r="H362" s="324" t="inlineStr">
        <is>
          <t>2(B)</t>
        </is>
      </c>
      <c r="I362" s="324" t="n">
        <v>205</v>
      </c>
    </row>
    <row r="363" ht="16" customHeight="1">
      <c r="A363" s="323" t="n">
        <v>380</v>
      </c>
      <c r="B363" s="324" t="inlineStr">
        <is>
          <t>MM7C5</t>
        </is>
      </c>
      <c r="C363" s="324" t="inlineStr">
        <is>
          <t>M_INT_MATH7</t>
        </is>
      </c>
      <c r="D363" s="324" t="n">
        <v>3200</v>
      </c>
      <c r="E363" s="324" t="inlineStr">
        <is>
          <t>Integrated Math 7</t>
        </is>
      </c>
      <c r="F363" s="324" t="inlineStr">
        <is>
          <t>Patinio, Kylie Elizabeth</t>
        </is>
      </c>
      <c r="G363" s="324" t="inlineStr">
        <is>
          <t>PA83787</t>
        </is>
      </c>
      <c r="H363" s="324" t="inlineStr">
        <is>
          <t>5(G)</t>
        </is>
      </c>
      <c r="I363" s="324" t="n">
        <v>205</v>
      </c>
    </row>
    <row r="364" ht="16" customHeight="1">
      <c r="A364" s="323" t="n">
        <v>380</v>
      </c>
      <c r="B364" s="324" t="inlineStr">
        <is>
          <t>AM8C1</t>
        </is>
      </c>
      <c r="C364" s="324" t="inlineStr">
        <is>
          <t>M_INT_MATH8</t>
        </is>
      </c>
      <c r="D364" s="324" t="n">
        <v>3200</v>
      </c>
      <c r="E364" s="324" t="inlineStr">
        <is>
          <t>Integrated Math 8</t>
        </is>
      </c>
      <c r="F364" s="324" t="inlineStr">
        <is>
          <t>Lambert, Allen Charles</t>
        </is>
      </c>
      <c r="G364" s="324" t="inlineStr">
        <is>
          <t>LA31610</t>
        </is>
      </c>
      <c r="H364" s="324" t="inlineStr">
        <is>
          <t>1(B)</t>
        </is>
      </c>
      <c r="I364" s="324" t="n">
        <v>305</v>
      </c>
    </row>
    <row r="365" ht="16" customHeight="1">
      <c r="A365" s="323" t="n">
        <v>380</v>
      </c>
      <c r="B365" s="324" t="inlineStr">
        <is>
          <t>AM8C2</t>
        </is>
      </c>
      <c r="C365" s="324" t="inlineStr">
        <is>
          <t>M_INT_MATH8</t>
        </is>
      </c>
      <c r="D365" s="324" t="n">
        <v>3200</v>
      </c>
      <c r="E365" s="324" t="inlineStr">
        <is>
          <t>Integrated Math 8</t>
        </is>
      </c>
      <c r="F365" s="324" t="inlineStr">
        <is>
          <t>Lambert, Allen Charles</t>
        </is>
      </c>
      <c r="G365" s="324" t="inlineStr">
        <is>
          <t>LA31610</t>
        </is>
      </c>
      <c r="H365" s="324" t="inlineStr">
        <is>
          <t>2(B)</t>
        </is>
      </c>
      <c r="I365" s="324" t="n">
        <v>305</v>
      </c>
    </row>
    <row r="366" ht="16" customHeight="1">
      <c r="A366" s="323" t="n">
        <v>380</v>
      </c>
      <c r="B366" s="324" t="inlineStr">
        <is>
          <t>SM8C3</t>
        </is>
      </c>
      <c r="C366" s="324" t="inlineStr">
        <is>
          <t>M_INT_MATH8</t>
        </is>
      </c>
      <c r="D366" s="324" t="n">
        <v>3200</v>
      </c>
      <c r="E366" s="324" t="inlineStr">
        <is>
          <t>Integrated Math 8</t>
        </is>
      </c>
      <c r="F366" s="324" t="inlineStr">
        <is>
          <t>Grant , Vanessa May</t>
        </is>
      </c>
      <c r="G366" s="324" t="inlineStr">
        <is>
          <t>GR32479</t>
        </is>
      </c>
      <c r="H366" s="324" t="inlineStr">
        <is>
          <t>1(G)</t>
        </is>
      </c>
      <c r="I366" s="324" t="n">
        <v>106</v>
      </c>
    </row>
    <row r="367" ht="16" customHeight="1">
      <c r="A367" s="323" t="n">
        <v>380</v>
      </c>
      <c r="B367" s="324" t="inlineStr">
        <is>
          <t>SM8C4</t>
        </is>
      </c>
      <c r="C367" s="324" t="inlineStr">
        <is>
          <t>M_INT_MATH8</t>
        </is>
      </c>
      <c r="D367" s="324" t="n">
        <v>3200</v>
      </c>
      <c r="E367" s="324" t="inlineStr">
        <is>
          <t>Integrated Math 8</t>
        </is>
      </c>
      <c r="F367" s="324" t="inlineStr">
        <is>
          <t>Grant , Vanessa May</t>
        </is>
      </c>
      <c r="G367" s="324" t="inlineStr">
        <is>
          <t>GR32479</t>
        </is>
      </c>
      <c r="H367" s="324" t="inlineStr">
        <is>
          <t>2(G)</t>
        </is>
      </c>
      <c r="I367" s="324" t="n">
        <v>106</v>
      </c>
    </row>
    <row r="368" ht="16" customHeight="1">
      <c r="A368" s="323" t="n">
        <v>380</v>
      </c>
      <c r="B368" s="324" t="inlineStr">
        <is>
          <t>MM8C4</t>
        </is>
      </c>
      <c r="C368" s="324" t="inlineStr">
        <is>
          <t>M_INT_MATH8</t>
        </is>
      </c>
      <c r="D368" s="324" t="n">
        <v>3200</v>
      </c>
      <c r="E368" s="324" t="inlineStr">
        <is>
          <t>Integrated Math 8</t>
        </is>
      </c>
      <c r="F368" s="324" t="inlineStr">
        <is>
          <t>Patinio, Kylie Elizabeth</t>
        </is>
      </c>
      <c r="G368" s="324" t="inlineStr">
        <is>
          <t>PA83787</t>
        </is>
      </c>
      <c r="H368" s="324" t="inlineStr">
        <is>
          <t>2(G)</t>
        </is>
      </c>
      <c r="I368" s="324" t="n">
        <v>205</v>
      </c>
    </row>
    <row r="369" ht="16" customHeight="1">
      <c r="A369" s="323" t="n">
        <v>380</v>
      </c>
      <c r="B369" s="324" t="inlineStr">
        <is>
          <t>MM8C3</t>
        </is>
      </c>
      <c r="C369" s="324" t="inlineStr">
        <is>
          <t>M_INT_MATH8</t>
        </is>
      </c>
      <c r="D369" s="324" t="n">
        <v>3200</v>
      </c>
      <c r="E369" s="324" t="inlineStr">
        <is>
          <t>Integrated Math 8</t>
        </is>
      </c>
      <c r="F369" s="324" t="inlineStr">
        <is>
          <t>Patinio, Kylie Elizabeth</t>
        </is>
      </c>
      <c r="G369" s="324" t="inlineStr">
        <is>
          <t>PA83787</t>
        </is>
      </c>
      <c r="H369" s="324" t="inlineStr">
        <is>
          <t>1(G)</t>
        </is>
      </c>
      <c r="I369" s="324" t="n">
        <v>205</v>
      </c>
    </row>
    <row r="370" ht="16" customHeight="1">
      <c r="A370" s="226" t="n"/>
      <c r="B370" s="226" t="n"/>
      <c r="C370" s="226" t="n"/>
      <c r="D370" s="226" t="n"/>
      <c r="E370" s="226" t="n"/>
      <c r="F370" s="226" t="n"/>
      <c r="G370" s="226" t="n"/>
      <c r="H370" s="226" t="n"/>
    </row>
    <row r="371" ht="16" customHeight="1">
      <c r="A371" s="226" t="n"/>
      <c r="B371" s="226" t="n"/>
      <c r="C371" s="226" t="n"/>
      <c r="D371" s="226" t="n"/>
      <c r="E371" s="226" t="n"/>
      <c r="F371" s="226" t="n"/>
      <c r="G371" s="226" t="n"/>
      <c r="H371" s="226" t="n"/>
    </row>
    <row r="372" ht="16" customHeight="1">
      <c r="A372" s="226" t="n"/>
      <c r="B372" s="226" t="n"/>
      <c r="C372" s="226" t="n"/>
      <c r="D372" s="226" t="n"/>
      <c r="E372" s="226" t="n"/>
      <c r="F372" s="226" t="n"/>
      <c r="G372" s="226" t="n"/>
      <c r="H372" s="226" t="n"/>
    </row>
    <row r="373" ht="16" customHeight="1">
      <c r="A373" s="226" t="n"/>
      <c r="B373" s="226" t="n"/>
      <c r="C373" s="226" t="n"/>
      <c r="D373" s="226" t="n"/>
      <c r="E373" s="226" t="n"/>
      <c r="F373" s="226" t="n"/>
      <c r="G373" s="226" t="n"/>
      <c r="H373" s="226" t="n"/>
    </row>
    <row r="374" ht="16" customHeight="1">
      <c r="A374" s="226" t="n"/>
      <c r="B374" s="226" t="n"/>
      <c r="C374" s="226" t="n"/>
      <c r="D374" s="226" t="n"/>
      <c r="E374" s="226" t="n"/>
      <c r="F374" s="226" t="n"/>
      <c r="G374" s="226" t="n"/>
      <c r="H374" s="226" t="n"/>
    </row>
    <row r="375" ht="16" customHeight="1">
      <c r="A375" s="226" t="n"/>
      <c r="B375" s="226" t="n"/>
      <c r="C375" s="226" t="n"/>
      <c r="D375" s="226" t="n"/>
      <c r="E375" s="226" t="n"/>
      <c r="F375" s="226" t="n"/>
      <c r="G375" s="226" t="n"/>
      <c r="H375" s="226" t="n"/>
    </row>
    <row r="376" ht="16" customHeight="1">
      <c r="A376" s="226" t="n"/>
      <c r="B376" s="226" t="n"/>
      <c r="C376" s="226" t="n"/>
      <c r="D376" s="226" t="n"/>
      <c r="E376" s="226" t="n"/>
      <c r="F376" s="226" t="n"/>
      <c r="G376" s="226" t="n"/>
      <c r="H376" s="226" t="n"/>
    </row>
    <row r="377" ht="16" customHeight="1">
      <c r="A377" s="226" t="n"/>
      <c r="B377" s="226" t="n"/>
      <c r="C377" s="226" t="n"/>
      <c r="D377" s="226" t="n"/>
      <c r="E377" s="226" t="n"/>
      <c r="F377" s="226" t="n"/>
      <c r="G377" s="226" t="n"/>
      <c r="H377" s="226" t="n"/>
    </row>
    <row r="378" ht="16" customHeight="1">
      <c r="A378" s="226" t="n"/>
      <c r="B378" s="226" t="n"/>
      <c r="C378" s="226" t="n"/>
      <c r="D378" s="226" t="n"/>
      <c r="E378" s="226" t="n"/>
      <c r="F378" s="226" t="n"/>
      <c r="G378" s="226" t="n"/>
      <c r="H378" s="226" t="n"/>
    </row>
    <row r="379" ht="16" customHeight="1">
      <c r="A379" s="226" t="n"/>
      <c r="B379" s="226" t="n"/>
      <c r="C379" s="226" t="n"/>
      <c r="D379" s="226" t="n"/>
      <c r="E379" s="226" t="n"/>
      <c r="F379" s="226" t="n"/>
      <c r="G379" s="226" t="n"/>
      <c r="H379" s="226" t="n"/>
    </row>
    <row r="380" ht="16" customHeight="1"/>
    <row r="381" ht="16" customHeight="1"/>
    <row r="382" ht="16" customHeight="1"/>
    <row r="383" ht="16" customHeight="1"/>
    <row r="384" ht="16" customHeight="1"/>
    <row r="385" ht="16" customHeight="1"/>
    <row r="386" ht="16" customHeight="1"/>
    <row r="387" ht="16" customHeight="1"/>
    <row r="388" ht="16" customHeight="1"/>
    <row r="389" ht="16" customHeight="1"/>
    <row r="390" ht="16" customHeight="1"/>
    <row r="391" ht="16" customHeight="1"/>
    <row r="392" ht="16" customHeight="1"/>
    <row r="393" ht="16" customHeight="1"/>
    <row r="394" ht="16" customHeight="1"/>
    <row r="395" ht="16" customHeight="1"/>
    <row r="396" ht="16" customHeight="1"/>
    <row r="397" ht="16" customHeight="1"/>
    <row r="398" ht="16" customHeight="1"/>
    <row r="399" ht="16" customHeight="1"/>
    <row r="400" ht="16" customHeight="1"/>
    <row r="401" ht="16" customHeight="1"/>
    <row r="402" ht="16" customHeight="1"/>
    <row r="403" ht="16" customHeight="1">
      <c r="B403" s="82" t="n"/>
      <c r="C403" s="82" t="n"/>
      <c r="D403" s="82" t="n"/>
    </row>
    <row r="404" ht="16" customHeight="1">
      <c r="B404" s="82" t="n"/>
      <c r="C404" s="82" t="n"/>
      <c r="D404" s="82" t="n"/>
    </row>
    <row r="405" ht="16" customHeight="1">
      <c r="B405" s="82" t="n"/>
      <c r="C405" s="82" t="n"/>
      <c r="D405" s="82" t="n"/>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Steve Retzlaff</dc:creator>
  <dc:title>ASPEN 2018</dc:title>
  <dcterms:created xsi:type="dcterms:W3CDTF">2013-08-28T21:15:42Z</dcterms:created>
  <dcterms:modified xsi:type="dcterms:W3CDTF">2022-11-08T23:27:47Z</dcterms:modified>
  <cp:lastModifiedBy>Microsoft Office User</cp:lastModifiedBy>
</cp:coreProperties>
</file>