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10" documentId="8_{204F37EE-04D1-45C6-8599-07F7F6020AB7}" xr6:coauthVersionLast="47" xr6:coauthVersionMax="47" xr10:uidLastSave="{7E2C9F70-A795-4175-8A11-95CE2671FD21}"/>
  <bookViews>
    <workbookView xWindow="-96" yWindow="-96" windowWidth="23232" windowHeight="12552" activeTab="1" xr2:uid="{00000000-000D-0000-FFFF-FFFF00000000}"/>
  </bookViews>
  <sheets>
    <sheet name="About" sheetId="19" r:id="rId1"/>
    <sheet name="Polymer_data" sheetId="16" r:id="rId2"/>
    <sheet name="Netherlands_data" sheetId="24" r:id="rId3"/>
    <sheet name="Distributions" sheetId="17" r:id="rId4"/>
    <sheet name="Variables" sheetId="18" r:id="rId5"/>
    <sheet name="Tables" sheetId="20" r:id="rId6"/>
    <sheet name="TRWP_data" sheetId="21" r:id="rId7"/>
  </sheets>
  <definedNames>
    <definedName name="_xlnm._FilterDatabase" localSheetId="1" hidden="1">Polymer_data!$A$1:$T$60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16" l="1"/>
  <c r="P26" i="16"/>
  <c r="Q25" i="16"/>
  <c r="P25" i="16"/>
  <c r="Q22" i="16"/>
  <c r="P22" i="16"/>
  <c r="Q14" i="16"/>
  <c r="P14" i="16"/>
  <c r="Q11" i="16"/>
  <c r="P11" i="16"/>
  <c r="Q4" i="16"/>
  <c r="P4" i="16"/>
  <c r="Q3" i="16"/>
  <c r="P3" i="16"/>
  <c r="R26" i="16"/>
  <c r="R24" i="16"/>
  <c r="R22" i="16"/>
  <c r="R21" i="16"/>
  <c r="R16" i="16"/>
  <c r="R15" i="16"/>
  <c r="R13" i="16"/>
  <c r="R10" i="16"/>
  <c r="R8" i="16"/>
  <c r="R7" i="16"/>
  <c r="R4" i="16"/>
  <c r="R3" i="16"/>
  <c r="O10" i="16" l="1"/>
  <c r="O3" i="16"/>
  <c r="O13" i="16"/>
  <c r="O15" i="16"/>
  <c r="O16" i="16"/>
  <c r="O17" i="16"/>
  <c r="O19" i="16"/>
  <c r="O20" i="16"/>
  <c r="O21" i="16"/>
  <c r="O4" i="16"/>
  <c r="O24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22" i="16"/>
  <c r="O5" i="16"/>
  <c r="O6" i="16"/>
  <c r="O7" i="16"/>
  <c r="O8" i="16"/>
  <c r="O2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4" i="16"/>
  <c r="N24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22" i="16"/>
  <c r="N5" i="16"/>
  <c r="N6" i="16"/>
  <c r="N7" i="16"/>
  <c r="N8" i="16"/>
  <c r="N10" i="16"/>
  <c r="N3" i="16"/>
  <c r="N13" i="16"/>
  <c r="N15" i="16"/>
  <c r="N16" i="16"/>
  <c r="N17" i="16"/>
  <c r="N19" i="16"/>
  <c r="N20" i="16"/>
  <c r="N21" i="16"/>
  <c r="N2" i="16"/>
  <c r="J11" i="16"/>
  <c r="R11" i="16" s="1"/>
  <c r="I14" i="16"/>
  <c r="H9" i="16" l="1"/>
  <c r="J9" i="16"/>
  <c r="R9" i="16" s="1"/>
  <c r="I9" i="16"/>
  <c r="J18" i="16"/>
  <c r="R18" i="16" s="1"/>
  <c r="I18" i="16"/>
  <c r="H18" i="16"/>
  <c r="J23" i="16"/>
  <c r="R23" i="16" s="1"/>
  <c r="I23" i="16"/>
  <c r="H23" i="16"/>
  <c r="H12" i="16"/>
  <c r="I12" i="16"/>
  <c r="J12" i="16"/>
  <c r="R12" i="16" s="1"/>
  <c r="J25" i="16"/>
  <c r="R25" i="16" s="1"/>
  <c r="I25" i="16"/>
  <c r="H14" i="16"/>
  <c r="N14" i="16" s="1"/>
  <c r="J14" i="16"/>
  <c r="R14" i="16" s="1"/>
  <c r="I11" i="16"/>
  <c r="H11" i="16"/>
  <c r="O14" i="16" l="1"/>
  <c r="O25" i="16"/>
  <c r="N25" i="16"/>
  <c r="O18" i="16"/>
  <c r="N18" i="16"/>
  <c r="N12" i="16"/>
  <c r="O12" i="16"/>
  <c r="O9" i="16"/>
  <c r="N9" i="16"/>
  <c r="O11" i="16"/>
  <c r="N11" i="16"/>
  <c r="O23" i="16"/>
  <c r="N23" i="16"/>
  <c r="C4" i="21"/>
  <c r="D4" i="21"/>
  <c r="C5" i="21"/>
  <c r="D5" i="21"/>
  <c r="C6" i="21"/>
  <c r="D6" i="21"/>
  <c r="C7" i="21"/>
  <c r="D7" i="21"/>
  <c r="C8" i="21"/>
  <c r="D8" i="21"/>
  <c r="C9" i="21"/>
  <c r="D9" i="21"/>
  <c r="C10" i="21"/>
  <c r="D10" i="21"/>
  <c r="D3" i="21"/>
  <c r="C3" i="21"/>
  <c r="D5" i="24"/>
  <c r="D6" i="24"/>
  <c r="D7" i="24"/>
  <c r="D8" i="24"/>
  <c r="D4" i="24"/>
  <c r="D2" i="24"/>
  <c r="D3" i="24" l="1"/>
  <c r="G3" i="24" s="1"/>
  <c r="G7" i="24" s="1"/>
  <c r="G6" i="24" l="1"/>
  <c r="G5" i="24"/>
  <c r="G4" i="24"/>
  <c r="G8" i="24"/>
</calcChain>
</file>

<file path=xl/sharedStrings.xml><?xml version="1.0" encoding="utf-8"?>
<sst xmlns="http://schemas.openxmlformats.org/spreadsheetml/2006/main" count="511" uniqueCount="147">
  <si>
    <t>VarName</t>
  </si>
  <si>
    <t>MP_source</t>
  </si>
  <si>
    <t>Scale</t>
  </si>
  <si>
    <t>SubCompart</t>
  </si>
  <si>
    <t>Species</t>
  </si>
  <si>
    <t>Distribution</t>
  </si>
  <si>
    <t>Polymer</t>
  </si>
  <si>
    <t>a</t>
  </si>
  <si>
    <t>b</t>
  </si>
  <si>
    <t>c</t>
  </si>
  <si>
    <t>d</t>
  </si>
  <si>
    <t>Unit</t>
  </si>
  <si>
    <t>Data Source</t>
  </si>
  <si>
    <t>Reasoning</t>
  </si>
  <si>
    <t>Description</t>
  </si>
  <si>
    <t>alpha</t>
  </si>
  <si>
    <t>Water</t>
  </si>
  <si>
    <t>Small_Large</t>
  </si>
  <si>
    <t>Log uniform</t>
  </si>
  <si>
    <t>any</t>
  </si>
  <si>
    <t>Quik et al. 2023</t>
  </si>
  <si>
    <t>Uninform between log10 of 1e-4 to max of 1. Take 1 alpha used in all compartments</t>
  </si>
  <si>
    <t>kdeg</t>
  </si>
  <si>
    <t>Tyre wear</t>
  </si>
  <si>
    <t>Triangular</t>
  </si>
  <si>
    <t>NR</t>
  </si>
  <si>
    <t>s^-1</t>
  </si>
  <si>
    <t>TNO - LEONT D3.3</t>
  </si>
  <si>
    <t>Mainly biodeg</t>
  </si>
  <si>
    <t>Soil_Sediment</t>
  </si>
  <si>
    <t>TNO - LEONT D3.3, degradation</t>
  </si>
  <si>
    <t>SBR</t>
  </si>
  <si>
    <t>Chamas (2021); TNO?</t>
  </si>
  <si>
    <t>min 10 less Uvdeg, no biodig</t>
  </si>
  <si>
    <t>Soil</t>
  </si>
  <si>
    <t>UV deg, but a lot lower min possible due to shade etc. no biodeg</t>
  </si>
  <si>
    <t>Sediment</t>
  </si>
  <si>
    <t>LEON-T D3.3</t>
  </si>
  <si>
    <t>kfrag</t>
  </si>
  <si>
    <t>Koelmans 2017 and Kaandorp 2022</t>
  </si>
  <si>
    <t>Solid</t>
  </si>
  <si>
    <t>Uniform</t>
  </si>
  <si>
    <t>Koelmans 2017 and Kaandorp 2021</t>
  </si>
  <si>
    <t>Fragmentation of Solid species should be near 0</t>
  </si>
  <si>
    <t>Assume some fragmentation following Tyre wear data for UV deg</t>
  </si>
  <si>
    <t>Assume no fragmentation only degradation for SBR/NR after removal encrustation.</t>
  </si>
  <si>
    <t>Chamas (2021)</t>
  </si>
  <si>
    <t>RadS</t>
  </si>
  <si>
    <t>HDPE</t>
  </si>
  <si>
    <t>um</t>
  </si>
  <si>
    <t>Boersma 2023</t>
  </si>
  <si>
    <t>min and max based on wear and impact calculation of particle size (table 4), sd*2 taken</t>
  </si>
  <si>
    <t>LDPE</t>
  </si>
  <si>
    <t>PP</t>
  </si>
  <si>
    <t>PS</t>
  </si>
  <si>
    <t>PVC</t>
  </si>
  <si>
    <t>Acryl</t>
  </si>
  <si>
    <t>Kim et al. 2024</t>
  </si>
  <si>
    <t>PA</t>
  </si>
  <si>
    <t>Based on nylon 6 and nylon 66. min and max based on wear and impact calculation of particle size (table 4), sd*2 taken</t>
  </si>
  <si>
    <t>PET</t>
  </si>
  <si>
    <t>ABS</t>
  </si>
  <si>
    <t>EPS</t>
  </si>
  <si>
    <t>nm</t>
  </si>
  <si>
    <t>Assumed generic microplastic distribution for now</t>
  </si>
  <si>
    <t>PC</t>
  </si>
  <si>
    <t>PMMA</t>
  </si>
  <si>
    <t>PUR</t>
  </si>
  <si>
    <t>RUBBER</t>
  </si>
  <si>
    <t>OTHER</t>
  </si>
  <si>
    <t>Uniform distribution of RADIUS</t>
  </si>
  <si>
    <t>TRWP_size</t>
  </si>
  <si>
    <t>TNO, LEON-T Deliverable 3.2</t>
  </si>
  <si>
    <t>These are spherical equivalent dimensions of only tyre wear particles</t>
  </si>
  <si>
    <t>RhoS</t>
  </si>
  <si>
    <t>kg/m^3</t>
  </si>
  <si>
    <t>Identifying polymers by density | Experiment | RSC Education</t>
  </si>
  <si>
    <t>kg/m3</t>
  </si>
  <si>
    <t>Based on Paint density, see RIVM factsheet</t>
  </si>
  <si>
    <t>Density of Plastics Material: Technical Properties Table (archive.org)</t>
  </si>
  <si>
    <t>Density of Plastics Material: Technical Properties Table (specialchem.com)</t>
  </si>
  <si>
    <t>Fiber</t>
  </si>
  <si>
    <t>PC highheat to PC/PBT blend, Glass filled</t>
  </si>
  <si>
    <t>PMMA Impact modified to PMMA high heat</t>
  </si>
  <si>
    <t>IS PUR more than the foam? Then needs different density distribution</t>
  </si>
  <si>
    <t>Open Access proceedings Journal of Physics: Conference series (iop.org)</t>
  </si>
  <si>
    <t>Density of the NR/SBR polymer</t>
  </si>
  <si>
    <t>The largest possible range, excluding foams</t>
  </si>
  <si>
    <t>Assumption based on unknown polymeric materials</t>
  </si>
  <si>
    <t>Variable</t>
  </si>
  <si>
    <t>Value</t>
  </si>
  <si>
    <t>TotalArea</t>
  </si>
  <si>
    <t>Regional</t>
  </si>
  <si>
    <t>m^2</t>
  </si>
  <si>
    <t>FRACsea</t>
  </si>
  <si>
    <t>landFRAC</t>
  </si>
  <si>
    <t>agriculturalsoil</t>
  </si>
  <si>
    <t>lake</t>
  </si>
  <si>
    <t>naturalsoil</t>
  </si>
  <si>
    <t>othersoil</t>
  </si>
  <si>
    <t>river</t>
  </si>
  <si>
    <t>Distribution type</t>
  </si>
  <si>
    <t>Min</t>
  </si>
  <si>
    <t>Max</t>
  </si>
  <si>
    <t>Most likely</t>
  </si>
  <si>
    <t>Power law</t>
  </si>
  <si>
    <t>Alpha</t>
  </si>
  <si>
    <t>Trapezoidal</t>
  </si>
  <si>
    <t>min</t>
  </si>
  <si>
    <t>min-top</t>
  </si>
  <si>
    <t>max-top</t>
  </si>
  <si>
    <t>max</t>
  </si>
  <si>
    <t>Density of the particle</t>
  </si>
  <si>
    <t>Radius of the particle</t>
  </si>
  <si>
    <t>Degradation rate of particle in specific scale and subcompartment</t>
  </si>
  <si>
    <t>Attachment efficieny of particle in specific scale and subcompartment</t>
  </si>
  <si>
    <t>Continental</t>
  </si>
  <si>
    <t>Small</t>
  </si>
  <si>
    <t>Large</t>
  </si>
  <si>
    <t>Tropic</t>
  </si>
  <si>
    <t>Arctic</t>
  </si>
  <si>
    <t>Unbound</t>
  </si>
  <si>
    <t>Moderate</t>
  </si>
  <si>
    <t>Size Fraction (µm)</t>
  </si>
  <si>
    <t>NR_Average_fraction</t>
  </si>
  <si>
    <t>NR_min_fraction</t>
  </si>
  <si>
    <t>NR_max_fraction</t>
  </si>
  <si>
    <t>stdev</t>
  </si>
  <si>
    <t>encrustiontation_frac_average</t>
  </si>
  <si>
    <t>encrustiontation_frac_min</t>
  </si>
  <si>
    <t>encrustiontation_frac_max</t>
  </si>
  <si>
    <t>Source</t>
  </si>
  <si>
    <t>PSD_um</t>
  </si>
  <si>
    <t>2-5</t>
  </si>
  <si>
    <t>TNO LEON-T Deliverable 3.2</t>
  </si>
  <si>
    <t>5-10</t>
  </si>
  <si>
    <t>10-25</t>
  </si>
  <si>
    <t>25-50</t>
  </si>
  <si>
    <t>50-100</t>
  </si>
  <si>
    <t>100-200</t>
  </si>
  <si>
    <t>200-400</t>
  </si>
  <si>
    <t>400-1000</t>
  </si>
  <si>
    <t>Assume almost no biodeg and no UV deg, max based on optimum Chamas (2021) and top half life of 1000 years</t>
  </si>
  <si>
    <t>dischargeFRAC</t>
  </si>
  <si>
    <t>Input file to be used with script adjusting SBoo to run a particular scenario</t>
  </si>
  <si>
    <t>This version is used for LEON-T D3.5</t>
  </si>
  <si>
    <t>5-12-2024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</si>
</sst>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"/>
  </numFmts>
  <fonts count="11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name val="Aptos Narrow"/>
      <family val="2"/>
      <scheme val="minor"/>
    </font>
    <font>
      <sz val="11"/>
      <color rgb="FF0061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0" fillId="6" borderId="0" applyNumberFormat="0" applyBorder="0" applyAlignment="0" applyProtection="0"/>
  </cellStyleXfs>
  <cellXfs count="49">
    <xf numFmtId="0" fontId="0" fillId="0" borderId="0" xfId="0"/>
    <xf numFmtId="0" fontId="1" fillId="0" borderId="0" xfId="1"/>
    <xf numFmtId="11" fontId="0" fillId="0" borderId="0" xfId="0" applyNumberFormat="1"/>
    <xf numFmtId="0" fontId="3" fillId="4" borderId="1" xfId="4" applyBorder="1"/>
    <xf numFmtId="0" fontId="3" fillId="3" borderId="1" xfId="3" applyBorder="1"/>
    <xf numFmtId="0" fontId="3" fillId="2" borderId="1" xfId="2" applyBorder="1"/>
    <xf numFmtId="0" fontId="4" fillId="0" borderId="0" xfId="0" applyFont="1"/>
    <xf numFmtId="0" fontId="3" fillId="4" borderId="1" xfId="4" applyBorder="1" applyAlignme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1" fontId="4" fillId="0" borderId="0" xfId="0" applyNumberFormat="1" applyFont="1"/>
    <xf numFmtId="164" fontId="0" fillId="0" borderId="0" xfId="0" applyNumberFormat="1"/>
    <xf numFmtId="0" fontId="6" fillId="0" borderId="0" xfId="0" applyFont="1"/>
    <xf numFmtId="164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right"/>
    </xf>
    <xf numFmtId="0" fontId="3" fillId="3" borderId="2" xfId="3" applyBorder="1"/>
    <xf numFmtId="14" fontId="0" fillId="0" borderId="0" xfId="0" applyNumberFormat="1"/>
    <xf numFmtId="0" fontId="0" fillId="4" borderId="1" xfId="4" applyFont="1" applyBorder="1"/>
    <xf numFmtId="11" fontId="0" fillId="5" borderId="0" xfId="0" applyNumberFormat="1" applyFill="1"/>
    <xf numFmtId="0" fontId="7" fillId="0" borderId="0" xfId="5"/>
    <xf numFmtId="164" fontId="0" fillId="5" borderId="0" xfId="0" applyNumberFormat="1" applyFill="1"/>
    <xf numFmtId="11" fontId="8" fillId="0" borderId="0" xfId="0" applyNumberFormat="1" applyFont="1"/>
    <xf numFmtId="0" fontId="8" fillId="0" borderId="0" xfId="0" applyFont="1"/>
    <xf numFmtId="0" fontId="9" fillId="0" borderId="0" xfId="1" applyFont="1"/>
    <xf numFmtId="0" fontId="8" fillId="0" borderId="0" xfId="5" applyFont="1"/>
    <xf numFmtId="2" fontId="0" fillId="0" borderId="0" xfId="0" applyNumberFormat="1"/>
    <xf numFmtId="2" fontId="8" fillId="0" borderId="0" xfId="5" applyNumberFormat="1" applyFont="1"/>
    <xf numFmtId="2" fontId="7" fillId="0" borderId="0" xfId="5" applyNumberFormat="1"/>
    <xf numFmtId="2" fontId="4" fillId="0" borderId="0" xfId="0" applyNumberFormat="1" applyFont="1"/>
    <xf numFmtId="0" fontId="2" fillId="0" borderId="0" xfId="0" applyFont="1"/>
    <xf numFmtId="165" fontId="0" fillId="0" borderId="0" xfId="0" applyNumberFormat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0" xfId="0" applyAlignment="1">
      <alignment horizontal="center"/>
    </xf>
    <xf numFmtId="11" fontId="0" fillId="0" borderId="6" xfId="6" applyNumberFormat="1" applyFont="1" applyBorder="1" applyAlignment="1">
      <alignment horizontal="center"/>
    </xf>
    <xf numFmtId="11" fontId="0" fillId="0" borderId="8" xfId="6" applyNumberFormat="1" applyFont="1" applyBorder="1" applyAlignment="1">
      <alignment horizontal="center"/>
    </xf>
    <xf numFmtId="0" fontId="10" fillId="6" borderId="9" xfId="7" applyBorder="1" applyAlignment="1">
      <alignment horizontal="center"/>
    </xf>
    <xf numFmtId="11" fontId="10" fillId="6" borderId="10" xfId="7" applyNumberFormat="1" applyBorder="1" applyAlignment="1">
      <alignment horizontal="center"/>
    </xf>
    <xf numFmtId="11" fontId="10" fillId="6" borderId="0" xfId="7" applyNumberFormat="1" applyBorder="1" applyAlignment="1">
      <alignment horizontal="center"/>
    </xf>
    <xf numFmtId="11" fontId="10" fillId="6" borderId="11" xfId="7" applyNumberFormat="1" applyBorder="1" applyAlignment="1">
      <alignment horizontal="center"/>
    </xf>
    <xf numFmtId="11" fontId="10" fillId="6" borderId="12" xfId="7" applyNumberFormat="1" applyBorder="1" applyAlignment="1">
      <alignment horizontal="center"/>
    </xf>
    <xf numFmtId="11" fontId="10" fillId="6" borderId="13" xfId="7" applyNumberFormat="1" applyBorder="1" applyAlignment="1">
      <alignment horizontal="center"/>
    </xf>
    <xf numFmtId="11" fontId="10" fillId="6" borderId="14" xfId="7" applyNumberFormat="1" applyBorder="1" applyAlignment="1">
      <alignment horizontal="center"/>
    </xf>
    <xf numFmtId="164" fontId="0" fillId="7" borderId="0" xfId="0" applyNumberFormat="1" applyFill="1"/>
    <xf numFmtId="11" fontId="0" fillId="7" borderId="0" xfId="0" applyNumberFormat="1" applyFill="1"/>
    <xf numFmtId="0" fontId="0" fillId="5" borderId="0" xfId="0" applyFill="1"/>
    <xf numFmtId="2" fontId="0" fillId="0" borderId="0" xfId="0" applyNumberFormat="1" applyFill="1"/>
  </cellXfs>
  <cellStyles count="8">
    <cellStyle name="40% - Accent3" xfId="3" builtinId="39"/>
    <cellStyle name="40% - Accent4" xfId="4" builtinId="43"/>
    <cellStyle name="60% - Accent2" xfId="2" builtinId="36"/>
    <cellStyle name="Good" xfId="7" builtinId="26"/>
    <cellStyle name="Hyperlink" xfId="1" builtinId="8"/>
    <cellStyle name="Normal" xfId="0" builtinId="0"/>
    <cellStyle name="Percent" xfId="6" builtinId="5"/>
    <cellStyle name="Warning Text" xfId="5" builtinId="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mnexus.specialchem.com/polymer-property/density" TargetMode="External"/><Relationship Id="rId13" Type="http://schemas.openxmlformats.org/officeDocument/2006/relationships/hyperlink" Target="https://iopscience.iop.org/article/10.1088/1757-899X/650/1/012041/pdf" TargetMode="External"/><Relationship Id="rId3" Type="http://schemas.openxmlformats.org/officeDocument/2006/relationships/hyperlink" Target="https://edu.rsc.org/experiments/identifying-polymers-by-density/385.article" TargetMode="External"/><Relationship Id="rId7" Type="http://schemas.openxmlformats.org/officeDocument/2006/relationships/hyperlink" Target="https://edu.rsc.org/experiments/identifying-polymers-by-density/385.article" TargetMode="External"/><Relationship Id="rId12" Type="http://schemas.openxmlformats.org/officeDocument/2006/relationships/hyperlink" Target="https://web.archive.org/web/20240712211553/https:/omnexus.specialchem.com/polymer-property/density" TargetMode="External"/><Relationship Id="rId2" Type="http://schemas.openxmlformats.org/officeDocument/2006/relationships/hyperlink" Target="https://edu.rsc.org/experiments/identifying-polymers-by-density/385.article" TargetMode="External"/><Relationship Id="rId16" Type="http://schemas.microsoft.com/office/2019/04/relationships/namedSheetView" Target="../namedSheetViews/namedSheetView1.xml"/><Relationship Id="rId1" Type="http://schemas.openxmlformats.org/officeDocument/2006/relationships/hyperlink" Target="https://edu.rsc.org/experiments/identifying-polymers-by-density/385.article" TargetMode="External"/><Relationship Id="rId6" Type="http://schemas.openxmlformats.org/officeDocument/2006/relationships/hyperlink" Target="https://edu.rsc.org/experiments/identifying-polymers-by-density/385.article" TargetMode="External"/><Relationship Id="rId11" Type="http://schemas.openxmlformats.org/officeDocument/2006/relationships/hyperlink" Target="https://web.archive.org/web/20240712211553/https:/omnexus.specialchem.com/polymer-property/density" TargetMode="External"/><Relationship Id="rId5" Type="http://schemas.openxmlformats.org/officeDocument/2006/relationships/hyperlink" Target="https://edu.rsc.org/experiments/identifying-polymers-by-density/385.article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eb.archive.org/web/20240712211553/https:/omnexus.specialchem.com/polymer-property/density" TargetMode="External"/><Relationship Id="rId4" Type="http://schemas.openxmlformats.org/officeDocument/2006/relationships/hyperlink" Target="https://edu.rsc.org/experiments/identifying-polymers-by-density/385.article" TargetMode="External"/><Relationship Id="rId9" Type="http://schemas.openxmlformats.org/officeDocument/2006/relationships/hyperlink" Target="https://iopscience.iop.org/article/10.1088/1757-899X/650/1/012041/pdf" TargetMode="External"/><Relationship Id="rId14" Type="http://schemas.openxmlformats.org/officeDocument/2006/relationships/hyperlink" Target="https://iopscience.iop.org/article/10.1088/1757-899X/650/1/012041/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8F97-01FD-4261-A7F0-27936A80C5C8}">
  <dimension ref="A1:B13"/>
  <sheetViews>
    <sheetView workbookViewId="0">
      <selection activeCell="B3" sqref="B3"/>
    </sheetView>
  </sheetViews>
  <sheetFormatPr defaultRowHeight="14.4" x14ac:dyDescent="0.3"/>
  <cols>
    <col min="1" max="1" width="10.44140625" bestFit="1" customWidth="1"/>
    <col min="2" max="2" width="52.44140625" customWidth="1"/>
  </cols>
  <sheetData>
    <row r="1" spans="1:2" x14ac:dyDescent="0.3">
      <c r="B1" t="s">
        <v>144</v>
      </c>
    </row>
    <row r="2" spans="1:2" x14ac:dyDescent="0.3">
      <c r="B2" t="s">
        <v>145</v>
      </c>
    </row>
    <row r="3" spans="1:2" x14ac:dyDescent="0.3">
      <c r="B3" t="s">
        <v>146</v>
      </c>
    </row>
    <row r="9" spans="1:2" x14ac:dyDescent="0.3">
      <c r="A9" s="16"/>
    </row>
    <row r="11" spans="1:2" x14ac:dyDescent="0.3">
      <c r="A11" s="16"/>
    </row>
    <row r="13" spans="1:2" x14ac:dyDescent="0.3">
      <c r="A13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7D20-303D-49B4-9230-D12BF9CB0112}">
  <sheetPr>
    <tabColor theme="7" tint="0.59999389629810485"/>
  </sheetPr>
  <dimension ref="A1:U69"/>
  <sheetViews>
    <sheetView tabSelected="1" topLeftCell="A27" zoomScaleNormal="100" workbookViewId="0">
      <selection activeCell="H38" sqref="H38"/>
    </sheetView>
  </sheetViews>
  <sheetFormatPr defaultRowHeight="14.4" x14ac:dyDescent="0.3"/>
  <cols>
    <col min="1" max="1" width="11.5546875" bestFit="1" customWidth="1"/>
    <col min="2" max="2" width="11.5546875" customWidth="1"/>
    <col min="4" max="4" width="14.109375" bestFit="1" customWidth="1"/>
    <col min="5" max="5" width="11.44140625" bestFit="1" customWidth="1"/>
    <col min="6" max="6" width="13.6640625" bestFit="1" customWidth="1"/>
    <col min="8" max="8" width="11.5546875" bestFit="1" customWidth="1"/>
    <col min="9" max="9" width="12" bestFit="1" customWidth="1"/>
    <col min="13" max="13" width="35.33203125" customWidth="1"/>
    <col min="14" max="14" width="12.6640625" customWidth="1"/>
    <col min="15" max="17" width="12.21875" customWidth="1"/>
    <col min="18" max="19" width="11.33203125" customWidth="1"/>
    <col min="20" max="20" width="48.5546875" customWidth="1"/>
    <col min="21" max="21" width="28.6640625" customWidth="1"/>
  </cols>
  <sheetData>
    <row r="1" spans="1:21" ht="28.2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7" t="s">
        <v>12</v>
      </c>
      <c r="N1" s="7"/>
      <c r="O1" s="7"/>
      <c r="P1" s="7"/>
      <c r="Q1" s="7"/>
      <c r="R1" s="7"/>
      <c r="S1" s="7"/>
      <c r="T1" s="3" t="s">
        <v>13</v>
      </c>
      <c r="U1" s="3"/>
    </row>
    <row r="2" spans="1:21" x14ac:dyDescent="0.3">
      <c r="A2" t="s">
        <v>15</v>
      </c>
      <c r="D2" t="s">
        <v>16</v>
      </c>
      <c r="E2" t="s">
        <v>17</v>
      </c>
      <c r="F2" s="8" t="s">
        <v>18</v>
      </c>
      <c r="G2" t="s">
        <v>19</v>
      </c>
      <c r="H2" s="2">
        <v>1E-4</v>
      </c>
      <c r="I2">
        <v>1</v>
      </c>
      <c r="M2" s="6" t="s">
        <v>20</v>
      </c>
      <c r="N2" s="6" t="b">
        <f>I2&gt;H2</f>
        <v>1</v>
      </c>
      <c r="O2" s="6" t="b">
        <f t="shared" ref="O2:O33" si="0">I2&gt;J2</f>
        <v>1</v>
      </c>
      <c r="P2" s="6"/>
      <c r="Q2" s="6"/>
      <c r="R2" s="6"/>
      <c r="S2" s="6"/>
      <c r="T2" t="s">
        <v>21</v>
      </c>
    </row>
    <row r="3" spans="1:21" x14ac:dyDescent="0.3">
      <c r="A3" t="s">
        <v>22</v>
      </c>
      <c r="D3" t="s">
        <v>16</v>
      </c>
      <c r="E3" t="s">
        <v>19</v>
      </c>
      <c r="F3" s="13" t="s">
        <v>24</v>
      </c>
      <c r="G3" s="11" t="s">
        <v>19</v>
      </c>
      <c r="H3" s="20">
        <v>9.9999999999999995E-21</v>
      </c>
      <c r="I3" s="18">
        <v>2.0000000000000001E-9</v>
      </c>
      <c r="J3" s="20">
        <v>2.0000000000000001E-10</v>
      </c>
      <c r="L3" t="s">
        <v>26</v>
      </c>
      <c r="M3" t="s">
        <v>46</v>
      </c>
      <c r="N3" s="6" t="b">
        <f>J3&gt;H3</f>
        <v>1</v>
      </c>
      <c r="O3" s="6" t="b">
        <f>I3&gt;J3</f>
        <v>1</v>
      </c>
      <c r="P3" s="11">
        <f t="shared" ref="P3:Q4" si="1">H3*3600*24</f>
        <v>8.6400000000000004E-16</v>
      </c>
      <c r="Q3" s="11">
        <f t="shared" si="1"/>
        <v>1.7280000000000003E-4</v>
      </c>
      <c r="R3" s="11">
        <f>J3*3600*24</f>
        <v>1.7280000000000001E-5</v>
      </c>
      <c r="S3" s="11"/>
    </row>
    <row r="4" spans="1:21" x14ac:dyDescent="0.3">
      <c r="A4" t="s">
        <v>22</v>
      </c>
      <c r="D4" t="s">
        <v>29</v>
      </c>
      <c r="E4" t="s">
        <v>19</v>
      </c>
      <c r="F4" s="13" t="s">
        <v>24</v>
      </c>
      <c r="G4" s="11" t="s">
        <v>19</v>
      </c>
      <c r="H4" s="20">
        <v>9.9999999999999995E-21</v>
      </c>
      <c r="I4" s="18">
        <v>1.0000000000000001E-9</v>
      </c>
      <c r="J4" s="20">
        <v>3E-11</v>
      </c>
      <c r="L4" t="s">
        <v>26</v>
      </c>
      <c r="M4" t="s">
        <v>46</v>
      </c>
      <c r="N4" s="6" t="b">
        <f>J4&gt;H4</f>
        <v>1</v>
      </c>
      <c r="O4" s="6" t="b">
        <f>I4&gt;J4</f>
        <v>1</v>
      </c>
      <c r="P4" s="11">
        <f t="shared" si="1"/>
        <v>8.6400000000000004E-16</v>
      </c>
      <c r="Q4" s="11">
        <f t="shared" si="1"/>
        <v>8.6400000000000013E-5</v>
      </c>
      <c r="R4" s="11">
        <f>J4*3600*24</f>
        <v>2.5919999999999999E-6</v>
      </c>
      <c r="S4" s="11"/>
    </row>
    <row r="5" spans="1:21" x14ac:dyDescent="0.3">
      <c r="A5" t="s">
        <v>15</v>
      </c>
      <c r="B5" t="s">
        <v>23</v>
      </c>
      <c r="D5" t="s">
        <v>16</v>
      </c>
      <c r="E5" t="s">
        <v>17</v>
      </c>
      <c r="F5" s="8" t="s">
        <v>18</v>
      </c>
      <c r="G5" t="s">
        <v>25</v>
      </c>
      <c r="H5" s="2">
        <v>1E-4</v>
      </c>
      <c r="I5">
        <v>1</v>
      </c>
      <c r="M5" s="6" t="s">
        <v>20</v>
      </c>
      <c r="N5" s="6" t="b">
        <f>I5&gt;H5</f>
        <v>1</v>
      </c>
      <c r="O5" s="6" t="b">
        <f>I5&gt;J5</f>
        <v>1</v>
      </c>
      <c r="P5" s="6"/>
      <c r="Q5" s="6"/>
      <c r="R5" s="6"/>
      <c r="S5" s="6"/>
      <c r="T5" t="s">
        <v>21</v>
      </c>
    </row>
    <row r="6" spans="1:21" x14ac:dyDescent="0.3">
      <c r="A6" t="s">
        <v>15</v>
      </c>
      <c r="B6" t="s">
        <v>23</v>
      </c>
      <c r="D6" t="s">
        <v>16</v>
      </c>
      <c r="E6" t="s">
        <v>17</v>
      </c>
      <c r="F6" s="8" t="s">
        <v>18</v>
      </c>
      <c r="G6" t="s">
        <v>31</v>
      </c>
      <c r="H6" s="2">
        <v>1E-4</v>
      </c>
      <c r="I6">
        <v>1</v>
      </c>
      <c r="M6" s="6" t="s">
        <v>20</v>
      </c>
      <c r="N6" s="6" t="b">
        <f>I6&gt;H6</f>
        <v>1</v>
      </c>
      <c r="O6" s="6" t="b">
        <f>I6&gt;J6</f>
        <v>1</v>
      </c>
      <c r="P6" s="6"/>
      <c r="Q6" s="6"/>
      <c r="R6" s="6"/>
      <c r="S6" s="6"/>
      <c r="T6" t="s">
        <v>21</v>
      </c>
    </row>
    <row r="7" spans="1:21" x14ac:dyDescent="0.3">
      <c r="A7" t="s">
        <v>38</v>
      </c>
      <c r="D7" t="s">
        <v>16</v>
      </c>
      <c r="E7" t="s">
        <v>17</v>
      </c>
      <c r="F7" s="9" t="s">
        <v>24</v>
      </c>
      <c r="G7" t="s">
        <v>19</v>
      </c>
      <c r="H7" s="2">
        <v>1.6000000000000001E-9</v>
      </c>
      <c r="I7" s="2">
        <v>1.3E-7</v>
      </c>
      <c r="J7" s="2">
        <v>2.7E-8</v>
      </c>
      <c r="L7" t="s">
        <v>26</v>
      </c>
      <c r="M7" t="s">
        <v>39</v>
      </c>
      <c r="N7" s="6" t="b">
        <f>I7&gt;H7</f>
        <v>1</v>
      </c>
      <c r="O7" s="6" t="b">
        <f>I7&gt;J7</f>
        <v>1</v>
      </c>
      <c r="P7" s="6"/>
      <c r="Q7" s="6"/>
      <c r="R7" s="11">
        <f t="shared" ref="R7:R16" si="2">J7*3600*24</f>
        <v>2.3328000000000003E-3</v>
      </c>
      <c r="S7" s="11"/>
    </row>
    <row r="8" spans="1:21" x14ac:dyDescent="0.3">
      <c r="A8" t="s">
        <v>38</v>
      </c>
      <c r="D8" t="s">
        <v>16</v>
      </c>
      <c r="E8" t="s">
        <v>40</v>
      </c>
      <c r="F8" s="9" t="s">
        <v>41</v>
      </c>
      <c r="G8" t="s">
        <v>19</v>
      </c>
      <c r="H8" s="2">
        <v>9.9999999999999995E-21</v>
      </c>
      <c r="I8" s="2">
        <v>9.9999999999999998E-20</v>
      </c>
      <c r="J8" s="2"/>
      <c r="K8" s="2"/>
      <c r="L8" t="s">
        <v>26</v>
      </c>
      <c r="M8" t="s">
        <v>20</v>
      </c>
      <c r="N8" s="6" t="b">
        <f>I8&gt;H8</f>
        <v>1</v>
      </c>
      <c r="O8" s="6" t="b">
        <f>I8&gt;J8</f>
        <v>1</v>
      </c>
      <c r="P8" s="6"/>
      <c r="Q8" s="6"/>
      <c r="R8" s="11">
        <f t="shared" si="2"/>
        <v>0</v>
      </c>
      <c r="S8" s="11"/>
    </row>
    <row r="9" spans="1:21" x14ac:dyDescent="0.3">
      <c r="A9" t="s">
        <v>38</v>
      </c>
      <c r="B9" t="s">
        <v>23</v>
      </c>
      <c r="D9" t="s">
        <v>16</v>
      </c>
      <c r="E9" t="s">
        <v>17</v>
      </c>
      <c r="F9" s="9" t="s">
        <v>24</v>
      </c>
      <c r="G9" s="11" t="s">
        <v>25</v>
      </c>
      <c r="H9" s="45">
        <f>0.000194981/(24*3600)</f>
        <v>2.256724537037037E-9</v>
      </c>
      <c r="I9" s="45">
        <f>0.00039/(24*3600)</f>
        <v>4.5138888888888891E-9</v>
      </c>
      <c r="J9" s="45">
        <f>0.000238/(24*3600)</f>
        <v>2.7546296296296297E-9</v>
      </c>
      <c r="K9" s="2"/>
      <c r="L9" t="s">
        <v>26</v>
      </c>
      <c r="M9" t="s">
        <v>27</v>
      </c>
      <c r="N9" s="6" t="b">
        <f>I9&gt;H9</f>
        <v>1</v>
      </c>
      <c r="O9" s="6" t="b">
        <f>I9&gt;J9</f>
        <v>1</v>
      </c>
      <c r="P9" s="6"/>
      <c r="Q9" s="6"/>
      <c r="R9" s="11">
        <f t="shared" si="2"/>
        <v>2.3800000000000004E-4</v>
      </c>
      <c r="S9" s="11"/>
      <c r="T9" t="s">
        <v>44</v>
      </c>
    </row>
    <row r="10" spans="1:21" x14ac:dyDescent="0.3">
      <c r="A10" t="s">
        <v>38</v>
      </c>
      <c r="B10" t="s">
        <v>23</v>
      </c>
      <c r="D10" t="s">
        <v>16</v>
      </c>
      <c r="E10" t="s">
        <v>40</v>
      </c>
      <c r="F10" s="9" t="s">
        <v>41</v>
      </c>
      <c r="G10" s="11" t="s">
        <v>25</v>
      </c>
      <c r="H10" s="2">
        <v>9.9999999999999995E-21</v>
      </c>
      <c r="I10" s="2">
        <v>9.9999999999999998E-20</v>
      </c>
      <c r="J10" s="2"/>
      <c r="K10" s="2"/>
      <c r="L10" t="s">
        <v>26</v>
      </c>
      <c r="M10" t="s">
        <v>45</v>
      </c>
      <c r="N10" s="6" t="b">
        <f>I10&gt;H10</f>
        <v>1</v>
      </c>
      <c r="O10" s="6" t="b">
        <f>I10&gt;J10</f>
        <v>1</v>
      </c>
      <c r="P10" s="6"/>
      <c r="Q10" s="6"/>
      <c r="R10" s="11">
        <f t="shared" si="2"/>
        <v>0</v>
      </c>
      <c r="S10" s="11"/>
    </row>
    <row r="11" spans="1:21" x14ac:dyDescent="0.3">
      <c r="A11" t="s">
        <v>22</v>
      </c>
      <c r="B11" t="s">
        <v>23</v>
      </c>
      <c r="D11" t="s">
        <v>16</v>
      </c>
      <c r="E11" t="s">
        <v>19</v>
      </c>
      <c r="F11" s="13" t="s">
        <v>24</v>
      </c>
      <c r="G11" s="11" t="s">
        <v>25</v>
      </c>
      <c r="H11" s="45">
        <f>0.002/(24*3600)</f>
        <v>2.3148148148148148E-8</v>
      </c>
      <c r="I11" s="45">
        <f>0.027/(24*3600)</f>
        <v>3.1249999999999997E-7</v>
      </c>
      <c r="J11" s="45">
        <f>0.04/(24*3600)/10</f>
        <v>4.6296296296296295E-8</v>
      </c>
      <c r="L11" t="s">
        <v>26</v>
      </c>
      <c r="M11" t="s">
        <v>27</v>
      </c>
      <c r="N11" s="6" t="b">
        <f>I11&gt;H11</f>
        <v>1</v>
      </c>
      <c r="O11" s="6" t="b">
        <f>I11&gt;J11</f>
        <v>1</v>
      </c>
      <c r="P11" s="11">
        <f t="shared" ref="P11" si="3">H11*3600*24</f>
        <v>2E-3</v>
      </c>
      <c r="Q11" s="11">
        <f t="shared" ref="Q11" si="4">I11*3600*24</f>
        <v>2.6999999999999996E-2</v>
      </c>
      <c r="R11" s="11">
        <f t="shared" si="2"/>
        <v>4.0000000000000001E-3</v>
      </c>
      <c r="S11" s="11"/>
      <c r="T11" t="s">
        <v>28</v>
      </c>
    </row>
    <row r="12" spans="1:21" x14ac:dyDescent="0.3">
      <c r="A12" t="s">
        <v>38</v>
      </c>
      <c r="B12" t="s">
        <v>23</v>
      </c>
      <c r="D12" t="s">
        <v>16</v>
      </c>
      <c r="E12" t="s">
        <v>17</v>
      </c>
      <c r="F12" s="9" t="s">
        <v>24</v>
      </c>
      <c r="G12" s="11" t="s">
        <v>31</v>
      </c>
      <c r="H12" s="45">
        <f>0.000194981/(24*3600)</f>
        <v>2.256724537037037E-9</v>
      </c>
      <c r="I12" s="45">
        <f>0.00039/(24*3600)</f>
        <v>4.5138888888888891E-9</v>
      </c>
      <c r="J12" s="45">
        <f>0.000238/(24*3600)</f>
        <v>2.7546296296296297E-9</v>
      </c>
      <c r="K12" s="2"/>
      <c r="L12" t="s">
        <v>26</v>
      </c>
      <c r="M12" t="s">
        <v>27</v>
      </c>
      <c r="N12" s="6" t="b">
        <f>I12&gt;H12</f>
        <v>1</v>
      </c>
      <c r="O12" s="6" t="b">
        <f>I12&gt;J12</f>
        <v>1</v>
      </c>
      <c r="P12" s="6"/>
      <c r="Q12" s="6"/>
      <c r="R12" s="11">
        <f t="shared" si="2"/>
        <v>2.3800000000000004E-4</v>
      </c>
      <c r="S12" s="11"/>
      <c r="T12" t="s">
        <v>44</v>
      </c>
    </row>
    <row r="13" spans="1:21" x14ac:dyDescent="0.3">
      <c r="A13" t="s">
        <v>38</v>
      </c>
      <c r="B13" t="s">
        <v>23</v>
      </c>
      <c r="D13" t="s">
        <v>16</v>
      </c>
      <c r="E13" t="s">
        <v>40</v>
      </c>
      <c r="F13" s="9" t="s">
        <v>41</v>
      </c>
      <c r="G13" s="11" t="s">
        <v>31</v>
      </c>
      <c r="H13" s="2">
        <v>9.9999999999999995E-21</v>
      </c>
      <c r="I13" s="2">
        <v>9.9999999999999998E-20</v>
      </c>
      <c r="J13" s="2"/>
      <c r="K13" s="2"/>
      <c r="L13" t="s">
        <v>26</v>
      </c>
      <c r="M13" t="s">
        <v>45</v>
      </c>
      <c r="N13" s="6" t="b">
        <f>I13&gt;H13</f>
        <v>1</v>
      </c>
      <c r="O13" s="6" t="b">
        <f>I13&gt;J13</f>
        <v>1</v>
      </c>
      <c r="P13" s="6"/>
      <c r="Q13" s="6"/>
      <c r="R13" s="11">
        <f t="shared" si="2"/>
        <v>0</v>
      </c>
      <c r="S13" s="11"/>
    </row>
    <row r="14" spans="1:21" x14ac:dyDescent="0.3">
      <c r="A14" t="s">
        <v>22</v>
      </c>
      <c r="B14" t="s">
        <v>23</v>
      </c>
      <c r="D14" t="s">
        <v>29</v>
      </c>
      <c r="E14" t="s">
        <v>19</v>
      </c>
      <c r="F14" s="13" t="s">
        <v>24</v>
      </c>
      <c r="G14" s="11" t="s">
        <v>25</v>
      </c>
      <c r="H14" s="45">
        <f>0.002/(24*3600)</f>
        <v>2.3148148148148148E-8</v>
      </c>
      <c r="I14" s="45">
        <f>0.04/(24*3600)</f>
        <v>4.6296296296296297E-7</v>
      </c>
      <c r="J14" s="45">
        <f>0.027/(24*3600)</f>
        <v>3.1249999999999997E-7</v>
      </c>
      <c r="L14" t="s">
        <v>26</v>
      </c>
      <c r="M14" t="s">
        <v>30</v>
      </c>
      <c r="N14" s="6" t="b">
        <f>I14&gt;H14</f>
        <v>1</v>
      </c>
      <c r="O14" s="6" t="b">
        <f>I14&gt;J14</f>
        <v>1</v>
      </c>
      <c r="P14" s="11">
        <f t="shared" ref="P14" si="5">H14*3600*24</f>
        <v>2E-3</v>
      </c>
      <c r="Q14" s="11">
        <f t="shared" ref="Q14" si="6">I14*3600*24</f>
        <v>0.04</v>
      </c>
      <c r="R14" s="11">
        <f t="shared" si="2"/>
        <v>2.6999999999999996E-2</v>
      </c>
      <c r="S14" s="11"/>
      <c r="T14" t="s">
        <v>28</v>
      </c>
    </row>
    <row r="15" spans="1:21" x14ac:dyDescent="0.3">
      <c r="A15" t="s">
        <v>38</v>
      </c>
      <c r="D15" t="s">
        <v>29</v>
      </c>
      <c r="E15" t="s">
        <v>17</v>
      </c>
      <c r="F15" s="14" t="s">
        <v>24</v>
      </c>
      <c r="G15" s="11" t="s">
        <v>19</v>
      </c>
      <c r="H15" s="11">
        <v>9.9999999999999995E-21</v>
      </c>
      <c r="I15" s="2">
        <v>1.3E-7</v>
      </c>
      <c r="J15" s="11">
        <v>2.7E-8</v>
      </c>
      <c r="L15" t="s">
        <v>26</v>
      </c>
      <c r="M15" t="s">
        <v>42</v>
      </c>
      <c r="N15" s="6" t="b">
        <f>J15&gt;H15</f>
        <v>1</v>
      </c>
      <c r="O15" s="6" t="b">
        <f>I15&gt;J15</f>
        <v>1</v>
      </c>
      <c r="P15" s="6"/>
      <c r="Q15" s="6"/>
      <c r="R15" s="11">
        <f t="shared" si="2"/>
        <v>2.3328000000000003E-3</v>
      </c>
      <c r="S15" s="11"/>
    </row>
    <row r="16" spans="1:21" x14ac:dyDescent="0.3">
      <c r="A16" t="s">
        <v>38</v>
      </c>
      <c r="D16" t="s">
        <v>29</v>
      </c>
      <c r="E16" t="s">
        <v>40</v>
      </c>
      <c r="F16" s="14" t="s">
        <v>41</v>
      </c>
      <c r="G16" s="11" t="s">
        <v>19</v>
      </c>
      <c r="H16" s="11">
        <v>9.9999999999999995E-21</v>
      </c>
      <c r="I16" s="11">
        <v>9.9999999999999998E-20</v>
      </c>
      <c r="J16" s="2"/>
      <c r="K16" s="2"/>
      <c r="L16" t="s">
        <v>26</v>
      </c>
      <c r="M16" t="s">
        <v>20</v>
      </c>
      <c r="N16" s="6" t="b">
        <f>I16&gt;H16</f>
        <v>1</v>
      </c>
      <c r="O16" s="6" t="b">
        <f>I16&gt;J16</f>
        <v>1</v>
      </c>
      <c r="P16" s="6"/>
      <c r="Q16" s="6"/>
      <c r="R16" s="11">
        <f t="shared" si="2"/>
        <v>0</v>
      </c>
      <c r="S16" s="11"/>
      <c r="T16" t="s">
        <v>43</v>
      </c>
    </row>
    <row r="17" spans="1:20" x14ac:dyDescent="0.3">
      <c r="A17" t="s">
        <v>15</v>
      </c>
      <c r="D17" t="s">
        <v>29</v>
      </c>
      <c r="E17" t="s">
        <v>17</v>
      </c>
      <c r="F17" s="8" t="s">
        <v>18</v>
      </c>
      <c r="G17" t="s">
        <v>19</v>
      </c>
      <c r="H17" s="2">
        <v>1E-4</v>
      </c>
      <c r="I17">
        <v>1</v>
      </c>
      <c r="M17" s="6" t="s">
        <v>20</v>
      </c>
      <c r="N17" s="6" t="b">
        <f>I17&gt;H17</f>
        <v>1</v>
      </c>
      <c r="O17" s="6" t="b">
        <f>I17&gt;J17</f>
        <v>1</v>
      </c>
      <c r="P17" s="6"/>
      <c r="Q17" s="6"/>
      <c r="R17" s="6"/>
      <c r="S17" s="6"/>
      <c r="T17" t="s">
        <v>21</v>
      </c>
    </row>
    <row r="18" spans="1:20" x14ac:dyDescent="0.3">
      <c r="A18" t="s">
        <v>38</v>
      </c>
      <c r="B18" t="s">
        <v>23</v>
      </c>
      <c r="D18" t="s">
        <v>29</v>
      </c>
      <c r="E18" t="s">
        <v>17</v>
      </c>
      <c r="F18" s="14" t="s">
        <v>24</v>
      </c>
      <c r="G18" s="11" t="s">
        <v>25</v>
      </c>
      <c r="H18" s="45">
        <f>0.000194981/(24*3600)</f>
        <v>2.256724537037037E-9</v>
      </c>
      <c r="I18" s="45">
        <f>0.00039/(24*3600)</f>
        <v>4.5138888888888891E-9</v>
      </c>
      <c r="J18" s="45">
        <f>0.000238/(24*3600)</f>
        <v>2.7546296296296297E-9</v>
      </c>
      <c r="K18" s="2"/>
      <c r="L18" t="s">
        <v>26</v>
      </c>
      <c r="M18" t="s">
        <v>27</v>
      </c>
      <c r="N18" s="6" t="b">
        <f>I18&gt;H18</f>
        <v>1</v>
      </c>
      <c r="O18" s="6" t="b">
        <f>I18&gt;J18</f>
        <v>1</v>
      </c>
      <c r="P18" s="6"/>
      <c r="Q18" s="6"/>
      <c r="R18" s="11">
        <f t="shared" ref="R18" si="7">J18*3600*24</f>
        <v>2.3800000000000004E-4</v>
      </c>
      <c r="S18" s="11"/>
      <c r="T18" t="s">
        <v>44</v>
      </c>
    </row>
    <row r="19" spans="1:20" x14ac:dyDescent="0.3">
      <c r="A19" t="s">
        <v>15</v>
      </c>
      <c r="B19" t="s">
        <v>23</v>
      </c>
      <c r="D19" t="s">
        <v>29</v>
      </c>
      <c r="E19" t="s">
        <v>17</v>
      </c>
      <c r="F19" s="8" t="s">
        <v>18</v>
      </c>
      <c r="G19" t="s">
        <v>25</v>
      </c>
      <c r="H19" s="2">
        <v>1E-4</v>
      </c>
      <c r="I19">
        <v>1</v>
      </c>
      <c r="M19" s="6" t="s">
        <v>20</v>
      </c>
      <c r="N19" s="6" t="b">
        <f>I19&gt;H19</f>
        <v>1</v>
      </c>
      <c r="O19" s="6" t="b">
        <f>I19&gt;J19</f>
        <v>1</v>
      </c>
      <c r="P19" s="6"/>
      <c r="Q19" s="6"/>
      <c r="R19" s="6"/>
      <c r="S19" s="6"/>
      <c r="T19" t="s">
        <v>21</v>
      </c>
    </row>
    <row r="20" spans="1:20" x14ac:dyDescent="0.3">
      <c r="A20" t="s">
        <v>15</v>
      </c>
      <c r="B20" t="s">
        <v>23</v>
      </c>
      <c r="D20" t="s">
        <v>29</v>
      </c>
      <c r="E20" t="s">
        <v>17</v>
      </c>
      <c r="F20" s="8" t="s">
        <v>18</v>
      </c>
      <c r="G20" t="s">
        <v>31</v>
      </c>
      <c r="H20" s="2">
        <v>1E-4</v>
      </c>
      <c r="I20">
        <v>1</v>
      </c>
      <c r="M20" s="6" t="s">
        <v>20</v>
      </c>
      <c r="N20" s="6" t="b">
        <f>I20&gt;H20</f>
        <v>1</v>
      </c>
      <c r="O20" s="6" t="b">
        <f>I20&gt;J20</f>
        <v>1</v>
      </c>
      <c r="P20" s="6"/>
      <c r="Q20" s="6"/>
      <c r="R20" s="6"/>
      <c r="S20" s="6"/>
      <c r="T20" t="s">
        <v>21</v>
      </c>
    </row>
    <row r="21" spans="1:20" x14ac:dyDescent="0.3">
      <c r="A21" t="s">
        <v>38</v>
      </c>
      <c r="B21" t="s">
        <v>23</v>
      </c>
      <c r="D21" t="s">
        <v>29</v>
      </c>
      <c r="E21" t="s">
        <v>40</v>
      </c>
      <c r="F21" s="14" t="s">
        <v>41</v>
      </c>
      <c r="G21" s="11" t="s">
        <v>25</v>
      </c>
      <c r="H21" s="11">
        <v>9.9999999999999995E-21</v>
      </c>
      <c r="I21" s="11">
        <v>9.9999999999999998E-20</v>
      </c>
      <c r="J21" s="2"/>
      <c r="K21" s="2"/>
      <c r="L21" t="s">
        <v>26</v>
      </c>
      <c r="M21" t="s">
        <v>45</v>
      </c>
      <c r="N21" s="6" t="b">
        <f>I21&gt;H21</f>
        <v>1</v>
      </c>
      <c r="O21" s="6" t="b">
        <f>I21&gt;J21</f>
        <v>1</v>
      </c>
      <c r="P21" s="6"/>
      <c r="Q21" s="6"/>
      <c r="R21" s="11">
        <f t="shared" ref="R21:R26" si="8">J21*3600*24</f>
        <v>0</v>
      </c>
      <c r="S21" s="11"/>
      <c r="T21" t="s">
        <v>43</v>
      </c>
    </row>
    <row r="22" spans="1:20" x14ac:dyDescent="0.3">
      <c r="A22" t="s">
        <v>22</v>
      </c>
      <c r="B22" t="s">
        <v>23</v>
      </c>
      <c r="D22" t="s">
        <v>16</v>
      </c>
      <c r="E22" t="s">
        <v>19</v>
      </c>
      <c r="F22" s="13" t="s">
        <v>24</v>
      </c>
      <c r="G22" s="11" t="s">
        <v>31</v>
      </c>
      <c r="H22" s="45">
        <v>9.9999999999999995E-21</v>
      </c>
      <c r="I22" s="46">
        <v>6.4218749999999996E-10</v>
      </c>
      <c r="J22" s="46">
        <v>2.8935185185185185E-10</v>
      </c>
      <c r="L22" t="s">
        <v>26</v>
      </c>
      <c r="M22" t="s">
        <v>32</v>
      </c>
      <c r="N22" s="6" t="b">
        <f>I22&gt;H22</f>
        <v>1</v>
      </c>
      <c r="O22" s="6" t="b">
        <f>I22&gt;J22</f>
        <v>1</v>
      </c>
      <c r="P22" s="11">
        <f t="shared" ref="P22" si="9">H22*3600*24</f>
        <v>8.6400000000000004E-16</v>
      </c>
      <c r="Q22" s="11">
        <f t="shared" ref="Q22" si="10">I22*3600*24</f>
        <v>5.5484999999999995E-5</v>
      </c>
      <c r="R22" s="11">
        <f t="shared" si="8"/>
        <v>2.5000000000000001E-5</v>
      </c>
      <c r="S22" s="11"/>
      <c r="T22" t="s">
        <v>33</v>
      </c>
    </row>
    <row r="23" spans="1:20" x14ac:dyDescent="0.3">
      <c r="A23" t="s">
        <v>38</v>
      </c>
      <c r="B23" t="s">
        <v>23</v>
      </c>
      <c r="D23" t="s">
        <v>29</v>
      </c>
      <c r="E23" t="s">
        <v>17</v>
      </c>
      <c r="F23" s="14" t="s">
        <v>24</v>
      </c>
      <c r="G23" s="11" t="s">
        <v>31</v>
      </c>
      <c r="H23" s="45">
        <f>0.000194981/(24*3600)</f>
        <v>2.256724537037037E-9</v>
      </c>
      <c r="I23" s="45">
        <f>0.00039/(24*3600)</f>
        <v>4.5138888888888891E-9</v>
      </c>
      <c r="J23" s="45">
        <f>0.000238/(24*3600)</f>
        <v>2.7546296296296297E-9</v>
      </c>
      <c r="K23" s="2"/>
      <c r="L23" t="s">
        <v>26</v>
      </c>
      <c r="M23" t="s">
        <v>27</v>
      </c>
      <c r="N23" s="6" t="b">
        <f>I23&gt;H23</f>
        <v>1</v>
      </c>
      <c r="O23" s="6" t="b">
        <f>I23&gt;J23</f>
        <v>1</v>
      </c>
      <c r="P23" s="6"/>
      <c r="Q23" s="6"/>
      <c r="R23" s="11">
        <f t="shared" si="8"/>
        <v>2.3800000000000004E-4</v>
      </c>
      <c r="S23" s="11"/>
      <c r="T23" t="s">
        <v>44</v>
      </c>
    </row>
    <row r="24" spans="1:20" x14ac:dyDescent="0.3">
      <c r="A24" t="s">
        <v>38</v>
      </c>
      <c r="B24" t="s">
        <v>23</v>
      </c>
      <c r="D24" t="s">
        <v>29</v>
      </c>
      <c r="E24" t="s">
        <v>40</v>
      </c>
      <c r="F24" s="14" t="s">
        <v>41</v>
      </c>
      <c r="G24" s="11" t="s">
        <v>31</v>
      </c>
      <c r="H24" s="11">
        <v>9.9999999999999995E-21</v>
      </c>
      <c r="I24" s="11">
        <v>9.9999999999999998E-20</v>
      </c>
      <c r="J24" s="2"/>
      <c r="K24" s="2"/>
      <c r="L24" t="s">
        <v>26</v>
      </c>
      <c r="M24" t="s">
        <v>45</v>
      </c>
      <c r="N24" s="6" t="b">
        <f>I24&gt;H24</f>
        <v>1</v>
      </c>
      <c r="O24" s="6" t="b">
        <f>I24&gt;J24</f>
        <v>1</v>
      </c>
      <c r="P24" s="6"/>
      <c r="Q24" s="6"/>
      <c r="R24" s="11">
        <f t="shared" si="8"/>
        <v>0</v>
      </c>
      <c r="S24" s="11"/>
      <c r="T24" t="s">
        <v>43</v>
      </c>
    </row>
    <row r="25" spans="1:20" x14ac:dyDescent="0.3">
      <c r="A25" t="s">
        <v>22</v>
      </c>
      <c r="B25" t="s">
        <v>23</v>
      </c>
      <c r="D25" t="s">
        <v>34</v>
      </c>
      <c r="E25" t="s">
        <v>19</v>
      </c>
      <c r="F25" s="13" t="s">
        <v>24</v>
      </c>
      <c r="G25" s="11" t="s">
        <v>31</v>
      </c>
      <c r="H25" s="45">
        <v>9.9999999999999995E-21</v>
      </c>
      <c r="I25" s="46">
        <f>0.00055485/(24*3600)</f>
        <v>6.4218749999999994E-9</v>
      </c>
      <c r="J25" s="46">
        <f>0.00025/(24*3600)</f>
        <v>2.8935185185185185E-9</v>
      </c>
      <c r="L25" t="s">
        <v>26</v>
      </c>
      <c r="M25" t="s">
        <v>32</v>
      </c>
      <c r="N25" s="6" t="b">
        <f>I25&gt;H25</f>
        <v>1</v>
      </c>
      <c r="O25" s="6" t="b">
        <f>I25&gt;J25</f>
        <v>1</v>
      </c>
      <c r="P25" s="11">
        <f t="shared" ref="P25:P26" si="11">H25*3600*24</f>
        <v>8.6400000000000004E-16</v>
      </c>
      <c r="Q25" s="11">
        <f t="shared" ref="Q25:Q26" si="12">I25*3600*24</f>
        <v>5.5484999999999996E-4</v>
      </c>
      <c r="R25" s="11">
        <f t="shared" si="8"/>
        <v>2.5000000000000001E-4</v>
      </c>
      <c r="S25" s="11"/>
      <c r="T25" t="s">
        <v>35</v>
      </c>
    </row>
    <row r="26" spans="1:20" x14ac:dyDescent="0.3">
      <c r="A26" t="s">
        <v>22</v>
      </c>
      <c r="B26" t="s">
        <v>23</v>
      </c>
      <c r="D26" t="s">
        <v>36</v>
      </c>
      <c r="E26" t="s">
        <v>19</v>
      </c>
      <c r="F26" s="13" t="s">
        <v>24</v>
      </c>
      <c r="G26" s="11" t="s">
        <v>31</v>
      </c>
      <c r="H26" s="45">
        <v>9.9999999999999995E-21</v>
      </c>
      <c r="I26" s="45">
        <v>3E-11</v>
      </c>
      <c r="J26" s="46">
        <v>2.05E-11</v>
      </c>
      <c r="K26" s="2"/>
      <c r="L26" t="s">
        <v>26</v>
      </c>
      <c r="M26" t="s">
        <v>37</v>
      </c>
      <c r="N26" s="6" t="b">
        <f>I26&gt;H26</f>
        <v>1</v>
      </c>
      <c r="O26" s="6" t="b">
        <f>I26&gt;J26</f>
        <v>1</v>
      </c>
      <c r="P26" s="11">
        <f t="shared" si="11"/>
        <v>8.6400000000000004E-16</v>
      </c>
      <c r="Q26" s="11">
        <f t="shared" si="12"/>
        <v>2.5919999999999999E-6</v>
      </c>
      <c r="R26" s="11">
        <f t="shared" si="8"/>
        <v>1.7712000000000001E-6</v>
      </c>
      <c r="S26" s="11"/>
      <c r="T26" t="s">
        <v>142</v>
      </c>
    </row>
    <row r="27" spans="1:20" x14ac:dyDescent="0.3">
      <c r="A27" t="s">
        <v>47</v>
      </c>
      <c r="F27" s="9" t="s">
        <v>41</v>
      </c>
      <c r="G27" s="6" t="s">
        <v>48</v>
      </c>
      <c r="H27" s="25">
        <v>3.15</v>
      </c>
      <c r="I27" s="25">
        <v>120</v>
      </c>
      <c r="J27" s="2"/>
      <c r="L27" t="s">
        <v>49</v>
      </c>
      <c r="M27" t="s">
        <v>50</v>
      </c>
      <c r="N27" s="6" t="b">
        <f t="shared" ref="N16:N60" si="13">I27&gt;H27</f>
        <v>1</v>
      </c>
      <c r="O27" s="6" t="b">
        <f t="shared" si="0"/>
        <v>1</v>
      </c>
      <c r="P27" s="6"/>
      <c r="Q27" s="6"/>
      <c r="T27" t="s">
        <v>51</v>
      </c>
    </row>
    <row r="28" spans="1:20" x14ac:dyDescent="0.3">
      <c r="A28" t="s">
        <v>47</v>
      </c>
      <c r="F28" s="9" t="s">
        <v>41</v>
      </c>
      <c r="G28" s="6" t="s">
        <v>52</v>
      </c>
      <c r="H28" s="25">
        <v>2.5</v>
      </c>
      <c r="I28" s="25">
        <v>136</v>
      </c>
      <c r="J28" s="2"/>
      <c r="L28" t="s">
        <v>49</v>
      </c>
      <c r="M28" t="s">
        <v>50</v>
      </c>
      <c r="N28" s="6" t="b">
        <f t="shared" si="13"/>
        <v>1</v>
      </c>
      <c r="O28" s="6" t="b">
        <f t="shared" si="0"/>
        <v>1</v>
      </c>
      <c r="P28" s="6"/>
      <c r="Q28" s="6"/>
    </row>
    <row r="29" spans="1:20" x14ac:dyDescent="0.3">
      <c r="A29" t="s">
        <v>47</v>
      </c>
      <c r="F29" s="9" t="s">
        <v>41</v>
      </c>
      <c r="G29" s="6" t="s">
        <v>53</v>
      </c>
      <c r="H29" s="25">
        <v>2.2000000000000002</v>
      </c>
      <c r="I29" s="25">
        <v>36</v>
      </c>
      <c r="J29" s="2"/>
      <c r="L29" t="s">
        <v>49</v>
      </c>
      <c r="M29" t="s">
        <v>50</v>
      </c>
      <c r="N29" s="6" t="b">
        <f t="shared" si="13"/>
        <v>1</v>
      </c>
      <c r="O29" s="6" t="b">
        <f t="shared" si="0"/>
        <v>1</v>
      </c>
      <c r="P29" s="6"/>
      <c r="Q29" s="6"/>
    </row>
    <row r="30" spans="1:20" x14ac:dyDescent="0.3">
      <c r="A30" t="s">
        <v>47</v>
      </c>
      <c r="F30" s="9" t="s">
        <v>41</v>
      </c>
      <c r="G30" s="6" t="s">
        <v>54</v>
      </c>
      <c r="H30" s="48">
        <v>0.5</v>
      </c>
      <c r="I30" s="25">
        <v>1.9</v>
      </c>
      <c r="J30" s="2"/>
      <c r="L30" t="s">
        <v>49</v>
      </c>
      <c r="M30" t="s">
        <v>50</v>
      </c>
      <c r="N30" s="6" t="b">
        <f t="shared" si="13"/>
        <v>1</v>
      </c>
      <c r="O30" s="6" t="b">
        <f t="shared" si="0"/>
        <v>1</v>
      </c>
      <c r="P30" s="6"/>
      <c r="Q30" s="6"/>
    </row>
    <row r="31" spans="1:20" x14ac:dyDescent="0.3">
      <c r="A31" t="s">
        <v>47</v>
      </c>
      <c r="F31" s="9" t="s">
        <v>41</v>
      </c>
      <c r="G31" s="6" t="s">
        <v>55</v>
      </c>
      <c r="H31" s="25">
        <v>1.3</v>
      </c>
      <c r="I31" s="25">
        <v>12</v>
      </c>
      <c r="J31" s="2"/>
      <c r="L31" t="s">
        <v>49</v>
      </c>
      <c r="M31" t="s">
        <v>50</v>
      </c>
      <c r="N31" s="6" t="b">
        <f t="shared" si="13"/>
        <v>1</v>
      </c>
      <c r="O31" s="6" t="b">
        <f t="shared" si="0"/>
        <v>1</v>
      </c>
      <c r="P31" s="6"/>
      <c r="Q31" s="6"/>
    </row>
    <row r="32" spans="1:20" x14ac:dyDescent="0.3">
      <c r="A32" t="s">
        <v>47</v>
      </c>
      <c r="F32" s="9" t="s">
        <v>41</v>
      </c>
      <c r="G32" s="6" t="s">
        <v>56</v>
      </c>
      <c r="H32" s="26">
        <v>20</v>
      </c>
      <c r="I32" s="26">
        <v>100</v>
      </c>
      <c r="J32" s="21"/>
      <c r="K32" s="22"/>
      <c r="L32" s="23" t="s">
        <v>49</v>
      </c>
      <c r="M32" s="22" t="s">
        <v>57</v>
      </c>
      <c r="N32" s="6" t="b">
        <f t="shared" si="13"/>
        <v>1</v>
      </c>
      <c r="O32" s="6" t="b">
        <f t="shared" si="0"/>
        <v>1</v>
      </c>
      <c r="P32" s="6"/>
      <c r="Q32" s="6"/>
      <c r="R32" s="22"/>
      <c r="S32" s="22"/>
      <c r="T32" s="24"/>
    </row>
    <row r="33" spans="1:20" x14ac:dyDescent="0.3">
      <c r="A33" t="s">
        <v>47</v>
      </c>
      <c r="F33" s="9" t="s">
        <v>41</v>
      </c>
      <c r="G33" s="6" t="s">
        <v>58</v>
      </c>
      <c r="H33" s="25">
        <v>0.45</v>
      </c>
      <c r="I33" s="25">
        <v>38</v>
      </c>
      <c r="J33" s="2"/>
      <c r="L33" t="s">
        <v>49</v>
      </c>
      <c r="M33" t="s">
        <v>50</v>
      </c>
      <c r="N33" s="6" t="b">
        <f t="shared" si="13"/>
        <v>1</v>
      </c>
      <c r="O33" s="6" t="b">
        <f t="shared" si="0"/>
        <v>1</v>
      </c>
      <c r="P33" s="6"/>
      <c r="Q33" s="6"/>
      <c r="T33" t="s">
        <v>59</v>
      </c>
    </row>
    <row r="34" spans="1:20" x14ac:dyDescent="0.3">
      <c r="A34" t="s">
        <v>47</v>
      </c>
      <c r="F34" s="9" t="s">
        <v>41</v>
      </c>
      <c r="G34" s="6" t="s">
        <v>60</v>
      </c>
      <c r="H34" s="25">
        <v>1.65</v>
      </c>
      <c r="I34" s="25">
        <v>26</v>
      </c>
      <c r="J34" s="2"/>
      <c r="L34" t="s">
        <v>49</v>
      </c>
      <c r="M34" t="s">
        <v>50</v>
      </c>
      <c r="N34" s="6" t="b">
        <f t="shared" si="13"/>
        <v>1</v>
      </c>
      <c r="O34" s="6" t="b">
        <f t="shared" ref="O34:O60" si="14">I34&gt;J34</f>
        <v>1</v>
      </c>
      <c r="P34" s="6"/>
      <c r="Q34" s="6"/>
    </row>
    <row r="35" spans="1:20" x14ac:dyDescent="0.3">
      <c r="A35" t="s">
        <v>47</v>
      </c>
      <c r="F35" s="9" t="s">
        <v>41</v>
      </c>
      <c r="G35" s="6" t="s">
        <v>61</v>
      </c>
      <c r="H35" s="25">
        <v>1.05</v>
      </c>
      <c r="I35" s="25">
        <v>20.5</v>
      </c>
      <c r="J35" s="2"/>
      <c r="L35" t="s">
        <v>49</v>
      </c>
      <c r="M35" t="s">
        <v>50</v>
      </c>
      <c r="N35" s="6" t="b">
        <f t="shared" si="13"/>
        <v>1</v>
      </c>
      <c r="O35" s="6" t="b">
        <f t="shared" si="14"/>
        <v>1</v>
      </c>
      <c r="P35" s="6"/>
      <c r="Q35" s="6"/>
    </row>
    <row r="36" spans="1:20" x14ac:dyDescent="0.3">
      <c r="A36" t="s">
        <v>47</v>
      </c>
      <c r="F36" s="9" t="s">
        <v>18</v>
      </c>
      <c r="G36" s="6" t="s">
        <v>62</v>
      </c>
      <c r="H36" s="27">
        <v>1</v>
      </c>
      <c r="I36" s="27">
        <v>2500000</v>
      </c>
      <c r="J36" s="2"/>
      <c r="L36" s="1" t="s">
        <v>63</v>
      </c>
      <c r="N36" s="6" t="b">
        <f t="shared" si="13"/>
        <v>1</v>
      </c>
      <c r="O36" s="6" t="b">
        <f t="shared" si="14"/>
        <v>1</v>
      </c>
      <c r="P36" s="6"/>
      <c r="Q36" s="6"/>
      <c r="T36" s="19" t="s">
        <v>64</v>
      </c>
    </row>
    <row r="37" spans="1:20" x14ac:dyDescent="0.3">
      <c r="A37" t="s">
        <v>47</v>
      </c>
      <c r="F37" s="9" t="s">
        <v>41</v>
      </c>
      <c r="G37" s="6" t="s">
        <v>65</v>
      </c>
      <c r="H37" s="25">
        <v>1.7</v>
      </c>
      <c r="I37" s="25">
        <v>23</v>
      </c>
      <c r="J37" s="2"/>
      <c r="L37" t="s">
        <v>49</v>
      </c>
      <c r="M37" t="s">
        <v>50</v>
      </c>
      <c r="N37" s="6" t="b">
        <f t="shared" si="13"/>
        <v>1</v>
      </c>
      <c r="O37" s="6" t="b">
        <f t="shared" si="14"/>
        <v>1</v>
      </c>
      <c r="P37" s="6"/>
      <c r="Q37" s="6"/>
    </row>
    <row r="38" spans="1:20" x14ac:dyDescent="0.3">
      <c r="A38" t="s">
        <v>47</v>
      </c>
      <c r="F38" s="9" t="s">
        <v>41</v>
      </c>
      <c r="G38" s="6" t="s">
        <v>66</v>
      </c>
      <c r="H38" s="48">
        <v>0.15</v>
      </c>
      <c r="I38" s="25">
        <v>1.6</v>
      </c>
      <c r="J38" s="2"/>
      <c r="L38" t="s">
        <v>49</v>
      </c>
      <c r="M38" t="s">
        <v>50</v>
      </c>
      <c r="N38" s="6" t="b">
        <f t="shared" si="13"/>
        <v>1</v>
      </c>
      <c r="O38" s="6" t="b">
        <f t="shared" si="14"/>
        <v>1</v>
      </c>
      <c r="P38" s="6"/>
      <c r="Q38" s="6"/>
    </row>
    <row r="39" spans="1:20" x14ac:dyDescent="0.3">
      <c r="A39" t="s">
        <v>47</v>
      </c>
      <c r="F39" s="9" t="s">
        <v>18</v>
      </c>
      <c r="G39" s="6" t="s">
        <v>67</v>
      </c>
      <c r="H39" s="27">
        <v>1</v>
      </c>
      <c r="I39" s="27">
        <v>2500000</v>
      </c>
      <c r="J39" s="2"/>
      <c r="L39" s="1" t="s">
        <v>63</v>
      </c>
      <c r="N39" s="6" t="b">
        <f t="shared" si="13"/>
        <v>1</v>
      </c>
      <c r="O39" s="6" t="b">
        <f t="shared" si="14"/>
        <v>1</v>
      </c>
      <c r="P39" s="6"/>
      <c r="Q39" s="6"/>
      <c r="T39" s="19" t="s">
        <v>64</v>
      </c>
    </row>
    <row r="40" spans="1:20" x14ac:dyDescent="0.3">
      <c r="A40" t="s">
        <v>47</v>
      </c>
      <c r="F40" s="9" t="s">
        <v>41</v>
      </c>
      <c r="G40" s="6" t="s">
        <v>68</v>
      </c>
      <c r="H40" s="25">
        <v>0.5</v>
      </c>
      <c r="I40" s="25">
        <v>2500</v>
      </c>
      <c r="J40" s="2"/>
      <c r="L40" t="s">
        <v>49</v>
      </c>
      <c r="N40" s="6" t="b">
        <f t="shared" si="13"/>
        <v>1</v>
      </c>
      <c r="O40" s="6" t="b">
        <f t="shared" si="14"/>
        <v>1</v>
      </c>
      <c r="P40" s="6"/>
      <c r="Q40" s="6"/>
    </row>
    <row r="41" spans="1:20" x14ac:dyDescent="0.3">
      <c r="A41" t="s">
        <v>47</v>
      </c>
      <c r="F41" s="9" t="s">
        <v>18</v>
      </c>
      <c r="G41" s="6" t="s">
        <v>69</v>
      </c>
      <c r="H41" s="28">
        <v>1</v>
      </c>
      <c r="I41" s="25">
        <v>2500000</v>
      </c>
      <c r="J41" s="2"/>
      <c r="L41" s="1" t="s">
        <v>63</v>
      </c>
      <c r="N41" s="6" t="b">
        <f t="shared" si="13"/>
        <v>1</v>
      </c>
      <c r="O41" s="6" t="b">
        <f t="shared" si="14"/>
        <v>1</v>
      </c>
      <c r="P41" s="6"/>
      <c r="Q41" s="6"/>
      <c r="T41" t="s">
        <v>70</v>
      </c>
    </row>
    <row r="42" spans="1:20" x14ac:dyDescent="0.3">
      <c r="A42" t="s">
        <v>47</v>
      </c>
      <c r="B42" t="s">
        <v>23</v>
      </c>
      <c r="F42" s="9" t="s">
        <v>71</v>
      </c>
      <c r="G42" s="6" t="s">
        <v>25</v>
      </c>
      <c r="H42" s="25"/>
      <c r="I42" s="25"/>
      <c r="J42" s="2"/>
      <c r="L42" t="s">
        <v>49</v>
      </c>
      <c r="M42" t="s">
        <v>72</v>
      </c>
      <c r="N42" s="6" t="b">
        <f t="shared" si="13"/>
        <v>0</v>
      </c>
      <c r="O42" s="6" t="b">
        <f t="shared" si="14"/>
        <v>0</v>
      </c>
      <c r="P42" s="6"/>
      <c r="Q42" s="6"/>
      <c r="T42" t="s">
        <v>73</v>
      </c>
    </row>
    <row r="43" spans="1:20" x14ac:dyDescent="0.3">
      <c r="A43" t="s">
        <v>47</v>
      </c>
      <c r="B43" t="s">
        <v>23</v>
      </c>
      <c r="F43" s="9" t="s">
        <v>71</v>
      </c>
      <c r="G43" s="6" t="s">
        <v>31</v>
      </c>
      <c r="H43" s="25"/>
      <c r="I43" s="25"/>
      <c r="J43" s="2"/>
      <c r="L43" t="s">
        <v>49</v>
      </c>
      <c r="M43" t="s">
        <v>72</v>
      </c>
      <c r="N43" s="6" t="b">
        <f t="shared" si="13"/>
        <v>0</v>
      </c>
      <c r="O43" s="6" t="b">
        <f t="shared" si="14"/>
        <v>0</v>
      </c>
      <c r="P43" s="6"/>
      <c r="Q43" s="6"/>
      <c r="T43" t="s">
        <v>73</v>
      </c>
    </row>
    <row r="44" spans="1:20" x14ac:dyDescent="0.3">
      <c r="A44" t="s">
        <v>74</v>
      </c>
      <c r="F44" s="9" t="s">
        <v>41</v>
      </c>
      <c r="G44" s="6" t="s">
        <v>48</v>
      </c>
      <c r="H44" s="10">
        <v>940</v>
      </c>
      <c r="I44">
        <v>960</v>
      </c>
      <c r="L44" s="1" t="s">
        <v>75</v>
      </c>
      <c r="M44" s="1" t="s">
        <v>76</v>
      </c>
      <c r="N44" s="6" t="b">
        <f t="shared" si="13"/>
        <v>1</v>
      </c>
      <c r="O44" s="6" t="b">
        <f t="shared" si="14"/>
        <v>1</v>
      </c>
      <c r="P44" s="6"/>
      <c r="Q44" s="6"/>
      <c r="R44" s="1"/>
      <c r="S44" s="1"/>
    </row>
    <row r="45" spans="1:20" x14ac:dyDescent="0.3">
      <c r="A45" t="s">
        <v>74</v>
      </c>
      <c r="F45" s="9" t="s">
        <v>41</v>
      </c>
      <c r="G45" s="6" t="s">
        <v>52</v>
      </c>
      <c r="H45" s="10">
        <v>910</v>
      </c>
      <c r="I45">
        <v>930</v>
      </c>
      <c r="L45" s="1" t="s">
        <v>75</v>
      </c>
      <c r="M45" s="1" t="s">
        <v>76</v>
      </c>
      <c r="N45" s="6" t="b">
        <f t="shared" si="13"/>
        <v>1</v>
      </c>
      <c r="O45" s="6" t="b">
        <f t="shared" si="14"/>
        <v>1</v>
      </c>
      <c r="P45" s="6"/>
      <c r="Q45" s="6"/>
      <c r="R45" s="1"/>
      <c r="S45" s="1"/>
    </row>
    <row r="46" spans="1:20" x14ac:dyDescent="0.3">
      <c r="A46" t="s">
        <v>74</v>
      </c>
      <c r="F46" s="9" t="s">
        <v>41</v>
      </c>
      <c r="G46" s="6" t="s">
        <v>53</v>
      </c>
      <c r="H46" s="10">
        <v>890</v>
      </c>
      <c r="I46">
        <v>910</v>
      </c>
      <c r="L46" s="1" t="s">
        <v>75</v>
      </c>
      <c r="M46" s="1" t="s">
        <v>76</v>
      </c>
      <c r="N46" s="6" t="b">
        <f t="shared" si="13"/>
        <v>1</v>
      </c>
      <c r="O46" s="6" t="b">
        <f t="shared" si="14"/>
        <v>1</v>
      </c>
      <c r="P46" s="6"/>
      <c r="Q46" s="6"/>
      <c r="R46" s="1"/>
      <c r="S46" s="1"/>
    </row>
    <row r="47" spans="1:20" x14ac:dyDescent="0.3">
      <c r="A47" t="s">
        <v>74</v>
      </c>
      <c r="F47" s="9" t="s">
        <v>41</v>
      </c>
      <c r="G47" s="6" t="s">
        <v>54</v>
      </c>
      <c r="H47" s="10">
        <v>1040</v>
      </c>
      <c r="I47">
        <v>1110</v>
      </c>
      <c r="L47" s="1" t="s">
        <v>75</v>
      </c>
      <c r="M47" s="1" t="s">
        <v>76</v>
      </c>
      <c r="N47" s="6" t="b">
        <f t="shared" si="13"/>
        <v>1</v>
      </c>
      <c r="O47" s="6" t="b">
        <f t="shared" si="14"/>
        <v>1</v>
      </c>
      <c r="P47" s="6"/>
      <c r="Q47" s="6"/>
      <c r="R47" s="1"/>
      <c r="S47" s="1"/>
    </row>
    <row r="48" spans="1:20" x14ac:dyDescent="0.3">
      <c r="A48" t="s">
        <v>74</v>
      </c>
      <c r="F48" s="9" t="s">
        <v>41</v>
      </c>
      <c r="G48" s="6" t="s">
        <v>55</v>
      </c>
      <c r="H48" s="6">
        <v>1200</v>
      </c>
      <c r="I48">
        <v>1550</v>
      </c>
      <c r="L48" s="1" t="s">
        <v>75</v>
      </c>
      <c r="M48" s="1" t="s">
        <v>76</v>
      </c>
      <c r="N48" s="6" t="b">
        <f t="shared" si="13"/>
        <v>1</v>
      </c>
      <c r="O48" s="6" t="b">
        <f t="shared" si="14"/>
        <v>1</v>
      </c>
      <c r="P48" s="6"/>
      <c r="Q48" s="6"/>
      <c r="R48" s="1"/>
      <c r="S48" s="1"/>
    </row>
    <row r="49" spans="1:20" x14ac:dyDescent="0.3">
      <c r="A49" t="s">
        <v>74</v>
      </c>
      <c r="F49" s="9" t="s">
        <v>41</v>
      </c>
      <c r="G49" s="6" t="s">
        <v>56</v>
      </c>
      <c r="H49" s="10">
        <v>1200</v>
      </c>
      <c r="I49">
        <v>1500</v>
      </c>
      <c r="L49" s="1" t="s">
        <v>77</v>
      </c>
      <c r="N49" s="6" t="b">
        <f t="shared" si="13"/>
        <v>1</v>
      </c>
      <c r="O49" s="6" t="b">
        <f t="shared" si="14"/>
        <v>1</v>
      </c>
      <c r="P49" s="6"/>
      <c r="Q49" s="6"/>
      <c r="T49" t="s">
        <v>78</v>
      </c>
    </row>
    <row r="50" spans="1:20" x14ac:dyDescent="0.3">
      <c r="A50" t="s">
        <v>74</v>
      </c>
      <c r="F50" s="9" t="s">
        <v>41</v>
      </c>
      <c r="G50" s="6" t="s">
        <v>58</v>
      </c>
      <c r="H50" s="10">
        <v>1030</v>
      </c>
      <c r="I50">
        <v>1600</v>
      </c>
      <c r="L50" s="1" t="s">
        <v>75</v>
      </c>
      <c r="M50" s="1" t="s">
        <v>79</v>
      </c>
      <c r="N50" s="6" t="b">
        <f t="shared" si="13"/>
        <v>1</v>
      </c>
      <c r="O50" s="6" t="b">
        <f t="shared" si="14"/>
        <v>1</v>
      </c>
      <c r="P50" s="6"/>
      <c r="Q50" s="6"/>
      <c r="R50" s="1"/>
      <c r="S50" s="1"/>
    </row>
    <row r="51" spans="1:20" x14ac:dyDescent="0.3">
      <c r="A51" t="s">
        <v>74</v>
      </c>
      <c r="F51" s="9" t="s">
        <v>41</v>
      </c>
      <c r="G51" s="6" t="s">
        <v>60</v>
      </c>
      <c r="H51" s="10">
        <v>1380</v>
      </c>
      <c r="I51">
        <v>1400</v>
      </c>
      <c r="L51" s="1" t="s">
        <v>75</v>
      </c>
      <c r="M51" s="1" t="s">
        <v>76</v>
      </c>
      <c r="N51" s="6" t="b">
        <f t="shared" si="13"/>
        <v>1</v>
      </c>
      <c r="O51" s="6" t="b">
        <f t="shared" si="14"/>
        <v>1</v>
      </c>
      <c r="P51" s="6"/>
      <c r="Q51" s="6"/>
      <c r="R51" s="1"/>
      <c r="S51" s="1"/>
    </row>
    <row r="52" spans="1:20" x14ac:dyDescent="0.3">
      <c r="A52" t="s">
        <v>74</v>
      </c>
      <c r="F52" s="9" t="s">
        <v>41</v>
      </c>
      <c r="G52" s="6" t="s">
        <v>61</v>
      </c>
      <c r="H52" s="10">
        <v>1020</v>
      </c>
      <c r="I52">
        <v>1250</v>
      </c>
      <c r="L52" s="1" t="s">
        <v>75</v>
      </c>
      <c r="M52" s="1" t="s">
        <v>80</v>
      </c>
      <c r="N52" s="6" t="b">
        <f t="shared" si="13"/>
        <v>1</v>
      </c>
      <c r="O52" s="6" t="b">
        <f t="shared" si="14"/>
        <v>1</v>
      </c>
      <c r="P52" s="6"/>
      <c r="Q52" s="6"/>
      <c r="R52" s="1"/>
      <c r="S52" s="1"/>
      <c r="T52" t="s">
        <v>81</v>
      </c>
    </row>
    <row r="53" spans="1:20" x14ac:dyDescent="0.3">
      <c r="A53" t="s">
        <v>74</v>
      </c>
      <c r="F53" s="9" t="s">
        <v>41</v>
      </c>
      <c r="G53" s="6" t="s">
        <v>62</v>
      </c>
      <c r="H53" s="6">
        <v>20</v>
      </c>
      <c r="I53">
        <v>60</v>
      </c>
      <c r="L53" t="s">
        <v>75</v>
      </c>
      <c r="M53" s="1" t="s">
        <v>76</v>
      </c>
      <c r="N53" s="6" t="b">
        <f t="shared" si="13"/>
        <v>1</v>
      </c>
      <c r="O53" s="6" t="b">
        <f t="shared" si="14"/>
        <v>1</v>
      </c>
      <c r="P53" s="6"/>
      <c r="Q53" s="6"/>
      <c r="R53" s="1"/>
      <c r="S53" s="1"/>
    </row>
    <row r="54" spans="1:20" x14ac:dyDescent="0.3">
      <c r="A54" t="s">
        <v>74</v>
      </c>
      <c r="F54" s="9" t="s">
        <v>41</v>
      </c>
      <c r="G54" s="6" t="s">
        <v>65</v>
      </c>
      <c r="H54" s="6">
        <v>1150</v>
      </c>
      <c r="I54">
        <v>1590</v>
      </c>
      <c r="L54" t="s">
        <v>75</v>
      </c>
      <c r="M54" s="1" t="s">
        <v>79</v>
      </c>
      <c r="N54" s="6" t="b">
        <f t="shared" si="13"/>
        <v>1</v>
      </c>
      <c r="O54" s="6" t="b">
        <f t="shared" si="14"/>
        <v>1</v>
      </c>
      <c r="P54" s="6"/>
      <c r="Q54" s="6"/>
      <c r="R54" s="1"/>
      <c r="S54" s="1"/>
      <c r="T54" t="s">
        <v>82</v>
      </c>
    </row>
    <row r="55" spans="1:20" x14ac:dyDescent="0.3">
      <c r="A55" t="s">
        <v>74</v>
      </c>
      <c r="F55" s="9" t="s">
        <v>41</v>
      </c>
      <c r="G55" s="6" t="s">
        <v>66</v>
      </c>
      <c r="H55" s="6">
        <v>1100</v>
      </c>
      <c r="I55">
        <v>1250</v>
      </c>
      <c r="L55" t="s">
        <v>75</v>
      </c>
      <c r="M55" s="1" t="s">
        <v>79</v>
      </c>
      <c r="N55" s="6" t="b">
        <f t="shared" si="13"/>
        <v>1</v>
      </c>
      <c r="O55" s="6" t="b">
        <f t="shared" si="14"/>
        <v>1</v>
      </c>
      <c r="P55" s="6"/>
      <c r="Q55" s="6"/>
      <c r="R55" s="1"/>
      <c r="S55" s="1"/>
      <c r="T55" t="s">
        <v>83</v>
      </c>
    </row>
    <row r="56" spans="1:20" x14ac:dyDescent="0.3">
      <c r="A56" t="s">
        <v>74</v>
      </c>
      <c r="F56" s="9" t="s">
        <v>41</v>
      </c>
      <c r="G56" s="12" t="s">
        <v>67</v>
      </c>
      <c r="H56" s="6">
        <v>15</v>
      </c>
      <c r="I56" s="6">
        <v>17</v>
      </c>
      <c r="L56" t="s">
        <v>75</v>
      </c>
      <c r="N56" s="6" t="b">
        <f t="shared" si="13"/>
        <v>1</v>
      </c>
      <c r="O56" s="6" t="b">
        <f t="shared" si="14"/>
        <v>1</v>
      </c>
      <c r="P56" s="6"/>
      <c r="Q56" s="6"/>
      <c r="T56" s="6" t="s">
        <v>84</v>
      </c>
    </row>
    <row r="57" spans="1:20" x14ac:dyDescent="0.3">
      <c r="A57" t="s">
        <v>74</v>
      </c>
      <c r="F57" s="9" t="s">
        <v>41</v>
      </c>
      <c r="G57" s="6" t="s">
        <v>68</v>
      </c>
      <c r="H57" s="10">
        <v>1090</v>
      </c>
      <c r="I57">
        <v>1136</v>
      </c>
      <c r="L57" s="6" t="s">
        <v>75</v>
      </c>
      <c r="M57" s="1" t="s">
        <v>85</v>
      </c>
      <c r="N57" s="6" t="b">
        <f t="shared" si="13"/>
        <v>1</v>
      </c>
      <c r="O57" s="6" t="b">
        <f t="shared" si="14"/>
        <v>1</v>
      </c>
      <c r="P57" s="6"/>
      <c r="Q57" s="6"/>
      <c r="R57" s="1"/>
      <c r="S57" s="1"/>
      <c r="T57" t="s">
        <v>86</v>
      </c>
    </row>
    <row r="58" spans="1:20" x14ac:dyDescent="0.3">
      <c r="A58" t="s">
        <v>74</v>
      </c>
      <c r="B58" t="s">
        <v>23</v>
      </c>
      <c r="F58" s="9" t="s">
        <v>41</v>
      </c>
      <c r="G58" s="6" t="s">
        <v>25</v>
      </c>
      <c r="H58" s="10">
        <v>1090</v>
      </c>
      <c r="I58">
        <v>1136</v>
      </c>
      <c r="L58" s="6" t="s">
        <v>75</v>
      </c>
      <c r="M58" s="1" t="s">
        <v>85</v>
      </c>
      <c r="N58" s="6" t="b">
        <f t="shared" si="13"/>
        <v>1</v>
      </c>
      <c r="O58" s="6" t="b">
        <f t="shared" si="14"/>
        <v>1</v>
      </c>
      <c r="P58" s="6"/>
      <c r="Q58" s="6"/>
      <c r="R58" s="1"/>
      <c r="S58" s="1"/>
      <c r="T58" t="s">
        <v>86</v>
      </c>
    </row>
    <row r="59" spans="1:20" x14ac:dyDescent="0.3">
      <c r="A59" t="s">
        <v>74</v>
      </c>
      <c r="B59" t="s">
        <v>23</v>
      </c>
      <c r="F59" s="9" t="s">
        <v>41</v>
      </c>
      <c r="G59" s="6" t="s">
        <v>31</v>
      </c>
      <c r="H59" s="10">
        <v>1090</v>
      </c>
      <c r="I59">
        <v>1136</v>
      </c>
      <c r="L59" s="6" t="s">
        <v>75</v>
      </c>
      <c r="M59" s="1" t="s">
        <v>85</v>
      </c>
      <c r="N59" s="6" t="b">
        <f t="shared" si="13"/>
        <v>1</v>
      </c>
      <c r="O59" s="6" t="b">
        <f t="shared" si="14"/>
        <v>1</v>
      </c>
      <c r="P59" s="6"/>
      <c r="Q59" s="6"/>
      <c r="R59" s="1"/>
      <c r="S59" s="1"/>
      <c r="T59" t="s">
        <v>86</v>
      </c>
    </row>
    <row r="60" spans="1:20" x14ac:dyDescent="0.3">
      <c r="A60" t="s">
        <v>74</v>
      </c>
      <c r="F60" s="13" t="s">
        <v>41</v>
      </c>
      <c r="G60" s="11" t="s">
        <v>69</v>
      </c>
      <c r="H60" s="25">
        <v>800</v>
      </c>
      <c r="I60" s="25">
        <v>1500</v>
      </c>
      <c r="L60" t="s">
        <v>75</v>
      </c>
      <c r="M60" t="s">
        <v>87</v>
      </c>
      <c r="N60" s="6" t="b">
        <f t="shared" si="13"/>
        <v>1</v>
      </c>
      <c r="O60" s="6" t="b">
        <f t="shared" si="14"/>
        <v>1</v>
      </c>
      <c r="P60" s="6"/>
      <c r="Q60" s="6"/>
      <c r="T60" t="s">
        <v>88</v>
      </c>
    </row>
    <row r="61" spans="1:20" x14ac:dyDescent="0.3">
      <c r="H61" s="25"/>
      <c r="I61" s="25"/>
    </row>
    <row r="64" spans="1:20" x14ac:dyDescent="0.3">
      <c r="L64" s="2"/>
      <c r="M64" s="2"/>
      <c r="N64" s="2"/>
      <c r="O64" s="2"/>
      <c r="P64" s="2"/>
      <c r="Q64" s="2"/>
      <c r="R64" s="2"/>
      <c r="S64" s="2"/>
      <c r="T64" s="2"/>
    </row>
    <row r="65" spans="12:20" x14ac:dyDescent="0.3">
      <c r="L65" s="2"/>
      <c r="M65" s="2"/>
      <c r="N65" s="2"/>
      <c r="O65" s="2"/>
      <c r="P65" s="2"/>
      <c r="Q65" s="2"/>
      <c r="R65" s="2"/>
      <c r="S65" s="2"/>
      <c r="T65" s="2"/>
    </row>
    <row r="66" spans="12:20" x14ac:dyDescent="0.3">
      <c r="L66" s="2"/>
      <c r="M66" s="2"/>
      <c r="N66" s="2"/>
      <c r="O66" s="2"/>
      <c r="P66" s="2"/>
      <c r="Q66" s="2"/>
      <c r="R66" s="2"/>
      <c r="S66" s="2"/>
      <c r="T66" s="2"/>
    </row>
    <row r="67" spans="12:20" x14ac:dyDescent="0.3">
      <c r="L67" s="2"/>
      <c r="M67" s="2"/>
      <c r="N67" s="2"/>
      <c r="O67" s="2"/>
      <c r="P67" s="2"/>
      <c r="Q67" s="2"/>
      <c r="R67" s="2"/>
      <c r="S67" s="2"/>
      <c r="T67" s="2"/>
    </row>
    <row r="68" spans="12:20" x14ac:dyDescent="0.3">
      <c r="L68" s="2"/>
      <c r="M68" s="2"/>
      <c r="N68" s="2"/>
      <c r="O68" s="2"/>
      <c r="P68" s="2"/>
      <c r="Q68" s="2"/>
      <c r="R68" s="2"/>
      <c r="S68" s="2"/>
      <c r="T68" s="2"/>
    </row>
    <row r="69" spans="12:20" x14ac:dyDescent="0.3">
      <c r="L69" s="2"/>
      <c r="M69" s="2"/>
      <c r="N69" s="2"/>
      <c r="O69" s="2"/>
      <c r="P69" s="2"/>
      <c r="Q69" s="2"/>
      <c r="R69" s="2"/>
      <c r="S69" s="2"/>
      <c r="T69" s="2"/>
    </row>
  </sheetData>
  <autoFilter ref="A1:T60" xr:uid="{2AE47D20-303D-49B4-9230-D12BF9CB0112}">
    <sortState xmlns:xlrd2="http://schemas.microsoft.com/office/spreadsheetml/2017/richdata2" ref="A3:T26">
      <sortCondition ref="G1:G60"/>
    </sortState>
  </autoFilter>
  <phoneticPr fontId="5" type="noConversion"/>
  <dataValidations count="1">
    <dataValidation type="list" allowBlank="1" showInputMessage="1" showErrorMessage="1" sqref="E109:E110" xr:uid="{6C20B6BE-CD2E-4471-81F1-E8281B3E4F14}">
      <formula1>"Triangular,Uniform,Powerlaw"</formula1>
    </dataValidation>
  </dataValidations>
  <hyperlinks>
    <hyperlink ref="M44" r:id="rId1" display="https://edu.rsc.org/experiments/identifying-polymers-by-density/385.article" xr:uid="{DC5BB5BC-C4D2-41CE-AF28-A83790C886F3}"/>
    <hyperlink ref="M45" r:id="rId2" display="https://edu.rsc.org/experiments/identifying-polymers-by-density/385.article" xr:uid="{22035A27-EA06-4915-B178-1ED25841B203}"/>
    <hyperlink ref="M46" r:id="rId3" display="https://edu.rsc.org/experiments/identifying-polymers-by-density/385.article" xr:uid="{6EC303B0-345B-4E17-85D6-9D3BA3F55E1A}"/>
    <hyperlink ref="M47" r:id="rId4" display="https://edu.rsc.org/experiments/identifying-polymers-by-density/385.article" xr:uid="{6D3163F9-18C3-49FF-9750-8AF84C17AD77}"/>
    <hyperlink ref="M48" r:id="rId5" display="https://edu.rsc.org/experiments/identifying-polymers-by-density/385.article" xr:uid="{F249AC44-47DF-4A59-B052-714DB0863F77}"/>
    <hyperlink ref="M51" r:id="rId6" display="https://edu.rsc.org/experiments/identifying-polymers-by-density/385.article" xr:uid="{8B914F5C-1706-4CC3-A01A-125DCB41287B}"/>
    <hyperlink ref="M53" r:id="rId7" display="https://edu.rsc.org/experiments/identifying-polymers-by-density/385.article" xr:uid="{83C99C1C-C8F6-4D5A-9A06-2F66A8C5C0B7}"/>
    <hyperlink ref="M52" r:id="rId8" display="https://omnexus.specialchem.com/polymer-property/density" xr:uid="{92873A5D-C2F9-4EAE-9926-6D31E1DBBE4F}"/>
    <hyperlink ref="M57" r:id="rId9" display="https://iopscience.iop.org/article/10.1088/1757-899X/650/1/012041/pdf" xr:uid="{A2790B52-97A1-402F-8E44-7EC21C076288}"/>
    <hyperlink ref="M50" r:id="rId10" display="https://web.archive.org/web/20240712211553/https:/omnexus.specialchem.com/polymer-property/density" xr:uid="{4373BA71-850C-495A-B53C-79093F6E8561}"/>
    <hyperlink ref="M54" r:id="rId11" display="https://web.archive.org/web/20240712211553/https:/omnexus.specialchem.com/polymer-property/density" xr:uid="{03040F1B-22D4-4F69-B782-55A2F4324523}"/>
    <hyperlink ref="M55" r:id="rId12" display="https://web.archive.org/web/20240712211553/https:/omnexus.specialchem.com/polymer-property/density" xr:uid="{296026C5-38B0-4917-8327-843AB1173587}"/>
    <hyperlink ref="M59" r:id="rId13" display="https://iopscience.iop.org/article/10.1088/1757-899X/650/1/012041/pdf" xr:uid="{1CFF1B1E-39B4-4929-8186-D24F901C67BB}"/>
    <hyperlink ref="M58" r:id="rId14" display="https://iopscience.iop.org/article/10.1088/1757-899X/650/1/012041/pdf" xr:uid="{58C5B01B-BCD8-4F0B-B52E-EB89FCAF350B}"/>
  </hyperlinks>
  <pageMargins left="0.7" right="0.7" top="0.75" bottom="0.75" header="0.3" footer="0.3"/>
  <pageSetup orientation="portrait" r:id="rId1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D7D180D-0C3B-40D2-824E-2D06F6EBC901}">
          <x14:formula1>
            <xm:f>Distributions!$A$2:$A$17</xm:f>
          </x14:formula1>
          <xm:sqref>F2:F126</xm:sqref>
        </x14:dataValidation>
        <x14:dataValidation type="list" allowBlank="1" showInputMessage="1" showErrorMessage="1" xr:uid="{63A27DCE-AD25-4102-9035-0521D66C4A62}">
          <x14:formula1>
            <xm:f>Tables!$C$2:$C$8</xm:f>
          </x14:formula1>
          <xm:sqref>E2:E108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4608D-BDA8-481A-9998-8003695AEAE8}">
  <sheetPr>
    <tabColor theme="6" tint="0.59999389629810485"/>
  </sheetPr>
  <dimension ref="A1:N10"/>
  <sheetViews>
    <sheetView workbookViewId="0">
      <selection activeCell="G7" sqref="G7"/>
    </sheetView>
  </sheetViews>
  <sheetFormatPr defaultRowHeight="14.4" x14ac:dyDescent="0.3"/>
  <cols>
    <col min="3" max="3" width="14.33203125" bestFit="1" customWidth="1"/>
    <col min="4" max="4" width="12.5546875" bestFit="1" customWidth="1"/>
    <col min="12" max="12" width="14.33203125" bestFit="1" customWidth="1"/>
    <col min="13" max="13" width="11.33203125" bestFit="1" customWidth="1"/>
    <col min="14" max="14" width="10.33203125" customWidth="1"/>
  </cols>
  <sheetData>
    <row r="1" spans="1:14" x14ac:dyDescent="0.3">
      <c r="A1" t="s">
        <v>89</v>
      </c>
      <c r="B1" t="s">
        <v>2</v>
      </c>
      <c r="C1" t="s">
        <v>3</v>
      </c>
      <c r="D1" t="s">
        <v>90</v>
      </c>
      <c r="E1" t="s">
        <v>11</v>
      </c>
    </row>
    <row r="2" spans="1:14" x14ac:dyDescent="0.3">
      <c r="A2" t="s">
        <v>91</v>
      </c>
      <c r="B2" t="s">
        <v>92</v>
      </c>
      <c r="D2" t="e">
        <f>#REF!*1000000</f>
        <v>#REF!</v>
      </c>
      <c r="E2" t="s">
        <v>93</v>
      </c>
      <c r="N2" s="30"/>
    </row>
    <row r="3" spans="1:14" x14ac:dyDescent="0.3">
      <c r="A3" t="s">
        <v>94</v>
      </c>
      <c r="B3" t="s">
        <v>92</v>
      </c>
      <c r="D3" s="25" t="e">
        <f>#REF!</f>
        <v>#REF!</v>
      </c>
      <c r="G3" t="e">
        <f>D2*D3</f>
        <v>#REF!</v>
      </c>
      <c r="N3" s="30"/>
    </row>
    <row r="4" spans="1:14" x14ac:dyDescent="0.3">
      <c r="A4" t="s">
        <v>95</v>
      </c>
      <c r="B4" t="s">
        <v>92</v>
      </c>
      <c r="C4" t="s">
        <v>96</v>
      </c>
      <c r="D4" s="30" t="e">
        <f>#REF!</f>
        <v>#REF!</v>
      </c>
      <c r="G4" t="e">
        <f>($D$2-$G$3)*D4</f>
        <v>#REF!</v>
      </c>
      <c r="N4" s="30"/>
    </row>
    <row r="5" spans="1:14" x14ac:dyDescent="0.3">
      <c r="A5" t="s">
        <v>95</v>
      </c>
      <c r="B5" t="s">
        <v>92</v>
      </c>
      <c r="C5" t="s">
        <v>97</v>
      </c>
      <c r="D5" s="30" t="e">
        <f>#REF!</f>
        <v>#REF!</v>
      </c>
      <c r="G5" t="e">
        <f>($D$2-$G$3)*D5</f>
        <v>#REF!</v>
      </c>
      <c r="N5" s="30"/>
    </row>
    <row r="6" spans="1:14" x14ac:dyDescent="0.3">
      <c r="A6" t="s">
        <v>95</v>
      </c>
      <c r="B6" t="s">
        <v>92</v>
      </c>
      <c r="C6" t="s">
        <v>98</v>
      </c>
      <c r="D6" s="30" t="e">
        <f>#REF!</f>
        <v>#REF!</v>
      </c>
      <c r="G6" t="e">
        <f>($D$2-$G$3)*D6</f>
        <v>#REF!</v>
      </c>
      <c r="N6" s="30"/>
    </row>
    <row r="7" spans="1:14" x14ac:dyDescent="0.3">
      <c r="A7" t="s">
        <v>95</v>
      </c>
      <c r="B7" t="s">
        <v>92</v>
      </c>
      <c r="C7" t="s">
        <v>99</v>
      </c>
      <c r="D7" s="30" t="e">
        <f>#REF!</f>
        <v>#REF!</v>
      </c>
      <c r="G7" t="e">
        <f>($D$2-$G$3)*D7</f>
        <v>#REF!</v>
      </c>
      <c r="M7" s="29"/>
    </row>
    <row r="8" spans="1:14" x14ac:dyDescent="0.3">
      <c r="A8" t="s">
        <v>95</v>
      </c>
      <c r="B8" t="s">
        <v>92</v>
      </c>
      <c r="C8" t="s">
        <v>100</v>
      </c>
      <c r="D8" s="30" t="e">
        <f>#REF!</f>
        <v>#REF!</v>
      </c>
      <c r="G8" t="e">
        <f>($D$2-$G$3)*D8</f>
        <v>#REF!</v>
      </c>
    </row>
    <row r="9" spans="1:14" x14ac:dyDescent="0.3">
      <c r="A9" t="s">
        <v>143</v>
      </c>
      <c r="B9" t="s">
        <v>116</v>
      </c>
      <c r="D9">
        <v>0.1</v>
      </c>
    </row>
    <row r="10" spans="1:14" s="47" customFormat="1" x14ac:dyDescent="0.3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DC0B-04CB-4AA4-8CE9-E412CFA6BE1A}">
  <sheetPr>
    <tabColor theme="0" tint="-0.499984740745262"/>
  </sheetPr>
  <dimension ref="A1:E7"/>
  <sheetViews>
    <sheetView workbookViewId="0">
      <selection activeCell="D28" sqref="D28"/>
    </sheetView>
  </sheetViews>
  <sheetFormatPr defaultRowHeight="14.4" x14ac:dyDescent="0.3"/>
  <cols>
    <col min="1" max="1" width="15.5546875" bestFit="1" customWidth="1"/>
    <col min="2" max="2" width="12.33203125" bestFit="1" customWidth="1"/>
    <col min="4" max="4" width="10.109375" bestFit="1" customWidth="1"/>
  </cols>
  <sheetData>
    <row r="1" spans="1:5" x14ac:dyDescent="0.3">
      <c r="A1" s="4" t="s">
        <v>101</v>
      </c>
      <c r="B1" s="4" t="s">
        <v>7</v>
      </c>
      <c r="C1" s="4" t="s">
        <v>8</v>
      </c>
      <c r="D1" s="4" t="s">
        <v>9</v>
      </c>
      <c r="E1" s="15" t="s">
        <v>10</v>
      </c>
    </row>
    <row r="2" spans="1:5" x14ac:dyDescent="0.3">
      <c r="A2" t="s">
        <v>24</v>
      </c>
      <c r="B2" t="s">
        <v>102</v>
      </c>
      <c r="C2" t="s">
        <v>103</v>
      </c>
      <c r="D2" t="s">
        <v>104</v>
      </c>
    </row>
    <row r="3" spans="1:5" x14ac:dyDescent="0.3">
      <c r="A3" t="s">
        <v>105</v>
      </c>
      <c r="B3" t="s">
        <v>102</v>
      </c>
      <c r="C3" t="s">
        <v>103</v>
      </c>
      <c r="D3" t="s">
        <v>106</v>
      </c>
    </row>
    <row r="4" spans="1:5" x14ac:dyDescent="0.3">
      <c r="A4" t="s">
        <v>41</v>
      </c>
      <c r="B4" t="s">
        <v>102</v>
      </c>
      <c r="C4" t="s">
        <v>103</v>
      </c>
    </row>
    <row r="5" spans="1:5" x14ac:dyDescent="0.3">
      <c r="A5" t="s">
        <v>107</v>
      </c>
      <c r="B5" t="s">
        <v>108</v>
      </c>
      <c r="C5" t="s">
        <v>109</v>
      </c>
      <c r="D5" t="s">
        <v>110</v>
      </c>
      <c r="E5" t="s">
        <v>111</v>
      </c>
    </row>
    <row r="6" spans="1:5" x14ac:dyDescent="0.3">
      <c r="A6" t="s">
        <v>71</v>
      </c>
    </row>
    <row r="7" spans="1:5" x14ac:dyDescent="0.3">
      <c r="A7" t="s">
        <v>18</v>
      </c>
      <c r="B7" t="s">
        <v>108</v>
      </c>
      <c r="C7" t="s">
        <v>111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B8DB-6783-4DE6-8CB2-7024452546D1}">
  <sheetPr>
    <tabColor theme="0" tint="-0.499984740745262"/>
  </sheetPr>
  <dimension ref="A1:B5"/>
  <sheetViews>
    <sheetView workbookViewId="0">
      <selection activeCell="D25" sqref="D25"/>
    </sheetView>
  </sheetViews>
  <sheetFormatPr defaultRowHeight="14.4" x14ac:dyDescent="0.3"/>
  <cols>
    <col min="2" max="2" width="64.44140625" bestFit="1" customWidth="1"/>
  </cols>
  <sheetData>
    <row r="1" spans="1:2" x14ac:dyDescent="0.3">
      <c r="A1" s="5" t="s">
        <v>0</v>
      </c>
      <c r="B1" s="5" t="s">
        <v>14</v>
      </c>
    </row>
    <row r="2" spans="1:2" x14ac:dyDescent="0.3">
      <c r="A2" t="s">
        <v>74</v>
      </c>
      <c r="B2" t="s">
        <v>112</v>
      </c>
    </row>
    <row r="3" spans="1:2" x14ac:dyDescent="0.3">
      <c r="A3" t="s">
        <v>47</v>
      </c>
      <c r="B3" t="s">
        <v>113</v>
      </c>
    </row>
    <row r="4" spans="1:2" x14ac:dyDescent="0.3">
      <c r="A4" t="s">
        <v>22</v>
      </c>
      <c r="B4" t="s">
        <v>114</v>
      </c>
    </row>
    <row r="5" spans="1:2" x14ac:dyDescent="0.3">
      <c r="A5" t="s">
        <v>15</v>
      </c>
      <c r="B5" t="s">
        <v>115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DB4B-060A-4716-AF98-2EA2F33F3FF3}">
  <sheetPr>
    <tabColor theme="2" tint="-0.249977111117893"/>
  </sheetPr>
  <dimension ref="A1:C7"/>
  <sheetViews>
    <sheetView workbookViewId="0">
      <selection activeCell="G28" sqref="G28"/>
    </sheetView>
  </sheetViews>
  <sheetFormatPr defaultRowHeight="14.4" x14ac:dyDescent="0.3"/>
  <sheetData>
    <row r="1" spans="1:3" x14ac:dyDescent="0.3">
      <c r="A1" s="17" t="s">
        <v>2</v>
      </c>
      <c r="B1" s="17" t="s">
        <v>3</v>
      </c>
      <c r="C1" s="17" t="s">
        <v>4</v>
      </c>
    </row>
    <row r="2" spans="1:3" x14ac:dyDescent="0.3">
      <c r="A2" t="s">
        <v>19</v>
      </c>
      <c r="B2" t="s">
        <v>29</v>
      </c>
      <c r="C2" t="s">
        <v>17</v>
      </c>
    </row>
    <row r="3" spans="1:3" x14ac:dyDescent="0.3">
      <c r="A3" t="s">
        <v>116</v>
      </c>
      <c r="B3" t="s">
        <v>16</v>
      </c>
      <c r="C3" t="s">
        <v>117</v>
      </c>
    </row>
    <row r="4" spans="1:3" x14ac:dyDescent="0.3">
      <c r="A4" t="s">
        <v>92</v>
      </c>
      <c r="B4" t="s">
        <v>19</v>
      </c>
      <c r="C4" t="s">
        <v>118</v>
      </c>
    </row>
    <row r="5" spans="1:3" x14ac:dyDescent="0.3">
      <c r="A5" t="s">
        <v>119</v>
      </c>
      <c r="C5" t="s">
        <v>40</v>
      </c>
    </row>
    <row r="6" spans="1:3" x14ac:dyDescent="0.3">
      <c r="A6" t="s">
        <v>120</v>
      </c>
      <c r="C6" t="s">
        <v>121</v>
      </c>
    </row>
    <row r="7" spans="1:3" x14ac:dyDescent="0.3">
      <c r="A7" t="s">
        <v>122</v>
      </c>
      <c r="C7" t="s">
        <v>19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6B643-DCF5-4AB7-A74E-6030E4D8BFDF}">
  <sheetPr>
    <tabColor theme="3" tint="0.499984740745262"/>
  </sheetPr>
  <dimension ref="A1:J15"/>
  <sheetViews>
    <sheetView workbookViewId="0">
      <selection activeCell="B12" sqref="B12:C17"/>
    </sheetView>
  </sheetViews>
  <sheetFormatPr defaultRowHeight="14.4" x14ac:dyDescent="0.3"/>
  <cols>
    <col min="1" max="1" width="12.6640625" bestFit="1" customWidth="1"/>
  </cols>
  <sheetData>
    <row r="1" spans="1:10" x14ac:dyDescent="0.3">
      <c r="A1" s="31" t="s">
        <v>123</v>
      </c>
      <c r="B1" s="38" t="s">
        <v>124</v>
      </c>
      <c r="C1" s="38" t="s">
        <v>125</v>
      </c>
      <c r="D1" s="38" t="s">
        <v>126</v>
      </c>
      <c r="E1" s="32" t="s">
        <v>127</v>
      </c>
      <c r="F1" t="s">
        <v>128</v>
      </c>
      <c r="G1" t="s">
        <v>129</v>
      </c>
      <c r="H1" t="s">
        <v>130</v>
      </c>
      <c r="I1" s="35" t="s">
        <v>131</v>
      </c>
      <c r="J1" t="s">
        <v>132</v>
      </c>
    </row>
    <row r="2" spans="1:10" x14ac:dyDescent="0.3">
      <c r="A2">
        <v>0.5</v>
      </c>
      <c r="J2">
        <v>2.6110936326347037E-2</v>
      </c>
    </row>
    <row r="3" spans="1:10" x14ac:dyDescent="0.3">
      <c r="A3" s="33" t="s">
        <v>133</v>
      </c>
      <c r="B3" s="39">
        <v>9.7936258475375806E-2</v>
      </c>
      <c r="C3" s="40">
        <f>B3-E3</f>
        <v>1.907709984272761E-2</v>
      </c>
      <c r="D3" s="41">
        <f>B3+E3</f>
        <v>0.17679541710802399</v>
      </c>
      <c r="E3" s="36">
        <v>7.8859158632648196E-2</v>
      </c>
      <c r="F3">
        <v>0.11857142857142856</v>
      </c>
      <c r="G3">
        <v>0.05</v>
      </c>
      <c r="H3">
        <v>0.18</v>
      </c>
      <c r="I3" t="s">
        <v>134</v>
      </c>
      <c r="J3">
        <v>7.4014477609756157E-2</v>
      </c>
    </row>
    <row r="4" spans="1:10" x14ac:dyDescent="0.3">
      <c r="A4" s="33" t="s">
        <v>135</v>
      </c>
      <c r="B4" s="39">
        <v>9.9124627595931186E-2</v>
      </c>
      <c r="C4" s="40">
        <f t="shared" ref="C4:C10" si="0">B4-E4</f>
        <v>3.710737731947833E-2</v>
      </c>
      <c r="D4" s="41">
        <f t="shared" ref="D4:D10" si="1">B4+E4</f>
        <v>0.16114187787238404</v>
      </c>
      <c r="E4" s="36">
        <v>6.2017250276452857E-2</v>
      </c>
      <c r="F4">
        <v>0.29599999999999999</v>
      </c>
      <c r="G4">
        <v>0.15</v>
      </c>
      <c r="H4">
        <v>0.44</v>
      </c>
      <c r="I4" t="s">
        <v>134</v>
      </c>
      <c r="J4">
        <v>0.24625183917008761</v>
      </c>
    </row>
    <row r="5" spans="1:10" x14ac:dyDescent="0.3">
      <c r="A5" s="33" t="s">
        <v>136</v>
      </c>
      <c r="B5" s="39">
        <v>0.12740877219435828</v>
      </c>
      <c r="C5" s="40">
        <f t="shared" si="0"/>
        <v>6.5944799373395036E-2</v>
      </c>
      <c r="D5" s="41">
        <f t="shared" si="1"/>
        <v>0.18887274501532153</v>
      </c>
      <c r="E5" s="36">
        <v>6.1463972820963247E-2</v>
      </c>
      <c r="F5">
        <v>0.30666666666666664</v>
      </c>
      <c r="G5">
        <v>0.14000000000000001</v>
      </c>
      <c r="H5">
        <v>0.56000000000000005</v>
      </c>
      <c r="I5" t="s">
        <v>134</v>
      </c>
      <c r="J5">
        <v>0.23123035729909594</v>
      </c>
    </row>
    <row r="6" spans="1:10" x14ac:dyDescent="0.3">
      <c r="A6" s="33" t="s">
        <v>137</v>
      </c>
      <c r="B6" s="39">
        <v>0.13028005701739878</v>
      </c>
      <c r="C6" s="40">
        <f t="shared" si="0"/>
        <v>8.2425890502421217E-2</v>
      </c>
      <c r="D6" s="41">
        <f t="shared" si="1"/>
        <v>0.17813422353237635</v>
      </c>
      <c r="E6" s="36">
        <v>4.7854166514977564E-2</v>
      </c>
      <c r="F6">
        <v>0.35363636363636364</v>
      </c>
      <c r="G6">
        <v>0.2</v>
      </c>
      <c r="H6">
        <v>0.55000000000000004</v>
      </c>
      <c r="I6" t="s">
        <v>134</v>
      </c>
      <c r="J6">
        <v>6.4539035833398317E-2</v>
      </c>
    </row>
    <row r="7" spans="1:10" x14ac:dyDescent="0.3">
      <c r="A7" s="33" t="s">
        <v>138</v>
      </c>
      <c r="B7" s="39">
        <v>0.20453535988989746</v>
      </c>
      <c r="C7" s="40">
        <f t="shared" si="0"/>
        <v>0.12769205853797627</v>
      </c>
      <c r="D7" s="41">
        <f t="shared" si="1"/>
        <v>0.28137866124181865</v>
      </c>
      <c r="E7" s="36">
        <v>7.6843301351921203E-2</v>
      </c>
      <c r="F7">
        <v>0.35363636363636364</v>
      </c>
      <c r="G7">
        <v>0.2</v>
      </c>
      <c r="H7">
        <v>0.55000000000000004</v>
      </c>
      <c r="I7" t="s">
        <v>134</v>
      </c>
      <c r="J7">
        <v>0.10370549272342372</v>
      </c>
    </row>
    <row r="8" spans="1:10" x14ac:dyDescent="0.3">
      <c r="A8" s="33" t="s">
        <v>139</v>
      </c>
      <c r="B8" s="39">
        <v>0.23134213964362935</v>
      </c>
      <c r="C8" s="40">
        <f t="shared" si="0"/>
        <v>0.12525521224067904</v>
      </c>
      <c r="D8" s="41">
        <f t="shared" si="1"/>
        <v>0.33742906704657966</v>
      </c>
      <c r="E8" s="36">
        <v>0.1060869274029503</v>
      </c>
      <c r="F8">
        <v>0.35363636363636364</v>
      </c>
      <c r="G8">
        <v>0.2</v>
      </c>
      <c r="H8">
        <v>0.55000000000000004</v>
      </c>
      <c r="I8" t="s">
        <v>134</v>
      </c>
      <c r="J8">
        <v>0.12745741215138492</v>
      </c>
    </row>
    <row r="9" spans="1:10" x14ac:dyDescent="0.3">
      <c r="A9" s="33" t="s">
        <v>140</v>
      </c>
      <c r="B9" s="39">
        <v>0.32649401435510639</v>
      </c>
      <c r="C9" s="40">
        <f t="shared" si="0"/>
        <v>0.13386125195447007</v>
      </c>
      <c r="D9" s="41">
        <f t="shared" si="1"/>
        <v>0.5191267767557427</v>
      </c>
      <c r="E9" s="36">
        <v>0.19263276240063631</v>
      </c>
      <c r="F9">
        <v>0.35363636363636364</v>
      </c>
      <c r="G9">
        <v>0.2</v>
      </c>
      <c r="H9">
        <v>0.55000000000000004</v>
      </c>
      <c r="I9" t="s">
        <v>134</v>
      </c>
      <c r="J9">
        <v>7.4421108708373623E-2</v>
      </c>
    </row>
    <row r="10" spans="1:10" ht="15" thickBot="1" x14ac:dyDescent="0.35">
      <c r="A10" s="34" t="s">
        <v>141</v>
      </c>
      <c r="B10" s="42">
        <v>0.20903140137956061</v>
      </c>
      <c r="C10" s="43">
        <f t="shared" si="0"/>
        <v>5.5587555470062361E-2</v>
      </c>
      <c r="D10" s="44">
        <f t="shared" si="1"/>
        <v>0.36247524728905889</v>
      </c>
      <c r="E10" s="37">
        <v>0.15344384590949825</v>
      </c>
      <c r="F10">
        <v>0.35363636363636364</v>
      </c>
      <c r="G10">
        <v>0.2</v>
      </c>
      <c r="H10">
        <v>0.55000000000000004</v>
      </c>
      <c r="I10" t="s">
        <v>134</v>
      </c>
      <c r="J10">
        <v>5.3850011142580367E-2</v>
      </c>
    </row>
    <row r="13" spans="1:10" x14ac:dyDescent="0.3">
      <c r="B13" s="2"/>
    </row>
    <row r="14" spans="1:10" x14ac:dyDescent="0.3">
      <c r="B14" s="2"/>
    </row>
    <row r="15" spans="1:10" x14ac:dyDescent="0.3">
      <c r="B15" s="2"/>
    </row>
  </sheetData>
  <phoneticPr fontId="5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634CA3F5682C418397C6E4414BCDE3" ma:contentTypeVersion="19" ma:contentTypeDescription="Een nieuw document maken." ma:contentTypeScope="" ma:versionID="cd864e38cd6bbc6c7e0427721adcc1d0">
  <xsd:schema xmlns:xsd="http://www.w3.org/2001/XMLSchema" xmlns:xs="http://www.w3.org/2001/XMLSchema" xmlns:p="http://schemas.microsoft.com/office/2006/metadata/properties" xmlns:ns1="http://schemas.microsoft.com/sharepoint/v3" xmlns:ns2="0577e6a0-5f74-4659-a81a-c7bdc984432d" xmlns:ns3="f5c8fe0e-f8db-4fac-9fd3-e69469f9c90b" targetNamespace="http://schemas.microsoft.com/office/2006/metadata/properties" ma:root="true" ma:fieldsID="fa37df3857ed3652683061e5b337c961" ns1:_="" ns2:_="" ns3:_="">
    <xsd:import namespace="http://schemas.microsoft.com/sharepoint/v3"/>
    <xsd:import namespace="0577e6a0-5f74-4659-a81a-c7bdc984432d"/>
    <xsd:import namespace="f5c8fe0e-f8db-4fac-9fd3-e69469f9c9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7e6a0-5f74-4659-a81a-c7bdc9844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Afbeeldingtags" ma:readOnly="false" ma:fieldId="{5cf76f15-5ced-4ddc-b409-7134ff3c332f}" ma:taxonomyMulti="true" ma:sspId="9f1f8003-3544-4801-a0bb-558fc8ffc2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8fe0e-f8db-4fac-9fd3-e69469f9c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06ad47a-586d-4bb3-9d51-fb8cf7aa47ff}" ma:internalName="TaxCatchAll" ma:showField="CatchAllData" ma:web="f5c8fe0e-f8db-4fac-9fd3-e69469f9c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577e6a0-5f74-4659-a81a-c7bdc984432d">
      <Terms xmlns="http://schemas.microsoft.com/office/infopath/2007/PartnerControls"/>
    </lcf76f155ced4ddcb4097134ff3c332f>
    <TaxCatchAll xmlns="f5c8fe0e-f8db-4fac-9fd3-e69469f9c90b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108A85F-60BE-4139-A6D5-7B3D23DBFDB3}"/>
</file>

<file path=customXml/itemProps2.xml><?xml version="1.0" encoding="utf-8"?>
<ds:datastoreItem xmlns:ds="http://schemas.openxmlformats.org/officeDocument/2006/customXml" ds:itemID="{80C5A0E2-4FC7-4E62-829B-76F1D157D51F}"/>
</file>

<file path=customXml/itemProps3.xml><?xml version="1.0" encoding="utf-8"?>
<ds:datastoreItem xmlns:ds="http://schemas.openxmlformats.org/officeDocument/2006/customXml" ds:itemID="{9DFF8A43-35D3-4DC9-B58B-6B849DF014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Polymer_data</vt:lpstr>
      <vt:lpstr>Netherlands_data</vt:lpstr>
      <vt:lpstr>Distributions</vt:lpstr>
      <vt:lpstr>Variables</vt:lpstr>
      <vt:lpstr>Tables</vt:lpstr>
      <vt:lpstr>TRWP_data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2024-12-06T08:29:12Z</dcterms:created>
  <dcterms:modified xsi:type="dcterms:W3CDTF">2024-12-06T08:29:33Z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0x010100FF634CA3F5682C418397C6E4414BCDE3</vt:lpwstr>
  </property>
</Properties>
</file>