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17" documentId="13_ncr:1_{881749E5-F2BB-4584-8094-F28CF42164A5}" xr6:coauthVersionLast="47" xr6:coauthVersionMax="47" xr10:uidLastSave="{BD0F9CFA-38CF-46E6-9A90-23B96ED824F6}"/>
  <bookViews>
    <workbookView xWindow="-108" yWindow="-108" windowWidth="23256" windowHeight="12576" firstSheet="3" activeTab="4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Constants" sheetId="5" r:id="rId7"/>
    <sheet name="Abrasion" sheetId="11" r:id="rId8"/>
    <sheet name="Cenek et al. 1997" sheetId="14" r:id="rId9"/>
    <sheet name="Abrasion_ADAC" sheetId="12" r:id="rId10"/>
    <sheet name="Tyre_ADAC" sheetId="13" r:id="rId11"/>
    <sheet name="Label fuel efficiency class" sheetId="6" state="hidden" r:id="rId12"/>
    <sheet name="Label wet grip class" sheetId="7" state="hidden" r:id="rId13"/>
  </sheets>
  <definedNames>
    <definedName name="_xlchart.v1.0" hidden="1">Abrasion_ADAC!$B$1</definedName>
    <definedName name="_xlchart.v1.1" hidden="1">Abrasion_ADAC!$B$2:$B$16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" l="1"/>
  <c r="F19" i="14" s="1"/>
  <c r="G19" i="14" s="1"/>
  <c r="H19" i="14" s="1"/>
  <c r="E18" i="14"/>
  <c r="F18" i="14" s="1"/>
  <c r="G18" i="14" s="1"/>
  <c r="H18" i="14" s="1"/>
  <c r="F17" i="14"/>
  <c r="G17" i="14" s="1"/>
  <c r="H17" i="14" s="1"/>
  <c r="E17" i="14"/>
  <c r="E15" i="14"/>
  <c r="F15" i="14" s="1"/>
  <c r="G15" i="14" s="1"/>
  <c r="H15" i="14" s="1"/>
  <c r="F13" i="14"/>
  <c r="G13" i="14" s="1"/>
  <c r="H13" i="14" s="1"/>
  <c r="E13" i="14"/>
  <c r="E12" i="14"/>
  <c r="F12" i="14" s="1"/>
  <c r="G12" i="14" s="1"/>
  <c r="H12" i="14" s="1"/>
  <c r="E11" i="14"/>
  <c r="F11" i="14" s="1"/>
  <c r="G11" i="14" s="1"/>
  <c r="H11" i="14" s="1"/>
  <c r="F10" i="14"/>
  <c r="G10" i="14" s="1"/>
  <c r="H10" i="14" s="1"/>
  <c r="E10" i="14"/>
  <c r="E9" i="14"/>
  <c r="F9" i="14" s="1"/>
  <c r="G9" i="14" s="1"/>
  <c r="H9" i="14" s="1"/>
  <c r="E7" i="14"/>
  <c r="F7" i="14" s="1"/>
  <c r="G7" i="14" s="1"/>
  <c r="H7" i="14" s="1"/>
  <c r="E6" i="14"/>
  <c r="F6" i="14" s="1"/>
  <c r="G6" i="14" s="1"/>
  <c r="H6" i="14" s="1"/>
  <c r="E5" i="14"/>
  <c r="F5" i="14" s="1"/>
  <c r="G5" i="14" s="1"/>
  <c r="H5" i="14" s="1"/>
  <c r="E4" i="14"/>
  <c r="F4" i="14" s="1"/>
  <c r="G4" i="14" s="1"/>
  <c r="H4" i="14" s="1"/>
  <c r="E2" i="14"/>
  <c r="D34" i="2"/>
  <c r="D35" i="2" s="1"/>
  <c r="I22" i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F2" i="14" l="1"/>
  <c r="G7" i="2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G2" i="14" l="1"/>
  <c r="K8" i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  <c r="H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<sst xmlns="http://schemas.openxmlformats.org/spreadsheetml/2006/main" count="1261" uniqueCount="406">
  <si>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</si>
  <si>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</si>
  <si>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</si>
  <si>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</si>
  <si>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</si>
  <si>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</si>
  <si>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</si>
  <si>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</si>
  <si>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</si>
  <si>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</si>
  <si>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</si>
  <si>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</si>
  <si>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</si>
  <si>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</si>
  <si>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</si>
  <si>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</si>
  <si>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</si>
  <si>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</si>
  <si>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</si>
  <si>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</si>
  <si>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</si>
  <si>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</si>
  <si>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</si>
  <si>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</si>
  <si>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</si>
  <si>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</si>
  <si>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</si>
  <si>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</si>
  <si>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</si>
  <si>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</si>
  <si>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</si>
  <si>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</si>
  <si>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</si>
  <si>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</si>
  <si>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</si>
  <si>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</si>
  <si>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</si>
  <si>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</si>
  <si>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</si>
  <si>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</si>
  <si>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</si>
  <si>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</si>
  <si>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</si>
  <si>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</si>
  <si>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</si>
  <si>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</si>
  <si>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</si>
  <si>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</si>
  <si>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</si>
  <si>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</si>
  <si>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</si>
  <si>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</si>
  <si>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</si>
  <si>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</si>
  <si>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</si>
  <si>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</si>
  <si>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</si>
  <si>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</si>
  <si>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</si>
  <si>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</si>
  <si>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</si>
  <si>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</si>
  <si>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</si>
  <si>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</si>
  <si>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</si>
  <si>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</si>
  <si>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</si>
  <si>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</si>
  <si>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</si>
  <si>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</si>
  <si>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</si>
  <si>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</si>
  <si>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</si>
  <si>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</si>
  <si>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</si>
  <si>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</si>
  <si>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</si>
  <si>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</si>
  <si>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</si>
  <si>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</si>
  <si>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</si>
  <si>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</si>
  <si>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</si>
  <si>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</si>
  <si>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</si>
  <si>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</si>
  <si>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</si>
  <si>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</si>
  <si>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</si>
  <si>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</si>
  <si>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</si>
  <si>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</si>
  <si>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</si>
  <si>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</si>
  <si>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</si>
  <si>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</si>
  <si>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</si>
  <si>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</si>
  <si>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</si>
  <si>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</si>
  <si>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</si>
  <si>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</si>
  <si>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</si>
  <si>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</si>
  <si>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</si>
  <si>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</si>
  <si>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</si>
  <si>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</si>
  <si>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</si>
  <si>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</si>
  <si>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</si>
  <si>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</si>
  <si>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</si>
  <si>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</si>
  <si>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</si>
  <si>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</si>
  <si>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</si>
  <si>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</si>
  <si>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</si>
  <si>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</si>
  <si>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</si>
  <si>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</si>
  <si>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</si>
  <si>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</si>
  <si>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</si>
  <si>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</si>
  <si>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</si>
  <si>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</si>
  <si>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</si>
  <si>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</si>
  <si>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</si>
  <si>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</si>
  <si>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</si>
  <si>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</si>
  <si>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</si>
  <si>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</si>
  <si>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</si>
  <si>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</si>
  <si>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</si>
  <si>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</si>
  <si>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</si>
  <si>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</si>
  <si>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</si>
  <si>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</si>
  <si>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</si>
  <si>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</si>
  <si>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</si>
  <si>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</si>
  <si>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</si>
  <si>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</si>
  <si>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</si>
  <si>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</si>
  <si>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</si>
  <si>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</si>
  <si>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</si>
  <si>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</si>
  <si>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</si>
  <si>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</si>
  <si>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</si>
  <si>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</si>
  <si>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</si>
  <si>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</si>
  <si>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</si>
  <si>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</si>
  <si>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</si>
  <si>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</si>
  <si>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</si>
  <si>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</si>
  <si>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</si>
  <si>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</si>
  <si>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</si>
  <si>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</si>
  <si>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</si>
  <si>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</si>
  <si>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</si>
  <si>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</si>
  <si>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</si>
  <si>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</si>
  <si>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</si>
  <si>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</si>
  <si>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</si>
  <si>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</si>
  <si>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</si>
  <si>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</si>
  <si>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</si>
  <si>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</si>
  <si>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</si>
  <si>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</si>
  <si>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</si>
  <si>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</si>
  <si>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</si>
  <si>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</si>
  <si>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</si>
  <si>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</si>
  <si>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</si>
  <si>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</si>
  <si>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</si>
  <si>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</si>
  <si>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</si>
  <si>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</si>
  <si>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</si>
  <si>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</si>
  <si>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</si>
  <si>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</si>
  <si>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</si>
  <si>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</si>
  <si>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</si>
  <si>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</si>
  <si>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</si>
  <si>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</si>
  <si>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</si>
  <si>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</si>
  <si>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</si>
  <si>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</si>
  <si>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</si>
  <si>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</si>
  <si>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</si>
  <si>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</si>
  <si>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</si>
  <si>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</si>
  <si>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</si>
  <si>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</si>
  <si>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</si>
  <si>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</si>
  <si>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</si>
  <si>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</si>
  <si>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</si>
  <si>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</si>
  <si>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</si>
  <si>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</si>
  <si>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</si>
  <si>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</si>
  <si>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</si>
  <si>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</si>
  <si>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</si>
  <si>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</si>
  <si>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</si>
  <si>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</si>
  <si>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</si>
  <si>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</si>
  <si>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</si>
  <si>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</si>
  <si>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</si>
  <si>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</si>
  <si>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</si>
  <si>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</si>
  <si>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</si>
  <si>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</si>
  <si>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</si>
  <si>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</si>
  <si>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</si>
  <si>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</si>
  <si>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</si>
  <si>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</si>
  <si>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</si>
  <si>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</si>
  <si>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</si>
  <si>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</si>
  <si>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</si>
  <si>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</si>
  <si>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</si>
  <si>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</si>
  <si>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</si>
  <si>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</si>
  <si>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</si>
  <si>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</si>
  <si>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</si>
  <si>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</si>
  <si>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</si>
  <si>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</si>
  <si>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</si>
  <si>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</si>
  <si>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</si>
  <si>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</si>
  <si>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</si>
  <si>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</si>
  <si>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</si>
  <si>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</si>
  <si>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</si>
  <si>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</si>
  <si>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</si>
  <si>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</si>
  <si>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</si>
  <si>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</si>
  <si>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</si>
  <si>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</si>
  <si>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</si>
  <si>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</si>
  <si>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</si>
  <si>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</si>
  <si>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</si>
  <si>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</si>
  <si>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</si>
  <si>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</si>
  <si>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</si>
  <si>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</si>
  <si>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</si>
  <si>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</si>
  <si>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</si>
  <si>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</si>
  <si>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</si>
  <si>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</si>
  <si>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</si>
  <si>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</si>
  <si>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</si>
  <si>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</si>
  <si>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</si>
  <si>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</si>
  <si>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</si>
  <si>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</si>
  <si>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</si>
  <si>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</si>
  <si>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</si>
  <si>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</si>
  <si>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</si>
  <si>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</si>
  <si>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</si>
  <si>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</si>
  <si>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</si>
  <si>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</si>
  <si>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</si>
  <si>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</si>
  <si>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</si>
  <si>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</si>
  <si>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</si>
  <si>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</si>
  <si>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</si>
  <si>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</si>
  <si>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</si>
  <si>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</si>
  <si>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</si>
  <si>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</si>
  <si>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</si>
  <si>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</si>
  <si>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</si>
  <si>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</si>
  <si>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</si>
  <si>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</si>
  <si>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</si>
  <si>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</si>
  <si>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</si>
  <si>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</si>
  <si>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</si>
  <si>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</si>
  <si>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</si>
  <si>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</si>
  <si>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</si>
  <si>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</si>
  <si>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</si>
  <si>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</si>
  <si>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</si>
  <si>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</si>
  <si>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</si>
  <si>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</si>
  <si>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</si>
  <si>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</si>
  <si>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</si>
  <si>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</si>
  <si>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</si>
  <si>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</si>
  <si>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</si>
  <si>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</si>
  <si>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</si>
  <si>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</si>
  <si>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</si>
  <si>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</si>
  <si>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</si>
  <si>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</si>
  <si>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</si>
  <si>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</si>
  <si>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</si>
  <si>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</si>
  <si>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</si>
  <si>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</si>
  <si>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</si>
  <si>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</si>
  <si>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</si>
  <si>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</si>
  <si>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</si>
  <si>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</si>
  <si>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Golf 7 Facelift</t>
  </si>
  <si>
    <t>ADAC</t>
  </si>
  <si>
    <t>Motorway straight</t>
  </si>
  <si>
    <t>Motorway_SIML_straight</t>
  </si>
  <si>
    <t>Oval Outer LaneSIML</t>
  </si>
  <si>
    <t>Motorway bends</t>
  </si>
  <si>
    <t>Motorway_SIML_bend</t>
  </si>
  <si>
    <t>MotorwaySIML</t>
  </si>
  <si>
    <t>Motorway_SIML</t>
  </si>
  <si>
    <t>SIML1</t>
  </si>
  <si>
    <t>East BendSIML</t>
  </si>
  <si>
    <t>SIML2</t>
  </si>
  <si>
    <t>North StraightSIML</t>
  </si>
  <si>
    <t>MMoWStr1</t>
  </si>
  <si>
    <t>MMoWStr2</t>
  </si>
  <si>
    <t>MMoWStr3</t>
  </si>
  <si>
    <t>Abrasion rate (mg/km)</t>
  </si>
  <si>
    <t>Tyre</t>
  </si>
  <si>
    <t>Abr. Rate dry (g/km)</t>
  </si>
  <si>
    <t>Abr. Rate. dm^3 / 1000km</t>
  </si>
  <si>
    <t>CT (dm^3 /MJ)</t>
  </si>
  <si>
    <t>tyre wear density g /dm^3</t>
  </si>
  <si>
    <t>abrasion coefficient (g / MJ)</t>
  </si>
  <si>
    <t>abrasion coefficient (mg / KJ)</t>
  </si>
  <si>
    <t>Friction per km (kJ/km)</t>
  </si>
  <si>
    <t>MMoWB1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</si>
</sst>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7" fillId="0" borderId="0" xfId="0" applyFon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8C34953D-F100-4CEF-B70A-5C3E49BCC665}">
          <cx:tx>
            <cx:txData>
              <cx:f>_xlchart.v1.0</cx:f>
              <cx:v>Abrasion rate (mg/km)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ADAC Test 2021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ADAC Test 2021</a:t>
              </a:r>
            </a:p>
          </cx:txPr>
        </cx:title>
        <cx:tickLabels/>
      </cx:axis>
      <cx:axis id="1">
        <cx:valScaling min="60"/>
        <cx:title>
          <cx:tx>
            <cx:txData>
              <cx:v>Abrasion rate (mg/km)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Abrasion rate (mg/km)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488950</xdr:colOff>
      <xdr:row>0</xdr:row>
      <xdr:rowOff>0</xdr:rowOff>
    </xdr:from>
    <xdr:to>
      <xdr:col>20</xdr:col>
      <xdr:colOff>32344</xdr:colOff>
      <xdr:row>19</xdr:row>
      <xdr:rowOff>43233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C9391-1E62-4CD6-ACC4-B65E7C4D1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350" y="120650"/>
          <a:ext cx="6858594" cy="3517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140970</xdr:rowOff>
    </xdr:from>
    <xdr:to>
      <xdr:col>6</xdr:col>
      <xdr:colOff>441960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87683CC-5C0B-9DA2-9759-D78797276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23850"/>
              <a:ext cx="2164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6" sqref="B16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46" t="s">
        <v>1</v>
      </c>
      <c r="B4" s="46" t="s">
        <v>2</v>
      </c>
    </row>
    <row r="5" spans="1:2">
      <c r="A5" s="45" t="s">
        <v>3</v>
      </c>
      <c r="B5" s="45" t="s">
        <v>4</v>
      </c>
    </row>
    <row r="6" spans="1:2">
      <c r="A6" s="45" t="s">
        <v>5</v>
      </c>
      <c r="B6" s="45" t="s">
        <v>6</v>
      </c>
    </row>
    <row r="7" spans="1:2">
      <c r="A7" s="45" t="s">
        <v>7</v>
      </c>
      <c r="B7" s="45" t="s">
        <v>8</v>
      </c>
    </row>
    <row r="8" spans="1:2">
      <c r="A8" s="45" t="s">
        <v>9</v>
      </c>
      <c r="B8" s="45" t="s">
        <v>10</v>
      </c>
    </row>
    <row r="9" spans="1:2">
      <c r="A9" s="45" t="s">
        <v>11</v>
      </c>
      <c r="B9" s="45"/>
    </row>
    <row r="10" spans="1:2">
      <c r="A10" s="45" t="s">
        <v>12</v>
      </c>
      <c r="B10" s="45" t="s">
        <v>13</v>
      </c>
    </row>
    <row r="11" spans="1:2">
      <c r="A11" s="45" t="s">
        <v>14</v>
      </c>
      <c r="B11" s="45" t="s">
        <v>15</v>
      </c>
    </row>
    <row r="12" spans="1:2">
      <c r="A12" s="45" t="s">
        <v>350</v>
      </c>
      <c r="B12" s="45" t="s">
        <v>351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A15" sqref="A15"/>
    </sheetView>
  </sheetViews>
  <sheetFormatPr defaultRowHeight="14.4"/>
  <cols>
    <col min="1" max="1" width="35.109375" bestFit="1" customWidth="1"/>
  </cols>
  <sheetData>
    <row r="1" spans="1:2">
      <c r="A1" t="s">
        <v>397</v>
      </c>
      <c r="B1" t="s">
        <v>396</v>
      </c>
    </row>
    <row r="2" spans="1:2">
      <c r="A2" t="s">
        <v>335</v>
      </c>
      <c r="B2">
        <v>82</v>
      </c>
    </row>
    <row r="3" spans="1:2">
      <c r="A3" t="s">
        <v>336</v>
      </c>
      <c r="B3">
        <v>98</v>
      </c>
    </row>
    <row r="4" spans="1:2">
      <c r="A4" t="s">
        <v>337</v>
      </c>
      <c r="B4">
        <v>98</v>
      </c>
    </row>
    <row r="5" spans="1:2">
      <c r="A5" t="s">
        <v>338</v>
      </c>
      <c r="B5">
        <v>99</v>
      </c>
    </row>
    <row r="6" spans="1:2">
      <c r="A6" t="s">
        <v>339</v>
      </c>
      <c r="B6">
        <v>100</v>
      </c>
    </row>
    <row r="7" spans="1:2">
      <c r="A7" t="s">
        <v>340</v>
      </c>
      <c r="B7">
        <v>102</v>
      </c>
    </row>
    <row r="8" spans="1:2">
      <c r="A8" t="s">
        <v>341</v>
      </c>
      <c r="B8">
        <v>118</v>
      </c>
    </row>
    <row r="9" spans="1:2">
      <c r="A9" t="s">
        <v>342</v>
      </c>
      <c r="B9">
        <v>119</v>
      </c>
    </row>
    <row r="10" spans="1:2">
      <c r="A10" t="s">
        <v>343</v>
      </c>
      <c r="B10">
        <v>122</v>
      </c>
    </row>
    <row r="11" spans="1:2">
      <c r="A11" t="s">
        <v>344</v>
      </c>
      <c r="B11">
        <v>126</v>
      </c>
    </row>
    <row r="12" spans="1:2">
      <c r="A12" t="s">
        <v>345</v>
      </c>
      <c r="B12">
        <v>132</v>
      </c>
    </row>
    <row r="13" spans="1:2">
      <c r="A13" t="s">
        <v>346</v>
      </c>
      <c r="B13">
        <v>132</v>
      </c>
    </row>
    <row r="14" spans="1:2">
      <c r="A14" t="s">
        <v>347</v>
      </c>
      <c r="B14">
        <v>141</v>
      </c>
    </row>
    <row r="15" spans="1:2">
      <c r="A15" t="s">
        <v>348</v>
      </c>
      <c r="B15">
        <v>144</v>
      </c>
    </row>
    <row r="16" spans="1:2">
      <c r="A16" t="s">
        <v>349</v>
      </c>
      <c r="B16">
        <v>151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activeCell="B9" sqref="B9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335</v>
      </c>
      <c r="C2" t="s">
        <v>352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367</v>
      </c>
      <c r="B3" t="s">
        <v>336</v>
      </c>
      <c r="C3" t="s">
        <v>353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368</v>
      </c>
      <c r="B4" t="s">
        <v>337</v>
      </c>
      <c r="C4" t="s">
        <v>354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369</v>
      </c>
      <c r="B5" t="s">
        <v>338</v>
      </c>
      <c r="C5" t="s">
        <v>355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370</v>
      </c>
      <c r="B6" t="s">
        <v>339</v>
      </c>
      <c r="C6" t="s">
        <v>356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379</v>
      </c>
      <c r="B7" t="s">
        <v>340</v>
      </c>
      <c r="C7" t="s">
        <v>357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371</v>
      </c>
      <c r="B8" t="s">
        <v>341</v>
      </c>
      <c r="C8" t="s">
        <v>358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372</v>
      </c>
      <c r="B9" t="s">
        <v>342</v>
      </c>
      <c r="C9" t="s">
        <v>359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373</v>
      </c>
      <c r="B10" t="s">
        <v>343</v>
      </c>
      <c r="C10" t="s">
        <v>360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374</v>
      </c>
      <c r="B11" t="s">
        <v>344</v>
      </c>
      <c r="C11" t="s">
        <v>361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375</v>
      </c>
      <c r="B12" t="s">
        <v>345</v>
      </c>
      <c r="C12" t="s">
        <v>362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376</v>
      </c>
      <c r="B13" t="s">
        <v>346</v>
      </c>
      <c r="C13" t="s">
        <v>363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377</v>
      </c>
      <c r="B14" t="s">
        <v>347</v>
      </c>
      <c r="C14" t="s">
        <v>364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348</v>
      </c>
      <c r="C15" t="s">
        <v>365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378</v>
      </c>
      <c r="B16" t="s">
        <v>349</v>
      </c>
      <c r="C16" t="s">
        <v>366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topLeftCell="A19"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3"/>
  <sheetViews>
    <sheetView workbookViewId="0">
      <selection activeCell="C12" sqref="C12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1" t="s">
        <v>382</v>
      </c>
      <c r="B11" s="31" t="s">
        <v>383</v>
      </c>
      <c r="C11" s="31" t="s">
        <v>383</v>
      </c>
      <c r="D11" s="31" t="s">
        <v>384</v>
      </c>
      <c r="E11" s="31">
        <v>1</v>
      </c>
      <c r="F11" s="31">
        <v>7.8539816339744819</v>
      </c>
    </row>
    <row r="12" spans="1:6">
      <c r="A12" s="28" t="s">
        <v>385</v>
      </c>
      <c r="B12" s="28" t="s">
        <v>386</v>
      </c>
      <c r="C12" s="28" t="s">
        <v>386</v>
      </c>
      <c r="D12" s="31" t="s">
        <v>384</v>
      </c>
      <c r="E12" s="28">
        <v>1</v>
      </c>
      <c r="F12" s="31">
        <v>1.5707963267948966</v>
      </c>
    </row>
    <row r="13" spans="1:6">
      <c r="A13" s="31" t="s">
        <v>387</v>
      </c>
      <c r="B13" s="31" t="s">
        <v>388</v>
      </c>
      <c r="C13" s="31" t="s">
        <v>388</v>
      </c>
      <c r="D13" s="31" t="s">
        <v>384</v>
      </c>
      <c r="E13" s="31">
        <v>1</v>
      </c>
      <c r="F13" s="31">
        <v>9.4247779607693793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5"/>
  <sheetViews>
    <sheetView zoomScale="115" zoomScaleNormal="115" workbookViewId="0">
      <selection activeCell="A34" sqref="A34:J35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30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30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30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30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  <row r="34" spans="1:10">
      <c r="A34" t="s">
        <v>384</v>
      </c>
      <c r="B34" t="s">
        <v>389</v>
      </c>
      <c r="C34" t="s">
        <v>390</v>
      </c>
      <c r="D34" s="30">
        <f>2*PI()*G34*H34/360</f>
        <v>1570.7963267948965</v>
      </c>
      <c r="E34">
        <v>0</v>
      </c>
      <c r="F34">
        <v>0.04</v>
      </c>
      <c r="G34">
        <v>1000</v>
      </c>
      <c r="H34">
        <v>90</v>
      </c>
      <c r="I34" t="s">
        <v>55</v>
      </c>
      <c r="J34">
        <v>0</v>
      </c>
    </row>
    <row r="35" spans="1:10">
      <c r="A35" t="s">
        <v>384</v>
      </c>
      <c r="B35" t="s">
        <v>391</v>
      </c>
      <c r="C35" t="s">
        <v>392</v>
      </c>
      <c r="D35" s="30">
        <f>D34*5</f>
        <v>7853.9816339744821</v>
      </c>
      <c r="E35">
        <v>0</v>
      </c>
      <c r="F35">
        <v>0</v>
      </c>
      <c r="G35">
        <v>0</v>
      </c>
      <c r="H35">
        <v>0</v>
      </c>
      <c r="I35" t="s">
        <v>55</v>
      </c>
      <c r="J3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5"/>
  <sheetViews>
    <sheetView workbookViewId="0">
      <pane ySplit="1" topLeftCell="A2" activePane="bottomLeft" state="frozen"/>
      <selection pane="bottomLeft" activeCell="E1" sqref="E1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8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8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8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8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45" customFormat="1">
      <c r="A6" s="45" t="s">
        <v>23</v>
      </c>
      <c r="B6" s="45" t="s">
        <v>22</v>
      </c>
      <c r="C6" s="45" t="s">
        <v>58</v>
      </c>
      <c r="D6" s="45" t="s">
        <v>124</v>
      </c>
      <c r="E6" s="45" t="s">
        <v>118</v>
      </c>
      <c r="F6" s="45">
        <v>1</v>
      </c>
      <c r="G6" s="47">
        <f>80/3.6</f>
        <v>22.222222222222221</v>
      </c>
      <c r="H6" s="47">
        <f>130/3.6</f>
        <v>36.111111111111107</v>
      </c>
      <c r="I6" s="47">
        <f>130/3.6</f>
        <v>36.111111111111107</v>
      </c>
      <c r="J6" s="45">
        <f>0.17*9.81</f>
        <v>1.6677000000000002</v>
      </c>
      <c r="K6" s="47">
        <v>0</v>
      </c>
    </row>
    <row r="7" spans="1:12" s="45" customFormat="1">
      <c r="A7" s="45" t="s">
        <v>23</v>
      </c>
      <c r="B7" s="45" t="s">
        <v>22</v>
      </c>
      <c r="C7" s="45" t="s">
        <v>58</v>
      </c>
      <c r="D7" s="45" t="s">
        <v>125</v>
      </c>
      <c r="E7" s="45" t="s">
        <v>120</v>
      </c>
      <c r="F7" s="45">
        <v>1</v>
      </c>
      <c r="G7" s="47">
        <f>130/3.6</f>
        <v>36.111111111111107</v>
      </c>
      <c r="H7" s="47">
        <f>130/3.6</f>
        <v>36.111111111111107</v>
      </c>
      <c r="I7" s="47">
        <f>130/3.6</f>
        <v>36.111111111111107</v>
      </c>
      <c r="J7" s="45">
        <v>0</v>
      </c>
      <c r="K7" s="47">
        <v>0</v>
      </c>
    </row>
    <row r="8" spans="1:12" s="45" customFormat="1">
      <c r="A8" s="45" t="s">
        <v>23</v>
      </c>
      <c r="B8" s="45" t="s">
        <v>22</v>
      </c>
      <c r="C8" s="45" t="s">
        <v>58</v>
      </c>
      <c r="D8" s="45" t="s">
        <v>126</v>
      </c>
      <c r="E8" s="45" t="s">
        <v>122</v>
      </c>
      <c r="F8" s="45">
        <v>1</v>
      </c>
      <c r="G8" s="47">
        <f>130/3.6</f>
        <v>36.111111111111107</v>
      </c>
      <c r="H8" s="47">
        <f>130/3.6</f>
        <v>36.111111111111107</v>
      </c>
      <c r="I8" s="47">
        <f>80/3.6</f>
        <v>22.222222222222221</v>
      </c>
      <c r="J8" s="45">
        <v>0</v>
      </c>
      <c r="K8" s="47">
        <f>0.3*9.81</f>
        <v>2.9430000000000001</v>
      </c>
    </row>
    <row r="9" spans="1:12" s="45" customFormat="1">
      <c r="A9" s="45" t="s">
        <v>23</v>
      </c>
      <c r="B9" s="45" t="s">
        <v>22</v>
      </c>
      <c r="C9" s="45" t="s">
        <v>60</v>
      </c>
      <c r="D9" s="45" t="s">
        <v>127</v>
      </c>
      <c r="E9" s="45" t="s">
        <v>120</v>
      </c>
      <c r="F9" s="45">
        <v>1</v>
      </c>
      <c r="G9" s="47">
        <f>80/3.6</f>
        <v>22.222222222222221</v>
      </c>
      <c r="H9" s="47">
        <f>80/3.6</f>
        <v>22.222222222222221</v>
      </c>
      <c r="I9" s="47">
        <f>80/3.6</f>
        <v>22.222222222222221</v>
      </c>
      <c r="J9" s="45">
        <v>0</v>
      </c>
      <c r="K9" s="4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47">
        <f>70/3.6</f>
        <v>19.444444444444443</v>
      </c>
      <c r="H22" s="47">
        <f>70/3.6</f>
        <v>19.444444444444443</v>
      </c>
      <c r="I22" s="4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47">
        <f>50/3.6</f>
        <v>13.888888888888889</v>
      </c>
      <c r="H23" s="47">
        <f t="shared" si="1"/>
        <v>19.444444444444443</v>
      </c>
      <c r="I23" s="4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t="s">
        <v>384</v>
      </c>
      <c r="B98" s="31" t="s">
        <v>388</v>
      </c>
      <c r="C98" t="s">
        <v>391</v>
      </c>
      <c r="D98" s="31" t="s">
        <v>393</v>
      </c>
      <c r="E98" s="31" t="s">
        <v>122</v>
      </c>
      <c r="F98" s="31">
        <v>1</v>
      </c>
      <c r="G98">
        <v>36.111111111111114</v>
      </c>
      <c r="H98">
        <v>36.111111111111114</v>
      </c>
      <c r="I98">
        <v>25</v>
      </c>
      <c r="J98" s="31">
        <v>0</v>
      </c>
      <c r="K98" s="31">
        <v>0.98100000000000009</v>
      </c>
    </row>
    <row r="99" spans="1:11">
      <c r="A99" t="s">
        <v>384</v>
      </c>
      <c r="B99" s="31" t="s">
        <v>388</v>
      </c>
      <c r="C99" t="s">
        <v>391</v>
      </c>
      <c r="D99" s="31" t="s">
        <v>394</v>
      </c>
      <c r="E99" s="31" t="s">
        <v>118</v>
      </c>
      <c r="F99" s="31">
        <v>1</v>
      </c>
      <c r="G99" s="31">
        <v>25</v>
      </c>
      <c r="H99">
        <v>36.111111111111114</v>
      </c>
      <c r="I99">
        <v>36.111111111111114</v>
      </c>
      <c r="J99" s="31">
        <v>0.98100000000000009</v>
      </c>
      <c r="K99" s="31">
        <v>0</v>
      </c>
    </row>
    <row r="100" spans="1:11">
      <c r="A100" t="s">
        <v>384</v>
      </c>
      <c r="B100" s="31" t="s">
        <v>388</v>
      </c>
      <c r="C100" t="s">
        <v>391</v>
      </c>
      <c r="D100" s="31" t="s">
        <v>395</v>
      </c>
      <c r="E100" s="31" t="s">
        <v>120</v>
      </c>
      <c r="F100" s="31">
        <v>1</v>
      </c>
      <c r="G100">
        <v>36.111111111111114</v>
      </c>
      <c r="H100">
        <v>36.111111111111114</v>
      </c>
      <c r="I100">
        <v>36.111111111111114</v>
      </c>
      <c r="J100" s="31">
        <v>0</v>
      </c>
      <c r="K100" s="31">
        <v>0</v>
      </c>
    </row>
    <row r="101" spans="1:11">
      <c r="A101" t="s">
        <v>384</v>
      </c>
      <c r="B101" s="31" t="s">
        <v>388</v>
      </c>
      <c r="C101" s="31" t="s">
        <v>389</v>
      </c>
      <c r="D101" s="31" t="s">
        <v>405</v>
      </c>
      <c r="E101" s="31" t="s">
        <v>120</v>
      </c>
      <c r="F101" s="31">
        <v>1</v>
      </c>
      <c r="G101">
        <v>36.111111111111114</v>
      </c>
      <c r="H101">
        <v>36.111111111111114</v>
      </c>
      <c r="I101">
        <v>36.111111111111114</v>
      </c>
      <c r="J101" s="31">
        <v>0</v>
      </c>
      <c r="K101" s="31">
        <v>0</v>
      </c>
    </row>
    <row r="102" spans="1:11">
      <c r="A102" t="s">
        <v>384</v>
      </c>
      <c r="B102" s="31" t="s">
        <v>383</v>
      </c>
      <c r="C102" t="s">
        <v>391</v>
      </c>
      <c r="D102" s="31" t="s">
        <v>393</v>
      </c>
      <c r="E102" s="31" t="s">
        <v>120</v>
      </c>
      <c r="F102" s="31">
        <v>1</v>
      </c>
      <c r="G102">
        <v>36.111111111111114</v>
      </c>
      <c r="H102">
        <v>36.111111111111114</v>
      </c>
      <c r="I102">
        <v>25</v>
      </c>
      <c r="J102" s="31">
        <v>0</v>
      </c>
      <c r="K102" s="31">
        <v>0.98100000000000009</v>
      </c>
    </row>
    <row r="103" spans="1:11">
      <c r="A103" t="s">
        <v>384</v>
      </c>
      <c r="B103" s="31" t="s">
        <v>383</v>
      </c>
      <c r="C103" t="s">
        <v>391</v>
      </c>
      <c r="D103" s="31" t="s">
        <v>394</v>
      </c>
      <c r="E103" s="31" t="s">
        <v>120</v>
      </c>
      <c r="F103" s="31">
        <v>1</v>
      </c>
      <c r="G103" s="31">
        <v>25</v>
      </c>
      <c r="H103">
        <v>36.111111111111114</v>
      </c>
      <c r="I103">
        <v>36.111111111111114</v>
      </c>
      <c r="J103" s="31">
        <v>0.98100000000000009</v>
      </c>
      <c r="K103" s="31">
        <v>0</v>
      </c>
    </row>
    <row r="104" spans="1:11">
      <c r="A104" t="s">
        <v>384</v>
      </c>
      <c r="B104" s="31" t="s">
        <v>383</v>
      </c>
      <c r="C104" t="s">
        <v>391</v>
      </c>
      <c r="D104" s="31" t="s">
        <v>395</v>
      </c>
      <c r="E104" s="31" t="s">
        <v>120</v>
      </c>
      <c r="F104" s="31">
        <v>1</v>
      </c>
      <c r="G104">
        <v>36.111111111111114</v>
      </c>
      <c r="H104">
        <v>36.111111111111114</v>
      </c>
      <c r="I104">
        <v>36.111111111111114</v>
      </c>
      <c r="J104" s="31">
        <v>0</v>
      </c>
      <c r="K104" s="31">
        <v>0</v>
      </c>
    </row>
    <row r="105" spans="1:11">
      <c r="A105" t="s">
        <v>384</v>
      </c>
      <c r="B105" s="31" t="s">
        <v>386</v>
      </c>
      <c r="C105" s="31" t="s">
        <v>389</v>
      </c>
      <c r="D105" s="31" t="s">
        <v>405</v>
      </c>
      <c r="E105" s="31" t="s">
        <v>120</v>
      </c>
      <c r="F105" s="31">
        <v>1</v>
      </c>
      <c r="G105">
        <v>36.111111111111114</v>
      </c>
      <c r="H105">
        <v>36.111111111111114</v>
      </c>
      <c r="I105">
        <v>36.111111111111114</v>
      </c>
      <c r="J105" s="31">
        <v>0</v>
      </c>
      <c r="K105" s="31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tabSelected="1" workbookViewId="0">
      <selection activeCell="G9" sqref="G9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29" customFormat="1">
      <c r="A5" s="29" t="s">
        <v>334</v>
      </c>
      <c r="B5" s="29" t="s">
        <v>380</v>
      </c>
      <c r="C5" s="29" t="s">
        <v>381</v>
      </c>
      <c r="D5" s="29">
        <v>1252</v>
      </c>
      <c r="E5" s="29">
        <v>2.7</v>
      </c>
      <c r="F5" s="29">
        <v>0.28000000000000003</v>
      </c>
      <c r="G5" s="29">
        <v>9.9</v>
      </c>
      <c r="H5" s="29" t="s">
        <v>229</v>
      </c>
      <c r="I5" s="29">
        <v>10.7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B20" sqref="B20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6" t="s">
        <v>266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8"/>
    </row>
    <row r="10" spans="2:22">
      <c r="B10" s="26"/>
      <c r="C10" s="15"/>
      <c r="D10" s="16" t="s">
        <v>267</v>
      </c>
      <c r="E10" s="27" t="s">
        <v>268</v>
      </c>
      <c r="F10" s="27" t="s">
        <v>269</v>
      </c>
      <c r="G10" s="27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3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4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4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4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4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4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5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9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40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40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40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40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40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1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2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3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3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3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3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3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4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3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4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4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4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4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4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5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3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4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4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4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4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4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5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3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4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4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4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4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4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5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3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4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4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4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4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4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5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465-24BE-4C63-8078-09731E2BFE20}">
  <dimension ref="A1:H21"/>
  <sheetViews>
    <sheetView zoomScale="130" zoomScaleNormal="130" workbookViewId="0">
      <selection activeCell="A4" sqref="A4"/>
    </sheetView>
  </sheetViews>
  <sheetFormatPr defaultRowHeight="14.4"/>
  <sheetData>
    <row r="1" spans="1:8"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s="32" t="s">
        <v>403</v>
      </c>
      <c r="H1" t="s">
        <v>404</v>
      </c>
    </row>
    <row r="2" spans="1:8">
      <c r="A2">
        <v>1</v>
      </c>
      <c r="B2">
        <v>0.44</v>
      </c>
      <c r="C2">
        <v>0.39</v>
      </c>
      <c r="D2">
        <v>1.6000000000000001E-3</v>
      </c>
      <c r="E2">
        <f>(B2*1000)/C2</f>
        <v>1128.2051282051282</v>
      </c>
      <c r="F2">
        <f>D2*E2</f>
        <v>1.8051282051282052</v>
      </c>
      <c r="G2" s="32">
        <f>F2*1000/1000</f>
        <v>1.8051282051282052</v>
      </c>
      <c r="H2">
        <f>(G2/B2)*1000</f>
        <v>4102.5641025641025</v>
      </c>
    </row>
    <row r="3" spans="1:8">
      <c r="A3">
        <v>2</v>
      </c>
      <c r="G3" s="32"/>
    </row>
    <row r="4" spans="1:8">
      <c r="A4">
        <v>3</v>
      </c>
      <c r="B4">
        <v>0.42</v>
      </c>
      <c r="C4">
        <v>0.37</v>
      </c>
      <c r="D4">
        <v>1.6000000000000001E-3</v>
      </c>
      <c r="E4">
        <f>(B4*1000)/C4</f>
        <v>1135.1351351351352</v>
      </c>
      <c r="F4">
        <f>D4*E4</f>
        <v>1.8162162162162165</v>
      </c>
      <c r="G4" s="32">
        <f t="shared" ref="G4:G19" si="0">F4*1000/1000</f>
        <v>1.8162162162162165</v>
      </c>
      <c r="H4">
        <f>(G4/B4)*1000</f>
        <v>4324.3243243243251</v>
      </c>
    </row>
    <row r="5" spans="1:8">
      <c r="A5">
        <v>4</v>
      </c>
      <c r="B5">
        <v>0.57999999999999996</v>
      </c>
      <c r="C5">
        <v>0.51</v>
      </c>
      <c r="D5">
        <v>2.0999999999999999E-3</v>
      </c>
      <c r="E5">
        <f>(B5*1000)/C5</f>
        <v>1137.2549019607843</v>
      </c>
      <c r="F5">
        <f>D5*E5</f>
        <v>2.388235294117647</v>
      </c>
      <c r="G5" s="32">
        <f t="shared" si="0"/>
        <v>2.388235294117647</v>
      </c>
      <c r="H5">
        <f>(G5/B5)*1000</f>
        <v>4117.6470588235297</v>
      </c>
    </row>
    <row r="6" spans="1:8">
      <c r="A6">
        <v>5</v>
      </c>
      <c r="B6">
        <v>0.52</v>
      </c>
      <c r="C6">
        <v>0.46</v>
      </c>
      <c r="D6">
        <v>2E-3</v>
      </c>
      <c r="E6">
        <f>(B6*1000)/C6</f>
        <v>1130.4347826086955</v>
      </c>
      <c r="F6">
        <f>D6*E6</f>
        <v>2.2608695652173911</v>
      </c>
      <c r="G6" s="32">
        <f t="shared" si="0"/>
        <v>2.2608695652173911</v>
      </c>
      <c r="H6">
        <f>(G6/B6)*1000</f>
        <v>4347.8260869565211</v>
      </c>
    </row>
    <row r="7" spans="1:8">
      <c r="A7">
        <v>6</v>
      </c>
      <c r="B7">
        <v>0.84</v>
      </c>
      <c r="C7">
        <v>0.74</v>
      </c>
      <c r="D7">
        <v>3.0999999999999999E-3</v>
      </c>
      <c r="E7">
        <f>(B7*1000)/C7</f>
        <v>1135.1351351351352</v>
      </c>
      <c r="F7">
        <f>D7*E7</f>
        <v>3.5189189189189189</v>
      </c>
      <c r="G7" s="32">
        <f t="shared" si="0"/>
        <v>3.5189189189189189</v>
      </c>
      <c r="H7">
        <f>(G7/B7)*1000</f>
        <v>4189.1891891891892</v>
      </c>
    </row>
    <row r="8" spans="1:8">
      <c r="A8">
        <v>7</v>
      </c>
      <c r="G8" s="32"/>
    </row>
    <row r="9" spans="1:8">
      <c r="A9">
        <v>8</v>
      </c>
      <c r="B9">
        <v>0.65</v>
      </c>
      <c r="C9">
        <v>0.57999999999999996</v>
      </c>
      <c r="D9">
        <v>2.3999999999999998E-3</v>
      </c>
      <c r="E9">
        <f>(B9*1000)/C9</f>
        <v>1120.6896551724139</v>
      </c>
      <c r="F9">
        <f>D9*E9</f>
        <v>2.6896551724137931</v>
      </c>
      <c r="G9" s="32">
        <f t="shared" si="0"/>
        <v>2.6896551724137931</v>
      </c>
      <c r="H9">
        <f>(G9/B9)*1000</f>
        <v>4137.9310344827591</v>
      </c>
    </row>
    <row r="10" spans="1:8">
      <c r="A10">
        <v>9</v>
      </c>
      <c r="B10">
        <v>1.1499999999999999</v>
      </c>
      <c r="C10">
        <v>1.02</v>
      </c>
      <c r="D10">
        <v>4.0000000000000001E-3</v>
      </c>
      <c r="E10">
        <f>(B10*1000)/C10</f>
        <v>1127.4509803921569</v>
      </c>
      <c r="F10">
        <f>D10*E10</f>
        <v>4.5098039215686274</v>
      </c>
      <c r="G10" s="32">
        <f t="shared" si="0"/>
        <v>4.5098039215686274</v>
      </c>
      <c r="H10">
        <f>(G10/B10)*1000</f>
        <v>3921.5686274509808</v>
      </c>
    </row>
    <row r="11" spans="1:8">
      <c r="A11">
        <v>10</v>
      </c>
      <c r="B11">
        <v>0.69</v>
      </c>
      <c r="C11">
        <v>0.61</v>
      </c>
      <c r="D11">
        <v>2.3E-3</v>
      </c>
      <c r="E11">
        <f>(B11*1000)/C11</f>
        <v>1131.1475409836066</v>
      </c>
      <c r="F11">
        <f>D11*E11</f>
        <v>2.6016393442622952</v>
      </c>
      <c r="G11" s="32">
        <f t="shared" si="0"/>
        <v>2.6016393442622952</v>
      </c>
      <c r="H11">
        <f>(G11/B11)*1000</f>
        <v>3770.4918032786886</v>
      </c>
    </row>
    <row r="12" spans="1:8">
      <c r="A12">
        <v>11</v>
      </c>
      <c r="B12">
        <v>0.7</v>
      </c>
      <c r="C12">
        <v>0.62</v>
      </c>
      <c r="D12">
        <v>2E-3</v>
      </c>
      <c r="E12">
        <f>(B12*1000)/C12</f>
        <v>1129.0322580645161</v>
      </c>
      <c r="F12">
        <f>D12*E12</f>
        <v>2.258064516129032</v>
      </c>
      <c r="G12" s="32">
        <f t="shared" si="0"/>
        <v>2.258064516129032</v>
      </c>
      <c r="H12">
        <f>(G12/B12)*1000</f>
        <v>3225.8064516129029</v>
      </c>
    </row>
    <row r="13" spans="1:8">
      <c r="A13">
        <v>12</v>
      </c>
      <c r="B13">
        <v>0.54</v>
      </c>
      <c r="C13">
        <v>0.48</v>
      </c>
      <c r="D13">
        <v>1.8E-3</v>
      </c>
      <c r="E13">
        <f>(B13*1000)/C13</f>
        <v>1125</v>
      </c>
      <c r="F13">
        <f>D13*E13</f>
        <v>2.0249999999999999</v>
      </c>
      <c r="G13" s="32">
        <f t="shared" si="0"/>
        <v>2.0249999999999999</v>
      </c>
      <c r="H13">
        <f>(G13/B13)*1000</f>
        <v>3749.9999999999995</v>
      </c>
    </row>
    <row r="14" spans="1:8">
      <c r="A14">
        <v>13</v>
      </c>
      <c r="G14" s="32"/>
    </row>
    <row r="15" spans="1:8">
      <c r="A15">
        <v>14</v>
      </c>
      <c r="B15">
        <v>0.56000000000000005</v>
      </c>
      <c r="C15">
        <v>0.49</v>
      </c>
      <c r="D15">
        <v>1.6999999999999999E-3</v>
      </c>
      <c r="E15">
        <f>(B15*1000)/C15</f>
        <v>1142.8571428571429</v>
      </c>
      <c r="F15">
        <f>D15*E15</f>
        <v>1.9428571428571428</v>
      </c>
      <c r="G15" s="32">
        <f t="shared" si="0"/>
        <v>1.9428571428571428</v>
      </c>
      <c r="H15">
        <f>(G15/B15)*1000</f>
        <v>3469.3877551020405</v>
      </c>
    </row>
    <row r="16" spans="1:8">
      <c r="A16">
        <v>15</v>
      </c>
      <c r="G16" s="32"/>
    </row>
    <row r="17" spans="1:8">
      <c r="A17">
        <v>16</v>
      </c>
      <c r="B17">
        <v>0.71</v>
      </c>
      <c r="C17">
        <v>0.63</v>
      </c>
      <c r="D17">
        <v>2.2000000000000001E-3</v>
      </c>
      <c r="E17">
        <f>(B17*1000)/C17</f>
        <v>1126.984126984127</v>
      </c>
      <c r="F17">
        <f>D17*E17</f>
        <v>2.4793650793650794</v>
      </c>
      <c r="G17" s="32">
        <f t="shared" si="0"/>
        <v>2.4793650793650794</v>
      </c>
      <c r="H17">
        <f>(G17/B17)*1000</f>
        <v>3492.0634920634925</v>
      </c>
    </row>
    <row r="18" spans="1:8">
      <c r="A18">
        <v>17</v>
      </c>
      <c r="B18">
        <v>1.17</v>
      </c>
      <c r="C18">
        <v>1.03</v>
      </c>
      <c r="D18">
        <v>3.7000000000000002E-3</v>
      </c>
      <c r="E18">
        <f>(B18*1000)/C18</f>
        <v>1135.9223300970873</v>
      </c>
      <c r="F18">
        <f>D18*E18</f>
        <v>4.2029126213592232</v>
      </c>
      <c r="G18" s="32">
        <f t="shared" si="0"/>
        <v>4.2029126213592232</v>
      </c>
      <c r="H18">
        <f>(G18/B18)*1000</f>
        <v>3592.2330097087379</v>
      </c>
    </row>
    <row r="19" spans="1:8">
      <c r="A19">
        <v>18</v>
      </c>
      <c r="B19">
        <v>2.88</v>
      </c>
      <c r="C19">
        <v>2.5499999999999998</v>
      </c>
      <c r="D19">
        <v>9.9000000000000008E-3</v>
      </c>
      <c r="E19">
        <f>(B19*1000)/C19</f>
        <v>1129.4117647058824</v>
      </c>
      <c r="F19">
        <f>D19*E19</f>
        <v>11.181176470588237</v>
      </c>
      <c r="G19" s="32">
        <f t="shared" si="0"/>
        <v>11.181176470588237</v>
      </c>
      <c r="H19">
        <f>(G19/B19)*1000</f>
        <v>3882.3529411764716</v>
      </c>
    </row>
    <row r="20" spans="1:8">
      <c r="G20" s="32"/>
    </row>
    <row r="21" spans="1:8">
      <c r="G21" s="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Test data</vt:lpstr>
      <vt:lpstr>Sector data</vt:lpstr>
      <vt:lpstr>Maneuver data</vt:lpstr>
      <vt:lpstr>Vehicle data</vt:lpstr>
      <vt:lpstr>Tyre_data</vt:lpstr>
      <vt:lpstr>Constants</vt:lpstr>
      <vt:lpstr>Abrasion</vt:lpstr>
      <vt:lpstr>Cenek et al. 1997</vt:lpstr>
      <vt:lpstr>Abrasion_ADAC</vt:lpstr>
      <vt:lpstr>Tyre_ADAC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2024-11-20T10:20:02Z</dcterms:created>
  <dcterms:modified xsi:type="dcterms:W3CDTF">2024-11-20T10:23:39Z</dcterms:modified>
  <cp:category/>
  <cp:contentStatus/>
</cp:coreProperties>
</file>