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meesterj\tyre-friction-abrassion-emission\data\"/>
    </mc:Choice>
  </mc:AlternateContent>
  <xr:revisionPtr revIDLastSave="0" documentId="13_ncr:1_{775311E4-54FD-4A7E-88A0-F7DAC864805B}" xr6:coauthVersionLast="47" xr6:coauthVersionMax="47" xr10:uidLastSave="{00000000-0000-0000-0000-000000000000}"/>
  <bookViews>
    <workbookView xWindow="-110" yWindow="-110" windowWidth="19420" windowHeight="10420" activeTab="3" xr2:uid="{1B08EC6D-E4F6-452D-BA0B-C8BBC214CF8F}"/>
  </bookViews>
  <sheets>
    <sheet name="About" sheetId="8" r:id="rId1"/>
    <sheet name="Test data" sheetId="9" r:id="rId2"/>
    <sheet name="Sector data" sheetId="2" r:id="rId3"/>
    <sheet name="Maneuver data" sheetId="1" r:id="rId4"/>
    <sheet name="Vehicle data" sheetId="3" r:id="rId5"/>
    <sheet name="Tyre_data" sheetId="4" r:id="rId6"/>
    <sheet name="Abrasion" sheetId="11" r:id="rId7"/>
    <sheet name="Constants" sheetId="5" r:id="rId8"/>
    <sheet name="Label fuel efficiency class" sheetId="6" state="hidden" r:id="rId9"/>
    <sheet name="Label wet grip class" sheetId="7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G3" i="1"/>
  <c r="H3" i="1"/>
  <c r="I3" i="1"/>
  <c r="G4" i="1"/>
  <c r="H4" i="1"/>
  <c r="I4" i="1"/>
  <c r="K4" i="1"/>
  <c r="G5" i="1"/>
  <c r="H5" i="1"/>
  <c r="I5" i="1"/>
  <c r="G6" i="1"/>
  <c r="H6" i="1"/>
  <c r="I6" i="1"/>
  <c r="J6" i="1"/>
  <c r="G7" i="1"/>
  <c r="H7" i="1"/>
  <c r="I7" i="1"/>
  <c r="G8" i="1"/>
  <c r="H8" i="1"/>
  <c r="I8" i="1"/>
  <c r="K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40" i="1"/>
  <c r="H40" i="1"/>
  <c r="I40" i="1"/>
  <c r="D2" i="3"/>
  <c r="D3" i="3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G7" i="2" l="1"/>
  <c r="G11" i="2"/>
  <c r="G13" i="2"/>
  <c r="G17" i="2"/>
  <c r="D32" i="2"/>
  <c r="D30" i="2"/>
  <c r="D4" i="2"/>
  <c r="D2" i="2"/>
  <c r="G96" i="1"/>
  <c r="G97" i="1"/>
  <c r="H96" i="1"/>
  <c r="I96" i="1"/>
  <c r="H97" i="1"/>
  <c r="I97" i="1"/>
  <c r="I95" i="1"/>
  <c r="H95" i="1"/>
  <c r="G93" i="1"/>
  <c r="H93" i="1"/>
  <c r="G89" i="1"/>
  <c r="H89" i="1"/>
  <c r="I89" i="1"/>
  <c r="G90" i="1"/>
  <c r="H90" i="1"/>
  <c r="I90" i="1"/>
  <c r="G91" i="1"/>
  <c r="H91" i="1"/>
  <c r="I91" i="1"/>
  <c r="G92" i="1"/>
  <c r="H92" i="1"/>
  <c r="I92" i="1"/>
  <c r="H88" i="1"/>
  <c r="I88" i="1"/>
  <c r="G88" i="1"/>
  <c r="I87" i="1"/>
  <c r="H87" i="1"/>
  <c r="I84" i="1"/>
  <c r="G84" i="1"/>
  <c r="H84" i="1"/>
  <c r="G83" i="1"/>
  <c r="H83" i="1"/>
  <c r="I83" i="1"/>
  <c r="H82" i="1"/>
  <c r="I82" i="1"/>
  <c r="G82" i="1"/>
  <c r="I94" i="1"/>
  <c r="H94" i="1"/>
  <c r="G87" i="1"/>
  <c r="I86" i="1"/>
  <c r="H86" i="1"/>
  <c r="G86" i="1"/>
  <c r="I85" i="1"/>
  <c r="H85" i="1"/>
  <c r="G85" i="1"/>
  <c r="I76" i="1"/>
  <c r="H76" i="1"/>
  <c r="G76" i="1"/>
  <c r="I81" i="1"/>
  <c r="H81" i="1"/>
  <c r="G81" i="1"/>
  <c r="I80" i="1"/>
  <c r="H80" i="1"/>
  <c r="G80" i="1"/>
  <c r="I79" i="1"/>
  <c r="H79" i="1"/>
  <c r="I78" i="1"/>
  <c r="H78" i="1"/>
  <c r="H77" i="1"/>
  <c r="G77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H69" i="1"/>
  <c r="I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H52" i="1"/>
  <c r="G52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I35" i="1"/>
  <c r="H35" i="1"/>
  <c r="G35" i="1"/>
  <c r="H34" i="1"/>
  <c r="I34" i="1"/>
  <c r="G34" i="1"/>
  <c r="D33" i="2"/>
  <c r="D31" i="2"/>
  <c r="G19" i="2"/>
  <c r="D6" i="7"/>
  <c r="D7" i="7"/>
  <c r="D5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tc={15E50264-F75E-4C29-B9A4-314FF1E744CC}</author>
  </authors>
  <commentList>
    <comment ref="A4" authorId="0" shapeId="0" xr:uid="{15E50264-F75E-4C29-B9A4-314FF1E744CC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zou je hier een korte beschrijving kunnen geven van de data in elk tabblad?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</authors>
  <commentList>
    <comment ref="C1" authorId="0" shapeId="0" xr:uid="{CEA1DF4B-BCD5-404D-8135-8D3F9A3914D9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Coincides with the the Abrasion test data, where the T1-T5 stand for repeats of the same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tc={9D187E00-DB6D-455A-ADF0-C788FE1437D6}</author>
    <author>tc={B58D6064-AF0B-4297-9CB7-04611DB8ABF5}</author>
    <author>tc={5AEB52A0-FE88-43CB-A848-29FE6ED8D132}</author>
  </authors>
  <commentList>
    <comment ref="E1" authorId="0" shapeId="0" xr:uid="{9D187E00-DB6D-455A-ADF0-C788FE1437D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principle I think all the constant maneuver codes can be removed. As the distance is alaready included using the sector length and the distance the acc en dec's take</t>
      </text>
    </comment>
    <comment ref="D6" authorId="1" shapeId="0" xr:uid="{B58D6064-AF0B-4297-9CB7-04611DB8ABF5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kan het dat deze dubbel zijn en eruit kunnen?
Reply:
    De sector numbers stonden niet goed tov de maneuver nummers. Ik heb het nu aangepast. Cellen groen gemarkeerd</t>
      </text>
    </comment>
    <comment ref="I22" authorId="2" shapeId="0" xr:uid="{5AEB52A0-FE88-43CB-A848-29FE6ED8D132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staat het nu goed, hier stond het andersom voor decelation en acceleration
Reply:
    Klopt, het is constant op 70 kph, afremmen naar 60kph en dan weer acceleren naar 70kph
Reply:
    Is het 60kph of 50kph? Hier staat 13.89 m/s dat is 50kph.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  <author>tc={E549596F-1E58-4DED-8B53-CF6FA51991B1}</author>
  </authors>
  <commentList>
    <comment ref="D1" authorId="0" shapeId="0" xr:uid="{F3C22D7F-5376-4643-80A9-2D37A3FB0FEA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Mass in the AbrasionTest</t>
        </r>
      </text>
    </comment>
    <comment ref="D3" authorId="1" shapeId="0" xr:uid="{E549596F-1E58-4DED-8B53-CF6FA51991B1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weet jij de massa van het voertuig voor de highload LingLong?
Reply:
    Aangepaast ahdv mail 16 april
Reply:
    correct</t>
      </text>
    </comment>
    <comment ref="C4" authorId="0" shapeId="0" xr:uid="{DA97D885-267E-4EB8-B496-94FF894B72A4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High temperature added just for convencience, but no difference in calculations</t>
        </r>
      </text>
    </comment>
  </commentList>
</comments>
</file>

<file path=xl/sharedStrings.xml><?xml version="1.0" encoding="utf-8"?>
<sst xmlns="http://schemas.openxmlformats.org/spreadsheetml/2006/main" count="1059" uniqueCount="334">
  <si>
    <t>This is a spreadsheet collecting all the data needed to apply the tyre friction abrasion model.</t>
  </si>
  <si>
    <t>Spreadsheet name:</t>
  </si>
  <si>
    <t>Explenation</t>
  </si>
  <si>
    <t>Maneuver data</t>
  </si>
  <si>
    <t>Describes the maneuvers performed by the vehicle as accelaration, deceleration and constant speed driving</t>
  </si>
  <si>
    <t>Sector data</t>
  </si>
  <si>
    <t>The track is divided into sectors as part of the circuit where underground, gradient slope, bank slope, and corner radius are the same</t>
  </si>
  <si>
    <t>Vehicle data</t>
  </si>
  <si>
    <t>Describes the specifications of the vehicle relevant for estimating friction work, such as vehicle mass, frontal area, drag coefficient and turning diameter</t>
  </si>
  <si>
    <t>Tyre data</t>
  </si>
  <si>
    <t>Describes the quality and design specifications of tyre relevant for estimating friction work such as roll resistance , brake force and peak fricition coefficient</t>
  </si>
  <si>
    <t>Constants</t>
  </si>
  <si>
    <t>Label fuel efficiency class</t>
  </si>
  <si>
    <t xml:space="preserve">Roll resistance coefficient expressed as label A-E in accordance with EU2020/740  for fuel consumption </t>
  </si>
  <si>
    <t>Label wet grip class</t>
  </si>
  <si>
    <t>Brake force and peak frication coefficient on wet asphalt expressed to as label A-E in accordance with EU2020/740  for wet grip index</t>
  </si>
  <si>
    <t>Section name</t>
  </si>
  <si>
    <t>Test section</t>
  </si>
  <si>
    <t>AbrasionTest</t>
  </si>
  <si>
    <t>Track</t>
  </si>
  <si>
    <t>Number of laps</t>
  </si>
  <si>
    <t>Total distance (km)</t>
  </si>
  <si>
    <t>Run-in</t>
  </si>
  <si>
    <t>Oval Inner Lane</t>
  </si>
  <si>
    <t>Rural driving at 60 kph</t>
  </si>
  <si>
    <t>Rural_60_kph</t>
  </si>
  <si>
    <t>Rural</t>
  </si>
  <si>
    <t>Rural driving at 70 kph</t>
  </si>
  <si>
    <t>Rural_70_kph</t>
  </si>
  <si>
    <t>Rural driving at 80 kph</t>
  </si>
  <si>
    <t>Rural_80_kph</t>
  </si>
  <si>
    <t>Motorway</t>
  </si>
  <si>
    <t>Oval Outer Lane</t>
  </si>
  <si>
    <t>Urban constant speed driving at 20 kph</t>
  </si>
  <si>
    <t>Urban_cs_20kph</t>
  </si>
  <si>
    <t>Urban</t>
  </si>
  <si>
    <t>Urban Loop</t>
  </si>
  <si>
    <t>Urban driving at 20 kph with brake event</t>
  </si>
  <si>
    <t>Urban_br_20kph</t>
  </si>
  <si>
    <t>Urban parking and driving at 30 kph</t>
  </si>
  <si>
    <t>Urban_pa_30kph</t>
  </si>
  <si>
    <t>Urban Parking</t>
  </si>
  <si>
    <t>Urban parking and driving at 40 kph</t>
  </si>
  <si>
    <t>Urban_pa_40kph</t>
  </si>
  <si>
    <t>Sector number</t>
  </si>
  <si>
    <t>Sector name</t>
  </si>
  <si>
    <t>Distance (m)</t>
  </si>
  <si>
    <t>Longitudinal slope (%)</t>
  </si>
  <si>
    <t>Latitudinal slope (%)</t>
  </si>
  <si>
    <t>Corner radius (m)</t>
  </si>
  <si>
    <t>Corner angle (degrees)</t>
  </si>
  <si>
    <t>Underground</t>
  </si>
  <si>
    <t>v_wind</t>
  </si>
  <si>
    <t>OIL1</t>
  </si>
  <si>
    <t>North Straight</t>
  </si>
  <si>
    <t>Dry asphalt</t>
  </si>
  <si>
    <t>OIL2</t>
  </si>
  <si>
    <t>East Bend</t>
  </si>
  <si>
    <t>OIL3</t>
  </si>
  <si>
    <t>South Straight</t>
  </si>
  <si>
    <t>OIL4</t>
  </si>
  <si>
    <t>West Bend</t>
  </si>
  <si>
    <t>UL1</t>
  </si>
  <si>
    <t>North-West : South- East Diagonal</t>
  </si>
  <si>
    <t>UL2</t>
  </si>
  <si>
    <t>South-East Turnover</t>
  </si>
  <si>
    <t>UL3</t>
  </si>
  <si>
    <t>South-East Straight</t>
  </si>
  <si>
    <t>UL4</t>
  </si>
  <si>
    <t>UL5</t>
  </si>
  <si>
    <t>North-East Straight</t>
  </si>
  <si>
    <t>UL6</t>
  </si>
  <si>
    <t>North-East Turnover</t>
  </si>
  <si>
    <t>UL7</t>
  </si>
  <si>
    <t>North-East : South- West Diagonal</t>
  </si>
  <si>
    <t>UL8</t>
  </si>
  <si>
    <t>South-West Turnover</t>
  </si>
  <si>
    <t>UL9</t>
  </si>
  <si>
    <t>South-West Straight</t>
  </si>
  <si>
    <t>UL10</t>
  </si>
  <si>
    <t>UL11</t>
  </si>
  <si>
    <t>North-West Straight</t>
  </si>
  <si>
    <t>UL12</t>
  </si>
  <si>
    <t>North-West Turnover</t>
  </si>
  <si>
    <t>UP1</t>
  </si>
  <si>
    <t>South Diagonal</t>
  </si>
  <si>
    <t>UP2</t>
  </si>
  <si>
    <t>South Turnover</t>
  </si>
  <si>
    <t>UP3</t>
  </si>
  <si>
    <t>UP4</t>
  </si>
  <si>
    <t>UP5</t>
  </si>
  <si>
    <t>UP6</t>
  </si>
  <si>
    <t>North Turnover</t>
  </si>
  <si>
    <t>UP7</t>
  </si>
  <si>
    <t>North Diagonal</t>
  </si>
  <si>
    <t>UP8</t>
  </si>
  <si>
    <t>Parking entrance Turnover</t>
  </si>
  <si>
    <t>UP9</t>
  </si>
  <si>
    <t>Parking entrance lane</t>
  </si>
  <si>
    <t>UP10</t>
  </si>
  <si>
    <t>Parking Spot</t>
  </si>
  <si>
    <t>UP11</t>
  </si>
  <si>
    <t>Parking Exit lane</t>
  </si>
  <si>
    <t>UP12</t>
  </si>
  <si>
    <t>Parking Exit Turnover</t>
  </si>
  <si>
    <t>OOL1</t>
  </si>
  <si>
    <t>OOL2</t>
  </si>
  <si>
    <t>OOL3</t>
  </si>
  <si>
    <t>OOL4</t>
  </si>
  <si>
    <t>Maneuver number</t>
  </si>
  <si>
    <t>Maneuver code</t>
  </si>
  <si>
    <t>Maneuver repeats</t>
  </si>
  <si>
    <t>Start speed (m/s)</t>
  </si>
  <si>
    <t>Top speed (m/s)</t>
  </si>
  <si>
    <t>End speed (m/s)</t>
  </si>
  <si>
    <t>Acceleration constant (m.s^-2)</t>
  </si>
  <si>
    <t>Deceleration constant (m.s^-2)</t>
  </si>
  <si>
    <t>MRI1</t>
  </si>
  <si>
    <t>Acceleration</t>
  </si>
  <si>
    <t>MRI2</t>
  </si>
  <si>
    <t>Constant</t>
  </si>
  <si>
    <t>MRI3</t>
  </si>
  <si>
    <t>Deceleration</t>
  </si>
  <si>
    <t>MRI4</t>
  </si>
  <si>
    <t>MRI5</t>
  </si>
  <si>
    <t>MRI6</t>
  </si>
  <si>
    <t>MRI7</t>
  </si>
  <si>
    <t>MRI8</t>
  </si>
  <si>
    <t>MRu60kph1</t>
  </si>
  <si>
    <t>MRu60kph2</t>
  </si>
  <si>
    <t>MRu60kph3</t>
  </si>
  <si>
    <t xml:space="preserve">Constant </t>
  </si>
  <si>
    <t>MRu60kph4</t>
  </si>
  <si>
    <t>MRu60kph5</t>
  </si>
  <si>
    <t>MRu60kph6</t>
  </si>
  <si>
    <t>MRu60kph7</t>
  </si>
  <si>
    <t>MRu60kph8</t>
  </si>
  <si>
    <t>MRu70kph1</t>
  </si>
  <si>
    <t>MRu70kph2</t>
  </si>
  <si>
    <t>MRu70kph3</t>
  </si>
  <si>
    <t>MRu70kph4</t>
  </si>
  <si>
    <t>MRu70kph5</t>
  </si>
  <si>
    <t>MRu70kph6</t>
  </si>
  <si>
    <t>MRu70kph7</t>
  </si>
  <si>
    <t>MRu70kph8</t>
  </si>
  <si>
    <t>MRu80kph1</t>
  </si>
  <si>
    <t>MRu80kph2</t>
  </si>
  <si>
    <t>MRu80kph3</t>
  </si>
  <si>
    <t>MRu80kph4</t>
  </si>
  <si>
    <t>MRu80kph5</t>
  </si>
  <si>
    <t>MRu80kph6</t>
  </si>
  <si>
    <t>MRu80kph7</t>
  </si>
  <si>
    <t>MRu80kph8</t>
  </si>
  <si>
    <t>MMoW1</t>
  </si>
  <si>
    <t>MMoW2</t>
  </si>
  <si>
    <t>MMoW3</t>
  </si>
  <si>
    <t>MMoW4</t>
  </si>
  <si>
    <t>MMoW5</t>
  </si>
  <si>
    <t>MMoW6</t>
  </si>
  <si>
    <t>MUcs20kph1</t>
  </si>
  <si>
    <t>MUcs20kph2</t>
  </si>
  <si>
    <t>MUcs20kph3</t>
  </si>
  <si>
    <t>MUcs20kph4</t>
  </si>
  <si>
    <t>MUcs20kph5</t>
  </si>
  <si>
    <t>MUcs20kph6</t>
  </si>
  <si>
    <t>MUcs20kph7</t>
  </si>
  <si>
    <t>MUcs20kph8</t>
  </si>
  <si>
    <t>MUcs20kph9</t>
  </si>
  <si>
    <t>MUcs20kph10</t>
  </si>
  <si>
    <t>MUcs20kph11</t>
  </si>
  <si>
    <t>MUcs20kph12</t>
  </si>
  <si>
    <t>MUbr20kph1</t>
  </si>
  <si>
    <t>MUbr20kph2</t>
  </si>
  <si>
    <t>MUbr20kph3</t>
  </si>
  <si>
    <t>MUbr20kph4</t>
  </si>
  <si>
    <t>MUbr20kph5</t>
  </si>
  <si>
    <t>MUbr20kph6</t>
  </si>
  <si>
    <t>MUbr20kph7</t>
  </si>
  <si>
    <t>MUbr20kph8</t>
  </si>
  <si>
    <t>MUbr20kph9</t>
  </si>
  <si>
    <t>MUbr20kph10</t>
  </si>
  <si>
    <t>MUbr20kph11</t>
  </si>
  <si>
    <t>MUbr20kph12</t>
  </si>
  <si>
    <t>MUbr20kph13</t>
  </si>
  <si>
    <t>MUbr20kph14</t>
  </si>
  <si>
    <t>MUpa30kph1</t>
  </si>
  <si>
    <t>MUpa30kph2</t>
  </si>
  <si>
    <t>MUpa30kph3</t>
  </si>
  <si>
    <t>MUpa30kph4</t>
  </si>
  <si>
    <t>MUpa30kph5</t>
  </si>
  <si>
    <t>MUpa30kph6</t>
  </si>
  <si>
    <t>MUpa30kph7</t>
  </si>
  <si>
    <t>MUpa30kph8</t>
  </si>
  <si>
    <t>MUpa30kph9</t>
  </si>
  <si>
    <t>MUpa30kph10</t>
  </si>
  <si>
    <t>MUpa30kph11</t>
  </si>
  <si>
    <t>MUpa30kph12</t>
  </si>
  <si>
    <t>MUpa30kph13</t>
  </si>
  <si>
    <t>MUpa30kph14</t>
  </si>
  <si>
    <t>MUpa30kph15</t>
  </si>
  <si>
    <t>MUpa30kph16</t>
  </si>
  <si>
    <t>MUpa40kph1</t>
  </si>
  <si>
    <t>MUpa40kph2</t>
  </si>
  <si>
    <t>MUpa40kph3</t>
  </si>
  <si>
    <t>MUpa40kph4</t>
  </si>
  <si>
    <t>MUpa40kph5</t>
  </si>
  <si>
    <t>MUpa40kph6</t>
  </si>
  <si>
    <t>MUpa40kph7</t>
  </si>
  <si>
    <t>MUpa40kph8</t>
  </si>
  <si>
    <t>MUpa40kph9</t>
  </si>
  <si>
    <t>MUpa40kph10</t>
  </si>
  <si>
    <t>MUpa40kph11</t>
  </si>
  <si>
    <t>MUpa40kph12</t>
  </si>
  <si>
    <t>MUpa40kph13</t>
  </si>
  <si>
    <t>MUpa40kph14</t>
  </si>
  <si>
    <t>MUpa40kph15</t>
  </si>
  <si>
    <t>MUpa40kph16</t>
  </si>
  <si>
    <t>Vehicle brand</t>
  </si>
  <si>
    <t>Vehicle type</t>
  </si>
  <si>
    <t>Scenario</t>
  </si>
  <si>
    <t>Mass (kg)</t>
  </si>
  <si>
    <t>Surface_Area (m2)</t>
  </si>
  <si>
    <t>Aero_drag_coef (-)</t>
  </si>
  <si>
    <t>Accel_0_100kph</t>
  </si>
  <si>
    <t>Vehicle_class</t>
  </si>
  <si>
    <t>Vehicle_turning_diameter</t>
  </si>
  <si>
    <t>Ford</t>
  </si>
  <si>
    <t>Esccape Kuga</t>
  </si>
  <si>
    <t>Standard</t>
  </si>
  <si>
    <t>C1</t>
  </si>
  <si>
    <t>High load</t>
  </si>
  <si>
    <t>High temperature</t>
  </si>
  <si>
    <t>Tyre_brand</t>
  </si>
  <si>
    <t>Tyre_name</t>
  </si>
  <si>
    <t>Tyre_id</t>
  </si>
  <si>
    <t>Fuel efficiency class</t>
  </si>
  <si>
    <t>Wet grip class</t>
  </si>
  <si>
    <t>Measured friction coefficient</t>
  </si>
  <si>
    <t>Michelin</t>
  </si>
  <si>
    <t>MICHELIN PILOT SPORT 4 SUV 225/60R18 100V</t>
  </si>
  <si>
    <t>LEON_T_T1</t>
  </si>
  <si>
    <t>D</t>
  </si>
  <si>
    <t>A</t>
  </si>
  <si>
    <t>na</t>
  </si>
  <si>
    <t>Goodyear</t>
  </si>
  <si>
    <t xml:space="preserve">GOODYEAR EFFICIENTGRIP SUV </t>
  </si>
  <si>
    <t>LEON_T_T2</t>
  </si>
  <si>
    <t>C</t>
  </si>
  <si>
    <t>B</t>
  </si>
  <si>
    <t>Dunlop</t>
  </si>
  <si>
    <t>DUNLOP GRANDTREK ST30 M</t>
  </si>
  <si>
    <t>LEON_T_T3</t>
  </si>
  <si>
    <t>Pirelli</t>
  </si>
  <si>
    <t xml:space="preserve">PIRELLI SCORPION VERDE </t>
  </si>
  <si>
    <t>LEON_T_T4</t>
  </si>
  <si>
    <t xml:space="preserve">LingLong </t>
  </si>
  <si>
    <t xml:space="preserve">LINGLONG BATMAN A50 </t>
  </si>
  <si>
    <t>LEON_T_T5</t>
  </si>
  <si>
    <t xml:space="preserve">It is very important to differentiate the types of abrasion per kilometer. </t>
  </si>
  <si>
    <t>We have 4 types</t>
  </si>
  <si>
    <t>mg/km Run-in</t>
  </si>
  <si>
    <t>mg/km Rural</t>
  </si>
  <si>
    <t>mg/km Motorway</t>
  </si>
  <si>
    <t>mg/km Urban</t>
  </si>
  <si>
    <t>The conditions of each test are different. For this reason they should be analyzed separately</t>
  </si>
  <si>
    <t>Tyre brand</t>
  </si>
  <si>
    <t xml:space="preserve"> Tire Abrasion Rate [mg/km]</t>
  </si>
  <si>
    <t>C0</t>
  </si>
  <si>
    <t>R1-Runin</t>
  </si>
  <si>
    <t>R2-Runin</t>
  </si>
  <si>
    <t>R3-Runin</t>
  </si>
  <si>
    <t>T1-Rur</t>
  </si>
  <si>
    <t>T1-Mot</t>
  </si>
  <si>
    <t>T1-Ur</t>
  </si>
  <si>
    <t>T2-Rur</t>
  </si>
  <si>
    <t>T2-Mot</t>
  </si>
  <si>
    <t>T2-Ur</t>
  </si>
  <si>
    <t>T3-Rur</t>
  </si>
  <si>
    <t>T3-Mot</t>
  </si>
  <si>
    <t>T3-Ur</t>
  </si>
  <si>
    <t>T4-Rur</t>
  </si>
  <si>
    <t>T4-Mot</t>
  </si>
  <si>
    <t>T4-Ur</t>
  </si>
  <si>
    <t>T5-Rur</t>
  </si>
  <si>
    <t>T5-Mot</t>
  </si>
  <si>
    <t>T5-Ur</t>
  </si>
  <si>
    <t xml:space="preserve">FR </t>
  </si>
  <si>
    <t>FL</t>
  </si>
  <si>
    <t xml:space="preserve">RR </t>
  </si>
  <si>
    <t>RL</t>
  </si>
  <si>
    <t>Total</t>
  </si>
  <si>
    <t>Front</t>
  </si>
  <si>
    <t>Rear</t>
  </si>
  <si>
    <t>LingLong     High load</t>
  </si>
  <si>
    <t>LingLong     High temperature</t>
  </si>
  <si>
    <t>Name</t>
  </si>
  <si>
    <t>explenation</t>
  </si>
  <si>
    <t>value</t>
  </si>
  <si>
    <t>unit</t>
  </si>
  <si>
    <t>Source</t>
  </si>
  <si>
    <t>grav_constant</t>
  </si>
  <si>
    <t>Gravitational constant</t>
  </si>
  <si>
    <t>m.s^-2</t>
  </si>
  <si>
    <t>mu_max_ref_tyre_wet</t>
  </si>
  <si>
    <t>peak friction coefficient of reference tyre under reference conditions in EU wet grip tests</t>
  </si>
  <si>
    <t>-</t>
  </si>
  <si>
    <t>min_rotating_fraction</t>
  </si>
  <si>
    <t>minimal Fraction of vehicle mass that consists of rotating parts (kg/kg)</t>
  </si>
  <si>
    <t>max_rotating_fraction</t>
  </si>
  <si>
    <t>maximal Fraction of vehicle mass that consists of rotating parts (kg/kg)</t>
  </si>
  <si>
    <t>rho_air</t>
  </si>
  <si>
    <t>Density of air</t>
  </si>
  <si>
    <t>kg/m3</t>
  </si>
  <si>
    <t>x_correct_mu_max_wet2dry_min</t>
  </si>
  <si>
    <t>A correction factor for the maximum friction coefficient across different undergrounds (here wet to dry, minimum)</t>
  </si>
  <si>
    <t>x_correct_mu_max_wet2dry_max</t>
  </si>
  <si>
    <t>Correction factor for the maximum friction coefficient across different undergrounds (here wet to dry, maximum)</t>
  </si>
  <si>
    <t>optimal_slip_dry_min</t>
  </si>
  <si>
    <t>optimal slip ratio for dry and wet asphalt conditions</t>
  </si>
  <si>
    <t>optimal_slip_dry_max</t>
  </si>
  <si>
    <t>optimal_slip_wet_min</t>
  </si>
  <si>
    <t>optimal_slip_wet_max</t>
  </si>
  <si>
    <t>c_brake_ref_tyre_wet</t>
  </si>
  <si>
    <t>brake deceleration constant of reference tyre in reference wet grip testing</t>
  </si>
  <si>
    <t>g</t>
  </si>
  <si>
    <t>Car class</t>
  </si>
  <si>
    <t>min_max</t>
  </si>
  <si>
    <t>Label_fuel_efficiency_class</t>
  </si>
  <si>
    <t>min</t>
  </si>
  <si>
    <t>E</t>
  </si>
  <si>
    <t>max</t>
  </si>
  <si>
    <t>C2</t>
  </si>
  <si>
    <t>C3</t>
  </si>
  <si>
    <t>Label_wet_grip_class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</si>
</sst>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\&quot;#,##0.00;[Red]&quot;\&quot;\-#,##0.00"/>
    <numFmt numFmtId="166" formatCode="#,##0.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0" fontId="4" fillId="0" borderId="0"/>
  </cellStyleXfs>
  <cellXfs count="43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3" fontId="4" fillId="3" borderId="0" xfId="1" applyNumberFormat="1" applyFont="1" applyFill="1" applyBorder="1" applyAlignment="1">
      <alignment vertical="center"/>
    </xf>
    <xf numFmtId="0" fontId="4" fillId="5" borderId="12" xfId="2" applyFill="1" applyBorder="1" applyAlignment="1">
      <alignment horizontal="center" vertical="center"/>
    </xf>
    <xf numFmtId="0" fontId="4" fillId="6" borderId="14" xfId="2" applyFill="1" applyBorder="1" applyAlignment="1">
      <alignment horizontal="center" vertical="center"/>
    </xf>
    <xf numFmtId="166" fontId="4" fillId="7" borderId="15" xfId="2" applyNumberFormat="1" applyFill="1" applyBorder="1" applyAlignment="1">
      <alignment horizontal="center" vertical="center"/>
    </xf>
    <xf numFmtId="166" fontId="4" fillId="6" borderId="15" xfId="2" applyNumberFormat="1" applyFill="1" applyBorder="1" applyAlignment="1">
      <alignment horizontal="center" vertical="center"/>
    </xf>
    <xf numFmtId="166" fontId="4" fillId="5" borderId="15" xfId="2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2" applyFill="1" applyAlignment="1">
      <alignment horizontal="center" vertical="center"/>
    </xf>
    <xf numFmtId="166" fontId="4" fillId="3" borderId="0" xfId="2" applyNumberFormat="1" applyFill="1" applyAlignment="1">
      <alignment horizontal="center" vertical="center"/>
    </xf>
    <xf numFmtId="0" fontId="4" fillId="6" borderId="0" xfId="2" applyFill="1" applyAlignment="1">
      <alignment horizontal="center" vertical="center"/>
    </xf>
    <xf numFmtId="0" fontId="0" fillId="0" borderId="13" xfId="0" applyBorder="1"/>
    <xf numFmtId="0" fontId="0" fillId="0" borderId="17" xfId="0" applyBorder="1"/>
    <xf numFmtId="2" fontId="0" fillId="2" borderId="0" xfId="0" applyNumberFormat="1" applyFill="1"/>
    <xf numFmtId="0" fontId="4" fillId="2" borderId="12" xfId="2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4" borderId="9" xfId="2" applyFill="1" applyBorder="1" applyAlignment="1">
      <alignment horizontal="center" vertical="center"/>
    </xf>
    <xf numFmtId="0" fontId="4" fillId="4" borderId="10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3">
    <cellStyle name="Moneda 2" xfId="1" xr:uid="{CFCD8E07-CE35-4F1F-B23D-4B3C1756CB7C}"/>
    <cellStyle name="Normal" xfId="0" builtinId="0"/>
    <cellStyle name="Normal 2" xfId="2" xr:uid="{7EA3B8C4-947A-4CCF-BF0C-5ED1FC99A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is Meesters" id="{1C83AC79-71CA-44C2-9747-7E48DA48E1AF}" userId="joris.meesters@rivm.nl" providerId="PeoplePicker"/>
  <person displayName="Joris Quik" id="{F1BB3989-B25A-49D2-B8F1-B653F64BFBB8}" userId="S::joris.quik@rivm.nl::d9be75de-0916-4104-a6e9-f041d63f8124" providerId="AD"/>
  <person displayName="Joris Meesters" id="{A5D964E5-E453-44CF-A675-06CD4C5F042C}" userId="S::joris.meesters@rivm.nl::7355ad4c-5157-4909-b794-36d8e163cb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4-18T07:56:15.16" personId="{F1BB3989-B25A-49D2-B8F1-B653F64BFBB8}" id="{15E50264-F75E-4C29-B9A4-314FF1E744CC}">
    <text>@Joris Meesters  zou je hier een korte beschrijving kunnen geven van de data in elk tabblad?</text>
    <mentions>
      <mention mentionpersonId="{1C83AC79-71CA-44C2-9747-7E48DA48E1AF}" mentionId="{1CA337C3-3406-4B2F-821C-B741821F4209}" startIndex="0" length="15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04-09T23:44:02.41" personId="{F1BB3989-B25A-49D2-B8F1-B653F64BFBB8}" id="{9D187E00-DB6D-455A-ADF0-C788FE1437D6}">
    <text>In principle I think all the constant maneuver codes can be removed. As the distance is alaready included using the sector length and the distance the acc en dec's take</text>
  </threadedComment>
  <threadedComment ref="D6" dT="2024-04-09T23:40:27.68" personId="{F1BB3989-B25A-49D2-B8F1-B653F64BFBB8}" id="{B58D6064-AF0B-4297-9CB7-04611DB8ABF5}">
    <text>@Joris Meesters , kan het dat deze dubbel zijn en eruit kunnen?</text>
    <mentions>
      <mention mentionpersonId="{1C83AC79-71CA-44C2-9747-7E48DA48E1AF}" mentionId="{5595F617-E889-419C-9939-859865F245EB}" startIndex="0" length="15"/>
    </mentions>
  </threadedComment>
  <threadedComment ref="D6" dT="2024-04-18T10:22:48.46" personId="{A5D964E5-E453-44CF-A675-06CD4C5F042C}" id="{86853C5D-E3A1-4FBE-9DD9-D2D8F623633B}" parentId="{B58D6064-AF0B-4297-9CB7-04611DB8ABF5}">
    <text>De sector numbers stonden niet goed tov de maneuver nummers. Ik heb het nu aangepast. Cellen groen gemarkeerd</text>
  </threadedComment>
  <threadedComment ref="I22" dT="2024-04-09T20:36:57.74" personId="{F1BB3989-B25A-49D2-B8F1-B653F64BFBB8}" id="{5AEB52A0-FE88-43CB-A848-29FE6ED8D132}">
    <text>@Joris Meesters  staat het nu goed, hier stond het andersom voor decelation en acceleration</text>
    <mentions>
      <mention mentionpersonId="{1C83AC79-71CA-44C2-9747-7E48DA48E1AF}" mentionId="{FBA2D9C1-8782-4230-B8D0-46864954D923}" startIndex="0" length="15"/>
    </mentions>
  </threadedComment>
  <threadedComment ref="I22" dT="2024-04-18T10:25:06.15" personId="{A5D964E5-E453-44CF-A675-06CD4C5F042C}" id="{D7BB514B-F4B9-4F89-A2CA-2BF62F616ED0}" parentId="{5AEB52A0-FE88-43CB-A848-29FE6ED8D132}">
    <text>Klopt, het is constant op 70 kph, afremmen naar 60kph en dan weer acceleren naar 70kph</text>
  </threadedComment>
  <threadedComment ref="I22" dT="2024-04-19T11:54:00.12" personId="{F1BB3989-B25A-49D2-B8F1-B653F64BFBB8}" id="{DD45293A-1FAB-4144-8E6F-0859B1354719}" parentId="{5AEB52A0-FE88-43CB-A848-29FE6ED8D132}">
    <text>Is het 60kph of 50kph? Hier staat 13.89 m/s dat is 50kph.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4-04-04T15:11:28.69" personId="{F1BB3989-B25A-49D2-B8F1-B653F64BFBB8}" id="{E549596F-1E58-4DED-8B53-CF6FA51991B1}" done="1">
    <text>@Joris Meesters , weet jij de massa van het voertuig voor de highload LingLong?</text>
    <mentions>
      <mention mentionpersonId="{1C83AC79-71CA-44C2-9747-7E48DA48E1AF}" mentionId="{C7A9ECC7-528A-46F4-875B-21C7654B400E}" startIndex="0" length="15"/>
    </mentions>
  </threadedComment>
  <threadedComment ref="D3" dT="2024-04-18T07:55:23.40" personId="{F1BB3989-B25A-49D2-B8F1-B653F64BFBB8}" id="{FFB5AAC6-E602-4E30-9B6B-24A610A6D2F6}" parentId="{E549596F-1E58-4DED-8B53-CF6FA51991B1}">
    <text>Aangepaast ahdv mail 16 april</text>
  </threadedComment>
  <threadedComment ref="D3" dT="2024-04-18T10:26:06.17" personId="{A5D964E5-E453-44CF-A675-06CD4C5F042C}" id="{02A810B8-3B32-4E3D-93F0-F151DB15B371}" parentId="{E549596F-1E58-4DED-8B53-CF6FA51991B1}">
    <text>correct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017-F400-401C-8E8A-3EF7780FA468}">
  <dimension ref="A2:B11"/>
  <sheetViews>
    <sheetView workbookViewId="0">
      <selection activeCell="B7" sqref="B7"/>
    </sheetView>
  </sheetViews>
  <sheetFormatPr defaultRowHeight="14.5"/>
  <cols>
    <col min="1" max="1" width="24.08984375" customWidth="1"/>
    <col min="2" max="2" width="79.453125" customWidth="1"/>
  </cols>
  <sheetData>
    <row r="2" spans="1:2">
      <c r="A2" t="s">
        <v>0</v>
      </c>
    </row>
    <row r="4" spans="1:2">
      <c r="A4" s="10" t="s">
        <v>1</v>
      </c>
      <c r="B4" s="10" t="s">
        <v>2</v>
      </c>
    </row>
    <row r="5" spans="1:2">
      <c r="A5" s="10" t="s">
        <v>3</v>
      </c>
      <c r="B5" s="10" t="s">
        <v>4</v>
      </c>
    </row>
    <row r="6" spans="1:2">
      <c r="A6" s="10" t="s">
        <v>5</v>
      </c>
      <c r="B6" s="10" t="s">
        <v>6</v>
      </c>
    </row>
    <row r="7" spans="1:2">
      <c r="A7" s="10" t="s">
        <v>7</v>
      </c>
      <c r="B7" s="10" t="s">
        <v>8</v>
      </c>
    </row>
    <row r="8" spans="1:2">
      <c r="A8" s="10" t="s">
        <v>9</v>
      </c>
      <c r="B8" s="10" t="s">
        <v>10</v>
      </c>
    </row>
    <row r="9" spans="1:2">
      <c r="A9" s="10" t="s">
        <v>11</v>
      </c>
      <c r="B9" s="10"/>
    </row>
    <row r="10" spans="1:2">
      <c r="A10" s="10" t="s">
        <v>12</v>
      </c>
      <c r="B10" s="10" t="s">
        <v>13</v>
      </c>
    </row>
    <row r="11" spans="1:2">
      <c r="A11" s="10" t="s">
        <v>14</v>
      </c>
      <c r="B11" s="10" t="s">
        <v>15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BB41-BAEF-40B9-810D-EC61876EF034}">
  <dimension ref="A1:D31"/>
  <sheetViews>
    <sheetView workbookViewId="0">
      <selection activeCell="F15" sqref="F15"/>
    </sheetView>
  </sheetViews>
  <sheetFormatPr defaultRowHeight="14.5"/>
  <cols>
    <col min="3" max="3" width="20" bestFit="1" customWidth="1"/>
    <col min="5" max="5" width="18.08984375" bestFit="1" customWidth="1"/>
    <col min="7" max="7" width="21.90625" bestFit="1" customWidth="1"/>
    <col min="9" max="9" width="23" bestFit="1" customWidth="1"/>
  </cols>
  <sheetData>
    <row r="1" spans="1:4">
      <c r="A1" t="s">
        <v>325</v>
      </c>
      <c r="B1" t="s">
        <v>326</v>
      </c>
      <c r="C1" t="s">
        <v>333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1.55</v>
      </c>
    </row>
    <row r="3" spans="1:4">
      <c r="A3" t="s">
        <v>229</v>
      </c>
      <c r="B3" t="s">
        <v>328</v>
      </c>
      <c r="C3" t="s">
        <v>248</v>
      </c>
      <c r="D3">
        <v>1.5</v>
      </c>
    </row>
    <row r="4" spans="1:4">
      <c r="A4" t="s">
        <v>229</v>
      </c>
      <c r="B4" t="s">
        <v>328</v>
      </c>
      <c r="C4" t="s">
        <v>247</v>
      </c>
      <c r="D4">
        <v>1.25</v>
      </c>
    </row>
    <row r="5" spans="1:4">
      <c r="A5" t="s">
        <v>229</v>
      </c>
      <c r="B5" t="s">
        <v>328</v>
      </c>
      <c r="C5" t="s">
        <v>241</v>
      </c>
      <c r="D5">
        <v>1.1000000000000001</v>
      </c>
    </row>
    <row r="6" spans="1:4">
      <c r="A6" t="s">
        <v>229</v>
      </c>
      <c r="B6" t="s">
        <v>328</v>
      </c>
      <c r="C6" t="s">
        <v>329</v>
      </c>
      <c r="D6">
        <f>0.9*D11</f>
        <v>0.98100000000000009</v>
      </c>
    </row>
    <row r="7" spans="1:4">
      <c r="A7" t="s">
        <v>229</v>
      </c>
      <c r="B7" t="s">
        <v>330</v>
      </c>
      <c r="C7" t="s">
        <v>242</v>
      </c>
      <c r="D7">
        <f>1.1*D2</f>
        <v>1.7050000000000003</v>
      </c>
    </row>
    <row r="8" spans="1:4">
      <c r="A8" t="s">
        <v>229</v>
      </c>
      <c r="B8" t="s">
        <v>330</v>
      </c>
      <c r="C8" t="s">
        <v>248</v>
      </c>
      <c r="D8">
        <v>1.54</v>
      </c>
    </row>
    <row r="9" spans="1:4">
      <c r="A9" t="s">
        <v>229</v>
      </c>
      <c r="B9" t="s">
        <v>330</v>
      </c>
      <c r="C9" t="s">
        <v>247</v>
      </c>
      <c r="D9">
        <v>1.39</v>
      </c>
    </row>
    <row r="10" spans="1:4">
      <c r="A10" t="s">
        <v>229</v>
      </c>
      <c r="B10" t="s">
        <v>330</v>
      </c>
      <c r="C10" t="s">
        <v>241</v>
      </c>
      <c r="D10">
        <v>1.24</v>
      </c>
    </row>
    <row r="11" spans="1:4">
      <c r="A11" t="s">
        <v>229</v>
      </c>
      <c r="B11" t="s">
        <v>330</v>
      </c>
      <c r="C11" t="s">
        <v>329</v>
      </c>
      <c r="D11">
        <v>1.0900000000000001</v>
      </c>
    </row>
    <row r="12" spans="1:4">
      <c r="A12" t="s">
        <v>331</v>
      </c>
      <c r="B12" t="s">
        <v>328</v>
      </c>
      <c r="C12" t="s">
        <v>242</v>
      </c>
      <c r="D12">
        <v>1.4</v>
      </c>
    </row>
    <row r="13" spans="1:4">
      <c r="A13" t="s">
        <v>331</v>
      </c>
      <c r="B13" t="s">
        <v>328</v>
      </c>
      <c r="C13" t="s">
        <v>248</v>
      </c>
      <c r="D13">
        <v>1.25</v>
      </c>
    </row>
    <row r="14" spans="1:4">
      <c r="A14" t="s">
        <v>331</v>
      </c>
      <c r="B14" t="s">
        <v>328</v>
      </c>
      <c r="C14" t="s">
        <v>247</v>
      </c>
      <c r="D14">
        <v>1.1000000000000001</v>
      </c>
    </row>
    <row r="15" spans="1:4">
      <c r="A15" t="s">
        <v>331</v>
      </c>
      <c r="B15" t="s">
        <v>328</v>
      </c>
      <c r="C15" t="s">
        <v>241</v>
      </c>
      <c r="D15">
        <v>0.95</v>
      </c>
    </row>
    <row r="16" spans="1:4">
      <c r="A16" t="s">
        <v>331</v>
      </c>
      <c r="B16" t="s">
        <v>328</v>
      </c>
      <c r="C16" t="s">
        <v>329</v>
      </c>
      <c r="D16">
        <v>0.84599999999999997</v>
      </c>
    </row>
    <row r="17" spans="1:4">
      <c r="A17" t="s">
        <v>331</v>
      </c>
      <c r="B17" t="s">
        <v>330</v>
      </c>
      <c r="C17" t="s">
        <v>242</v>
      </c>
      <c r="D17">
        <v>1.54</v>
      </c>
    </row>
    <row r="18" spans="1:4">
      <c r="A18" t="s">
        <v>331</v>
      </c>
      <c r="B18" t="s">
        <v>330</v>
      </c>
      <c r="C18" t="s">
        <v>248</v>
      </c>
      <c r="D18">
        <v>1.39</v>
      </c>
    </row>
    <row r="19" spans="1:4">
      <c r="A19" t="s">
        <v>331</v>
      </c>
      <c r="B19" t="s">
        <v>330</v>
      </c>
      <c r="C19" t="s">
        <v>247</v>
      </c>
      <c r="D19">
        <v>1.24</v>
      </c>
    </row>
    <row r="20" spans="1:4">
      <c r="A20" t="s">
        <v>331</v>
      </c>
      <c r="B20" t="s">
        <v>330</v>
      </c>
      <c r="C20" t="s">
        <v>241</v>
      </c>
      <c r="D20">
        <v>1.0900000000000001</v>
      </c>
    </row>
    <row r="21" spans="1:4">
      <c r="A21" t="s">
        <v>331</v>
      </c>
      <c r="B21" t="s">
        <v>330</v>
      </c>
      <c r="C21" t="s">
        <v>329</v>
      </c>
      <c r="D21">
        <v>0.94</v>
      </c>
    </row>
    <row r="22" spans="1:4">
      <c r="A22" t="s">
        <v>332</v>
      </c>
      <c r="B22" t="s">
        <v>328</v>
      </c>
      <c r="C22" t="s">
        <v>242</v>
      </c>
      <c r="D22">
        <v>1.25</v>
      </c>
    </row>
    <row r="23" spans="1:4">
      <c r="A23" t="s">
        <v>332</v>
      </c>
      <c r="B23" t="s">
        <v>328</v>
      </c>
      <c r="C23" t="s">
        <v>248</v>
      </c>
      <c r="D23">
        <v>1.1000000000000001</v>
      </c>
    </row>
    <row r="24" spans="1:4">
      <c r="A24" t="s">
        <v>332</v>
      </c>
      <c r="B24" t="s">
        <v>328</v>
      </c>
      <c r="C24" t="s">
        <v>247</v>
      </c>
      <c r="D24">
        <v>0.95</v>
      </c>
    </row>
    <row r="25" spans="1:4">
      <c r="A25" t="s">
        <v>332</v>
      </c>
      <c r="B25" t="s">
        <v>328</v>
      </c>
      <c r="C25" t="s">
        <v>241</v>
      </c>
      <c r="D25">
        <v>0.8</v>
      </c>
    </row>
    <row r="26" spans="1:4">
      <c r="A26" t="s">
        <v>332</v>
      </c>
      <c r="B26" t="s">
        <v>328</v>
      </c>
      <c r="C26" t="s">
        <v>329</v>
      </c>
      <c r="D26">
        <v>0.71100000000000008</v>
      </c>
    </row>
    <row r="27" spans="1:4">
      <c r="A27" t="s">
        <v>332</v>
      </c>
      <c r="B27" t="s">
        <v>330</v>
      </c>
      <c r="C27" t="s">
        <v>242</v>
      </c>
      <c r="D27">
        <v>1.375</v>
      </c>
    </row>
    <row r="28" spans="1:4">
      <c r="A28" t="s">
        <v>332</v>
      </c>
      <c r="B28" t="s">
        <v>330</v>
      </c>
      <c r="C28" t="s">
        <v>248</v>
      </c>
      <c r="D28">
        <v>1.24</v>
      </c>
    </row>
    <row r="29" spans="1:4">
      <c r="A29" t="s">
        <v>332</v>
      </c>
      <c r="B29" t="s">
        <v>330</v>
      </c>
      <c r="C29" t="s">
        <v>247</v>
      </c>
      <c r="D29">
        <v>1.0900000000000001</v>
      </c>
    </row>
    <row r="30" spans="1:4">
      <c r="A30" t="s">
        <v>332</v>
      </c>
      <c r="B30" t="s">
        <v>330</v>
      </c>
      <c r="C30" t="s">
        <v>241</v>
      </c>
      <c r="D30">
        <v>0.94</v>
      </c>
    </row>
    <row r="31" spans="1:4">
      <c r="A31" t="s">
        <v>332</v>
      </c>
      <c r="B31" t="s">
        <v>330</v>
      </c>
      <c r="C31" t="s">
        <v>329</v>
      </c>
      <c r="D31">
        <v>0.79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CD9C-6566-45D5-AC37-7D32F90348FC}">
  <dimension ref="A1:F11"/>
  <sheetViews>
    <sheetView workbookViewId="0">
      <selection activeCell="A11" sqref="A11:XFD11"/>
    </sheetView>
  </sheetViews>
  <sheetFormatPr defaultRowHeight="14.5"/>
  <cols>
    <col min="1" max="1" width="36.36328125" customWidth="1"/>
    <col min="2" max="2" width="20.54296875" customWidth="1"/>
    <col min="3" max="3" width="15.453125" customWidth="1"/>
    <col min="4" max="4" width="14.90625" bestFit="1" customWidth="1"/>
    <col min="5" max="5" width="16.453125" customWidth="1"/>
    <col min="6" max="6" width="14.36328125" customWidth="1"/>
  </cols>
  <sheetData>
    <row r="1" spans="1:6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>
      <c r="A2" t="s">
        <v>22</v>
      </c>
      <c r="B2" t="s">
        <v>22</v>
      </c>
      <c r="C2" t="s">
        <v>22</v>
      </c>
      <c r="D2" t="s">
        <v>23</v>
      </c>
      <c r="E2">
        <v>184</v>
      </c>
      <c r="F2">
        <v>1380</v>
      </c>
    </row>
    <row r="3" spans="1:6">
      <c r="A3" t="s">
        <v>24</v>
      </c>
      <c r="B3" t="s">
        <v>25</v>
      </c>
      <c r="C3" t="s">
        <v>26</v>
      </c>
      <c r="D3" t="s">
        <v>23</v>
      </c>
      <c r="E3">
        <v>2</v>
      </c>
      <c r="F3">
        <v>15</v>
      </c>
    </row>
    <row r="4" spans="1:6">
      <c r="A4" t="s">
        <v>27</v>
      </c>
      <c r="B4" t="s">
        <v>28</v>
      </c>
      <c r="C4" t="s">
        <v>26</v>
      </c>
      <c r="D4" t="s">
        <v>23</v>
      </c>
      <c r="E4">
        <v>5</v>
      </c>
      <c r="F4">
        <v>37.1</v>
      </c>
    </row>
    <row r="5" spans="1:6">
      <c r="A5" t="s">
        <v>29</v>
      </c>
      <c r="B5" t="s">
        <v>30</v>
      </c>
      <c r="C5" t="s">
        <v>26</v>
      </c>
      <c r="D5" t="s">
        <v>23</v>
      </c>
      <c r="E5">
        <v>5</v>
      </c>
      <c r="F5">
        <v>37.1</v>
      </c>
    </row>
    <row r="6" spans="1:6">
      <c r="A6" t="s">
        <v>31</v>
      </c>
      <c r="B6" t="s">
        <v>31</v>
      </c>
      <c r="C6" t="s">
        <v>31</v>
      </c>
      <c r="D6" t="s">
        <v>32</v>
      </c>
      <c r="E6">
        <v>15</v>
      </c>
      <c r="F6">
        <v>111</v>
      </c>
    </row>
    <row r="7" spans="1:6">
      <c r="A7" t="s">
        <v>33</v>
      </c>
      <c r="B7" t="s">
        <v>34</v>
      </c>
      <c r="C7" t="s">
        <v>35</v>
      </c>
      <c r="D7" t="s">
        <v>36</v>
      </c>
      <c r="E7">
        <v>30</v>
      </c>
      <c r="F7">
        <v>15</v>
      </c>
    </row>
    <row r="8" spans="1:6">
      <c r="A8" t="s">
        <v>37</v>
      </c>
      <c r="B8" t="s">
        <v>38</v>
      </c>
      <c r="C8" t="s">
        <v>35</v>
      </c>
      <c r="D8" t="s">
        <v>36</v>
      </c>
      <c r="E8">
        <v>10</v>
      </c>
      <c r="F8">
        <v>5.2</v>
      </c>
    </row>
    <row r="9" spans="1:6">
      <c r="A9" t="s">
        <v>39</v>
      </c>
      <c r="B9" t="s">
        <v>40</v>
      </c>
      <c r="C9" t="s">
        <v>35</v>
      </c>
      <c r="D9" t="s">
        <v>41</v>
      </c>
      <c r="E9">
        <v>51</v>
      </c>
      <c r="F9">
        <v>40.799999999999997</v>
      </c>
    </row>
    <row r="10" spans="1:6">
      <c r="A10" t="s">
        <v>42</v>
      </c>
      <c r="B10" t="s">
        <v>43</v>
      </c>
      <c r="C10" t="s">
        <v>35</v>
      </c>
      <c r="D10" t="s">
        <v>41</v>
      </c>
      <c r="E10">
        <v>57</v>
      </c>
      <c r="F10">
        <v>45.6</v>
      </c>
    </row>
    <row r="11" spans="1:6">
      <c r="A11" s="30"/>
      <c r="B11" s="30"/>
      <c r="C11" s="30"/>
      <c r="D11" s="30"/>
      <c r="E11" s="30"/>
      <c r="F11" s="30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6171-81A7-4D26-924F-B75D759E6DF5}">
  <dimension ref="A1:J33"/>
  <sheetViews>
    <sheetView topLeftCell="A16" zoomScale="115" zoomScaleNormal="115" workbookViewId="0">
      <selection activeCell="D30" sqref="D30"/>
    </sheetView>
  </sheetViews>
  <sheetFormatPr defaultRowHeight="14.5"/>
  <cols>
    <col min="1" max="1" width="14.54296875" bestFit="1" customWidth="1"/>
    <col min="2" max="2" width="14.08984375" bestFit="1" customWidth="1"/>
    <col min="3" max="3" width="22" customWidth="1"/>
    <col min="4" max="4" width="13" bestFit="1" customWidth="1"/>
    <col min="7" max="7" width="15.36328125" bestFit="1" customWidth="1"/>
    <col min="8" max="8" width="19.54296875" bestFit="1" customWidth="1"/>
    <col min="9" max="9" width="11.6328125" bestFit="1" customWidth="1"/>
  </cols>
  <sheetData>
    <row r="1" spans="1:10">
      <c r="A1" s="3" t="s">
        <v>19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</row>
    <row r="2" spans="1:10">
      <c r="A2" t="s">
        <v>23</v>
      </c>
      <c r="B2" t="s">
        <v>53</v>
      </c>
      <c r="C2" t="s">
        <v>54</v>
      </c>
      <c r="D2">
        <f>(3193-940)</f>
        <v>2253</v>
      </c>
      <c r="E2">
        <v>0</v>
      </c>
      <c r="F2">
        <v>0</v>
      </c>
      <c r="G2">
        <v>0</v>
      </c>
      <c r="H2">
        <v>0</v>
      </c>
      <c r="I2" t="s">
        <v>55</v>
      </c>
      <c r="J2">
        <v>0</v>
      </c>
    </row>
    <row r="3" spans="1:10">
      <c r="A3" t="s">
        <v>23</v>
      </c>
      <c r="B3" t="s">
        <v>56</v>
      </c>
      <c r="C3" t="s">
        <v>57</v>
      </c>
      <c r="D3">
        <f>2*PI()*G3*H3/360</f>
        <v>1476.5485471872028</v>
      </c>
      <c r="E3">
        <v>0</v>
      </c>
      <c r="F3">
        <v>0.01</v>
      </c>
      <c r="G3">
        <v>470</v>
      </c>
      <c r="H3">
        <v>180</v>
      </c>
      <c r="I3" t="s">
        <v>55</v>
      </c>
      <c r="J3">
        <v>0</v>
      </c>
    </row>
    <row r="4" spans="1:10">
      <c r="A4" t="s">
        <v>23</v>
      </c>
      <c r="B4" t="s">
        <v>58</v>
      </c>
      <c r="C4" t="s">
        <v>59</v>
      </c>
      <c r="D4">
        <f>(3193-940)</f>
        <v>2253</v>
      </c>
      <c r="E4">
        <v>0</v>
      </c>
      <c r="F4">
        <v>0</v>
      </c>
      <c r="G4">
        <v>0</v>
      </c>
      <c r="H4">
        <v>0</v>
      </c>
      <c r="I4" t="s">
        <v>55</v>
      </c>
      <c r="J4">
        <v>0</v>
      </c>
    </row>
    <row r="5" spans="1:10">
      <c r="A5" t="s">
        <v>23</v>
      </c>
      <c r="B5" t="s">
        <v>60</v>
      </c>
      <c r="C5" t="s">
        <v>61</v>
      </c>
      <c r="D5">
        <f>2*PI()*G5*H5/360</f>
        <v>1476.5485471872028</v>
      </c>
      <c r="E5">
        <v>0</v>
      </c>
      <c r="F5">
        <v>0.01</v>
      </c>
      <c r="G5">
        <v>470</v>
      </c>
      <c r="H5">
        <v>180</v>
      </c>
      <c r="I5" t="s">
        <v>55</v>
      </c>
      <c r="J5">
        <v>0</v>
      </c>
    </row>
    <row r="6" spans="1:10">
      <c r="A6" t="s">
        <v>36</v>
      </c>
      <c r="B6" t="s">
        <v>62</v>
      </c>
      <c r="C6" t="s">
        <v>63</v>
      </c>
      <c r="D6">
        <v>128</v>
      </c>
      <c r="E6">
        <v>0</v>
      </c>
      <c r="F6">
        <v>0</v>
      </c>
      <c r="G6">
        <v>0</v>
      </c>
      <c r="H6">
        <v>0</v>
      </c>
      <c r="I6" t="s">
        <v>55</v>
      </c>
      <c r="J6">
        <v>0</v>
      </c>
    </row>
    <row r="7" spans="1:10">
      <c r="A7" t="s">
        <v>36</v>
      </c>
      <c r="B7" t="s">
        <v>64</v>
      </c>
      <c r="C7" t="s">
        <v>65</v>
      </c>
      <c r="D7">
        <v>3.6</v>
      </c>
      <c r="E7">
        <v>0</v>
      </c>
      <c r="F7">
        <v>0</v>
      </c>
      <c r="G7">
        <f>1/2*'Vehicle data'!I$2</f>
        <v>5.85</v>
      </c>
      <c r="H7">
        <v>35</v>
      </c>
      <c r="I7" t="s">
        <v>55</v>
      </c>
      <c r="J7">
        <v>0</v>
      </c>
    </row>
    <row r="8" spans="1:10">
      <c r="A8" t="s">
        <v>36</v>
      </c>
      <c r="B8" t="s">
        <v>66</v>
      </c>
      <c r="C8" t="s">
        <v>67</v>
      </c>
      <c r="D8">
        <v>32</v>
      </c>
      <c r="E8">
        <v>0</v>
      </c>
      <c r="F8">
        <v>0</v>
      </c>
      <c r="G8">
        <v>0</v>
      </c>
      <c r="H8">
        <v>0</v>
      </c>
      <c r="I8" t="s">
        <v>55</v>
      </c>
      <c r="J8">
        <v>0</v>
      </c>
    </row>
    <row r="9" spans="1:10">
      <c r="A9" t="s">
        <v>36</v>
      </c>
      <c r="B9" t="s">
        <v>68</v>
      </c>
      <c r="C9" t="s">
        <v>57</v>
      </c>
      <c r="D9">
        <v>60</v>
      </c>
      <c r="E9">
        <v>0</v>
      </c>
      <c r="F9">
        <v>0</v>
      </c>
      <c r="G9">
        <v>19.100000000000001</v>
      </c>
      <c r="H9">
        <v>180</v>
      </c>
      <c r="I9" t="s">
        <v>55</v>
      </c>
      <c r="J9">
        <v>0</v>
      </c>
    </row>
    <row r="10" spans="1:10">
      <c r="A10" t="s">
        <v>36</v>
      </c>
      <c r="B10" t="s">
        <v>69</v>
      </c>
      <c r="C10" t="s">
        <v>70</v>
      </c>
      <c r="D10">
        <v>32</v>
      </c>
      <c r="E10">
        <v>0</v>
      </c>
      <c r="F10">
        <v>0</v>
      </c>
      <c r="G10">
        <v>0</v>
      </c>
      <c r="H10">
        <v>0</v>
      </c>
      <c r="I10" t="s">
        <v>55</v>
      </c>
      <c r="J10">
        <v>0</v>
      </c>
    </row>
    <row r="11" spans="1:10">
      <c r="A11" t="s">
        <v>36</v>
      </c>
      <c r="B11" t="s">
        <v>71</v>
      </c>
      <c r="C11" t="s">
        <v>72</v>
      </c>
      <c r="D11">
        <v>3.6</v>
      </c>
      <c r="E11">
        <v>0</v>
      </c>
      <c r="F11">
        <v>0</v>
      </c>
      <c r="G11">
        <f>1/2*'Vehicle data'!I$2</f>
        <v>5.85</v>
      </c>
      <c r="H11">
        <v>35</v>
      </c>
      <c r="I11" t="s">
        <v>55</v>
      </c>
      <c r="J11">
        <v>0</v>
      </c>
    </row>
    <row r="12" spans="1:10">
      <c r="A12" t="s">
        <v>36</v>
      </c>
      <c r="B12" t="s">
        <v>73</v>
      </c>
      <c r="C12" t="s">
        <v>74</v>
      </c>
      <c r="D12">
        <v>128</v>
      </c>
      <c r="E12">
        <v>0</v>
      </c>
      <c r="F12">
        <v>0</v>
      </c>
      <c r="G12">
        <v>0</v>
      </c>
      <c r="H12">
        <v>0</v>
      </c>
      <c r="I12" t="s">
        <v>55</v>
      </c>
      <c r="J12">
        <v>0</v>
      </c>
    </row>
    <row r="13" spans="1:10">
      <c r="A13" t="s">
        <v>36</v>
      </c>
      <c r="B13" t="s">
        <v>75</v>
      </c>
      <c r="C13" t="s">
        <v>76</v>
      </c>
      <c r="D13">
        <v>3.6</v>
      </c>
      <c r="E13">
        <v>0</v>
      </c>
      <c r="F13">
        <v>0</v>
      </c>
      <c r="G13">
        <f>1/2*'Vehicle data'!I$2</f>
        <v>5.85</v>
      </c>
      <c r="H13">
        <v>35</v>
      </c>
      <c r="I13" t="s">
        <v>55</v>
      </c>
      <c r="J13">
        <v>0</v>
      </c>
    </row>
    <row r="14" spans="1:10">
      <c r="A14" t="s">
        <v>36</v>
      </c>
      <c r="B14" t="s">
        <v>77</v>
      </c>
      <c r="C14" t="s">
        <v>78</v>
      </c>
      <c r="D14">
        <v>32</v>
      </c>
      <c r="E14">
        <v>0</v>
      </c>
      <c r="F14">
        <v>0</v>
      </c>
      <c r="G14">
        <v>0</v>
      </c>
      <c r="H14">
        <v>0</v>
      </c>
      <c r="I14" t="s">
        <v>55</v>
      </c>
      <c r="J14">
        <v>0</v>
      </c>
    </row>
    <row r="15" spans="1:10">
      <c r="A15" t="s">
        <v>36</v>
      </c>
      <c r="B15" t="s">
        <v>79</v>
      </c>
      <c r="C15" t="s">
        <v>61</v>
      </c>
      <c r="D15">
        <v>60</v>
      </c>
      <c r="E15">
        <v>0</v>
      </c>
      <c r="F15">
        <v>0</v>
      </c>
      <c r="G15">
        <v>19.100000000000001</v>
      </c>
      <c r="H15">
        <v>180</v>
      </c>
      <c r="I15" t="s">
        <v>55</v>
      </c>
      <c r="J15">
        <v>0</v>
      </c>
    </row>
    <row r="16" spans="1:10">
      <c r="A16" t="s">
        <v>36</v>
      </c>
      <c r="B16" t="s">
        <v>80</v>
      </c>
      <c r="C16" t="s">
        <v>81</v>
      </c>
      <c r="D16">
        <v>32</v>
      </c>
      <c r="E16">
        <v>0</v>
      </c>
      <c r="F16">
        <v>0</v>
      </c>
      <c r="G16">
        <v>0</v>
      </c>
      <c r="H16">
        <v>0</v>
      </c>
      <c r="I16" t="s">
        <v>55</v>
      </c>
      <c r="J16">
        <v>0</v>
      </c>
    </row>
    <row r="17" spans="1:10">
      <c r="A17" t="s">
        <v>36</v>
      </c>
      <c r="B17" t="s">
        <v>82</v>
      </c>
      <c r="C17" t="s">
        <v>83</v>
      </c>
      <c r="D17">
        <v>3.6</v>
      </c>
      <c r="E17">
        <v>0</v>
      </c>
      <c r="F17">
        <v>0</v>
      </c>
      <c r="G17">
        <f>1/2*'Vehicle data'!I$2</f>
        <v>5.85</v>
      </c>
      <c r="H17">
        <v>35</v>
      </c>
      <c r="I17" t="s">
        <v>55</v>
      </c>
      <c r="J17">
        <v>0</v>
      </c>
    </row>
    <row r="18" spans="1:10">
      <c r="A18" t="s">
        <v>41</v>
      </c>
      <c r="B18" t="s">
        <v>84</v>
      </c>
      <c r="C18" t="s">
        <v>85</v>
      </c>
      <c r="D18" s="4">
        <v>331</v>
      </c>
      <c r="E18">
        <v>0</v>
      </c>
      <c r="F18">
        <v>0</v>
      </c>
      <c r="G18">
        <v>0</v>
      </c>
      <c r="H18">
        <v>0</v>
      </c>
      <c r="I18" t="s">
        <v>55</v>
      </c>
      <c r="J18">
        <v>0</v>
      </c>
    </row>
    <row r="19" spans="1:10">
      <c r="A19" t="s">
        <v>41</v>
      </c>
      <c r="B19" t="s">
        <v>86</v>
      </c>
      <c r="C19" t="s">
        <v>87</v>
      </c>
      <c r="D19" s="4">
        <v>3.6</v>
      </c>
      <c r="E19">
        <v>0</v>
      </c>
      <c r="F19">
        <v>0</v>
      </c>
      <c r="G19">
        <f>1/2*'Vehicle data'!I$2</f>
        <v>5.85</v>
      </c>
      <c r="H19">
        <v>35</v>
      </c>
      <c r="I19" t="s">
        <v>55</v>
      </c>
      <c r="J19">
        <v>0</v>
      </c>
    </row>
    <row r="20" spans="1:10">
      <c r="A20" t="s">
        <v>41</v>
      </c>
      <c r="B20" t="s">
        <v>88</v>
      </c>
      <c r="C20" t="s">
        <v>59</v>
      </c>
      <c r="D20" s="4">
        <v>32</v>
      </c>
      <c r="E20">
        <v>0</v>
      </c>
      <c r="F20">
        <v>0</v>
      </c>
      <c r="G20">
        <v>0</v>
      </c>
      <c r="H20">
        <v>0</v>
      </c>
      <c r="I20" t="s">
        <v>55</v>
      </c>
      <c r="J20">
        <v>0</v>
      </c>
    </row>
    <row r="21" spans="1:10">
      <c r="A21" t="s">
        <v>41</v>
      </c>
      <c r="B21" t="s">
        <v>89</v>
      </c>
      <c r="C21" t="s">
        <v>57</v>
      </c>
      <c r="D21" s="4">
        <v>60</v>
      </c>
      <c r="E21">
        <v>0</v>
      </c>
      <c r="F21">
        <v>0</v>
      </c>
      <c r="G21">
        <v>19.100000000000001</v>
      </c>
      <c r="H21">
        <v>180</v>
      </c>
      <c r="I21" t="s">
        <v>55</v>
      </c>
      <c r="J21">
        <v>0</v>
      </c>
    </row>
    <row r="22" spans="1:10">
      <c r="A22" t="s">
        <v>41</v>
      </c>
      <c r="B22" t="s">
        <v>90</v>
      </c>
      <c r="C22" t="s">
        <v>54</v>
      </c>
      <c r="D22" s="4">
        <v>32</v>
      </c>
      <c r="E22">
        <v>0</v>
      </c>
      <c r="F22">
        <v>0</v>
      </c>
      <c r="G22">
        <v>0</v>
      </c>
      <c r="H22">
        <v>0</v>
      </c>
      <c r="I22" t="s">
        <v>55</v>
      </c>
      <c r="J22">
        <v>0</v>
      </c>
    </row>
    <row r="23" spans="1:10">
      <c r="A23" t="s">
        <v>41</v>
      </c>
      <c r="B23" t="s">
        <v>91</v>
      </c>
      <c r="C23" t="s">
        <v>92</v>
      </c>
      <c r="D23" s="4">
        <v>3.6</v>
      </c>
      <c r="E23">
        <v>0</v>
      </c>
      <c r="F23">
        <v>0</v>
      </c>
      <c r="G23">
        <v>5.85</v>
      </c>
      <c r="H23">
        <v>35</v>
      </c>
      <c r="I23" t="s">
        <v>55</v>
      </c>
      <c r="J23">
        <v>0</v>
      </c>
    </row>
    <row r="24" spans="1:10">
      <c r="A24" t="s">
        <v>41</v>
      </c>
      <c r="B24" t="s">
        <v>93</v>
      </c>
      <c r="C24" t="s">
        <v>94</v>
      </c>
      <c r="D24" s="4">
        <v>331</v>
      </c>
      <c r="E24">
        <v>0</v>
      </c>
      <c r="F24">
        <v>0</v>
      </c>
      <c r="G24">
        <v>0</v>
      </c>
      <c r="H24">
        <v>0</v>
      </c>
      <c r="I24" t="s">
        <v>55</v>
      </c>
      <c r="J24">
        <v>0</v>
      </c>
    </row>
    <row r="25" spans="1:10">
      <c r="A25" t="s">
        <v>41</v>
      </c>
      <c r="B25" t="s">
        <v>95</v>
      </c>
      <c r="C25" t="s">
        <v>96</v>
      </c>
      <c r="D25" s="4">
        <v>3.6</v>
      </c>
      <c r="E25">
        <v>0</v>
      </c>
      <c r="F25">
        <v>0</v>
      </c>
      <c r="G25">
        <v>5.85</v>
      </c>
      <c r="H25">
        <v>35</v>
      </c>
      <c r="I25" t="s">
        <v>55</v>
      </c>
      <c r="J25">
        <v>0</v>
      </c>
    </row>
    <row r="26" spans="1:10">
      <c r="A26" t="s">
        <v>41</v>
      </c>
      <c r="B26" t="s">
        <v>97</v>
      </c>
      <c r="C26" t="s">
        <v>98</v>
      </c>
      <c r="D26" s="4">
        <v>21</v>
      </c>
      <c r="E26">
        <v>0</v>
      </c>
      <c r="F26">
        <v>0</v>
      </c>
      <c r="G26">
        <v>0</v>
      </c>
      <c r="H26">
        <v>0</v>
      </c>
      <c r="I26" t="s">
        <v>55</v>
      </c>
      <c r="J26">
        <v>0</v>
      </c>
    </row>
    <row r="27" spans="1:10">
      <c r="A27" t="s">
        <v>41</v>
      </c>
      <c r="B27" t="s">
        <v>99</v>
      </c>
      <c r="C27" t="s">
        <v>100</v>
      </c>
      <c r="D27" s="4">
        <v>18.399999999999999</v>
      </c>
      <c r="E27">
        <v>0</v>
      </c>
      <c r="F27">
        <v>0</v>
      </c>
      <c r="G27">
        <v>5.85</v>
      </c>
      <c r="H27">
        <v>180</v>
      </c>
      <c r="I27" t="s">
        <v>55</v>
      </c>
      <c r="J27">
        <v>0</v>
      </c>
    </row>
    <row r="28" spans="1:10">
      <c r="A28" t="s">
        <v>41</v>
      </c>
      <c r="B28" t="s">
        <v>101</v>
      </c>
      <c r="C28" t="s">
        <v>102</v>
      </c>
      <c r="D28" s="4">
        <v>21</v>
      </c>
      <c r="E28">
        <v>0</v>
      </c>
      <c r="F28">
        <v>0</v>
      </c>
      <c r="G28">
        <v>0</v>
      </c>
      <c r="H28">
        <v>0</v>
      </c>
      <c r="I28" t="s">
        <v>55</v>
      </c>
      <c r="J28">
        <v>0</v>
      </c>
    </row>
    <row r="29" spans="1:10">
      <c r="A29" t="s">
        <v>41</v>
      </c>
      <c r="B29" t="s">
        <v>103</v>
      </c>
      <c r="C29" t="s">
        <v>104</v>
      </c>
      <c r="D29" s="4">
        <v>3.6</v>
      </c>
      <c r="E29">
        <v>0</v>
      </c>
      <c r="F29">
        <v>0</v>
      </c>
      <c r="G29">
        <v>5.85</v>
      </c>
      <c r="H29">
        <v>35</v>
      </c>
      <c r="I29" t="s">
        <v>55</v>
      </c>
      <c r="J29">
        <v>0</v>
      </c>
    </row>
    <row r="30" spans="1:10">
      <c r="A30" t="s">
        <v>32</v>
      </c>
      <c r="B30" t="s">
        <v>105</v>
      </c>
      <c r="C30" t="s">
        <v>54</v>
      </c>
      <c r="D30">
        <f>(3193-940)</f>
        <v>2253</v>
      </c>
      <c r="E30">
        <v>0</v>
      </c>
      <c r="F30">
        <v>0</v>
      </c>
      <c r="G30">
        <v>0</v>
      </c>
      <c r="H30">
        <v>0</v>
      </c>
      <c r="I30" t="s">
        <v>55</v>
      </c>
      <c r="J30">
        <v>0</v>
      </c>
    </row>
    <row r="31" spans="1:10">
      <c r="A31" t="s">
        <v>32</v>
      </c>
      <c r="B31" t="s">
        <v>106</v>
      </c>
      <c r="C31" t="s">
        <v>57</v>
      </c>
      <c r="D31">
        <f>2*PI()*G31*H31/360</f>
        <v>1476.5485471872028</v>
      </c>
      <c r="E31">
        <v>0</v>
      </c>
      <c r="F31">
        <v>0.04</v>
      </c>
      <c r="G31">
        <v>470</v>
      </c>
      <c r="H31">
        <v>180</v>
      </c>
      <c r="I31" t="s">
        <v>55</v>
      </c>
      <c r="J31">
        <v>0</v>
      </c>
    </row>
    <row r="32" spans="1:10">
      <c r="A32" t="s">
        <v>32</v>
      </c>
      <c r="B32" t="s">
        <v>107</v>
      </c>
      <c r="C32" t="s">
        <v>59</v>
      </c>
      <c r="D32">
        <f>(3193-940)</f>
        <v>2253</v>
      </c>
      <c r="E32">
        <v>0</v>
      </c>
      <c r="F32">
        <v>0</v>
      </c>
      <c r="G32">
        <v>0</v>
      </c>
      <c r="H32">
        <v>0</v>
      </c>
      <c r="I32" t="s">
        <v>55</v>
      </c>
      <c r="J32">
        <v>0</v>
      </c>
    </row>
    <row r="33" spans="1:10">
      <c r="A33" t="s">
        <v>32</v>
      </c>
      <c r="B33" t="s">
        <v>108</v>
      </c>
      <c r="C33" t="s">
        <v>61</v>
      </c>
      <c r="D33">
        <f>2*PI()*G33*H33/360</f>
        <v>1476.5485471872028</v>
      </c>
      <c r="E33">
        <v>0</v>
      </c>
      <c r="F33">
        <v>0.04</v>
      </c>
      <c r="G33">
        <v>470</v>
      </c>
      <c r="H33">
        <v>180</v>
      </c>
      <c r="I33" t="s">
        <v>55</v>
      </c>
      <c r="J33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54C1-E4DA-444B-8C3A-50F2DC127EAA}">
  <dimension ref="A1:L101"/>
  <sheetViews>
    <sheetView tabSelected="1" topLeftCell="B25" workbookViewId="0">
      <selection activeCell="J37" sqref="J37"/>
    </sheetView>
  </sheetViews>
  <sheetFormatPr defaultRowHeight="14.5"/>
  <cols>
    <col min="1" max="1" width="17.453125" customWidth="1"/>
    <col min="2" max="2" width="19.36328125" customWidth="1"/>
    <col min="3" max="3" width="13.6328125" bestFit="1" customWidth="1"/>
    <col min="4" max="4" width="17.36328125" bestFit="1" customWidth="1"/>
    <col min="5" max="6" width="16.90625" bestFit="1" customWidth="1"/>
    <col min="9" max="9" width="15.08984375" bestFit="1" customWidth="1"/>
    <col min="10" max="10" width="27.6328125" bestFit="1" customWidth="1"/>
  </cols>
  <sheetData>
    <row r="1" spans="1:12">
      <c r="A1" s="3" t="s">
        <v>19</v>
      </c>
      <c r="B1" s="3" t="s">
        <v>17</v>
      </c>
      <c r="C1" s="3" t="s">
        <v>44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/>
    </row>
    <row r="2" spans="1:12">
      <c r="A2" t="s">
        <v>23</v>
      </c>
      <c r="B2" t="s">
        <v>22</v>
      </c>
      <c r="C2" s="29" t="s">
        <v>53</v>
      </c>
      <c r="D2" t="s">
        <v>117</v>
      </c>
      <c r="E2" t="s">
        <v>118</v>
      </c>
      <c r="F2">
        <v>1</v>
      </c>
      <c r="G2" s="5">
        <f>80/3.6</f>
        <v>22.222222222222221</v>
      </c>
      <c r="H2" s="5">
        <f>130/3.6</f>
        <v>36.111111111111107</v>
      </c>
      <c r="I2" s="5">
        <f>130/3.6</f>
        <v>36.111111111111107</v>
      </c>
      <c r="J2">
        <f>0.17*9.81</f>
        <v>1.6677000000000002</v>
      </c>
      <c r="K2" s="5">
        <v>0</v>
      </c>
      <c r="L2" s="2"/>
    </row>
    <row r="3" spans="1:12">
      <c r="A3" t="s">
        <v>23</v>
      </c>
      <c r="B3" t="s">
        <v>22</v>
      </c>
      <c r="C3" s="29" t="s">
        <v>53</v>
      </c>
      <c r="D3" t="s">
        <v>119</v>
      </c>
      <c r="E3" t="s">
        <v>120</v>
      </c>
      <c r="F3">
        <v>1</v>
      </c>
      <c r="G3" s="5">
        <f>130/3.6</f>
        <v>36.111111111111107</v>
      </c>
      <c r="H3" s="5">
        <f>130/3.6</f>
        <v>36.111111111111107</v>
      </c>
      <c r="I3" s="5">
        <f>130/3.6</f>
        <v>36.111111111111107</v>
      </c>
      <c r="J3">
        <v>0</v>
      </c>
      <c r="K3" s="5">
        <v>0</v>
      </c>
      <c r="L3" s="2"/>
    </row>
    <row r="4" spans="1:12">
      <c r="A4" t="s">
        <v>23</v>
      </c>
      <c r="B4" t="s">
        <v>22</v>
      </c>
      <c r="C4" s="29" t="s">
        <v>53</v>
      </c>
      <c r="D4" t="s">
        <v>121</v>
      </c>
      <c r="E4" t="s">
        <v>122</v>
      </c>
      <c r="F4">
        <v>1</v>
      </c>
      <c r="G4" s="5">
        <f>130/3.6</f>
        <v>36.111111111111107</v>
      </c>
      <c r="H4" s="5">
        <f>130/3.6</f>
        <v>36.111111111111107</v>
      </c>
      <c r="I4" s="5">
        <f>80/3.6</f>
        <v>22.222222222222221</v>
      </c>
      <c r="J4">
        <v>0</v>
      </c>
      <c r="K4" s="5">
        <f>0.3*9.81</f>
        <v>2.9430000000000001</v>
      </c>
    </row>
    <row r="5" spans="1:12">
      <c r="A5" t="s">
        <v>23</v>
      </c>
      <c r="B5" t="s">
        <v>22</v>
      </c>
      <c r="C5" s="29" t="s">
        <v>56</v>
      </c>
      <c r="D5" t="s">
        <v>123</v>
      </c>
      <c r="E5" t="s">
        <v>120</v>
      </c>
      <c r="F5">
        <v>1</v>
      </c>
      <c r="G5" s="5">
        <f>80/3.6</f>
        <v>22.222222222222221</v>
      </c>
      <c r="H5" s="5">
        <f>80/3.6</f>
        <v>22.222222222222221</v>
      </c>
      <c r="I5" s="5">
        <f>80/3.6</f>
        <v>22.222222222222221</v>
      </c>
      <c r="J5">
        <v>0</v>
      </c>
      <c r="K5" s="5">
        <v>0</v>
      </c>
    </row>
    <row r="6" spans="1:12" s="10" customFormat="1">
      <c r="A6" s="10" t="s">
        <v>23</v>
      </c>
      <c r="B6" s="10" t="s">
        <v>22</v>
      </c>
      <c r="C6" s="29" t="s">
        <v>58</v>
      </c>
      <c r="D6" s="10" t="s">
        <v>124</v>
      </c>
      <c r="E6" s="10" t="s">
        <v>118</v>
      </c>
      <c r="F6" s="10">
        <v>1</v>
      </c>
      <c r="G6" s="27">
        <f>80/3.6</f>
        <v>22.222222222222221</v>
      </c>
      <c r="H6" s="27">
        <f>130/3.6</f>
        <v>36.111111111111107</v>
      </c>
      <c r="I6" s="27">
        <f>130/3.6</f>
        <v>36.111111111111107</v>
      </c>
      <c r="J6" s="10">
        <f>0.17*9.81</f>
        <v>1.6677000000000002</v>
      </c>
      <c r="K6" s="27">
        <v>0</v>
      </c>
    </row>
    <row r="7" spans="1:12" s="10" customFormat="1">
      <c r="A7" s="10" t="s">
        <v>23</v>
      </c>
      <c r="B7" s="10" t="s">
        <v>22</v>
      </c>
      <c r="C7" s="29" t="s">
        <v>58</v>
      </c>
      <c r="D7" s="10" t="s">
        <v>125</v>
      </c>
      <c r="E7" s="10" t="s">
        <v>120</v>
      </c>
      <c r="F7" s="10">
        <v>1</v>
      </c>
      <c r="G7" s="27">
        <f>130/3.6</f>
        <v>36.111111111111107</v>
      </c>
      <c r="H7" s="27">
        <f>130/3.6</f>
        <v>36.111111111111107</v>
      </c>
      <c r="I7" s="27">
        <f>130/3.6</f>
        <v>36.111111111111107</v>
      </c>
      <c r="J7" s="10">
        <v>0</v>
      </c>
      <c r="K7" s="27">
        <v>0</v>
      </c>
    </row>
    <row r="8" spans="1:12" s="10" customFormat="1">
      <c r="A8" s="10" t="s">
        <v>23</v>
      </c>
      <c r="B8" s="10" t="s">
        <v>22</v>
      </c>
      <c r="C8" s="29" t="s">
        <v>58</v>
      </c>
      <c r="D8" s="10" t="s">
        <v>126</v>
      </c>
      <c r="E8" s="10" t="s">
        <v>122</v>
      </c>
      <c r="F8" s="10">
        <v>1</v>
      </c>
      <c r="G8" s="27">
        <f>130/3.6</f>
        <v>36.111111111111107</v>
      </c>
      <c r="H8" s="27">
        <f>130/3.6</f>
        <v>36.111111111111107</v>
      </c>
      <c r="I8" s="27">
        <f>80/3.6</f>
        <v>22.222222222222221</v>
      </c>
      <c r="J8" s="10">
        <v>0</v>
      </c>
      <c r="K8" s="27">
        <f>0.3*9.81</f>
        <v>2.9430000000000001</v>
      </c>
    </row>
    <row r="9" spans="1:12" s="10" customFormat="1">
      <c r="A9" s="10" t="s">
        <v>23</v>
      </c>
      <c r="B9" s="10" t="s">
        <v>22</v>
      </c>
      <c r="C9" s="29" t="s">
        <v>60</v>
      </c>
      <c r="D9" s="10" t="s">
        <v>127</v>
      </c>
      <c r="E9" s="10" t="s">
        <v>120</v>
      </c>
      <c r="F9" s="10">
        <v>1</v>
      </c>
      <c r="G9" s="27">
        <f>80/3.6</f>
        <v>22.222222222222221</v>
      </c>
      <c r="H9" s="27">
        <f>80/3.6</f>
        <v>22.222222222222221</v>
      </c>
      <c r="I9" s="27">
        <f>80/3.6</f>
        <v>22.222222222222221</v>
      </c>
      <c r="J9" s="10">
        <v>0</v>
      </c>
      <c r="K9" s="27">
        <v>0</v>
      </c>
    </row>
    <row r="10" spans="1:12">
      <c r="A10" t="s">
        <v>23</v>
      </c>
      <c r="B10" t="s">
        <v>25</v>
      </c>
      <c r="C10" t="s">
        <v>53</v>
      </c>
      <c r="D10" t="s">
        <v>128</v>
      </c>
      <c r="E10" t="s">
        <v>122</v>
      </c>
      <c r="F10">
        <v>5</v>
      </c>
      <c r="G10" s="5">
        <f>60/3.6</f>
        <v>16.666666666666668</v>
      </c>
      <c r="H10" s="5">
        <f>60/3.6</f>
        <v>16.666666666666668</v>
      </c>
      <c r="I10" s="5">
        <f>50/3.6</f>
        <v>13.888888888888889</v>
      </c>
      <c r="J10">
        <v>0</v>
      </c>
      <c r="K10" s="5">
        <v>1</v>
      </c>
    </row>
    <row r="11" spans="1:12">
      <c r="A11" t="s">
        <v>23</v>
      </c>
      <c r="B11" t="s">
        <v>25</v>
      </c>
      <c r="C11" t="s">
        <v>53</v>
      </c>
      <c r="D11" t="s">
        <v>129</v>
      </c>
      <c r="E11" t="s">
        <v>118</v>
      </c>
      <c r="F11">
        <v>5</v>
      </c>
      <c r="G11" s="5">
        <f>50/3.6</f>
        <v>13.888888888888889</v>
      </c>
      <c r="H11" s="5">
        <f t="shared" ref="H11:I13" si="0">60/3.6</f>
        <v>16.666666666666668</v>
      </c>
      <c r="I11" s="5">
        <f t="shared" si="0"/>
        <v>16.666666666666668</v>
      </c>
      <c r="J11">
        <v>1</v>
      </c>
      <c r="K11" s="5">
        <v>0</v>
      </c>
    </row>
    <row r="12" spans="1:12">
      <c r="A12" t="s">
        <v>23</v>
      </c>
      <c r="B12" t="s">
        <v>25</v>
      </c>
      <c r="C12" t="s">
        <v>53</v>
      </c>
      <c r="D12" t="s">
        <v>130</v>
      </c>
      <c r="E12" t="s">
        <v>131</v>
      </c>
      <c r="F12">
        <v>5</v>
      </c>
      <c r="G12" s="5">
        <f>60/3.6</f>
        <v>16.666666666666668</v>
      </c>
      <c r="H12" s="5">
        <f t="shared" si="0"/>
        <v>16.666666666666668</v>
      </c>
      <c r="I12" s="5">
        <f t="shared" si="0"/>
        <v>16.666666666666668</v>
      </c>
      <c r="J12">
        <v>0</v>
      </c>
      <c r="K12" s="5">
        <v>0</v>
      </c>
    </row>
    <row r="13" spans="1:12">
      <c r="A13" t="s">
        <v>23</v>
      </c>
      <c r="B13" t="s">
        <v>25</v>
      </c>
      <c r="C13" t="s">
        <v>56</v>
      </c>
      <c r="D13" t="s">
        <v>132</v>
      </c>
      <c r="E13" t="s">
        <v>120</v>
      </c>
      <c r="F13">
        <v>1</v>
      </c>
      <c r="G13" s="5">
        <f>60/3.6</f>
        <v>16.666666666666668</v>
      </c>
      <c r="H13" s="5">
        <f t="shared" si="0"/>
        <v>16.666666666666668</v>
      </c>
      <c r="I13" s="5">
        <f t="shared" si="0"/>
        <v>16.666666666666668</v>
      </c>
      <c r="J13">
        <v>0</v>
      </c>
      <c r="K13" s="5">
        <v>0</v>
      </c>
    </row>
    <row r="14" spans="1:12">
      <c r="A14" t="s">
        <v>23</v>
      </c>
      <c r="B14" t="s">
        <v>25</v>
      </c>
      <c r="C14" t="s">
        <v>58</v>
      </c>
      <c r="D14" t="s">
        <v>133</v>
      </c>
      <c r="E14" t="s">
        <v>122</v>
      </c>
      <c r="F14">
        <v>5</v>
      </c>
      <c r="G14" s="5">
        <f>60/3.6</f>
        <v>16.666666666666668</v>
      </c>
      <c r="H14" s="5">
        <f>60/3.6</f>
        <v>16.666666666666668</v>
      </c>
      <c r="I14" s="5">
        <f>50/3.6</f>
        <v>13.888888888888889</v>
      </c>
      <c r="J14">
        <v>0</v>
      </c>
      <c r="K14" s="5">
        <v>1</v>
      </c>
    </row>
    <row r="15" spans="1:12">
      <c r="A15" t="s">
        <v>23</v>
      </c>
      <c r="B15" t="s">
        <v>25</v>
      </c>
      <c r="C15" t="s">
        <v>58</v>
      </c>
      <c r="D15" t="s">
        <v>134</v>
      </c>
      <c r="E15" t="s">
        <v>118</v>
      </c>
      <c r="F15">
        <v>5</v>
      </c>
      <c r="G15" s="5">
        <f>50/3.6</f>
        <v>13.888888888888889</v>
      </c>
      <c r="H15" s="5">
        <f>60/3.6</f>
        <v>16.666666666666668</v>
      </c>
      <c r="I15" s="5">
        <f>60/3.6</f>
        <v>16.666666666666668</v>
      </c>
      <c r="J15">
        <v>1</v>
      </c>
      <c r="K15" s="5">
        <v>0</v>
      </c>
    </row>
    <row r="16" spans="1:12">
      <c r="A16" t="s">
        <v>23</v>
      </c>
      <c r="B16" t="s">
        <v>25</v>
      </c>
      <c r="C16" t="s">
        <v>58</v>
      </c>
      <c r="D16" t="s">
        <v>135</v>
      </c>
      <c r="E16" t="s">
        <v>131</v>
      </c>
      <c r="F16">
        <v>5</v>
      </c>
      <c r="G16" s="5">
        <f>60/3.6</f>
        <v>16.666666666666668</v>
      </c>
      <c r="H16" s="5">
        <f>60/3.6</f>
        <v>16.666666666666668</v>
      </c>
      <c r="I16" s="5">
        <f>60/3.6</f>
        <v>16.666666666666668</v>
      </c>
      <c r="J16">
        <v>0</v>
      </c>
      <c r="K16" s="5">
        <v>0</v>
      </c>
    </row>
    <row r="17" spans="1:11">
      <c r="A17" t="s">
        <v>23</v>
      </c>
      <c r="B17" t="s">
        <v>25</v>
      </c>
      <c r="C17" t="s">
        <v>60</v>
      </c>
      <c r="D17" t="s">
        <v>136</v>
      </c>
      <c r="E17" t="s">
        <v>131</v>
      </c>
      <c r="F17">
        <v>1</v>
      </c>
      <c r="G17" s="5">
        <f>60/3.6</f>
        <v>16.666666666666668</v>
      </c>
      <c r="H17" s="5">
        <f>60/3.6</f>
        <v>16.666666666666668</v>
      </c>
      <c r="I17" s="5">
        <f>60/3.6</f>
        <v>16.666666666666668</v>
      </c>
      <c r="J17">
        <v>0</v>
      </c>
      <c r="K17" s="5">
        <v>0</v>
      </c>
    </row>
    <row r="18" spans="1:11">
      <c r="A18" t="s">
        <v>23</v>
      </c>
      <c r="B18" t="s">
        <v>28</v>
      </c>
      <c r="C18" t="s">
        <v>53</v>
      </c>
      <c r="D18" t="s">
        <v>137</v>
      </c>
      <c r="E18" t="s">
        <v>122</v>
      </c>
      <c r="F18">
        <v>3</v>
      </c>
      <c r="G18" s="5">
        <f>70/3.6</f>
        <v>19.444444444444443</v>
      </c>
      <c r="H18" s="5">
        <f>70/3.6</f>
        <v>19.444444444444443</v>
      </c>
      <c r="I18" s="5">
        <f>50/3.6</f>
        <v>13.888888888888889</v>
      </c>
      <c r="J18">
        <v>0</v>
      </c>
      <c r="K18" s="5">
        <v>1.4</v>
      </c>
    </row>
    <row r="19" spans="1:11">
      <c r="A19" t="s">
        <v>23</v>
      </c>
      <c r="B19" t="s">
        <v>28</v>
      </c>
      <c r="C19" t="s">
        <v>53</v>
      </c>
      <c r="D19" t="s">
        <v>138</v>
      </c>
      <c r="E19" t="s">
        <v>118</v>
      </c>
      <c r="F19">
        <v>3</v>
      </c>
      <c r="G19" s="5">
        <f>50/3.6</f>
        <v>13.888888888888889</v>
      </c>
      <c r="H19" s="5">
        <f t="shared" ref="H19:I25" si="1">70/3.6</f>
        <v>19.444444444444443</v>
      </c>
      <c r="I19" s="5">
        <f t="shared" si="1"/>
        <v>19.444444444444443</v>
      </c>
      <c r="J19" s="1">
        <v>1.4</v>
      </c>
      <c r="K19" s="5">
        <v>0</v>
      </c>
    </row>
    <row r="20" spans="1:11">
      <c r="A20" t="s">
        <v>23</v>
      </c>
      <c r="B20" t="s">
        <v>28</v>
      </c>
      <c r="C20" t="s">
        <v>53</v>
      </c>
      <c r="D20" t="s">
        <v>139</v>
      </c>
      <c r="E20" t="s">
        <v>120</v>
      </c>
      <c r="F20">
        <v>3</v>
      </c>
      <c r="G20" s="5">
        <f>70/3.6</f>
        <v>19.444444444444443</v>
      </c>
      <c r="H20" s="5">
        <f t="shared" si="1"/>
        <v>19.444444444444443</v>
      </c>
      <c r="I20" s="5">
        <f t="shared" si="1"/>
        <v>19.444444444444443</v>
      </c>
      <c r="J20" s="1">
        <v>0</v>
      </c>
      <c r="K20" s="5">
        <v>0</v>
      </c>
    </row>
    <row r="21" spans="1:11">
      <c r="A21" t="s">
        <v>23</v>
      </c>
      <c r="B21" t="s">
        <v>28</v>
      </c>
      <c r="C21" t="s">
        <v>56</v>
      </c>
      <c r="D21" t="s">
        <v>140</v>
      </c>
      <c r="E21" t="s">
        <v>120</v>
      </c>
      <c r="F21">
        <v>1</v>
      </c>
      <c r="G21" s="5">
        <f>70/3.6</f>
        <v>19.444444444444443</v>
      </c>
      <c r="H21" s="5">
        <f t="shared" si="1"/>
        <v>19.444444444444443</v>
      </c>
      <c r="I21" s="5">
        <f t="shared" si="1"/>
        <v>19.444444444444443</v>
      </c>
      <c r="J21" s="1">
        <v>0</v>
      </c>
      <c r="K21" s="5">
        <v>0</v>
      </c>
    </row>
    <row r="22" spans="1:11">
      <c r="A22" t="s">
        <v>23</v>
      </c>
      <c r="B22" t="s">
        <v>28</v>
      </c>
      <c r="C22" t="s">
        <v>58</v>
      </c>
      <c r="D22" t="s">
        <v>141</v>
      </c>
      <c r="E22" t="s">
        <v>122</v>
      </c>
      <c r="F22">
        <v>3</v>
      </c>
      <c r="G22" s="27">
        <f>70/3.6</f>
        <v>19.444444444444443</v>
      </c>
      <c r="H22" s="27">
        <f>70/3.6</f>
        <v>19.444444444444443</v>
      </c>
      <c r="I22" s="27">
        <f>50/3.6</f>
        <v>13.888888888888889</v>
      </c>
      <c r="J22" s="1">
        <v>0</v>
      </c>
      <c r="K22" s="5">
        <v>1.4</v>
      </c>
    </row>
    <row r="23" spans="1:11">
      <c r="A23" t="s">
        <v>23</v>
      </c>
      <c r="B23" t="s">
        <v>28</v>
      </c>
      <c r="C23" t="s">
        <v>58</v>
      </c>
      <c r="D23" t="s">
        <v>142</v>
      </c>
      <c r="E23" t="s">
        <v>118</v>
      </c>
      <c r="F23">
        <v>3</v>
      </c>
      <c r="G23" s="27">
        <f>50/3.6</f>
        <v>13.888888888888889</v>
      </c>
      <c r="H23" s="27">
        <f t="shared" si="1"/>
        <v>19.444444444444443</v>
      </c>
      <c r="I23" s="27">
        <f t="shared" si="1"/>
        <v>19.444444444444443</v>
      </c>
      <c r="J23" s="1">
        <v>1.4</v>
      </c>
      <c r="K23" s="5">
        <v>0</v>
      </c>
    </row>
    <row r="24" spans="1:11">
      <c r="A24" t="s">
        <v>23</v>
      </c>
      <c r="B24" t="s">
        <v>28</v>
      </c>
      <c r="C24" t="s">
        <v>58</v>
      </c>
      <c r="D24" t="s">
        <v>143</v>
      </c>
      <c r="E24" t="s">
        <v>120</v>
      </c>
      <c r="F24">
        <v>3</v>
      </c>
      <c r="G24" s="5">
        <f>70/3.6</f>
        <v>19.444444444444443</v>
      </c>
      <c r="H24" s="5">
        <f t="shared" si="1"/>
        <v>19.444444444444443</v>
      </c>
      <c r="I24" s="5">
        <f t="shared" si="1"/>
        <v>19.444444444444443</v>
      </c>
      <c r="J24" s="1">
        <v>0</v>
      </c>
      <c r="K24" s="5">
        <v>0</v>
      </c>
    </row>
    <row r="25" spans="1:11">
      <c r="A25" t="s">
        <v>23</v>
      </c>
      <c r="B25" t="s">
        <v>28</v>
      </c>
      <c r="C25" t="s">
        <v>60</v>
      </c>
      <c r="D25" t="s">
        <v>144</v>
      </c>
      <c r="E25" t="s">
        <v>120</v>
      </c>
      <c r="F25">
        <v>1</v>
      </c>
      <c r="G25" s="5">
        <f>70/3.6</f>
        <v>19.444444444444443</v>
      </c>
      <c r="H25" s="5">
        <f t="shared" si="1"/>
        <v>19.444444444444443</v>
      </c>
      <c r="I25" s="5">
        <f t="shared" si="1"/>
        <v>19.444444444444443</v>
      </c>
      <c r="J25" s="1">
        <v>0</v>
      </c>
      <c r="K25" s="5">
        <v>0</v>
      </c>
    </row>
    <row r="26" spans="1:11">
      <c r="A26" t="s">
        <v>23</v>
      </c>
      <c r="B26" t="s">
        <v>30</v>
      </c>
      <c r="C26" t="s">
        <v>53</v>
      </c>
      <c r="D26" t="s">
        <v>145</v>
      </c>
      <c r="E26" t="s">
        <v>122</v>
      </c>
      <c r="F26">
        <v>3</v>
      </c>
      <c r="G26" s="5">
        <f>80/3.6</f>
        <v>22.222222222222221</v>
      </c>
      <c r="H26" s="5">
        <f>80/3.6</f>
        <v>22.222222222222221</v>
      </c>
      <c r="I26" s="5">
        <f>50/3.6</f>
        <v>13.888888888888889</v>
      </c>
      <c r="J26">
        <v>0</v>
      </c>
      <c r="K26" s="5">
        <v>2.94</v>
      </c>
    </row>
    <row r="27" spans="1:11">
      <c r="A27" t="s">
        <v>23</v>
      </c>
      <c r="B27" t="s">
        <v>30</v>
      </c>
      <c r="C27" t="s">
        <v>53</v>
      </c>
      <c r="D27" t="s">
        <v>146</v>
      </c>
      <c r="E27" t="s">
        <v>118</v>
      </c>
      <c r="F27">
        <v>3</v>
      </c>
      <c r="G27" s="5">
        <f>50/3.6</f>
        <v>13.888888888888889</v>
      </c>
      <c r="H27" s="5">
        <f t="shared" ref="H27:I29" si="2">80/3.6</f>
        <v>22.222222222222221</v>
      </c>
      <c r="I27" s="5">
        <f t="shared" si="2"/>
        <v>22.222222222222221</v>
      </c>
      <c r="J27" s="1">
        <v>1.6</v>
      </c>
      <c r="K27" s="5">
        <v>0</v>
      </c>
    </row>
    <row r="28" spans="1:11">
      <c r="A28" t="s">
        <v>23</v>
      </c>
      <c r="B28" t="s">
        <v>30</v>
      </c>
      <c r="C28" t="s">
        <v>53</v>
      </c>
      <c r="D28" t="s">
        <v>147</v>
      </c>
      <c r="E28" t="s">
        <v>120</v>
      </c>
      <c r="F28">
        <v>3</v>
      </c>
      <c r="G28" s="5">
        <f>80/3.6</f>
        <v>22.222222222222221</v>
      </c>
      <c r="H28" s="5">
        <f t="shared" si="2"/>
        <v>22.222222222222221</v>
      </c>
      <c r="I28" s="5">
        <f t="shared" si="2"/>
        <v>22.222222222222221</v>
      </c>
      <c r="J28" s="1">
        <v>0</v>
      </c>
      <c r="K28" s="5">
        <v>0</v>
      </c>
    </row>
    <row r="29" spans="1:11">
      <c r="A29" t="s">
        <v>23</v>
      </c>
      <c r="B29" t="s">
        <v>30</v>
      </c>
      <c r="C29" t="s">
        <v>56</v>
      </c>
      <c r="D29" t="s">
        <v>148</v>
      </c>
      <c r="E29" t="s">
        <v>120</v>
      </c>
      <c r="F29">
        <v>1</v>
      </c>
      <c r="G29" s="5">
        <f>80/3.6</f>
        <v>22.222222222222221</v>
      </c>
      <c r="H29" s="5">
        <f t="shared" si="2"/>
        <v>22.222222222222221</v>
      </c>
      <c r="I29" s="5">
        <f t="shared" si="2"/>
        <v>22.222222222222221</v>
      </c>
      <c r="J29" s="1">
        <v>0</v>
      </c>
      <c r="K29" s="5">
        <v>0</v>
      </c>
    </row>
    <row r="30" spans="1:11">
      <c r="A30" t="s">
        <v>23</v>
      </c>
      <c r="B30" t="s">
        <v>30</v>
      </c>
      <c r="C30" t="s">
        <v>58</v>
      </c>
      <c r="D30" t="s">
        <v>149</v>
      </c>
      <c r="E30" t="s">
        <v>122</v>
      </c>
      <c r="F30">
        <v>3</v>
      </c>
      <c r="G30" s="5">
        <f>80/3.6</f>
        <v>22.222222222222221</v>
      </c>
      <c r="H30" s="5">
        <f>80/3.6</f>
        <v>22.222222222222221</v>
      </c>
      <c r="I30" s="5">
        <f>50/3.6</f>
        <v>13.888888888888889</v>
      </c>
      <c r="J30">
        <v>0</v>
      </c>
      <c r="K30" s="5">
        <v>2.94</v>
      </c>
    </row>
    <row r="31" spans="1:11">
      <c r="A31" t="s">
        <v>23</v>
      </c>
      <c r="B31" t="s">
        <v>30</v>
      </c>
      <c r="C31" t="s">
        <v>58</v>
      </c>
      <c r="D31" t="s">
        <v>150</v>
      </c>
      <c r="E31" t="s">
        <v>118</v>
      </c>
      <c r="F31">
        <v>3</v>
      </c>
      <c r="G31" s="5">
        <f>50/3.6</f>
        <v>13.888888888888889</v>
      </c>
      <c r="H31" s="5">
        <f>80/3.6</f>
        <v>22.222222222222221</v>
      </c>
      <c r="I31" s="5">
        <f>80/3.6</f>
        <v>22.222222222222221</v>
      </c>
      <c r="J31" s="1">
        <v>1.6</v>
      </c>
      <c r="K31" s="5">
        <v>0</v>
      </c>
    </row>
    <row r="32" spans="1:11">
      <c r="A32" t="s">
        <v>23</v>
      </c>
      <c r="B32" t="s">
        <v>30</v>
      </c>
      <c r="C32" t="s">
        <v>58</v>
      </c>
      <c r="D32" t="s">
        <v>151</v>
      </c>
      <c r="E32" t="s">
        <v>120</v>
      </c>
      <c r="F32">
        <v>3</v>
      </c>
      <c r="G32" s="5">
        <f>80/3.6</f>
        <v>22.222222222222221</v>
      </c>
      <c r="H32" s="5">
        <f>80/3.6</f>
        <v>22.222222222222221</v>
      </c>
      <c r="I32" s="5">
        <f>80/3.6</f>
        <v>22.222222222222221</v>
      </c>
      <c r="J32" s="1">
        <v>0</v>
      </c>
      <c r="K32" s="5">
        <v>0</v>
      </c>
    </row>
    <row r="33" spans="1:11">
      <c r="A33" t="s">
        <v>23</v>
      </c>
      <c r="B33" t="s">
        <v>30</v>
      </c>
      <c r="C33" t="s">
        <v>60</v>
      </c>
      <c r="D33" t="s">
        <v>152</v>
      </c>
      <c r="E33" t="s">
        <v>120</v>
      </c>
      <c r="F33">
        <v>1</v>
      </c>
      <c r="G33" s="5">
        <f>80/3.6</f>
        <v>22.222222222222221</v>
      </c>
      <c r="H33" s="5">
        <f>80/3.6</f>
        <v>22.222222222222221</v>
      </c>
      <c r="I33" s="5">
        <f>80/3.6</f>
        <v>22.222222222222221</v>
      </c>
      <c r="J33" s="1">
        <v>0</v>
      </c>
      <c r="K33" s="5">
        <v>0</v>
      </c>
    </row>
    <row r="34" spans="1:11">
      <c r="A34" t="s">
        <v>32</v>
      </c>
      <c r="B34" t="s">
        <v>31</v>
      </c>
      <c r="C34" t="s">
        <v>105</v>
      </c>
      <c r="D34" t="s">
        <v>153</v>
      </c>
      <c r="E34" t="s">
        <v>122</v>
      </c>
      <c r="F34">
        <v>1</v>
      </c>
      <c r="G34" s="5">
        <f>130/3.6</f>
        <v>36.111111111111107</v>
      </c>
      <c r="H34" s="5">
        <f>130/3.6</f>
        <v>36.111111111111107</v>
      </c>
      <c r="I34" s="5">
        <f>50/3.6</f>
        <v>13.888888888888889</v>
      </c>
      <c r="J34" s="1">
        <v>0</v>
      </c>
      <c r="K34" s="5">
        <v>2.94</v>
      </c>
    </row>
    <row r="35" spans="1:11">
      <c r="A35" t="s">
        <v>32</v>
      </c>
      <c r="B35" t="s">
        <v>31</v>
      </c>
      <c r="C35" t="s">
        <v>105</v>
      </c>
      <c r="D35" t="s">
        <v>154</v>
      </c>
      <c r="E35" t="s">
        <v>118</v>
      </c>
      <c r="F35">
        <v>1</v>
      </c>
      <c r="G35" s="5">
        <f>50/3.6</f>
        <v>13.888888888888889</v>
      </c>
      <c r="H35" s="5">
        <f t="shared" ref="H35:I38" si="3">130/3.6</f>
        <v>36.111111111111107</v>
      </c>
      <c r="I35" s="5">
        <f t="shared" si="3"/>
        <v>36.111111111111107</v>
      </c>
      <c r="J35" s="1">
        <v>1.5</v>
      </c>
      <c r="K35" s="5">
        <v>0</v>
      </c>
    </row>
    <row r="36" spans="1:11">
      <c r="A36" t="s">
        <v>32</v>
      </c>
      <c r="B36" t="s">
        <v>31</v>
      </c>
      <c r="C36" t="s">
        <v>105</v>
      </c>
      <c r="D36" t="s">
        <v>155</v>
      </c>
      <c r="E36" t="s">
        <v>120</v>
      </c>
      <c r="F36">
        <v>1</v>
      </c>
      <c r="G36" s="5">
        <v>0</v>
      </c>
      <c r="H36" s="5">
        <v>0</v>
      </c>
      <c r="I36" s="5">
        <v>0</v>
      </c>
      <c r="J36" s="1">
        <v>0</v>
      </c>
      <c r="K36" s="5">
        <v>0</v>
      </c>
    </row>
    <row r="37" spans="1:11">
      <c r="A37" t="s">
        <v>32</v>
      </c>
      <c r="B37" t="s">
        <v>31</v>
      </c>
      <c r="C37" t="s">
        <v>106</v>
      </c>
      <c r="D37" t="s">
        <v>156</v>
      </c>
      <c r="E37" t="s">
        <v>120</v>
      </c>
      <c r="F37">
        <v>1</v>
      </c>
      <c r="G37" s="5">
        <v>0</v>
      </c>
      <c r="H37" s="5">
        <v>0</v>
      </c>
      <c r="I37" s="5">
        <v>0</v>
      </c>
      <c r="J37" s="1">
        <v>0</v>
      </c>
      <c r="K37" s="5">
        <v>0</v>
      </c>
    </row>
    <row r="38" spans="1:11">
      <c r="A38" t="s">
        <v>32</v>
      </c>
      <c r="B38" t="s">
        <v>31</v>
      </c>
      <c r="C38" t="s">
        <v>107</v>
      </c>
      <c r="D38" t="s">
        <v>157</v>
      </c>
      <c r="E38" t="s">
        <v>120</v>
      </c>
      <c r="F38">
        <v>1</v>
      </c>
      <c r="G38" s="5">
        <v>0</v>
      </c>
      <c r="H38" s="5">
        <v>0</v>
      </c>
      <c r="I38" s="5">
        <v>0</v>
      </c>
      <c r="J38" s="1">
        <v>0</v>
      </c>
      <c r="K38" s="5">
        <v>0</v>
      </c>
    </row>
    <row r="39" spans="1:11">
      <c r="A39" t="s">
        <v>32</v>
      </c>
      <c r="B39" t="s">
        <v>31</v>
      </c>
      <c r="C39" t="s">
        <v>108</v>
      </c>
      <c r="D39" t="s">
        <v>158</v>
      </c>
      <c r="E39" t="s">
        <v>120</v>
      </c>
      <c r="F39">
        <v>1</v>
      </c>
      <c r="G39" s="5">
        <v>0</v>
      </c>
      <c r="H39" s="5">
        <v>0</v>
      </c>
      <c r="I39" s="5">
        <v>0</v>
      </c>
      <c r="J39" s="1">
        <v>0</v>
      </c>
      <c r="K39" s="5">
        <v>0</v>
      </c>
    </row>
    <row r="40" spans="1:11">
      <c r="A40" t="s">
        <v>36</v>
      </c>
      <c r="B40" t="s">
        <v>34</v>
      </c>
      <c r="C40" t="s">
        <v>62</v>
      </c>
      <c r="D40" t="s">
        <v>159</v>
      </c>
      <c r="E40" t="s">
        <v>120</v>
      </c>
      <c r="F40">
        <v>1</v>
      </c>
      <c r="G40" s="5">
        <f>20/3.6</f>
        <v>5.5555555555555554</v>
      </c>
      <c r="H40" s="5">
        <f>20/3.6</f>
        <v>5.5555555555555554</v>
      </c>
      <c r="I40" s="5">
        <f>20/3.6</f>
        <v>5.5555555555555554</v>
      </c>
      <c r="J40" s="1">
        <v>0</v>
      </c>
      <c r="K40" s="5">
        <v>0</v>
      </c>
    </row>
    <row r="41" spans="1:11">
      <c r="A41" t="s">
        <v>36</v>
      </c>
      <c r="B41" t="s">
        <v>34</v>
      </c>
      <c r="C41" t="s">
        <v>64</v>
      </c>
      <c r="D41" t="s">
        <v>160</v>
      </c>
      <c r="E41" t="s">
        <v>120</v>
      </c>
      <c r="F41">
        <v>1</v>
      </c>
      <c r="G41" s="5">
        <f t="shared" ref="G41:I56" si="4">20/3.6</f>
        <v>5.5555555555555554</v>
      </c>
      <c r="H41" s="5">
        <f t="shared" si="4"/>
        <v>5.5555555555555554</v>
      </c>
      <c r="I41" s="5">
        <f t="shared" si="4"/>
        <v>5.5555555555555554</v>
      </c>
      <c r="J41" s="1">
        <v>0</v>
      </c>
      <c r="K41" s="5">
        <v>0</v>
      </c>
    </row>
    <row r="42" spans="1:11">
      <c r="A42" t="s">
        <v>36</v>
      </c>
      <c r="B42" t="s">
        <v>34</v>
      </c>
      <c r="C42" t="s">
        <v>66</v>
      </c>
      <c r="D42" t="s">
        <v>161</v>
      </c>
      <c r="E42" t="s">
        <v>120</v>
      </c>
      <c r="F42">
        <v>1</v>
      </c>
      <c r="G42" s="5">
        <f t="shared" si="4"/>
        <v>5.5555555555555554</v>
      </c>
      <c r="H42" s="5">
        <f t="shared" si="4"/>
        <v>5.5555555555555554</v>
      </c>
      <c r="I42" s="5">
        <f t="shared" si="4"/>
        <v>5.5555555555555554</v>
      </c>
      <c r="J42" s="1">
        <v>0</v>
      </c>
      <c r="K42" s="5">
        <v>0</v>
      </c>
    </row>
    <row r="43" spans="1:11">
      <c r="A43" t="s">
        <v>36</v>
      </c>
      <c r="B43" t="s">
        <v>34</v>
      </c>
      <c r="C43" t="s">
        <v>68</v>
      </c>
      <c r="D43" t="s">
        <v>162</v>
      </c>
      <c r="E43" t="s">
        <v>120</v>
      </c>
      <c r="F43">
        <v>1</v>
      </c>
      <c r="G43" s="5">
        <f t="shared" si="4"/>
        <v>5.5555555555555554</v>
      </c>
      <c r="H43" s="5">
        <f t="shared" si="4"/>
        <v>5.5555555555555554</v>
      </c>
      <c r="I43" s="5">
        <f t="shared" si="4"/>
        <v>5.5555555555555554</v>
      </c>
      <c r="J43" s="1">
        <v>0</v>
      </c>
      <c r="K43" s="5">
        <v>0</v>
      </c>
    </row>
    <row r="44" spans="1:11">
      <c r="A44" t="s">
        <v>36</v>
      </c>
      <c r="B44" t="s">
        <v>34</v>
      </c>
      <c r="C44" t="s">
        <v>69</v>
      </c>
      <c r="D44" t="s">
        <v>163</v>
      </c>
      <c r="E44" t="s">
        <v>120</v>
      </c>
      <c r="F44">
        <v>1</v>
      </c>
      <c r="G44" s="5">
        <f t="shared" si="4"/>
        <v>5.5555555555555554</v>
      </c>
      <c r="H44" s="5">
        <f t="shared" si="4"/>
        <v>5.5555555555555554</v>
      </c>
      <c r="I44" s="5">
        <f t="shared" si="4"/>
        <v>5.5555555555555554</v>
      </c>
      <c r="J44" s="1">
        <v>0</v>
      </c>
      <c r="K44" s="5">
        <v>0</v>
      </c>
    </row>
    <row r="45" spans="1:11">
      <c r="A45" t="s">
        <v>36</v>
      </c>
      <c r="B45" t="s">
        <v>34</v>
      </c>
      <c r="C45" t="s">
        <v>71</v>
      </c>
      <c r="D45" t="s">
        <v>164</v>
      </c>
      <c r="E45" t="s">
        <v>120</v>
      </c>
      <c r="F45">
        <v>1</v>
      </c>
      <c r="G45" s="5">
        <f t="shared" si="4"/>
        <v>5.5555555555555554</v>
      </c>
      <c r="H45" s="5">
        <f t="shared" si="4"/>
        <v>5.5555555555555554</v>
      </c>
      <c r="I45" s="5">
        <f t="shared" si="4"/>
        <v>5.5555555555555554</v>
      </c>
      <c r="J45" s="1">
        <v>0</v>
      </c>
      <c r="K45" s="5">
        <v>0</v>
      </c>
    </row>
    <row r="46" spans="1:11">
      <c r="A46" t="s">
        <v>36</v>
      </c>
      <c r="B46" t="s">
        <v>34</v>
      </c>
      <c r="C46" t="s">
        <v>73</v>
      </c>
      <c r="D46" t="s">
        <v>165</v>
      </c>
      <c r="E46" t="s">
        <v>120</v>
      </c>
      <c r="F46">
        <v>1</v>
      </c>
      <c r="G46" s="5">
        <f t="shared" si="4"/>
        <v>5.5555555555555554</v>
      </c>
      <c r="H46" s="5">
        <f t="shared" si="4"/>
        <v>5.5555555555555554</v>
      </c>
      <c r="I46" s="5">
        <f t="shared" si="4"/>
        <v>5.5555555555555554</v>
      </c>
      <c r="J46" s="1">
        <v>0</v>
      </c>
      <c r="K46" s="5">
        <v>0</v>
      </c>
    </row>
    <row r="47" spans="1:11">
      <c r="A47" t="s">
        <v>36</v>
      </c>
      <c r="B47" t="s">
        <v>34</v>
      </c>
      <c r="C47" t="s">
        <v>75</v>
      </c>
      <c r="D47" t="s">
        <v>166</v>
      </c>
      <c r="E47" t="s">
        <v>120</v>
      </c>
      <c r="F47">
        <v>1</v>
      </c>
      <c r="G47" s="5">
        <f t="shared" si="4"/>
        <v>5.5555555555555554</v>
      </c>
      <c r="H47" s="5">
        <f t="shared" si="4"/>
        <v>5.5555555555555554</v>
      </c>
      <c r="I47" s="5">
        <f t="shared" si="4"/>
        <v>5.5555555555555554</v>
      </c>
      <c r="J47" s="1">
        <v>0</v>
      </c>
      <c r="K47" s="5">
        <v>0</v>
      </c>
    </row>
    <row r="48" spans="1:11">
      <c r="A48" t="s">
        <v>36</v>
      </c>
      <c r="B48" t="s">
        <v>34</v>
      </c>
      <c r="C48" t="s">
        <v>77</v>
      </c>
      <c r="D48" t="s">
        <v>167</v>
      </c>
      <c r="E48" t="s">
        <v>120</v>
      </c>
      <c r="F48">
        <v>1</v>
      </c>
      <c r="G48" s="5">
        <f t="shared" si="4"/>
        <v>5.5555555555555554</v>
      </c>
      <c r="H48" s="5">
        <f t="shared" si="4"/>
        <v>5.5555555555555554</v>
      </c>
      <c r="I48" s="5">
        <f t="shared" si="4"/>
        <v>5.5555555555555554</v>
      </c>
      <c r="J48" s="1">
        <v>0</v>
      </c>
      <c r="K48" s="5">
        <v>0</v>
      </c>
    </row>
    <row r="49" spans="1:11">
      <c r="A49" t="s">
        <v>36</v>
      </c>
      <c r="B49" t="s">
        <v>34</v>
      </c>
      <c r="C49" t="s">
        <v>79</v>
      </c>
      <c r="D49" t="s">
        <v>168</v>
      </c>
      <c r="E49" t="s">
        <v>120</v>
      </c>
      <c r="F49">
        <v>1</v>
      </c>
      <c r="G49" s="5">
        <f t="shared" si="4"/>
        <v>5.5555555555555554</v>
      </c>
      <c r="H49" s="5">
        <f t="shared" si="4"/>
        <v>5.5555555555555554</v>
      </c>
      <c r="I49" s="5">
        <f t="shared" si="4"/>
        <v>5.5555555555555554</v>
      </c>
      <c r="J49" s="1">
        <v>0</v>
      </c>
      <c r="K49" s="5">
        <v>0</v>
      </c>
    </row>
    <row r="50" spans="1:11">
      <c r="A50" t="s">
        <v>36</v>
      </c>
      <c r="B50" t="s">
        <v>34</v>
      </c>
      <c r="C50" t="s">
        <v>80</v>
      </c>
      <c r="D50" t="s">
        <v>169</v>
      </c>
      <c r="E50" t="s">
        <v>120</v>
      </c>
      <c r="F50">
        <v>1</v>
      </c>
      <c r="G50" s="5">
        <f t="shared" si="4"/>
        <v>5.5555555555555554</v>
      </c>
      <c r="H50" s="5">
        <f t="shared" si="4"/>
        <v>5.5555555555555554</v>
      </c>
      <c r="I50" s="5">
        <f t="shared" si="4"/>
        <v>5.5555555555555554</v>
      </c>
      <c r="J50" s="1">
        <v>0</v>
      </c>
      <c r="K50" s="5">
        <v>0</v>
      </c>
    </row>
    <row r="51" spans="1:11">
      <c r="A51" t="s">
        <v>36</v>
      </c>
      <c r="B51" t="s">
        <v>34</v>
      </c>
      <c r="C51" t="s">
        <v>82</v>
      </c>
      <c r="D51" t="s">
        <v>170</v>
      </c>
      <c r="E51" t="s">
        <v>120</v>
      </c>
      <c r="F51">
        <v>1</v>
      </c>
      <c r="G51" s="5">
        <f t="shared" si="4"/>
        <v>5.5555555555555554</v>
      </c>
      <c r="H51" s="5">
        <f t="shared" si="4"/>
        <v>5.5555555555555554</v>
      </c>
      <c r="I51" s="5">
        <f t="shared" si="4"/>
        <v>5.5555555555555554</v>
      </c>
      <c r="J51" s="1">
        <v>0</v>
      </c>
      <c r="K51" s="5">
        <v>0</v>
      </c>
    </row>
    <row r="52" spans="1:11">
      <c r="A52" t="s">
        <v>36</v>
      </c>
      <c r="B52" t="s">
        <v>38</v>
      </c>
      <c r="C52" t="s">
        <v>62</v>
      </c>
      <c r="D52" t="s">
        <v>171</v>
      </c>
      <c r="E52" t="s">
        <v>122</v>
      </c>
      <c r="F52">
        <v>1</v>
      </c>
      <c r="G52" s="5">
        <f t="shared" si="4"/>
        <v>5.5555555555555554</v>
      </c>
      <c r="H52" s="5">
        <f t="shared" si="4"/>
        <v>5.5555555555555554</v>
      </c>
      <c r="I52" s="5">
        <v>0</v>
      </c>
      <c r="J52" s="1">
        <v>0</v>
      </c>
      <c r="K52" s="5">
        <v>1.1100000000000001</v>
      </c>
    </row>
    <row r="53" spans="1:11">
      <c r="A53" t="s">
        <v>36</v>
      </c>
      <c r="B53" t="s">
        <v>38</v>
      </c>
      <c r="C53" t="s">
        <v>62</v>
      </c>
      <c r="D53" t="s">
        <v>172</v>
      </c>
      <c r="E53" t="s">
        <v>118</v>
      </c>
      <c r="F53">
        <v>1</v>
      </c>
      <c r="G53" s="5">
        <v>0</v>
      </c>
      <c r="H53" s="5">
        <f t="shared" si="4"/>
        <v>5.5555555555555554</v>
      </c>
      <c r="I53" s="5">
        <f t="shared" si="4"/>
        <v>5.5555555555555554</v>
      </c>
      <c r="J53" s="1">
        <v>1.1100000000000001</v>
      </c>
      <c r="K53" s="5">
        <v>0</v>
      </c>
    </row>
    <row r="54" spans="1:11">
      <c r="A54" t="s">
        <v>36</v>
      </c>
      <c r="B54" t="s">
        <v>38</v>
      </c>
      <c r="C54" t="s">
        <v>62</v>
      </c>
      <c r="D54" t="s">
        <v>173</v>
      </c>
      <c r="E54" t="s">
        <v>120</v>
      </c>
      <c r="F54">
        <v>1</v>
      </c>
      <c r="G54" s="5">
        <f t="shared" si="4"/>
        <v>5.5555555555555554</v>
      </c>
      <c r="H54" s="5">
        <f t="shared" si="4"/>
        <v>5.5555555555555554</v>
      </c>
      <c r="I54" s="5">
        <f t="shared" si="4"/>
        <v>5.5555555555555554</v>
      </c>
      <c r="J54" s="1">
        <v>0</v>
      </c>
      <c r="K54" s="5">
        <v>0</v>
      </c>
    </row>
    <row r="55" spans="1:11">
      <c r="A55" t="s">
        <v>36</v>
      </c>
      <c r="B55" t="s">
        <v>38</v>
      </c>
      <c r="C55" t="s">
        <v>64</v>
      </c>
      <c r="D55" t="s">
        <v>174</v>
      </c>
      <c r="E55" t="s">
        <v>120</v>
      </c>
      <c r="F55">
        <v>1</v>
      </c>
      <c r="G55" s="5">
        <f t="shared" si="4"/>
        <v>5.5555555555555554</v>
      </c>
      <c r="H55" s="5">
        <f t="shared" si="4"/>
        <v>5.5555555555555554</v>
      </c>
      <c r="I55" s="5">
        <f t="shared" si="4"/>
        <v>5.5555555555555554</v>
      </c>
      <c r="J55" s="1">
        <v>0</v>
      </c>
      <c r="K55" s="5">
        <v>0</v>
      </c>
    </row>
    <row r="56" spans="1:11">
      <c r="A56" t="s">
        <v>36</v>
      </c>
      <c r="B56" t="s">
        <v>38</v>
      </c>
      <c r="C56" t="s">
        <v>66</v>
      </c>
      <c r="D56" t="s">
        <v>175</v>
      </c>
      <c r="E56" t="s">
        <v>120</v>
      </c>
      <c r="F56">
        <v>1</v>
      </c>
      <c r="G56" s="5">
        <f t="shared" si="4"/>
        <v>5.5555555555555554</v>
      </c>
      <c r="H56" s="5">
        <f t="shared" si="4"/>
        <v>5.5555555555555554</v>
      </c>
      <c r="I56" s="5">
        <f t="shared" si="4"/>
        <v>5.5555555555555554</v>
      </c>
      <c r="J56" s="1">
        <v>0</v>
      </c>
      <c r="K56" s="5">
        <v>0</v>
      </c>
    </row>
    <row r="57" spans="1:11">
      <c r="A57" t="s">
        <v>36</v>
      </c>
      <c r="B57" t="s">
        <v>38</v>
      </c>
      <c r="C57" t="s">
        <v>68</v>
      </c>
      <c r="D57" t="s">
        <v>176</v>
      </c>
      <c r="E57" t="s">
        <v>120</v>
      </c>
      <c r="F57">
        <v>1</v>
      </c>
      <c r="G57" s="5">
        <f t="shared" ref="G57:I65" si="5">20/3.6</f>
        <v>5.5555555555555554</v>
      </c>
      <c r="H57" s="5">
        <f t="shared" si="5"/>
        <v>5.5555555555555554</v>
      </c>
      <c r="I57" s="5">
        <f t="shared" si="5"/>
        <v>5.5555555555555554</v>
      </c>
      <c r="J57" s="1">
        <v>0</v>
      </c>
      <c r="K57" s="5">
        <v>0</v>
      </c>
    </row>
    <row r="58" spans="1:11">
      <c r="A58" t="s">
        <v>36</v>
      </c>
      <c r="B58" t="s">
        <v>38</v>
      </c>
      <c r="C58" t="s">
        <v>69</v>
      </c>
      <c r="D58" t="s">
        <v>177</v>
      </c>
      <c r="E58" t="s">
        <v>120</v>
      </c>
      <c r="F58">
        <v>1</v>
      </c>
      <c r="G58" s="5">
        <f t="shared" si="5"/>
        <v>5.5555555555555554</v>
      </c>
      <c r="H58" s="5">
        <f t="shared" si="5"/>
        <v>5.5555555555555554</v>
      </c>
      <c r="I58" s="5">
        <f t="shared" si="5"/>
        <v>5.5555555555555554</v>
      </c>
      <c r="J58" s="1">
        <v>0</v>
      </c>
      <c r="K58" s="5">
        <v>0</v>
      </c>
    </row>
    <row r="59" spans="1:11">
      <c r="A59" t="s">
        <v>36</v>
      </c>
      <c r="B59" t="s">
        <v>38</v>
      </c>
      <c r="C59" t="s">
        <v>71</v>
      </c>
      <c r="D59" t="s">
        <v>178</v>
      </c>
      <c r="E59" t="s">
        <v>120</v>
      </c>
      <c r="F59">
        <v>1</v>
      </c>
      <c r="G59" s="5">
        <f t="shared" si="5"/>
        <v>5.5555555555555554</v>
      </c>
      <c r="H59" s="5">
        <f t="shared" si="5"/>
        <v>5.5555555555555554</v>
      </c>
      <c r="I59" s="5">
        <f t="shared" si="5"/>
        <v>5.5555555555555554</v>
      </c>
      <c r="J59" s="1">
        <v>0</v>
      </c>
      <c r="K59" s="5">
        <v>0</v>
      </c>
    </row>
    <row r="60" spans="1:11">
      <c r="A60" t="s">
        <v>36</v>
      </c>
      <c r="B60" t="s">
        <v>38</v>
      </c>
      <c r="C60" t="s">
        <v>73</v>
      </c>
      <c r="D60" t="s">
        <v>179</v>
      </c>
      <c r="E60" t="s">
        <v>120</v>
      </c>
      <c r="F60">
        <v>1</v>
      </c>
      <c r="G60" s="5">
        <f t="shared" si="5"/>
        <v>5.5555555555555554</v>
      </c>
      <c r="H60" s="5">
        <f t="shared" si="5"/>
        <v>5.5555555555555554</v>
      </c>
      <c r="I60" s="5">
        <f t="shared" si="5"/>
        <v>5.5555555555555554</v>
      </c>
      <c r="J60" s="1">
        <v>0</v>
      </c>
      <c r="K60" s="5">
        <v>0</v>
      </c>
    </row>
    <row r="61" spans="1:11">
      <c r="A61" t="s">
        <v>36</v>
      </c>
      <c r="B61" t="s">
        <v>38</v>
      </c>
      <c r="C61" t="s">
        <v>75</v>
      </c>
      <c r="D61" t="s">
        <v>180</v>
      </c>
      <c r="E61" t="s">
        <v>120</v>
      </c>
      <c r="F61">
        <v>1</v>
      </c>
      <c r="G61" s="5">
        <f t="shared" si="5"/>
        <v>5.5555555555555554</v>
      </c>
      <c r="H61" s="5">
        <f t="shared" si="5"/>
        <v>5.5555555555555554</v>
      </c>
      <c r="I61" s="5">
        <f t="shared" si="5"/>
        <v>5.5555555555555554</v>
      </c>
      <c r="J61" s="1">
        <v>0</v>
      </c>
      <c r="K61" s="5">
        <v>0</v>
      </c>
    </row>
    <row r="62" spans="1:11">
      <c r="A62" t="s">
        <v>36</v>
      </c>
      <c r="B62" t="s">
        <v>38</v>
      </c>
      <c r="C62" t="s">
        <v>77</v>
      </c>
      <c r="D62" t="s">
        <v>181</v>
      </c>
      <c r="E62" t="s">
        <v>120</v>
      </c>
      <c r="F62">
        <v>1</v>
      </c>
      <c r="G62" s="5">
        <f t="shared" si="5"/>
        <v>5.5555555555555554</v>
      </c>
      <c r="H62" s="5">
        <f t="shared" si="5"/>
        <v>5.5555555555555554</v>
      </c>
      <c r="I62" s="5">
        <f t="shared" si="5"/>
        <v>5.5555555555555554</v>
      </c>
      <c r="J62" s="1">
        <v>0</v>
      </c>
      <c r="K62" s="5">
        <v>0</v>
      </c>
    </row>
    <row r="63" spans="1:11">
      <c r="A63" t="s">
        <v>36</v>
      </c>
      <c r="B63" t="s">
        <v>38</v>
      </c>
      <c r="C63" t="s">
        <v>79</v>
      </c>
      <c r="D63" t="s">
        <v>182</v>
      </c>
      <c r="E63" t="s">
        <v>120</v>
      </c>
      <c r="F63">
        <v>1</v>
      </c>
      <c r="G63" s="5">
        <f t="shared" si="5"/>
        <v>5.5555555555555554</v>
      </c>
      <c r="H63" s="5">
        <f t="shared" si="5"/>
        <v>5.5555555555555554</v>
      </c>
      <c r="I63" s="5">
        <f t="shared" si="5"/>
        <v>5.5555555555555554</v>
      </c>
      <c r="J63" s="1">
        <v>0</v>
      </c>
      <c r="K63" s="5">
        <v>0</v>
      </c>
    </row>
    <row r="64" spans="1:11">
      <c r="A64" t="s">
        <v>36</v>
      </c>
      <c r="B64" t="s">
        <v>38</v>
      </c>
      <c r="C64" t="s">
        <v>80</v>
      </c>
      <c r="D64" t="s">
        <v>183</v>
      </c>
      <c r="E64" t="s">
        <v>120</v>
      </c>
      <c r="F64">
        <v>1</v>
      </c>
      <c r="G64" s="5">
        <f t="shared" si="5"/>
        <v>5.5555555555555554</v>
      </c>
      <c r="H64" s="5">
        <f t="shared" si="5"/>
        <v>5.5555555555555554</v>
      </c>
      <c r="I64" s="5">
        <f t="shared" si="5"/>
        <v>5.5555555555555554</v>
      </c>
      <c r="J64" s="1">
        <v>0</v>
      </c>
      <c r="K64" s="5">
        <v>0</v>
      </c>
    </row>
    <row r="65" spans="1:11">
      <c r="A65" t="s">
        <v>36</v>
      </c>
      <c r="B65" t="s">
        <v>38</v>
      </c>
      <c r="C65" t="s">
        <v>82</v>
      </c>
      <c r="D65" t="s">
        <v>184</v>
      </c>
      <c r="E65" t="s">
        <v>120</v>
      </c>
      <c r="F65">
        <v>1</v>
      </c>
      <c r="G65" s="5">
        <f t="shared" si="5"/>
        <v>5.5555555555555554</v>
      </c>
      <c r="H65" s="5">
        <f t="shared" si="5"/>
        <v>5.5555555555555554</v>
      </c>
      <c r="I65" s="5">
        <f t="shared" si="5"/>
        <v>5.5555555555555554</v>
      </c>
      <c r="J65" s="1">
        <v>0</v>
      </c>
      <c r="K65" s="5">
        <v>0</v>
      </c>
    </row>
    <row r="66" spans="1:11">
      <c r="A66" t="s">
        <v>41</v>
      </c>
      <c r="B66" t="s">
        <v>40</v>
      </c>
      <c r="C66" t="s">
        <v>84</v>
      </c>
      <c r="D66" t="s">
        <v>185</v>
      </c>
      <c r="E66" t="s">
        <v>120</v>
      </c>
      <c r="F66">
        <v>1</v>
      </c>
      <c r="G66" s="5">
        <f t="shared" ref="G66:I67" si="6">30/3.6</f>
        <v>8.3333333333333339</v>
      </c>
      <c r="H66" s="5">
        <f t="shared" si="6"/>
        <v>8.3333333333333339</v>
      </c>
      <c r="I66" s="5">
        <f t="shared" si="6"/>
        <v>8.3333333333333339</v>
      </c>
      <c r="J66" s="1">
        <v>0</v>
      </c>
      <c r="K66" s="5">
        <v>0</v>
      </c>
    </row>
    <row r="67" spans="1:11">
      <c r="A67" t="s">
        <v>41</v>
      </c>
      <c r="B67" t="s">
        <v>40</v>
      </c>
      <c r="C67" t="s">
        <v>86</v>
      </c>
      <c r="D67" t="s">
        <v>186</v>
      </c>
      <c r="E67" t="s">
        <v>120</v>
      </c>
      <c r="F67">
        <v>1</v>
      </c>
      <c r="G67" s="5">
        <f t="shared" si="6"/>
        <v>8.3333333333333339</v>
      </c>
      <c r="H67" s="5">
        <f t="shared" si="6"/>
        <v>8.3333333333333339</v>
      </c>
      <c r="I67" s="5">
        <f t="shared" si="6"/>
        <v>8.3333333333333339</v>
      </c>
      <c r="J67" s="1">
        <v>0</v>
      </c>
      <c r="K67" s="5">
        <v>0</v>
      </c>
    </row>
    <row r="68" spans="1:11">
      <c r="A68" t="s">
        <v>41</v>
      </c>
      <c r="B68" t="s">
        <v>40</v>
      </c>
      <c r="C68" t="s">
        <v>88</v>
      </c>
      <c r="D68" t="s">
        <v>187</v>
      </c>
      <c r="E68" t="s">
        <v>122</v>
      </c>
      <c r="F68">
        <v>1</v>
      </c>
      <c r="G68" s="5">
        <f>30/3.6</f>
        <v>8.3333333333333339</v>
      </c>
      <c r="H68" s="5">
        <f>30/3.6</f>
        <v>8.3333333333333339</v>
      </c>
      <c r="I68" s="5">
        <f>20/3.6</f>
        <v>5.5555555555555554</v>
      </c>
      <c r="J68" s="1">
        <v>0</v>
      </c>
      <c r="K68" s="5">
        <v>2.94</v>
      </c>
    </row>
    <row r="69" spans="1:11">
      <c r="A69" t="s">
        <v>41</v>
      </c>
      <c r="B69" t="s">
        <v>40</v>
      </c>
      <c r="C69" t="s">
        <v>88</v>
      </c>
      <c r="D69" t="s">
        <v>188</v>
      </c>
      <c r="E69" t="s">
        <v>120</v>
      </c>
      <c r="F69">
        <v>1</v>
      </c>
      <c r="G69" s="5">
        <f>20/3.6</f>
        <v>5.5555555555555554</v>
      </c>
      <c r="H69" s="5">
        <f t="shared" ref="G69:I71" si="7">20/3.6</f>
        <v>5.5555555555555554</v>
      </c>
      <c r="I69" s="5">
        <f t="shared" si="7"/>
        <v>5.5555555555555554</v>
      </c>
      <c r="J69" s="1">
        <v>0</v>
      </c>
      <c r="K69" s="5">
        <v>0</v>
      </c>
    </row>
    <row r="70" spans="1:11">
      <c r="A70" t="s">
        <v>41</v>
      </c>
      <c r="B70" t="s">
        <v>40</v>
      </c>
      <c r="C70" t="s">
        <v>89</v>
      </c>
      <c r="D70" t="s">
        <v>189</v>
      </c>
      <c r="E70" t="s">
        <v>120</v>
      </c>
      <c r="F70">
        <v>1</v>
      </c>
      <c r="G70" s="5">
        <f>20/3.6</f>
        <v>5.5555555555555554</v>
      </c>
      <c r="H70" s="5">
        <f t="shared" si="7"/>
        <v>5.5555555555555554</v>
      </c>
      <c r="I70" s="5">
        <f t="shared" si="7"/>
        <v>5.5555555555555554</v>
      </c>
      <c r="J70" s="1">
        <v>0</v>
      </c>
      <c r="K70" s="5">
        <v>0</v>
      </c>
    </row>
    <row r="71" spans="1:11">
      <c r="A71" t="s">
        <v>41</v>
      </c>
      <c r="B71" t="s">
        <v>40</v>
      </c>
      <c r="C71" t="s">
        <v>90</v>
      </c>
      <c r="D71" t="s">
        <v>190</v>
      </c>
      <c r="E71" t="s">
        <v>118</v>
      </c>
      <c r="F71">
        <v>1</v>
      </c>
      <c r="G71" s="5">
        <f t="shared" si="7"/>
        <v>5.5555555555555554</v>
      </c>
      <c r="H71" s="5">
        <f t="shared" ref="H71:I76" si="8">30/3.6</f>
        <v>8.3333333333333339</v>
      </c>
      <c r="I71" s="5">
        <f t="shared" si="8"/>
        <v>8.3333333333333339</v>
      </c>
      <c r="J71" s="1">
        <v>1</v>
      </c>
      <c r="K71" s="5">
        <v>0</v>
      </c>
    </row>
    <row r="72" spans="1:11">
      <c r="A72" t="s">
        <v>41</v>
      </c>
      <c r="B72" t="s">
        <v>40</v>
      </c>
      <c r="C72" t="s">
        <v>90</v>
      </c>
      <c r="D72" t="s">
        <v>191</v>
      </c>
      <c r="E72" t="s">
        <v>120</v>
      </c>
      <c r="F72">
        <v>1</v>
      </c>
      <c r="G72" s="5">
        <f t="shared" ref="G72:G77" si="9">30/3.6</f>
        <v>8.3333333333333339</v>
      </c>
      <c r="H72" s="5">
        <f t="shared" si="8"/>
        <v>8.3333333333333339</v>
      </c>
      <c r="I72" s="5">
        <f t="shared" si="8"/>
        <v>8.3333333333333339</v>
      </c>
      <c r="J72" s="1">
        <v>0</v>
      </c>
      <c r="K72" s="5">
        <v>0</v>
      </c>
    </row>
    <row r="73" spans="1:11">
      <c r="A73" t="s">
        <v>41</v>
      </c>
      <c r="B73" t="s">
        <v>40</v>
      </c>
      <c r="C73" t="s">
        <v>91</v>
      </c>
      <c r="D73" t="s">
        <v>192</v>
      </c>
      <c r="E73" t="s">
        <v>120</v>
      </c>
      <c r="F73">
        <v>1</v>
      </c>
      <c r="G73" s="5">
        <f t="shared" si="9"/>
        <v>8.3333333333333339</v>
      </c>
      <c r="H73" s="5">
        <f t="shared" si="8"/>
        <v>8.3333333333333339</v>
      </c>
      <c r="I73" s="5">
        <f t="shared" si="8"/>
        <v>8.3333333333333339</v>
      </c>
      <c r="J73" s="1">
        <v>0</v>
      </c>
      <c r="K73" s="5">
        <v>0</v>
      </c>
    </row>
    <row r="74" spans="1:11">
      <c r="A74" t="s">
        <v>41</v>
      </c>
      <c r="B74" t="s">
        <v>40</v>
      </c>
      <c r="C74" t="s">
        <v>93</v>
      </c>
      <c r="D74" t="s">
        <v>193</v>
      </c>
      <c r="E74" t="s">
        <v>120</v>
      </c>
      <c r="F74">
        <v>1</v>
      </c>
      <c r="G74" s="5">
        <f t="shared" si="9"/>
        <v>8.3333333333333339</v>
      </c>
      <c r="H74" s="5">
        <f t="shared" si="8"/>
        <v>8.3333333333333339</v>
      </c>
      <c r="I74" s="5">
        <f t="shared" si="8"/>
        <v>8.3333333333333339</v>
      </c>
      <c r="J74" s="1">
        <v>0</v>
      </c>
      <c r="K74" s="5">
        <v>0</v>
      </c>
    </row>
    <row r="75" spans="1:11">
      <c r="A75" t="s">
        <v>41</v>
      </c>
      <c r="B75" t="s">
        <v>40</v>
      </c>
      <c r="C75" t="s">
        <v>95</v>
      </c>
      <c r="D75" t="s">
        <v>194</v>
      </c>
      <c r="E75" t="s">
        <v>120</v>
      </c>
      <c r="F75">
        <v>1</v>
      </c>
      <c r="G75" s="5">
        <f t="shared" si="9"/>
        <v>8.3333333333333339</v>
      </c>
      <c r="H75" s="5">
        <f t="shared" si="8"/>
        <v>8.3333333333333339</v>
      </c>
      <c r="I75" s="5">
        <f t="shared" si="8"/>
        <v>8.3333333333333339</v>
      </c>
      <c r="J75" s="1">
        <v>0</v>
      </c>
      <c r="K75" s="5">
        <v>0</v>
      </c>
    </row>
    <row r="76" spans="1:11">
      <c r="A76" t="s">
        <v>41</v>
      </c>
      <c r="B76" t="s">
        <v>40</v>
      </c>
      <c r="C76" t="s">
        <v>97</v>
      </c>
      <c r="D76" t="s">
        <v>195</v>
      </c>
      <c r="E76" t="s">
        <v>120</v>
      </c>
      <c r="F76">
        <v>1</v>
      </c>
      <c r="G76" s="5">
        <f t="shared" si="9"/>
        <v>8.3333333333333339</v>
      </c>
      <c r="H76" s="5">
        <f t="shared" si="8"/>
        <v>8.3333333333333339</v>
      </c>
      <c r="I76" s="5">
        <f t="shared" si="8"/>
        <v>8.3333333333333339</v>
      </c>
      <c r="J76" s="1">
        <v>0</v>
      </c>
      <c r="K76" s="5">
        <v>0</v>
      </c>
    </row>
    <row r="77" spans="1:11">
      <c r="A77" t="s">
        <v>41</v>
      </c>
      <c r="B77" t="s">
        <v>40</v>
      </c>
      <c r="C77" t="s">
        <v>97</v>
      </c>
      <c r="D77" t="s">
        <v>196</v>
      </c>
      <c r="E77" t="s">
        <v>122</v>
      </c>
      <c r="F77">
        <v>1</v>
      </c>
      <c r="G77" s="5">
        <f t="shared" si="9"/>
        <v>8.3333333333333339</v>
      </c>
      <c r="H77" s="5">
        <f>30/3.6</f>
        <v>8.3333333333333339</v>
      </c>
      <c r="I77" s="5">
        <v>0</v>
      </c>
      <c r="J77" s="1">
        <v>0</v>
      </c>
      <c r="K77" s="5">
        <v>2.94</v>
      </c>
    </row>
    <row r="78" spans="1:11">
      <c r="A78" t="s">
        <v>41</v>
      </c>
      <c r="B78" t="s">
        <v>40</v>
      </c>
      <c r="C78" t="s">
        <v>99</v>
      </c>
      <c r="D78" t="s">
        <v>197</v>
      </c>
      <c r="E78" t="s">
        <v>118</v>
      </c>
      <c r="F78">
        <v>1</v>
      </c>
      <c r="G78" s="5">
        <v>0</v>
      </c>
      <c r="H78" s="5">
        <f>21.8/3.6</f>
        <v>6.0555555555555554</v>
      </c>
      <c r="I78" s="5">
        <f>21.8/3.6</f>
        <v>6.0555555555555554</v>
      </c>
      <c r="J78" s="1">
        <v>1</v>
      </c>
      <c r="K78" s="5">
        <v>0</v>
      </c>
    </row>
    <row r="79" spans="1:11">
      <c r="A79" t="s">
        <v>41</v>
      </c>
      <c r="B79" t="s">
        <v>40</v>
      </c>
      <c r="C79" t="s">
        <v>101</v>
      </c>
      <c r="D79" t="s">
        <v>198</v>
      </c>
      <c r="E79" t="s">
        <v>118</v>
      </c>
      <c r="F79">
        <v>1</v>
      </c>
      <c r="G79" s="5">
        <v>6.1</v>
      </c>
      <c r="H79" s="5">
        <f t="shared" ref="H79:I81" si="10">30/3.6</f>
        <v>8.3333333333333339</v>
      </c>
      <c r="I79" s="5">
        <f t="shared" si="10"/>
        <v>8.3333333333333339</v>
      </c>
      <c r="J79" s="1">
        <v>1</v>
      </c>
      <c r="K79" s="5">
        <v>0</v>
      </c>
    </row>
    <row r="80" spans="1:11">
      <c r="A80" t="s">
        <v>41</v>
      </c>
      <c r="B80" t="s">
        <v>40</v>
      </c>
      <c r="C80" t="s">
        <v>101</v>
      </c>
      <c r="D80" t="s">
        <v>199</v>
      </c>
      <c r="E80" t="s">
        <v>120</v>
      </c>
      <c r="F80">
        <v>1</v>
      </c>
      <c r="G80" s="5">
        <f>30/3.6</f>
        <v>8.3333333333333339</v>
      </c>
      <c r="H80" s="5">
        <f t="shared" si="10"/>
        <v>8.3333333333333339</v>
      </c>
      <c r="I80" s="5">
        <f t="shared" si="10"/>
        <v>8.3333333333333339</v>
      </c>
      <c r="J80" s="1">
        <v>0</v>
      </c>
      <c r="K80" s="5">
        <v>0</v>
      </c>
    </row>
    <row r="81" spans="1:11">
      <c r="A81" t="s">
        <v>41</v>
      </c>
      <c r="B81" t="s">
        <v>40</v>
      </c>
      <c r="C81" t="s">
        <v>103</v>
      </c>
      <c r="D81" t="s">
        <v>200</v>
      </c>
      <c r="E81" t="s">
        <v>120</v>
      </c>
      <c r="F81">
        <v>1</v>
      </c>
      <c r="G81" s="5">
        <f>30/3.6</f>
        <v>8.3333333333333339</v>
      </c>
      <c r="H81" s="5">
        <f t="shared" si="10"/>
        <v>8.3333333333333339</v>
      </c>
      <c r="I81" s="5">
        <f t="shared" si="10"/>
        <v>8.3333333333333339</v>
      </c>
      <c r="J81" s="1">
        <v>0</v>
      </c>
      <c r="K81" s="5">
        <v>0</v>
      </c>
    </row>
    <row r="82" spans="1:11">
      <c r="A82" t="s">
        <v>41</v>
      </c>
      <c r="B82" t="s">
        <v>43</v>
      </c>
      <c r="C82" t="s">
        <v>84</v>
      </c>
      <c r="D82" t="s">
        <v>201</v>
      </c>
      <c r="E82" t="s">
        <v>120</v>
      </c>
      <c r="F82">
        <v>1</v>
      </c>
      <c r="G82" s="5">
        <f>40/3.6</f>
        <v>11.111111111111111</v>
      </c>
      <c r="H82" s="5">
        <f t="shared" ref="H82:I84" si="11">40/3.6</f>
        <v>11.111111111111111</v>
      </c>
      <c r="I82" s="5">
        <f t="shared" si="11"/>
        <v>11.111111111111111</v>
      </c>
      <c r="J82" s="1">
        <v>0</v>
      </c>
      <c r="K82" s="5">
        <v>0</v>
      </c>
    </row>
    <row r="83" spans="1:11">
      <c r="A83" t="s">
        <v>41</v>
      </c>
      <c r="B83" t="s">
        <v>43</v>
      </c>
      <c r="C83" t="s">
        <v>86</v>
      </c>
      <c r="D83" t="s">
        <v>202</v>
      </c>
      <c r="E83" t="s">
        <v>120</v>
      </c>
      <c r="F83">
        <v>1</v>
      </c>
      <c r="G83" s="5">
        <f>40/3.6</f>
        <v>11.111111111111111</v>
      </c>
      <c r="H83" s="5">
        <f t="shared" si="11"/>
        <v>11.111111111111111</v>
      </c>
      <c r="I83" s="5">
        <f t="shared" si="11"/>
        <v>11.111111111111111</v>
      </c>
      <c r="J83" s="1">
        <v>0</v>
      </c>
      <c r="K83" s="5">
        <v>0</v>
      </c>
    </row>
    <row r="84" spans="1:11">
      <c r="A84" t="s">
        <v>41</v>
      </c>
      <c r="B84" t="s">
        <v>43</v>
      </c>
      <c r="C84" t="s">
        <v>88</v>
      </c>
      <c r="D84" t="s">
        <v>203</v>
      </c>
      <c r="E84" t="s">
        <v>122</v>
      </c>
      <c r="F84">
        <v>1</v>
      </c>
      <c r="G84" s="5">
        <f>40/3.6</f>
        <v>11.111111111111111</v>
      </c>
      <c r="H84" s="5">
        <f t="shared" si="11"/>
        <v>11.111111111111111</v>
      </c>
      <c r="I84" s="5">
        <f>20/3.6</f>
        <v>5.5555555555555554</v>
      </c>
      <c r="J84" s="1">
        <v>0</v>
      </c>
      <c r="K84" s="5">
        <v>2.94</v>
      </c>
    </row>
    <row r="85" spans="1:11">
      <c r="A85" t="s">
        <v>41</v>
      </c>
      <c r="B85" t="s">
        <v>43</v>
      </c>
      <c r="C85" t="s">
        <v>88</v>
      </c>
      <c r="D85" t="s">
        <v>204</v>
      </c>
      <c r="E85" t="s">
        <v>120</v>
      </c>
      <c r="F85">
        <v>1</v>
      </c>
      <c r="G85" s="5">
        <f>20/3.6</f>
        <v>5.5555555555555554</v>
      </c>
      <c r="H85" s="5">
        <f t="shared" ref="G85:I87" si="12">20/3.6</f>
        <v>5.5555555555555554</v>
      </c>
      <c r="I85" s="5">
        <f t="shared" si="12"/>
        <v>5.5555555555555554</v>
      </c>
      <c r="J85" s="1">
        <v>0</v>
      </c>
      <c r="K85" s="5">
        <v>0</v>
      </c>
    </row>
    <row r="86" spans="1:11">
      <c r="A86" t="s">
        <v>41</v>
      </c>
      <c r="B86" t="s">
        <v>43</v>
      </c>
      <c r="C86" t="s">
        <v>89</v>
      </c>
      <c r="D86" t="s">
        <v>205</v>
      </c>
      <c r="E86" t="s">
        <v>120</v>
      </c>
      <c r="F86">
        <v>1</v>
      </c>
      <c r="G86" s="5">
        <f>20/3.6</f>
        <v>5.5555555555555554</v>
      </c>
      <c r="H86" s="5">
        <f t="shared" si="12"/>
        <v>5.5555555555555554</v>
      </c>
      <c r="I86" s="5">
        <f t="shared" si="12"/>
        <v>5.5555555555555554</v>
      </c>
      <c r="J86" s="1">
        <v>0</v>
      </c>
      <c r="K86" s="5">
        <v>0</v>
      </c>
    </row>
    <row r="87" spans="1:11">
      <c r="A87" t="s">
        <v>41</v>
      </c>
      <c r="B87" t="s">
        <v>43</v>
      </c>
      <c r="C87" t="s">
        <v>90</v>
      </c>
      <c r="D87" t="s">
        <v>206</v>
      </c>
      <c r="E87" t="s">
        <v>118</v>
      </c>
      <c r="F87">
        <v>1</v>
      </c>
      <c r="G87" s="5">
        <f t="shared" si="12"/>
        <v>5.5555555555555554</v>
      </c>
      <c r="H87" s="5">
        <f>40/3.6</f>
        <v>11.111111111111111</v>
      </c>
      <c r="I87" s="5">
        <f>40/3.6</f>
        <v>11.111111111111111</v>
      </c>
      <c r="J87" s="1">
        <v>1</v>
      </c>
      <c r="K87" s="5">
        <v>0</v>
      </c>
    </row>
    <row r="88" spans="1:11">
      <c r="A88" t="s">
        <v>41</v>
      </c>
      <c r="B88" t="s">
        <v>43</v>
      </c>
      <c r="C88" t="s">
        <v>90</v>
      </c>
      <c r="D88" t="s">
        <v>207</v>
      </c>
      <c r="E88" t="s">
        <v>120</v>
      </c>
      <c r="F88">
        <v>1</v>
      </c>
      <c r="G88" s="5">
        <f>40/3.6</f>
        <v>11.111111111111111</v>
      </c>
      <c r="H88" s="5">
        <f t="shared" ref="G88:I97" si="13">40/3.6</f>
        <v>11.111111111111111</v>
      </c>
      <c r="I88" s="5">
        <f t="shared" si="13"/>
        <v>11.111111111111111</v>
      </c>
      <c r="J88" s="1">
        <v>0</v>
      </c>
      <c r="K88" s="5">
        <v>0</v>
      </c>
    </row>
    <row r="89" spans="1:11">
      <c r="A89" t="s">
        <v>41</v>
      </c>
      <c r="B89" t="s">
        <v>43</v>
      </c>
      <c r="C89" t="s">
        <v>91</v>
      </c>
      <c r="D89" t="s">
        <v>208</v>
      </c>
      <c r="E89" t="s">
        <v>120</v>
      </c>
      <c r="F89">
        <v>1</v>
      </c>
      <c r="G89" s="5">
        <f t="shared" ref="G89:G93" si="14">40/3.6</f>
        <v>11.111111111111111</v>
      </c>
      <c r="H89" s="5">
        <f t="shared" si="13"/>
        <v>11.111111111111111</v>
      </c>
      <c r="I89" s="5">
        <f t="shared" si="13"/>
        <v>11.111111111111111</v>
      </c>
      <c r="J89" s="1">
        <v>0</v>
      </c>
      <c r="K89" s="5">
        <v>0</v>
      </c>
    </row>
    <row r="90" spans="1:11">
      <c r="A90" t="s">
        <v>41</v>
      </c>
      <c r="B90" t="s">
        <v>43</v>
      </c>
      <c r="C90" t="s">
        <v>93</v>
      </c>
      <c r="D90" t="s">
        <v>209</v>
      </c>
      <c r="E90" t="s">
        <v>120</v>
      </c>
      <c r="F90">
        <v>1</v>
      </c>
      <c r="G90" s="5">
        <f t="shared" si="14"/>
        <v>11.111111111111111</v>
      </c>
      <c r="H90" s="5">
        <f t="shared" si="13"/>
        <v>11.111111111111111</v>
      </c>
      <c r="I90" s="5">
        <f t="shared" si="13"/>
        <v>11.111111111111111</v>
      </c>
      <c r="J90" s="1">
        <v>0</v>
      </c>
      <c r="K90" s="5">
        <v>0</v>
      </c>
    </row>
    <row r="91" spans="1:11">
      <c r="A91" t="s">
        <v>41</v>
      </c>
      <c r="B91" t="s">
        <v>43</v>
      </c>
      <c r="C91" t="s">
        <v>95</v>
      </c>
      <c r="D91" t="s">
        <v>210</v>
      </c>
      <c r="E91" t="s">
        <v>120</v>
      </c>
      <c r="F91">
        <v>1</v>
      </c>
      <c r="G91" s="5">
        <f t="shared" si="14"/>
        <v>11.111111111111111</v>
      </c>
      <c r="H91" s="5">
        <f t="shared" si="13"/>
        <v>11.111111111111111</v>
      </c>
      <c r="I91" s="5">
        <f t="shared" si="13"/>
        <v>11.111111111111111</v>
      </c>
      <c r="J91" s="1">
        <v>0</v>
      </c>
      <c r="K91" s="5">
        <v>0</v>
      </c>
    </row>
    <row r="92" spans="1:11">
      <c r="A92" t="s">
        <v>41</v>
      </c>
      <c r="B92" t="s">
        <v>43</v>
      </c>
      <c r="C92" t="s">
        <v>97</v>
      </c>
      <c r="D92" t="s">
        <v>211</v>
      </c>
      <c r="E92" t="s">
        <v>120</v>
      </c>
      <c r="F92">
        <v>1</v>
      </c>
      <c r="G92" s="5">
        <f t="shared" si="14"/>
        <v>11.111111111111111</v>
      </c>
      <c r="H92" s="5">
        <f t="shared" si="13"/>
        <v>11.111111111111111</v>
      </c>
      <c r="I92" s="5">
        <f t="shared" si="13"/>
        <v>11.111111111111111</v>
      </c>
      <c r="J92" s="1">
        <v>0</v>
      </c>
      <c r="K92" s="5">
        <v>0</v>
      </c>
    </row>
    <row r="93" spans="1:11">
      <c r="A93" t="s">
        <v>41</v>
      </c>
      <c r="B93" t="s">
        <v>43</v>
      </c>
      <c r="C93" t="s">
        <v>97</v>
      </c>
      <c r="D93" t="s">
        <v>212</v>
      </c>
      <c r="E93" t="s">
        <v>122</v>
      </c>
      <c r="F93">
        <v>1</v>
      </c>
      <c r="G93" s="5">
        <f t="shared" si="14"/>
        <v>11.111111111111111</v>
      </c>
      <c r="H93" s="5">
        <f t="shared" si="13"/>
        <v>11.111111111111111</v>
      </c>
      <c r="I93" s="5">
        <v>0</v>
      </c>
      <c r="J93" s="1">
        <v>0</v>
      </c>
      <c r="K93" s="5">
        <v>2.94</v>
      </c>
    </row>
    <row r="94" spans="1:11">
      <c r="A94" t="s">
        <v>41</v>
      </c>
      <c r="B94" t="s">
        <v>43</v>
      </c>
      <c r="C94" t="s">
        <v>99</v>
      </c>
      <c r="D94" t="s">
        <v>213</v>
      </c>
      <c r="E94" t="s">
        <v>118</v>
      </c>
      <c r="F94">
        <v>1</v>
      </c>
      <c r="G94" s="5">
        <v>0</v>
      </c>
      <c r="H94" s="5">
        <f>21.8/3.6</f>
        <v>6.0555555555555554</v>
      </c>
      <c r="I94" s="5">
        <f>21.8/3.6</f>
        <v>6.0555555555555554</v>
      </c>
      <c r="J94" s="1">
        <v>1</v>
      </c>
      <c r="K94" s="5">
        <v>0</v>
      </c>
    </row>
    <row r="95" spans="1:11">
      <c r="A95" t="s">
        <v>41</v>
      </c>
      <c r="B95" t="s">
        <v>43</v>
      </c>
      <c r="C95" t="s">
        <v>101</v>
      </c>
      <c r="D95" t="s">
        <v>214</v>
      </c>
      <c r="E95" t="s">
        <v>118</v>
      </c>
      <c r="F95">
        <v>1</v>
      </c>
      <c r="G95" s="5">
        <v>6.1</v>
      </c>
      <c r="H95" s="5">
        <f t="shared" si="13"/>
        <v>11.111111111111111</v>
      </c>
      <c r="I95" s="5">
        <f t="shared" si="13"/>
        <v>11.111111111111111</v>
      </c>
      <c r="J95" s="1">
        <v>1</v>
      </c>
      <c r="K95" s="5">
        <v>0</v>
      </c>
    </row>
    <row r="96" spans="1:11">
      <c r="A96" t="s">
        <v>41</v>
      </c>
      <c r="B96" t="s">
        <v>43</v>
      </c>
      <c r="C96" t="s">
        <v>101</v>
      </c>
      <c r="D96" t="s">
        <v>215</v>
      </c>
      <c r="E96" t="s">
        <v>120</v>
      </c>
      <c r="F96">
        <v>1</v>
      </c>
      <c r="G96" s="5">
        <f t="shared" si="13"/>
        <v>11.111111111111111</v>
      </c>
      <c r="H96" s="5">
        <f t="shared" si="13"/>
        <v>11.111111111111111</v>
      </c>
      <c r="I96" s="5">
        <f t="shared" si="13"/>
        <v>11.111111111111111</v>
      </c>
      <c r="J96" s="1">
        <v>0</v>
      </c>
      <c r="K96" s="5">
        <v>0</v>
      </c>
    </row>
    <row r="97" spans="1:11">
      <c r="A97" t="s">
        <v>41</v>
      </c>
      <c r="B97" t="s">
        <v>43</v>
      </c>
      <c r="C97" t="s">
        <v>103</v>
      </c>
      <c r="D97" t="s">
        <v>216</v>
      </c>
      <c r="E97" t="s">
        <v>120</v>
      </c>
      <c r="F97">
        <v>1</v>
      </c>
      <c r="G97" s="5">
        <f t="shared" si="13"/>
        <v>11.111111111111111</v>
      </c>
      <c r="H97" s="5">
        <f t="shared" si="13"/>
        <v>11.111111111111111</v>
      </c>
      <c r="I97" s="5">
        <f t="shared" si="13"/>
        <v>11.111111111111111</v>
      </c>
      <c r="J97" s="1">
        <v>0</v>
      </c>
      <c r="K97" s="5">
        <v>0</v>
      </c>
    </row>
    <row r="98" spans="1:1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</row>
    <row r="99" spans="1:1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</row>
    <row r="100" spans="1:1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</row>
    <row r="101" spans="1:1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</row>
  </sheetData>
  <phoneticPr fontId="1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470A-CD1E-4308-B1FA-299B52F2B30A}">
  <dimension ref="A1:I4"/>
  <sheetViews>
    <sheetView workbookViewId="0">
      <selection activeCell="G22" sqref="G22"/>
    </sheetView>
  </sheetViews>
  <sheetFormatPr defaultRowHeight="14.5"/>
  <cols>
    <col min="1" max="1" width="13.453125" bestFit="1" customWidth="1"/>
    <col min="2" max="2" width="12.36328125" bestFit="1" customWidth="1"/>
    <col min="3" max="4" width="9.36328125" bestFit="1" customWidth="1"/>
    <col min="5" max="5" width="17.54296875" bestFit="1" customWidth="1"/>
    <col min="6" max="6" width="17.90625" bestFit="1" customWidth="1"/>
    <col min="7" max="7" width="15.08984375" bestFit="1" customWidth="1"/>
    <col min="8" max="8" width="12.453125" bestFit="1" customWidth="1"/>
    <col min="9" max="9" width="24" bestFit="1" customWidth="1"/>
  </cols>
  <sheetData>
    <row r="1" spans="1:9">
      <c r="A1" s="3" t="s">
        <v>217</v>
      </c>
      <c r="B1" s="3" t="s">
        <v>218</v>
      </c>
      <c r="C1" s="3" t="s">
        <v>219</v>
      </c>
      <c r="D1" s="3" t="s">
        <v>220</v>
      </c>
      <c r="E1" s="3" t="s">
        <v>221</v>
      </c>
      <c r="F1" s="3" t="s">
        <v>222</v>
      </c>
      <c r="G1" s="3" t="s">
        <v>223</v>
      </c>
      <c r="H1" s="3" t="s">
        <v>224</v>
      </c>
      <c r="I1" s="3" t="s">
        <v>225</v>
      </c>
    </row>
    <row r="2" spans="1:9">
      <c r="A2" t="s">
        <v>226</v>
      </c>
      <c r="B2" t="s">
        <v>227</v>
      </c>
      <c r="C2" t="s">
        <v>228</v>
      </c>
      <c r="D2">
        <f>490+460+361+333</f>
        <v>1644</v>
      </c>
      <c r="E2">
        <v>2.629</v>
      </c>
      <c r="F2">
        <v>0.34699999999999998</v>
      </c>
      <c r="G2">
        <v>9.1999999999999993</v>
      </c>
      <c r="H2" t="s">
        <v>229</v>
      </c>
      <c r="I2">
        <v>11.7</v>
      </c>
    </row>
    <row r="3" spans="1:9">
      <c r="A3" t="s">
        <v>226</v>
      </c>
      <c r="B3" t="s">
        <v>227</v>
      </c>
      <c r="C3" t="s">
        <v>230</v>
      </c>
      <c r="D3" s="10">
        <f>503+473+461+431</f>
        <v>1868</v>
      </c>
      <c r="E3">
        <v>2.629</v>
      </c>
      <c r="F3">
        <v>0.34699999999999998</v>
      </c>
      <c r="G3">
        <v>9.1999999999999993</v>
      </c>
      <c r="H3" t="s">
        <v>229</v>
      </c>
      <c r="I3">
        <v>11.7</v>
      </c>
    </row>
    <row r="4" spans="1:9">
      <c r="A4" t="s">
        <v>226</v>
      </c>
      <c r="B4" t="s">
        <v>227</v>
      </c>
      <c r="C4" t="s">
        <v>231</v>
      </c>
      <c r="D4">
        <v>1644</v>
      </c>
      <c r="E4">
        <v>2.629</v>
      </c>
      <c r="F4">
        <v>0.34699999999999998</v>
      </c>
      <c r="G4">
        <v>9.1999999999999993</v>
      </c>
      <c r="H4" t="s">
        <v>229</v>
      </c>
      <c r="I4">
        <v>11.7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5F45-E22C-4F3D-8EA8-FEDD305A5797}">
  <dimension ref="A1:G6"/>
  <sheetViews>
    <sheetView workbookViewId="0">
      <selection activeCell="D22" sqref="D22"/>
    </sheetView>
  </sheetViews>
  <sheetFormatPr defaultRowHeight="14.5"/>
  <cols>
    <col min="1" max="1" width="10.6328125" bestFit="1" customWidth="1"/>
    <col min="2" max="2" width="40.54296875" bestFit="1" customWidth="1"/>
    <col min="3" max="3" width="14.36328125" customWidth="1"/>
    <col min="4" max="4" width="18.90625" bestFit="1" customWidth="1"/>
    <col min="5" max="5" width="13.36328125" bestFit="1" customWidth="1"/>
    <col min="6" max="6" width="12.90625" bestFit="1" customWidth="1"/>
    <col min="7" max="7" width="27.36328125" bestFit="1" customWidth="1"/>
  </cols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238</v>
      </c>
      <c r="B2" t="s">
        <v>239</v>
      </c>
      <c r="C2" t="s">
        <v>240</v>
      </c>
      <c r="D2" t="s">
        <v>241</v>
      </c>
      <c r="E2" t="s">
        <v>242</v>
      </c>
      <c r="F2" t="s">
        <v>229</v>
      </c>
      <c r="G2" t="s">
        <v>243</v>
      </c>
    </row>
    <row r="3" spans="1:7">
      <c r="A3" t="s">
        <v>244</v>
      </c>
      <c r="B3" t="s">
        <v>245</v>
      </c>
      <c r="C3" t="s">
        <v>246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249</v>
      </c>
      <c r="B4" t="s">
        <v>250</v>
      </c>
      <c r="C4" t="s">
        <v>251</v>
      </c>
      <c r="D4" t="s">
        <v>247</v>
      </c>
      <c r="E4" t="s">
        <v>241</v>
      </c>
      <c r="F4" t="s">
        <v>229</v>
      </c>
      <c r="G4" t="s">
        <v>243</v>
      </c>
    </row>
    <row r="5" spans="1:7">
      <c r="A5" t="s">
        <v>252</v>
      </c>
      <c r="B5" t="s">
        <v>253</v>
      </c>
      <c r="C5" t="s">
        <v>254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255</v>
      </c>
      <c r="B6" t="s">
        <v>256</v>
      </c>
      <c r="C6" t="s">
        <v>257</v>
      </c>
      <c r="D6" t="s">
        <v>247</v>
      </c>
      <c r="E6" t="s">
        <v>247</v>
      </c>
      <c r="F6" t="s">
        <v>229</v>
      </c>
      <c r="G6" t="s">
        <v>243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34D1-938D-47C6-97E6-CD34B424831C}">
  <dimension ref="B2:V67"/>
  <sheetViews>
    <sheetView showGridLines="0" workbookViewId="0">
      <selection activeCell="E10" sqref="E10:G10"/>
    </sheetView>
  </sheetViews>
  <sheetFormatPr defaultColWidth="9.08984375" defaultRowHeight="14.5"/>
  <cols>
    <col min="2" max="2" width="13.90625" customWidth="1"/>
  </cols>
  <sheetData>
    <row r="2" spans="2:22">
      <c r="B2" s="6" t="s">
        <v>258</v>
      </c>
      <c r="C2" s="7"/>
      <c r="D2" s="7"/>
      <c r="E2" s="7"/>
      <c r="F2" s="7"/>
      <c r="G2" s="7"/>
      <c r="H2" s="7"/>
      <c r="I2" s="8"/>
    </row>
    <row r="3" spans="2:22">
      <c r="B3" s="9" t="s">
        <v>259</v>
      </c>
      <c r="C3" s="10" t="s">
        <v>260</v>
      </c>
      <c r="D3" s="10"/>
      <c r="E3" s="10"/>
      <c r="F3" s="10"/>
      <c r="G3" s="10"/>
      <c r="H3" s="10"/>
      <c r="I3" s="11"/>
    </row>
    <row r="4" spans="2:22">
      <c r="B4" s="9"/>
      <c r="C4" s="10" t="s">
        <v>261</v>
      </c>
      <c r="D4" s="10"/>
      <c r="E4" s="10"/>
      <c r="F4" s="10"/>
      <c r="G4" s="10"/>
      <c r="H4" s="10"/>
      <c r="I4" s="11"/>
    </row>
    <row r="5" spans="2:22">
      <c r="B5" s="9"/>
      <c r="C5" s="10" t="s">
        <v>262</v>
      </c>
      <c r="D5" s="10"/>
      <c r="E5" s="10"/>
      <c r="F5" s="10"/>
      <c r="G5" s="10"/>
      <c r="H5" s="10"/>
      <c r="I5" s="11"/>
    </row>
    <row r="6" spans="2:22">
      <c r="B6" s="9"/>
      <c r="C6" s="10" t="s">
        <v>263</v>
      </c>
      <c r="D6" s="10"/>
      <c r="E6" s="10"/>
      <c r="F6" s="10"/>
      <c r="G6" s="10"/>
      <c r="H6" s="10"/>
      <c r="I6" s="11"/>
    </row>
    <row r="7" spans="2:22">
      <c r="B7" s="12" t="s">
        <v>264</v>
      </c>
      <c r="C7" s="13"/>
      <c r="D7" s="13"/>
      <c r="E7" s="13"/>
      <c r="F7" s="13"/>
      <c r="G7" s="13"/>
      <c r="H7" s="13"/>
      <c r="I7" s="14"/>
    </row>
    <row r="9" spans="2:22">
      <c r="B9" s="25" t="s">
        <v>265</v>
      </c>
      <c r="C9" s="15"/>
      <c r="D9" s="34" t="s">
        <v>266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6"/>
    </row>
    <row r="10" spans="2:22">
      <c r="B10" s="26"/>
      <c r="C10" s="15"/>
      <c r="D10" s="16" t="s">
        <v>267</v>
      </c>
      <c r="E10" s="28" t="s">
        <v>268</v>
      </c>
      <c r="F10" s="28" t="s">
        <v>269</v>
      </c>
      <c r="G10" s="28" t="s">
        <v>270</v>
      </c>
      <c r="H10" s="16" t="s">
        <v>271</v>
      </c>
      <c r="I10" s="16" t="s">
        <v>272</v>
      </c>
      <c r="J10" s="16" t="s">
        <v>273</v>
      </c>
      <c r="K10" s="16" t="s">
        <v>274</v>
      </c>
      <c r="L10" s="16" t="s">
        <v>275</v>
      </c>
      <c r="M10" s="16" t="s">
        <v>276</v>
      </c>
      <c r="N10" s="16" t="s">
        <v>277</v>
      </c>
      <c r="O10" s="16" t="s">
        <v>278</v>
      </c>
      <c r="P10" s="16" t="s">
        <v>279</v>
      </c>
      <c r="Q10" s="16" t="s">
        <v>280</v>
      </c>
      <c r="R10" s="16" t="s">
        <v>281</v>
      </c>
      <c r="S10" s="16" t="s">
        <v>282</v>
      </c>
      <c r="T10" s="16" t="s">
        <v>283</v>
      </c>
      <c r="U10" s="16" t="s">
        <v>284</v>
      </c>
      <c r="V10" s="16" t="s">
        <v>285</v>
      </c>
    </row>
    <row r="11" spans="2:22">
      <c r="B11" s="31" t="s">
        <v>255</v>
      </c>
      <c r="C11" s="17" t="s">
        <v>286</v>
      </c>
      <c r="D11" s="18">
        <v>0</v>
      </c>
      <c r="E11" s="19">
        <v>100.28095958503944</v>
      </c>
      <c r="F11" s="19">
        <v>104.74771130508995</v>
      </c>
      <c r="G11" s="19">
        <v>80.484638684553744</v>
      </c>
      <c r="H11" s="18">
        <v>103.02351623736816</v>
      </c>
      <c r="I11" s="18">
        <v>257.60286225402024</v>
      </c>
      <c r="J11" s="18">
        <v>381.66510757723751</v>
      </c>
      <c r="K11" s="20">
        <v>156.77491601335765</v>
      </c>
      <c r="L11" s="20">
        <v>232.55813953488524</v>
      </c>
      <c r="M11" s="20">
        <v>672.89719626171632</v>
      </c>
      <c r="N11" s="18">
        <v>138.85778275473592</v>
      </c>
      <c r="O11" s="18">
        <v>271.44136078785715</v>
      </c>
      <c r="P11" s="18">
        <v>845.6074766355099</v>
      </c>
      <c r="Q11" s="20">
        <v>85.201793721915308</v>
      </c>
      <c r="R11" s="20">
        <v>254.02504472276632</v>
      </c>
      <c r="S11" s="20">
        <v>735.76097105507938</v>
      </c>
      <c r="T11" s="18">
        <v>89.585666293353043</v>
      </c>
      <c r="U11" s="18">
        <v>322.00357781759328</v>
      </c>
      <c r="V11" s="18">
        <v>539.24284395193513</v>
      </c>
    </row>
    <row r="12" spans="2:22">
      <c r="B12" s="32"/>
      <c r="C12" s="17" t="s">
        <v>287</v>
      </c>
      <c r="D12" s="18">
        <v>0</v>
      </c>
      <c r="E12" s="19">
        <v>91.636049275991766</v>
      </c>
      <c r="F12" s="19">
        <v>105.59931871406975</v>
      </c>
      <c r="G12" s="19">
        <v>95.196884465591481</v>
      </c>
      <c r="H12" s="18">
        <v>125.41993281075689</v>
      </c>
      <c r="I12" s="18">
        <v>296.95885509839843</v>
      </c>
      <c r="J12" s="18">
        <v>258.18521983163959</v>
      </c>
      <c r="K12" s="20">
        <v>129.89921612540471</v>
      </c>
      <c r="L12" s="20">
        <v>296.95885509836592</v>
      </c>
      <c r="M12" s="20">
        <v>385.0467289719694</v>
      </c>
      <c r="N12" s="18">
        <v>179.17133258682833</v>
      </c>
      <c r="O12" s="18">
        <v>322.29185317812636</v>
      </c>
      <c r="P12" s="18">
        <v>568.22429906544778</v>
      </c>
      <c r="Q12" s="20">
        <v>121.07623318388815</v>
      </c>
      <c r="R12" s="20">
        <v>293.3810375670144</v>
      </c>
      <c r="S12" s="20">
        <v>425.77030812330219</v>
      </c>
      <c r="T12" s="18">
        <v>129.89921612536395</v>
      </c>
      <c r="U12" s="18">
        <v>304.11449016106388</v>
      </c>
      <c r="V12" s="18">
        <v>469.0674053554568</v>
      </c>
    </row>
    <row r="13" spans="2:22">
      <c r="B13" s="32"/>
      <c r="C13" s="17" t="s">
        <v>288</v>
      </c>
      <c r="D13" s="18">
        <v>0</v>
      </c>
      <c r="E13" s="19">
        <v>19.018802679912731</v>
      </c>
      <c r="F13" s="19">
        <v>28.954651905476236</v>
      </c>
      <c r="G13" s="19">
        <v>8.6542622241532658</v>
      </c>
      <c r="H13" s="18">
        <v>40.313549831969354</v>
      </c>
      <c r="I13" s="18">
        <v>71.556350626151087</v>
      </c>
      <c r="J13" s="18">
        <v>56.127221702525915</v>
      </c>
      <c r="K13" s="20">
        <v>58.230683090673367</v>
      </c>
      <c r="L13" s="20">
        <v>50.089445438302498</v>
      </c>
      <c r="M13" s="20">
        <v>130.84112149529312</v>
      </c>
      <c r="N13" s="18">
        <v>49.272116461423622</v>
      </c>
      <c r="O13" s="18">
        <v>64.458370635605732</v>
      </c>
      <c r="P13" s="18">
        <v>175.70093457943244</v>
      </c>
      <c r="Q13" s="20">
        <v>58.295964125568219</v>
      </c>
      <c r="R13" s="20">
        <v>39.355992844345671</v>
      </c>
      <c r="S13" s="20">
        <v>183.00653594773217</v>
      </c>
      <c r="T13" s="18">
        <v>40.313549832010906</v>
      </c>
      <c r="U13" s="18">
        <v>53.66726296958803</v>
      </c>
      <c r="V13" s="18">
        <v>129.27054478301102</v>
      </c>
    </row>
    <row r="14" spans="2:22">
      <c r="B14" s="32"/>
      <c r="C14" s="17" t="s">
        <v>289</v>
      </c>
      <c r="D14" s="18">
        <v>0</v>
      </c>
      <c r="E14" s="19">
        <v>29.392695050785658</v>
      </c>
      <c r="F14" s="19">
        <v>40.025548222260255</v>
      </c>
      <c r="G14" s="19">
        <v>42.405884898325027</v>
      </c>
      <c r="H14" s="18">
        <v>40.313549832010089</v>
      </c>
      <c r="I14" s="18">
        <v>182.46869409661528</v>
      </c>
      <c r="J14" s="18">
        <v>14.967259120693997</v>
      </c>
      <c r="K14" s="20">
        <v>71.668533034690597</v>
      </c>
      <c r="L14" s="20">
        <v>178.8908765652638</v>
      </c>
      <c r="M14" s="20">
        <v>22.429906542069673</v>
      </c>
      <c r="N14" s="18">
        <v>35.834266517365663</v>
      </c>
      <c r="O14" s="18">
        <v>164.72694717996092</v>
      </c>
      <c r="P14" s="18">
        <v>100.93457943924554</v>
      </c>
      <c r="Q14" s="20">
        <v>80.717488789245166</v>
      </c>
      <c r="R14" s="20">
        <v>146.69051878352346</v>
      </c>
      <c r="S14" s="20">
        <v>70.96171802056169</v>
      </c>
      <c r="T14" s="18">
        <v>49.272116461382879</v>
      </c>
      <c r="U14" s="18">
        <v>168.15742397136933</v>
      </c>
      <c r="V14" s="18">
        <v>110.80332409969014</v>
      </c>
    </row>
    <row r="15" spans="2:22">
      <c r="B15" s="32"/>
      <c r="C15" s="17" t="s">
        <v>290</v>
      </c>
      <c r="D15" s="18"/>
      <c r="E15" s="19">
        <f>SUM(E11:E14)</f>
        <v>240.32850659172959</v>
      </c>
      <c r="F15" s="19">
        <f t="shared" ref="F15:V15" si="0">SUM(F11:F14)</f>
        <v>279.32723014689623</v>
      </c>
      <c r="G15" s="19">
        <f t="shared" si="0"/>
        <v>226.74167027262348</v>
      </c>
      <c r="H15" s="18">
        <f t="shared" si="0"/>
        <v>309.07054871210448</v>
      </c>
      <c r="I15" s="18">
        <f t="shared" si="0"/>
        <v>808.58676207518511</v>
      </c>
      <c r="J15" s="18">
        <f t="shared" si="0"/>
        <v>710.9448082320971</v>
      </c>
      <c r="K15" s="20">
        <f t="shared" si="0"/>
        <v>416.57334826412637</v>
      </c>
      <c r="L15" s="20">
        <f t="shared" si="0"/>
        <v>758.49731663681746</v>
      </c>
      <c r="M15" s="20">
        <f t="shared" si="0"/>
        <v>1211.2149532710482</v>
      </c>
      <c r="N15" s="18">
        <f t="shared" si="0"/>
        <v>403.13549832035358</v>
      </c>
      <c r="O15" s="18">
        <f t="shared" si="0"/>
        <v>822.9185317815502</v>
      </c>
      <c r="P15" s="18">
        <f t="shared" si="0"/>
        <v>1690.4672897196356</v>
      </c>
      <c r="Q15" s="20">
        <f t="shared" si="0"/>
        <v>345.29147982061687</v>
      </c>
      <c r="R15" s="20">
        <f t="shared" si="0"/>
        <v>733.45259391764978</v>
      </c>
      <c r="S15" s="20">
        <f t="shared" si="0"/>
        <v>1415.4995331466753</v>
      </c>
      <c r="T15" s="18">
        <f t="shared" si="0"/>
        <v>309.07054871211079</v>
      </c>
      <c r="U15" s="18">
        <f t="shared" si="0"/>
        <v>847.94275491961446</v>
      </c>
      <c r="V15" s="18">
        <f t="shared" si="0"/>
        <v>1248.384118190093</v>
      </c>
    </row>
    <row r="16" spans="2:22">
      <c r="B16" s="32"/>
      <c r="C16" s="17" t="s">
        <v>291</v>
      </c>
      <c r="D16" s="18">
        <v>0</v>
      </c>
      <c r="E16" s="19">
        <v>95.958504430515603</v>
      </c>
      <c r="F16" s="19">
        <v>105.17351500957986</v>
      </c>
      <c r="G16" s="19">
        <v>87.840761575072605</v>
      </c>
      <c r="H16" s="18">
        <v>114.22172452406252</v>
      </c>
      <c r="I16" s="18">
        <v>277.28085867620933</v>
      </c>
      <c r="J16" s="18">
        <v>319.92516370443855</v>
      </c>
      <c r="K16" s="20">
        <v>143.33706606938119</v>
      </c>
      <c r="L16" s="20">
        <v>264.75849731662561</v>
      </c>
      <c r="M16" s="20">
        <v>528.9719626168428</v>
      </c>
      <c r="N16" s="18">
        <v>159.01455767078212</v>
      </c>
      <c r="O16" s="18">
        <v>296.86660698299175</v>
      </c>
      <c r="P16" s="18">
        <v>706.91588785047884</v>
      </c>
      <c r="Q16" s="20">
        <v>103.13901345290174</v>
      </c>
      <c r="R16" s="20">
        <v>273.70304114489034</v>
      </c>
      <c r="S16" s="20">
        <v>580.76563958919076</v>
      </c>
      <c r="T16" s="18">
        <v>109.7424412093585</v>
      </c>
      <c r="U16" s="18">
        <v>313.05903398932855</v>
      </c>
      <c r="V16" s="18">
        <v>504.15512465369596</v>
      </c>
    </row>
    <row r="17" spans="2:22">
      <c r="B17" s="33"/>
      <c r="C17" s="17" t="s">
        <v>292</v>
      </c>
      <c r="D17" s="18">
        <v>0</v>
      </c>
      <c r="E17" s="19">
        <v>24.205748865349193</v>
      </c>
      <c r="F17" s="19">
        <v>34.490100063868248</v>
      </c>
      <c r="G17" s="19">
        <v>25.530073561239146</v>
      </c>
      <c r="H17" s="18">
        <v>40.313549831989718</v>
      </c>
      <c r="I17" s="18">
        <v>127.01252236138319</v>
      </c>
      <c r="J17" s="18">
        <v>35.547240411609955</v>
      </c>
      <c r="K17" s="20">
        <v>64.949608062681989</v>
      </c>
      <c r="L17" s="20">
        <v>114.49016100178315</v>
      </c>
      <c r="M17" s="20">
        <v>76.635514018681391</v>
      </c>
      <c r="N17" s="18">
        <v>42.553191489394642</v>
      </c>
      <c r="O17" s="18">
        <v>114.59265890778332</v>
      </c>
      <c r="P17" s="18">
        <v>138.317757009339</v>
      </c>
      <c r="Q17" s="20">
        <v>69.5067264574067</v>
      </c>
      <c r="R17" s="20">
        <v>93.023255813934568</v>
      </c>
      <c r="S17" s="20">
        <v>126.98412698414694</v>
      </c>
      <c r="T17" s="18">
        <v>44.792833146696893</v>
      </c>
      <c r="U17" s="18">
        <v>110.91234347047867</v>
      </c>
      <c r="V17" s="18">
        <v>120.03693444135058</v>
      </c>
    </row>
    <row r="18" spans="2:22"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2:22">
      <c r="B19" s="37" t="s">
        <v>293</v>
      </c>
      <c r="C19" s="17" t="s">
        <v>286</v>
      </c>
      <c r="D19" s="18">
        <v>0</v>
      </c>
      <c r="E19" s="19">
        <v>88.120950323972508</v>
      </c>
      <c r="F19" s="19">
        <v>69.234097793170903</v>
      </c>
      <c r="G19" s="19">
        <v>69.249080285652127</v>
      </c>
      <c r="H19" s="18">
        <v>170.40358744395294</v>
      </c>
      <c r="I19" s="18">
        <v>326.16487455194539</v>
      </c>
      <c r="J19" s="18">
        <v>1350.8442776735642</v>
      </c>
      <c r="K19" s="20">
        <v>224.21524663681026</v>
      </c>
      <c r="L19" s="20">
        <v>304.65949820784675</v>
      </c>
      <c r="M19" s="20">
        <v>975.60975609760851</v>
      </c>
      <c r="N19" s="18">
        <v>421.52466367715107</v>
      </c>
      <c r="O19" s="18">
        <v>412.18637992832078</v>
      </c>
      <c r="P19" s="18">
        <v>1035.6472795497123</v>
      </c>
      <c r="Q19" s="20">
        <v>152.46636771294615</v>
      </c>
      <c r="R19" s="20">
        <v>307.96777081472578</v>
      </c>
      <c r="S19" s="20">
        <v>1354.5966228893037</v>
      </c>
      <c r="T19" s="18">
        <v>192.39373601794279</v>
      </c>
      <c r="U19" s="18">
        <v>322.00357781753343</v>
      </c>
      <c r="V19" s="18">
        <v>1440.9005628517884</v>
      </c>
    </row>
    <row r="20" spans="2:22">
      <c r="B20" s="38"/>
      <c r="C20" s="17" t="s">
        <v>287</v>
      </c>
      <c r="D20" s="18">
        <v>0</v>
      </c>
      <c r="E20" s="19">
        <v>144.27645788336775</v>
      </c>
      <c r="F20" s="19">
        <v>93.46603202077165</v>
      </c>
      <c r="G20" s="19">
        <v>100.41116641419875</v>
      </c>
      <c r="H20" s="18">
        <v>242.15246636773549</v>
      </c>
      <c r="I20" s="18">
        <v>376.34408602149801</v>
      </c>
      <c r="J20" s="18">
        <v>1801.1257035647184</v>
      </c>
      <c r="K20" s="20">
        <v>246.6367713004872</v>
      </c>
      <c r="L20" s="20">
        <v>286.73835125444208</v>
      </c>
      <c r="M20" s="20">
        <v>1512.1951219512471</v>
      </c>
      <c r="N20" s="18">
        <v>143.4977578475243</v>
      </c>
      <c r="O20" s="18">
        <v>415.77060931904748</v>
      </c>
      <c r="P20" s="18">
        <v>1279.5497185741058</v>
      </c>
      <c r="Q20" s="20">
        <v>192.82511210758912</v>
      </c>
      <c r="R20" s="20">
        <v>304.38675022381176</v>
      </c>
      <c r="S20" s="20">
        <v>1666.0412757974166</v>
      </c>
      <c r="T20" s="18">
        <v>205.81655480985634</v>
      </c>
      <c r="U20" s="18">
        <v>304.1144901610038</v>
      </c>
      <c r="V20" s="18">
        <v>2048.7804878048855</v>
      </c>
    </row>
    <row r="21" spans="2:22">
      <c r="B21" s="38"/>
      <c r="C21" s="17" t="s">
        <v>288</v>
      </c>
      <c r="D21" s="18">
        <v>0</v>
      </c>
      <c r="E21" s="19">
        <v>23.326133909285684</v>
      </c>
      <c r="F21" s="19">
        <v>9.5196884465630642</v>
      </c>
      <c r="G21" s="19">
        <v>12.118589049985973</v>
      </c>
      <c r="H21" s="18">
        <v>62.780269058319917</v>
      </c>
      <c r="I21" s="18">
        <v>89.605734767023336</v>
      </c>
      <c r="J21" s="18">
        <v>420.26266416510208</v>
      </c>
      <c r="K21" s="20">
        <v>80.717488789204381</v>
      </c>
      <c r="L21" s="20">
        <v>71.684587813651262</v>
      </c>
      <c r="M21" s="20">
        <v>360.22514071296416</v>
      </c>
      <c r="N21" s="18">
        <v>85.201793721956093</v>
      </c>
      <c r="O21" s="18">
        <v>161.29032258064726</v>
      </c>
      <c r="P21" s="18">
        <v>307.69230769237333</v>
      </c>
      <c r="Q21" s="20">
        <v>85.201793721874523</v>
      </c>
      <c r="R21" s="20">
        <v>50.134288272176782</v>
      </c>
      <c r="S21" s="20">
        <v>446.52908067544871</v>
      </c>
      <c r="T21" s="18">
        <v>71.58836689039542</v>
      </c>
      <c r="U21" s="18">
        <v>107.33452593917781</v>
      </c>
      <c r="V21" s="18">
        <v>427.76735459658096</v>
      </c>
    </row>
    <row r="22" spans="2:22">
      <c r="B22" s="38"/>
      <c r="C22" s="17" t="s">
        <v>289</v>
      </c>
      <c r="D22" s="18">
        <v>0</v>
      </c>
      <c r="E22" s="19">
        <v>55.291576673862949</v>
      </c>
      <c r="F22" s="19">
        <v>40.675032453481705</v>
      </c>
      <c r="G22" s="19">
        <v>39.818221164260997</v>
      </c>
      <c r="H22" s="18">
        <v>103.13901345288133</v>
      </c>
      <c r="I22" s="18">
        <v>193.54838709678995</v>
      </c>
      <c r="J22" s="18">
        <v>228.89305816136763</v>
      </c>
      <c r="K22" s="20">
        <v>134.5291479820209</v>
      </c>
      <c r="L22" s="20">
        <v>175.62724014341791</v>
      </c>
      <c r="M22" s="20">
        <v>172.60787992490083</v>
      </c>
      <c r="N22" s="18">
        <v>107.6233183857146</v>
      </c>
      <c r="O22" s="18">
        <v>272.40143369174024</v>
      </c>
      <c r="P22" s="18">
        <v>52.532833020659091</v>
      </c>
      <c r="Q22" s="20">
        <v>139.01345291477261</v>
      </c>
      <c r="R22" s="20">
        <v>157.56490599816286</v>
      </c>
      <c r="S22" s="20">
        <v>213.8836772983758</v>
      </c>
      <c r="T22" s="18">
        <v>147.65100671137444</v>
      </c>
      <c r="U22" s="18">
        <v>196.77996422179342</v>
      </c>
      <c r="V22" s="18">
        <v>172.60787992500323</v>
      </c>
    </row>
    <row r="23" spans="2:22">
      <c r="B23" s="38"/>
      <c r="C23" s="17" t="s">
        <v>290</v>
      </c>
      <c r="D23" s="18"/>
      <c r="E23" s="19">
        <f>SUM(E19:E22)</f>
        <v>311.01511879048894</v>
      </c>
      <c r="F23" s="19">
        <f t="shared" ref="F23:V23" si="1">SUM(F19:F22)</f>
        <v>212.89485071398735</v>
      </c>
      <c r="G23" s="19">
        <f t="shared" si="1"/>
        <v>221.59705691409783</v>
      </c>
      <c r="H23" s="18">
        <f t="shared" si="1"/>
        <v>578.47533632288969</v>
      </c>
      <c r="I23" s="18">
        <f t="shared" si="1"/>
        <v>985.66308243725666</v>
      </c>
      <c r="J23" s="18">
        <f t="shared" si="1"/>
        <v>3801.1257035647523</v>
      </c>
      <c r="K23" s="20">
        <f t="shared" si="1"/>
        <v>686.09865470852264</v>
      </c>
      <c r="L23" s="20">
        <f t="shared" si="1"/>
        <v>838.70967741935794</v>
      </c>
      <c r="M23" s="20">
        <f t="shared" si="1"/>
        <v>3020.6378986867207</v>
      </c>
      <c r="N23" s="18">
        <f t="shared" si="1"/>
        <v>757.84753363234597</v>
      </c>
      <c r="O23" s="18">
        <f t="shared" si="1"/>
        <v>1261.6487455197557</v>
      </c>
      <c r="P23" s="18">
        <f t="shared" si="1"/>
        <v>2675.4221388368501</v>
      </c>
      <c r="Q23" s="20">
        <f t="shared" si="1"/>
        <v>569.50672645718248</v>
      </c>
      <c r="R23" s="20">
        <f t="shared" si="1"/>
        <v>820.05371530887726</v>
      </c>
      <c r="S23" s="20">
        <f t="shared" si="1"/>
        <v>3681.050656660545</v>
      </c>
      <c r="T23" s="18">
        <f t="shared" si="1"/>
        <v>617.449664429569</v>
      </c>
      <c r="U23" s="18">
        <f t="shared" si="1"/>
        <v>930.23255813950857</v>
      </c>
      <c r="V23" s="18">
        <f t="shared" si="1"/>
        <v>4090.0562851782579</v>
      </c>
    </row>
    <row r="24" spans="2:22">
      <c r="B24" s="38"/>
      <c r="C24" s="17" t="s">
        <v>291</v>
      </c>
      <c r="D24" s="18">
        <v>0</v>
      </c>
      <c r="E24" s="19">
        <v>116.19870410367014</v>
      </c>
      <c r="F24" s="19">
        <v>81.350064906971284</v>
      </c>
      <c r="G24" s="19">
        <v>84.830123349925429</v>
      </c>
      <c r="H24" s="18">
        <v>206.27802690584423</v>
      </c>
      <c r="I24" s="18">
        <v>351.25448028672167</v>
      </c>
      <c r="J24" s="18">
        <v>1575.9849906191412</v>
      </c>
      <c r="K24" s="20">
        <v>235.42600896864872</v>
      </c>
      <c r="L24" s="20">
        <v>295.69892473114442</v>
      </c>
      <c r="M24" s="20">
        <v>1243.9024390244278</v>
      </c>
      <c r="N24" s="18">
        <v>282.51121076233767</v>
      </c>
      <c r="O24" s="18">
        <v>413.97849462368413</v>
      </c>
      <c r="P24" s="18">
        <v>1157.598499061909</v>
      </c>
      <c r="Q24" s="20">
        <v>172.64573991026765</v>
      </c>
      <c r="R24" s="20">
        <v>306.17726051926877</v>
      </c>
      <c r="S24" s="20">
        <v>1510.3189493433601</v>
      </c>
      <c r="T24" s="18">
        <v>199.10514541389955</v>
      </c>
      <c r="U24" s="18">
        <v>313.05903398926864</v>
      </c>
      <c r="V24" s="18">
        <v>1744.840525328337</v>
      </c>
    </row>
    <row r="25" spans="2:22">
      <c r="B25" s="39"/>
      <c r="C25" s="17" t="s">
        <v>292</v>
      </c>
      <c r="D25" s="18">
        <v>0</v>
      </c>
      <c r="E25" s="19">
        <v>39.308855291574318</v>
      </c>
      <c r="F25" s="19">
        <v>25.097360450022386</v>
      </c>
      <c r="G25" s="19">
        <v>25.968405107123484</v>
      </c>
      <c r="H25" s="18">
        <v>82.959641255600616</v>
      </c>
      <c r="I25" s="18">
        <v>141.57706093190666</v>
      </c>
      <c r="J25" s="18">
        <v>324.57786116323484</v>
      </c>
      <c r="K25" s="20">
        <v>107.62331838561263</v>
      </c>
      <c r="L25" s="20">
        <v>123.65591397853458</v>
      </c>
      <c r="M25" s="20">
        <v>266.41651031893252</v>
      </c>
      <c r="N25" s="18">
        <v>96.412556053835345</v>
      </c>
      <c r="O25" s="18">
        <v>216.84587813619373</v>
      </c>
      <c r="P25" s="18">
        <v>180.11257035651622</v>
      </c>
      <c r="Q25" s="20">
        <v>112.10762331832356</v>
      </c>
      <c r="R25" s="20">
        <v>103.84959713516982</v>
      </c>
      <c r="S25" s="20">
        <v>330.20637898691223</v>
      </c>
      <c r="T25" s="18">
        <v>109.61968680088492</v>
      </c>
      <c r="U25" s="18">
        <v>152.05724508048561</v>
      </c>
      <c r="V25" s="18">
        <v>300.18761726079208</v>
      </c>
    </row>
    <row r="26" spans="2:22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2:22">
      <c r="B27" s="40" t="s">
        <v>294</v>
      </c>
      <c r="C27" s="17" t="s">
        <v>286</v>
      </c>
      <c r="D27" s="18">
        <v>0</v>
      </c>
      <c r="E27" s="19">
        <v>111.4470842332582</v>
      </c>
      <c r="F27" s="19">
        <v>79.619212462135906</v>
      </c>
      <c r="G27" s="19">
        <v>90.023804371352483</v>
      </c>
      <c r="H27" s="18">
        <v>192.39373601782069</v>
      </c>
      <c r="I27" s="18">
        <v>232.7663384064769</v>
      </c>
      <c r="J27" s="18">
        <v>1238.2739212007673</v>
      </c>
      <c r="K27" s="20">
        <v>246.36058230679217</v>
      </c>
      <c r="L27" s="20">
        <v>304.38675022387696</v>
      </c>
      <c r="M27" s="20">
        <v>1290.8067542213582</v>
      </c>
      <c r="N27" s="18">
        <v>262.33183856499579</v>
      </c>
      <c r="O27" s="18">
        <v>277.5290957923641</v>
      </c>
      <c r="P27" s="18">
        <v>1245.7786116322463</v>
      </c>
      <c r="Q27" s="20">
        <v>215.24663677134765</v>
      </c>
      <c r="R27" s="20">
        <v>250.67144136079435</v>
      </c>
      <c r="S27" s="20">
        <v>1258.9118198874196</v>
      </c>
      <c r="T27" s="18">
        <v>288.59060402684457</v>
      </c>
      <c r="U27" s="18">
        <v>178.73100983023573</v>
      </c>
      <c r="V27" s="18">
        <v>1073.1707317073112</v>
      </c>
    </row>
    <row r="28" spans="2:22">
      <c r="B28" s="41"/>
      <c r="C28" s="17" t="s">
        <v>287</v>
      </c>
      <c r="D28" s="18">
        <v>0</v>
      </c>
      <c r="E28" s="19">
        <v>116.63066954643629</v>
      </c>
      <c r="F28" s="19">
        <v>74.426655127645532</v>
      </c>
      <c r="G28" s="19">
        <v>85.695736853499241</v>
      </c>
      <c r="H28" s="18">
        <v>228.1879194630998</v>
      </c>
      <c r="I28" s="18">
        <v>236.3473589973583</v>
      </c>
      <c r="J28" s="18">
        <v>1677.2983114446688</v>
      </c>
      <c r="K28" s="20">
        <v>232.92273236285644</v>
      </c>
      <c r="L28" s="20">
        <v>393.91226499548861</v>
      </c>
      <c r="M28" s="20">
        <v>1497.1857410881869</v>
      </c>
      <c r="N28" s="18">
        <v>233.18385650223209</v>
      </c>
      <c r="O28" s="18">
        <v>286.48164726946993</v>
      </c>
      <c r="P28" s="18">
        <v>1549.718574108846</v>
      </c>
      <c r="Q28" s="20">
        <v>206.27802690584423</v>
      </c>
      <c r="R28" s="20">
        <v>272.15756490601831</v>
      </c>
      <c r="S28" s="20">
        <v>1469.0431519700219</v>
      </c>
      <c r="T28" s="18">
        <v>243.84787472035578</v>
      </c>
      <c r="U28" s="18">
        <v>260.94727435207074</v>
      </c>
      <c r="V28" s="18">
        <v>1594.746716697992</v>
      </c>
    </row>
    <row r="29" spans="2:22">
      <c r="B29" s="41"/>
      <c r="C29" s="17" t="s">
        <v>288</v>
      </c>
      <c r="D29" s="18">
        <v>0</v>
      </c>
      <c r="E29" s="19">
        <v>34.557235421166311</v>
      </c>
      <c r="F29" s="19">
        <v>17.308524448290758</v>
      </c>
      <c r="G29" s="19">
        <v>8.6561350357065159</v>
      </c>
      <c r="H29" s="18">
        <v>44.742729306486972</v>
      </c>
      <c r="I29" s="18">
        <v>62.66786034019654</v>
      </c>
      <c r="J29" s="18">
        <v>191.36960600376861</v>
      </c>
      <c r="K29" s="20">
        <v>62.709966405359346</v>
      </c>
      <c r="L29" s="20">
        <v>53.715308863025612</v>
      </c>
      <c r="M29" s="20">
        <v>277.67354596618492</v>
      </c>
      <c r="N29" s="18">
        <v>116.59192825121801</v>
      </c>
      <c r="O29" s="18">
        <v>75.201432408183749</v>
      </c>
      <c r="P29" s="18">
        <v>180.11257035648208</v>
      </c>
      <c r="Q29" s="20">
        <v>71.748878923823327</v>
      </c>
      <c r="R29" s="20">
        <v>35.810205908652335</v>
      </c>
      <c r="S29" s="20">
        <v>236.39774859288059</v>
      </c>
      <c r="T29" s="18">
        <v>123.04250559284418</v>
      </c>
      <c r="U29" s="18">
        <v>75.067024128665835</v>
      </c>
      <c r="V29" s="18">
        <v>150.09380863039604</v>
      </c>
    </row>
    <row r="30" spans="2:22">
      <c r="B30" s="41"/>
      <c r="C30" s="17" t="s">
        <v>289</v>
      </c>
      <c r="D30" s="18">
        <v>0</v>
      </c>
      <c r="E30" s="19">
        <v>64.794816414686835</v>
      </c>
      <c r="F30" s="19">
        <v>43.271311120726885</v>
      </c>
      <c r="G30" s="19">
        <v>51.936810214239095</v>
      </c>
      <c r="H30" s="18">
        <v>71.588366890354735</v>
      </c>
      <c r="I30" s="18">
        <v>125.33572068042567</v>
      </c>
      <c r="J30" s="18">
        <v>101.3133208255105</v>
      </c>
      <c r="K30" s="20">
        <v>103.02351623737026</v>
      </c>
      <c r="L30" s="20">
        <v>107.43061772605122</v>
      </c>
      <c r="M30" s="20">
        <v>120.07504690431</v>
      </c>
      <c r="N30" s="18">
        <v>103.13901345292211</v>
      </c>
      <c r="O30" s="18">
        <v>107.43061772605122</v>
      </c>
      <c r="P30" s="18">
        <v>112.57035647279703</v>
      </c>
      <c r="Q30" s="20">
        <v>67.264573991030829</v>
      </c>
      <c r="R30" s="20">
        <v>125.33572068039717</v>
      </c>
      <c r="S30" s="20">
        <v>90.056285178223973</v>
      </c>
      <c r="T30" s="18">
        <v>116.33109619684643</v>
      </c>
      <c r="U30" s="18">
        <v>89.365504915166639</v>
      </c>
      <c r="V30" s="18">
        <v>75.046904315129765</v>
      </c>
    </row>
    <row r="31" spans="2:22">
      <c r="B31" s="41"/>
      <c r="C31" s="17" t="s">
        <v>290</v>
      </c>
      <c r="D31" s="18"/>
      <c r="E31" s="19">
        <f>SUM(E27:E30)</f>
        <v>327.42980561554759</v>
      </c>
      <c r="F31" s="19">
        <f t="shared" ref="F31:V31" si="2">SUM(F27:F30)</f>
        <v>214.6257031587991</v>
      </c>
      <c r="G31" s="19">
        <f t="shared" si="2"/>
        <v>236.31248647479734</v>
      </c>
      <c r="H31" s="18">
        <f t="shared" si="2"/>
        <v>536.91275167776223</v>
      </c>
      <c r="I31" s="18">
        <f t="shared" si="2"/>
        <v>657.11727842445737</v>
      </c>
      <c r="J31" s="18">
        <f t="shared" si="2"/>
        <v>3208.2551594747151</v>
      </c>
      <c r="K31" s="20">
        <f t="shared" si="2"/>
        <v>645.01679731237812</v>
      </c>
      <c r="L31" s="20">
        <f t="shared" si="2"/>
        <v>859.44494180844242</v>
      </c>
      <c r="M31" s="20">
        <f t="shared" si="2"/>
        <v>3185.7410881800402</v>
      </c>
      <c r="N31" s="18">
        <f t="shared" si="2"/>
        <v>715.24663677136789</v>
      </c>
      <c r="O31" s="18">
        <f t="shared" si="2"/>
        <v>746.64279319606908</v>
      </c>
      <c r="P31" s="18">
        <f t="shared" si="2"/>
        <v>3088.1801125703714</v>
      </c>
      <c r="Q31" s="20">
        <f t="shared" si="2"/>
        <v>560.53811659204598</v>
      </c>
      <c r="R31" s="20">
        <f t="shared" si="2"/>
        <v>683.97493285586211</v>
      </c>
      <c r="S31" s="20">
        <f t="shared" si="2"/>
        <v>3054.4090056285463</v>
      </c>
      <c r="T31" s="18">
        <f t="shared" si="2"/>
        <v>771.81208053689102</v>
      </c>
      <c r="U31" s="18">
        <f t="shared" si="2"/>
        <v>604.11081322613893</v>
      </c>
      <c r="V31" s="18">
        <f t="shared" si="2"/>
        <v>2893.0581613508289</v>
      </c>
    </row>
    <row r="32" spans="2:22">
      <c r="B32" s="41"/>
      <c r="C32" s="17" t="s">
        <v>291</v>
      </c>
      <c r="D32" s="18">
        <v>0</v>
      </c>
      <c r="E32" s="19">
        <v>114.03887688984724</v>
      </c>
      <c r="F32" s="19">
        <v>77.022933794890719</v>
      </c>
      <c r="G32" s="19">
        <v>87.859770612425862</v>
      </c>
      <c r="H32" s="18">
        <v>210.29082774046026</v>
      </c>
      <c r="I32" s="18">
        <v>234.5568487019176</v>
      </c>
      <c r="J32" s="18">
        <v>1457.786116322718</v>
      </c>
      <c r="K32" s="20">
        <v>239.64165733482429</v>
      </c>
      <c r="L32" s="20">
        <v>349.14950760968281</v>
      </c>
      <c r="M32" s="20">
        <v>1393.9962476547726</v>
      </c>
      <c r="N32" s="18">
        <v>247.75784753361393</v>
      </c>
      <c r="O32" s="18">
        <v>282.00537153091705</v>
      </c>
      <c r="P32" s="18">
        <v>1397.7485928705462</v>
      </c>
      <c r="Q32" s="20">
        <v>210.76233183859594</v>
      </c>
      <c r="R32" s="20">
        <v>261.41450313340636</v>
      </c>
      <c r="S32" s="20">
        <v>1363.9774859287209</v>
      </c>
      <c r="T32" s="18">
        <v>266.2192393736002</v>
      </c>
      <c r="U32" s="18">
        <v>219.83914209115324</v>
      </c>
      <c r="V32" s="18">
        <v>1333.9587242026516</v>
      </c>
    </row>
    <row r="33" spans="2:22">
      <c r="B33" s="42"/>
      <c r="C33" s="17" t="s">
        <v>292</v>
      </c>
      <c r="D33" s="18">
        <v>0</v>
      </c>
      <c r="E33" s="19">
        <v>49.676025917926573</v>
      </c>
      <c r="F33" s="19">
        <v>30.289917784508823</v>
      </c>
      <c r="G33" s="19">
        <v>30.296472624972807</v>
      </c>
      <c r="H33" s="18">
        <v>58.165548098420857</v>
      </c>
      <c r="I33" s="18">
        <v>94.00179051031111</v>
      </c>
      <c r="J33" s="18">
        <v>146.34146341463955</v>
      </c>
      <c r="K33" s="20">
        <v>82.866741321364799</v>
      </c>
      <c r="L33" s="20">
        <v>80.572963294538425</v>
      </c>
      <c r="M33" s="20">
        <v>198.87429643524746</v>
      </c>
      <c r="N33" s="18">
        <v>109.86547085207006</v>
      </c>
      <c r="O33" s="18">
        <v>91.316025067117494</v>
      </c>
      <c r="P33" s="18">
        <v>146.34146341463955</v>
      </c>
      <c r="Q33" s="20">
        <v>69.506726457427078</v>
      </c>
      <c r="R33" s="20">
        <v>80.572963294524754</v>
      </c>
      <c r="S33" s="20">
        <v>163.22701688555227</v>
      </c>
      <c r="T33" s="18">
        <v>119.68680089484531</v>
      </c>
      <c r="U33" s="18">
        <v>82.21626452191623</v>
      </c>
      <c r="V33" s="18">
        <v>112.57035647276291</v>
      </c>
    </row>
    <row r="34" spans="2:22"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2:22">
      <c r="B35" s="31" t="s">
        <v>238</v>
      </c>
      <c r="C35" s="17" t="s">
        <v>286</v>
      </c>
      <c r="D35" s="18">
        <v>0</v>
      </c>
      <c r="E35" s="19">
        <v>78.245915735162555</v>
      </c>
      <c r="F35" s="19">
        <v>64.557779212394991</v>
      </c>
      <c r="G35" s="19">
        <v>80.068876452864188</v>
      </c>
      <c r="H35" s="18">
        <v>122.17194570134973</v>
      </c>
      <c r="I35" s="18">
        <v>131.65537270082055</v>
      </c>
      <c r="J35" s="18">
        <v>603.91425908669385</v>
      </c>
      <c r="K35" s="20">
        <v>86.070215175563376</v>
      </c>
      <c r="L35" s="20">
        <v>193.61084220716154</v>
      </c>
      <c r="M35" s="20">
        <v>461.82495344505321</v>
      </c>
      <c r="N35" s="18">
        <v>49.77375565612526</v>
      </c>
      <c r="O35" s="18">
        <v>216.99819168173525</v>
      </c>
      <c r="P35" s="18">
        <v>395.89169000931537</v>
      </c>
      <c r="Q35" s="20">
        <v>85.972850678756302</v>
      </c>
      <c r="R35" s="20">
        <v>144.53477868111918</v>
      </c>
      <c r="S35" s="20">
        <v>500.4668534080061</v>
      </c>
      <c r="T35" s="18">
        <v>99.547511312248488</v>
      </c>
      <c r="U35" s="18">
        <v>148.01444043316141</v>
      </c>
      <c r="V35" s="18">
        <v>519.14098972923489</v>
      </c>
    </row>
    <row r="36" spans="2:22">
      <c r="B36" s="32"/>
      <c r="C36" s="17" t="s">
        <v>287</v>
      </c>
      <c r="D36" s="18">
        <v>0</v>
      </c>
      <c r="E36" s="19">
        <v>85.984522785898065</v>
      </c>
      <c r="F36" s="19">
        <v>64.557779212394991</v>
      </c>
      <c r="G36" s="19">
        <v>80.068876452864188</v>
      </c>
      <c r="H36" s="18">
        <v>99.54751131220938</v>
      </c>
      <c r="I36" s="18">
        <v>178.1219748305675</v>
      </c>
      <c r="J36" s="18">
        <v>328.05219012119295</v>
      </c>
      <c r="K36" s="20">
        <v>95.130237825570632</v>
      </c>
      <c r="L36" s="20">
        <v>174.24975798644542</v>
      </c>
      <c r="M36" s="20">
        <v>350.09310986966767</v>
      </c>
      <c r="N36" s="18">
        <v>95.022624434364829</v>
      </c>
      <c r="O36" s="18">
        <v>198.91500904159068</v>
      </c>
      <c r="P36" s="18">
        <v>295.05135387486871</v>
      </c>
      <c r="Q36" s="20">
        <v>95.022624434404037</v>
      </c>
      <c r="R36" s="20">
        <v>108.4010840108394</v>
      </c>
      <c r="S36" s="20">
        <v>526.61064425767199</v>
      </c>
      <c r="T36" s="18">
        <v>117.64705882354394</v>
      </c>
      <c r="U36" s="18">
        <v>133.57400722021092</v>
      </c>
      <c r="V36" s="18">
        <v>466.85340802986906</v>
      </c>
    </row>
    <row r="37" spans="2:22">
      <c r="B37" s="32"/>
      <c r="C37" s="17" t="s">
        <v>288</v>
      </c>
      <c r="D37" s="18">
        <v>0</v>
      </c>
      <c r="E37" s="19">
        <v>17.196904557179614</v>
      </c>
      <c r="F37" s="19">
        <v>8.607703894985999</v>
      </c>
      <c r="G37" s="19">
        <v>14.636246233309576</v>
      </c>
      <c r="H37" s="18">
        <v>36.199095022673966</v>
      </c>
      <c r="I37" s="18">
        <v>19.361084220716155</v>
      </c>
      <c r="J37" s="18">
        <v>145.38676607640622</v>
      </c>
      <c r="K37" s="20">
        <v>49.830124575328327</v>
      </c>
      <c r="L37" s="20">
        <v>19.361084220716155</v>
      </c>
      <c r="M37" s="20">
        <v>96.834264432009803</v>
      </c>
      <c r="N37" s="18">
        <v>85.972850678758078</v>
      </c>
      <c r="O37" s="18">
        <v>36.166365280289213</v>
      </c>
      <c r="P37" s="18">
        <v>78.431372548998951</v>
      </c>
      <c r="Q37" s="20">
        <v>40.72398190047651</v>
      </c>
      <c r="R37" s="20">
        <v>36.133694670279795</v>
      </c>
      <c r="S37" s="20">
        <v>112.04481792716858</v>
      </c>
      <c r="T37" s="18">
        <v>49.77375565608309</v>
      </c>
      <c r="U37" s="18">
        <v>18.050541516311274</v>
      </c>
      <c r="V37" s="18">
        <v>141.92343604105304</v>
      </c>
    </row>
    <row r="38" spans="2:22">
      <c r="B38" s="32"/>
      <c r="C38" s="17" t="s">
        <v>289</v>
      </c>
      <c r="D38" s="18">
        <v>0</v>
      </c>
      <c r="E38" s="19">
        <v>25.795356835769422</v>
      </c>
      <c r="F38" s="19">
        <v>30.126963632450998</v>
      </c>
      <c r="G38" s="19">
        <v>30.994403788215848</v>
      </c>
      <c r="H38" s="18">
        <v>85.972850678675769</v>
      </c>
      <c r="I38" s="18">
        <v>54.211035818026367</v>
      </c>
      <c r="J38" s="18">
        <v>100.65237651443768</v>
      </c>
      <c r="K38" s="20">
        <v>63.420158550380414</v>
      </c>
      <c r="L38" s="20">
        <v>58.083252662148467</v>
      </c>
      <c r="M38" s="20">
        <v>89.385474860321949</v>
      </c>
      <c r="N38" s="18">
        <v>49.77375565612526</v>
      </c>
      <c r="O38" s="18">
        <v>108.49909584086762</v>
      </c>
      <c r="P38" s="18">
        <v>33.613445378137563</v>
      </c>
      <c r="Q38" s="20">
        <v>49.773755656124244</v>
      </c>
      <c r="R38" s="20">
        <v>54.200542005419699</v>
      </c>
      <c r="S38" s="20">
        <v>97.105508870192395</v>
      </c>
      <c r="T38" s="18">
        <v>45.248868778320954</v>
      </c>
      <c r="U38" s="18">
        <v>75.812274368244687</v>
      </c>
      <c r="V38" s="18">
        <v>112.04481792716858</v>
      </c>
    </row>
    <row r="39" spans="2:22">
      <c r="B39" s="32"/>
      <c r="C39" s="17" t="s">
        <v>290</v>
      </c>
      <c r="D39" s="18"/>
      <c r="E39" s="19">
        <f>SUM(E35:E38)</f>
        <v>207.22269991400964</v>
      </c>
      <c r="F39" s="19">
        <f t="shared" ref="F39:V39" si="3">SUM(F35:F38)</f>
        <v>167.85022595222699</v>
      </c>
      <c r="G39" s="19">
        <f t="shared" si="3"/>
        <v>205.76840292725382</v>
      </c>
      <c r="H39" s="18">
        <f t="shared" si="3"/>
        <v>343.89140271490885</v>
      </c>
      <c r="I39" s="18">
        <f t="shared" si="3"/>
        <v>383.34946757013057</v>
      </c>
      <c r="J39" s="18">
        <f t="shared" si="3"/>
        <v>1178.0055917987308</v>
      </c>
      <c r="K39" s="20">
        <f t="shared" si="3"/>
        <v>294.45073612684274</v>
      </c>
      <c r="L39" s="20">
        <f t="shared" si="3"/>
        <v>445.30493707647162</v>
      </c>
      <c r="M39" s="20">
        <f t="shared" si="3"/>
        <v>998.13780260705266</v>
      </c>
      <c r="N39" s="18">
        <f t="shared" si="3"/>
        <v>280.54298642537344</v>
      </c>
      <c r="O39" s="18">
        <f t="shared" si="3"/>
        <v>560.57866184448278</v>
      </c>
      <c r="P39" s="18">
        <f t="shared" si="3"/>
        <v>802.98786181132073</v>
      </c>
      <c r="Q39" s="20">
        <f t="shared" si="3"/>
        <v>271.49321266976108</v>
      </c>
      <c r="R39" s="20">
        <f t="shared" si="3"/>
        <v>343.27009936765808</v>
      </c>
      <c r="S39" s="20">
        <f t="shared" si="3"/>
        <v>1236.227824463039</v>
      </c>
      <c r="T39" s="18">
        <f t="shared" si="3"/>
        <v>312.21719457019651</v>
      </c>
      <c r="U39" s="18">
        <f t="shared" si="3"/>
        <v>375.4512635379283</v>
      </c>
      <c r="V39" s="18">
        <f t="shared" si="3"/>
        <v>1239.9626517273257</v>
      </c>
    </row>
    <row r="40" spans="2:22">
      <c r="B40" s="32"/>
      <c r="C40" s="17" t="s">
        <v>291</v>
      </c>
      <c r="D40" s="18">
        <v>0</v>
      </c>
      <c r="E40" s="19">
        <v>82.11521926053031</v>
      </c>
      <c r="F40" s="19">
        <v>64.557779212394991</v>
      </c>
      <c r="G40" s="19">
        <v>80.068876452864188</v>
      </c>
      <c r="H40" s="18">
        <v>110.85972850677956</v>
      </c>
      <c r="I40" s="18">
        <v>154.88867376569402</v>
      </c>
      <c r="J40" s="18">
        <v>465.98322460394343</v>
      </c>
      <c r="K40" s="20">
        <v>90.600226500567004</v>
      </c>
      <c r="L40" s="20">
        <v>183.93030009680348</v>
      </c>
      <c r="M40" s="20">
        <v>405.95903165736047</v>
      </c>
      <c r="N40" s="18">
        <v>72.398190045245045</v>
      </c>
      <c r="O40" s="18">
        <v>207.95660036166296</v>
      </c>
      <c r="P40" s="18">
        <v>345.47152194209207</v>
      </c>
      <c r="Q40" s="20">
        <v>90.497737556580176</v>
      </c>
      <c r="R40" s="20">
        <v>126.46793134597928</v>
      </c>
      <c r="S40" s="20">
        <v>513.53874883283902</v>
      </c>
      <c r="T40" s="18">
        <v>108.59728506789622</v>
      </c>
      <c r="U40" s="18">
        <v>140.79422382668616</v>
      </c>
      <c r="V40" s="18">
        <v>492.997198879552</v>
      </c>
    </row>
    <row r="41" spans="2:22">
      <c r="B41" s="33"/>
      <c r="C41" s="17" t="s">
        <v>292</v>
      </c>
      <c r="D41" s="18">
        <v>0</v>
      </c>
      <c r="E41" s="19">
        <v>21.496130696474516</v>
      </c>
      <c r="F41" s="19">
        <v>19.367333763718499</v>
      </c>
      <c r="G41" s="19">
        <v>22.815325010762713</v>
      </c>
      <c r="H41" s="18">
        <v>61.085972850674864</v>
      </c>
      <c r="I41" s="18">
        <v>36.786060019371263</v>
      </c>
      <c r="J41" s="18">
        <v>123.01957129542194</v>
      </c>
      <c r="K41" s="20">
        <v>56.625141562854367</v>
      </c>
      <c r="L41" s="20">
        <v>38.722168441432309</v>
      </c>
      <c r="M41" s="20">
        <v>93.109869646165876</v>
      </c>
      <c r="N41" s="18">
        <v>67.873303167441662</v>
      </c>
      <c r="O41" s="18">
        <v>72.332730560578426</v>
      </c>
      <c r="P41" s="18">
        <v>56.022408963568253</v>
      </c>
      <c r="Q41" s="20">
        <v>45.248868778300377</v>
      </c>
      <c r="R41" s="20">
        <v>45.167118337849743</v>
      </c>
      <c r="S41" s="20">
        <v>104.57516339868049</v>
      </c>
      <c r="T41" s="18">
        <v>47.511312217202018</v>
      </c>
      <c r="U41" s="18">
        <v>46.931407942277978</v>
      </c>
      <c r="V41" s="18">
        <v>126.98412698411082</v>
      </c>
    </row>
    <row r="42" spans="2:22"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2:22">
      <c r="B43" s="31" t="s">
        <v>244</v>
      </c>
      <c r="C43" s="17" t="s">
        <v>286</v>
      </c>
      <c r="D43" s="18">
        <v>0</v>
      </c>
      <c r="E43" s="19">
        <v>74.217907227619108</v>
      </c>
      <c r="F43" s="19">
        <v>57.833405265427686</v>
      </c>
      <c r="G43" s="19">
        <v>51.791109192922121</v>
      </c>
      <c r="H43" s="18">
        <v>80.536912751684682</v>
      </c>
      <c r="I43" s="18">
        <v>167.70740410347474</v>
      </c>
      <c r="J43" s="18">
        <v>870.21475256771669</v>
      </c>
      <c r="K43" s="20">
        <v>120.67039106140373</v>
      </c>
      <c r="L43" s="20">
        <v>160.42780748662997</v>
      </c>
      <c r="M43" s="20">
        <v>473.43895619760724</v>
      </c>
      <c r="N43" s="18">
        <v>147.4860335195612</v>
      </c>
      <c r="O43" s="18">
        <v>135.5932203389869</v>
      </c>
      <c r="P43" s="18">
        <v>476.10121836924958</v>
      </c>
      <c r="Q43" s="20">
        <v>134.22818791946091</v>
      </c>
      <c r="R43" s="20">
        <v>153.43443354145185</v>
      </c>
      <c r="S43" s="20">
        <v>712.27741330833624</v>
      </c>
      <c r="T43" s="18">
        <v>120.67039106148502</v>
      </c>
      <c r="U43" s="18">
        <v>199.64349376112006</v>
      </c>
      <c r="V43" s="18">
        <v>474.32306255834021</v>
      </c>
    </row>
    <row r="44" spans="2:22">
      <c r="B44" s="32"/>
      <c r="C44" s="17" t="s">
        <v>287</v>
      </c>
      <c r="D44" s="18">
        <v>0</v>
      </c>
      <c r="E44" s="19">
        <v>73.354908306364607</v>
      </c>
      <c r="F44" s="19">
        <v>40.569702201120442</v>
      </c>
      <c r="G44" s="19">
        <v>45.748813120423961</v>
      </c>
      <c r="H44" s="18">
        <v>98.434004474181791</v>
      </c>
      <c r="I44" s="18">
        <v>160.57091882251444</v>
      </c>
      <c r="J44" s="18">
        <v>952.3809523808651</v>
      </c>
      <c r="K44" s="20">
        <v>58.100558659307296</v>
      </c>
      <c r="L44" s="20">
        <v>231.72905525846551</v>
      </c>
      <c r="M44" s="20">
        <v>477.16682199438429</v>
      </c>
      <c r="N44" s="18">
        <v>129.60893854751043</v>
      </c>
      <c r="O44" s="18">
        <v>196.25334522747164</v>
      </c>
      <c r="P44" s="18">
        <v>543.58013120899352</v>
      </c>
      <c r="Q44" s="20">
        <v>156.5995525726637</v>
      </c>
      <c r="R44" s="20">
        <v>181.98037466548669</v>
      </c>
      <c r="S44" s="20">
        <v>701.03092783503996</v>
      </c>
      <c r="T44" s="18">
        <v>143.01675977656882</v>
      </c>
      <c r="U44" s="18">
        <v>206.77361853832957</v>
      </c>
      <c r="V44" s="18">
        <v>571.42857142853268</v>
      </c>
    </row>
    <row r="45" spans="2:22">
      <c r="B45" s="32"/>
      <c r="C45" s="17" t="s">
        <v>288</v>
      </c>
      <c r="D45" s="18">
        <v>0</v>
      </c>
      <c r="E45" s="19">
        <v>19.848975188790433</v>
      </c>
      <c r="F45" s="19">
        <v>9.4950366853642709</v>
      </c>
      <c r="G45" s="19">
        <v>12.084592145027724</v>
      </c>
      <c r="H45" s="18">
        <v>22.3713646531621</v>
      </c>
      <c r="I45" s="18">
        <v>46.387154326533746</v>
      </c>
      <c r="J45" s="18">
        <v>156.86274509799526</v>
      </c>
      <c r="K45" s="20">
        <v>35.754189944142205</v>
      </c>
      <c r="L45" s="20">
        <v>60.606060606053731</v>
      </c>
      <c r="M45" s="20">
        <v>67.101584342970895</v>
      </c>
      <c r="N45" s="18">
        <v>98.324022346401236</v>
      </c>
      <c r="O45" s="18">
        <v>10.704727921472491</v>
      </c>
      <c r="P45" s="18">
        <v>116.21368322400535</v>
      </c>
      <c r="Q45" s="20">
        <v>49.217002237151938</v>
      </c>
      <c r="R45" s="20">
        <v>35.682426404929942</v>
      </c>
      <c r="S45" s="20">
        <v>142.45548266170817</v>
      </c>
      <c r="T45" s="18">
        <v>58.100558659226003</v>
      </c>
      <c r="U45" s="18">
        <v>35.650623885917767</v>
      </c>
      <c r="V45" s="18">
        <v>108.30999066295001</v>
      </c>
    </row>
    <row r="46" spans="2:22">
      <c r="B46" s="32"/>
      <c r="C46" s="17" t="s">
        <v>289</v>
      </c>
      <c r="D46" s="18">
        <v>0</v>
      </c>
      <c r="E46" s="19">
        <v>26.752966558794942</v>
      </c>
      <c r="F46" s="19">
        <v>17.26370306430724</v>
      </c>
      <c r="G46" s="19">
        <v>26.758739749671722</v>
      </c>
      <c r="H46" s="18">
        <v>49.217002237111252</v>
      </c>
      <c r="I46" s="18">
        <v>64.2283675289993</v>
      </c>
      <c r="J46" s="18">
        <v>126.98412698414477</v>
      </c>
      <c r="K46" s="20">
        <v>58.100558659226003</v>
      </c>
      <c r="L46" s="20">
        <v>99.821746880543827</v>
      </c>
      <c r="M46" s="20">
        <v>14.911463187345699</v>
      </c>
      <c r="N46" s="18">
        <v>84.91620111730218</v>
      </c>
      <c r="O46" s="18">
        <v>67.796610169477219</v>
      </c>
      <c r="P46" s="18">
        <v>93.720712277446765</v>
      </c>
      <c r="Q46" s="20">
        <v>49.217002237111252</v>
      </c>
      <c r="R46" s="20">
        <v>78.501338091014617</v>
      </c>
      <c r="S46" s="20">
        <v>93.720712277378581</v>
      </c>
      <c r="T46" s="18">
        <v>35.754189944182855</v>
      </c>
      <c r="U46" s="18">
        <v>103.38680926914857</v>
      </c>
      <c r="V46" s="18">
        <v>56.02240896358429</v>
      </c>
    </row>
    <row r="47" spans="2:22">
      <c r="B47" s="32"/>
      <c r="C47" s="17" t="s">
        <v>290</v>
      </c>
      <c r="D47" s="18"/>
      <c r="E47" s="19">
        <f>SUM(E43:E46)</f>
        <v>194.1747572815691</v>
      </c>
      <c r="F47" s="19">
        <f t="shared" ref="F47:V47" si="4">SUM(F43:F46)</f>
        <v>125.16184721621964</v>
      </c>
      <c r="G47" s="19">
        <f t="shared" si="4"/>
        <v>136.38325420804554</v>
      </c>
      <c r="H47" s="18">
        <f t="shared" si="4"/>
        <v>250.55928411613979</v>
      </c>
      <c r="I47" s="18">
        <f t="shared" si="4"/>
        <v>438.8938447815222</v>
      </c>
      <c r="J47" s="18">
        <f t="shared" si="4"/>
        <v>2106.4425770307221</v>
      </c>
      <c r="K47" s="20">
        <f t="shared" si="4"/>
        <v>272.62569832407922</v>
      </c>
      <c r="L47" s="20">
        <f t="shared" si="4"/>
        <v>552.58467023169305</v>
      </c>
      <c r="M47" s="20">
        <f t="shared" si="4"/>
        <v>1032.618825722308</v>
      </c>
      <c r="N47" s="18">
        <f t="shared" si="4"/>
        <v>460.33519553077508</v>
      </c>
      <c r="O47" s="18">
        <f t="shared" si="4"/>
        <v>410.34790365740827</v>
      </c>
      <c r="P47" s="18">
        <f t="shared" si="4"/>
        <v>1229.6157450796952</v>
      </c>
      <c r="Q47" s="20">
        <f t="shared" si="4"/>
        <v>389.26174496638777</v>
      </c>
      <c r="R47" s="20">
        <f t="shared" si="4"/>
        <v>449.59857270288319</v>
      </c>
      <c r="S47" s="20">
        <f t="shared" si="4"/>
        <v>1649.4845360824631</v>
      </c>
      <c r="T47" s="18">
        <f t="shared" si="4"/>
        <v>357.54189944146276</v>
      </c>
      <c r="U47" s="18">
        <f t="shared" si="4"/>
        <v>545.45454545451594</v>
      </c>
      <c r="V47" s="18">
        <f t="shared" si="4"/>
        <v>1210.0840336134072</v>
      </c>
    </row>
    <row r="48" spans="2:22">
      <c r="B48" s="32"/>
      <c r="C48" s="17" t="s">
        <v>291</v>
      </c>
      <c r="D48" s="18">
        <v>0</v>
      </c>
      <c r="E48" s="19">
        <v>73.786407766991857</v>
      </c>
      <c r="F48" s="19">
        <v>49.201553733274068</v>
      </c>
      <c r="G48" s="19">
        <v>48.769961156673041</v>
      </c>
      <c r="H48" s="18">
        <v>89.485458612933229</v>
      </c>
      <c r="I48" s="18">
        <v>164.13916146299459</v>
      </c>
      <c r="J48" s="18">
        <v>911.29785247429095</v>
      </c>
      <c r="K48" s="20">
        <v>89.385474860355515</v>
      </c>
      <c r="L48" s="20">
        <v>196.07843137254775</v>
      </c>
      <c r="M48" s="20">
        <v>475.30288909599574</v>
      </c>
      <c r="N48" s="18">
        <v>138.54748603353582</v>
      </c>
      <c r="O48" s="18">
        <v>165.92328278322927</v>
      </c>
      <c r="P48" s="18">
        <v>509.84067478912152</v>
      </c>
      <c r="Q48" s="20">
        <v>145.41387024606229</v>
      </c>
      <c r="R48" s="20">
        <v>167.70740410346929</v>
      </c>
      <c r="S48" s="20">
        <v>706.65417057168816</v>
      </c>
      <c r="T48" s="18">
        <v>131.84357541902693</v>
      </c>
      <c r="U48" s="18">
        <v>203.20855614972481</v>
      </c>
      <c r="V48" s="18">
        <v>522.8758169934365</v>
      </c>
    </row>
    <row r="49" spans="2:22">
      <c r="B49" s="33"/>
      <c r="C49" s="17" t="s">
        <v>292</v>
      </c>
      <c r="D49" s="18">
        <v>0</v>
      </c>
      <c r="E49" s="19">
        <v>23.300970873792686</v>
      </c>
      <c r="F49" s="19">
        <v>13.379369874835756</v>
      </c>
      <c r="G49" s="19">
        <v>19.421665947349723</v>
      </c>
      <c r="H49" s="18">
        <v>35.794183445136674</v>
      </c>
      <c r="I49" s="18">
        <v>55.307760927766523</v>
      </c>
      <c r="J49" s="18">
        <v>141.92343604107</v>
      </c>
      <c r="K49" s="20">
        <v>46.927374301684104</v>
      </c>
      <c r="L49" s="20">
        <v>80.213903743298772</v>
      </c>
      <c r="M49" s="20">
        <v>41.006523765158299</v>
      </c>
      <c r="N49" s="18">
        <v>91.620111731851708</v>
      </c>
      <c r="O49" s="18">
        <v>39.250669045474858</v>
      </c>
      <c r="P49" s="18">
        <v>104.96719775072606</v>
      </c>
      <c r="Q49" s="20">
        <v>49.217002237131595</v>
      </c>
      <c r="R49" s="20">
        <v>57.091882247972279</v>
      </c>
      <c r="S49" s="20">
        <v>118.08809746954338</v>
      </c>
      <c r="T49" s="18">
        <v>46.927374301704432</v>
      </c>
      <c r="U49" s="18">
        <v>69.518716577533169</v>
      </c>
      <c r="V49" s="18">
        <v>82.166199813267156</v>
      </c>
    </row>
    <row r="50" spans="2:22"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2:22">
      <c r="B51" s="31" t="s">
        <v>249</v>
      </c>
      <c r="C51" s="17" t="s">
        <v>286</v>
      </c>
      <c r="D51" s="18">
        <v>0</v>
      </c>
      <c r="E51" s="19">
        <v>69.039913700115719</v>
      </c>
      <c r="F51" s="19">
        <v>50.927924039703221</v>
      </c>
      <c r="G51" s="19">
        <v>51.791109192922121</v>
      </c>
      <c r="H51" s="18">
        <v>111.85682326621742</v>
      </c>
      <c r="I51" s="18">
        <v>164.13916146299459</v>
      </c>
      <c r="J51" s="18">
        <v>780.57889822592756</v>
      </c>
      <c r="K51" s="20">
        <v>102.79329608935296</v>
      </c>
      <c r="L51" s="20">
        <v>171.12299465241179</v>
      </c>
      <c r="M51" s="20">
        <v>510.71761416588669</v>
      </c>
      <c r="N51" s="18">
        <v>156.4245810056679</v>
      </c>
      <c r="O51" s="18">
        <v>174.8438893844293</v>
      </c>
      <c r="P51" s="18">
        <v>547.32895970003551</v>
      </c>
      <c r="Q51" s="20">
        <v>152.1252796421208</v>
      </c>
      <c r="R51" s="20">
        <v>153.43443354145185</v>
      </c>
      <c r="S51" s="20">
        <v>611.05904404873741</v>
      </c>
      <c r="T51" s="18">
        <v>165.36312849161197</v>
      </c>
      <c r="U51" s="18">
        <v>196.07843137258016</v>
      </c>
      <c r="V51" s="18">
        <v>739.49579831928543</v>
      </c>
    </row>
    <row r="52" spans="2:22">
      <c r="B52" s="32"/>
      <c r="C52" s="17" t="s">
        <v>287</v>
      </c>
      <c r="D52" s="18">
        <v>0</v>
      </c>
      <c r="E52" s="19">
        <v>69.039913700107874</v>
      </c>
      <c r="F52" s="19">
        <v>46.611998273626405</v>
      </c>
      <c r="G52" s="19">
        <v>54.380664652569799</v>
      </c>
      <c r="H52" s="18">
        <v>98.434004474303876</v>
      </c>
      <c r="I52" s="18">
        <v>153.43443354148931</v>
      </c>
      <c r="J52" s="18">
        <v>1008.4033613444494</v>
      </c>
      <c r="K52" s="20">
        <v>134.07821229050279</v>
      </c>
      <c r="L52" s="20">
        <v>149.73262032091301</v>
      </c>
      <c r="M52" s="20">
        <v>615.09785647717092</v>
      </c>
      <c r="N52" s="18">
        <v>169.83240223460436</v>
      </c>
      <c r="O52" s="18">
        <v>160.57091882247681</v>
      </c>
      <c r="P52" s="18">
        <v>749.7656982193696</v>
      </c>
      <c r="Q52" s="20">
        <v>143.17673378075017</v>
      </c>
      <c r="R52" s="20">
        <v>146.29794826045938</v>
      </c>
      <c r="S52" s="20">
        <v>798.50046860352859</v>
      </c>
      <c r="T52" s="18">
        <v>160.89385474857895</v>
      </c>
      <c r="U52" s="18">
        <v>196.07843137254773</v>
      </c>
      <c r="V52" s="18">
        <v>1027.077497665746</v>
      </c>
    </row>
    <row r="53" spans="2:22">
      <c r="B53" s="32"/>
      <c r="C53" s="17" t="s">
        <v>288</v>
      </c>
      <c r="D53" s="18">
        <v>0</v>
      </c>
      <c r="E53" s="19">
        <v>23.300970873792689</v>
      </c>
      <c r="F53" s="19">
        <v>6.0422960724981136</v>
      </c>
      <c r="G53" s="19">
        <v>13.810962451456891</v>
      </c>
      <c r="H53" s="18">
        <v>31.319910514492047</v>
      </c>
      <c r="I53" s="18">
        <v>28.545941124003292</v>
      </c>
      <c r="J53" s="18">
        <v>145.65826330530558</v>
      </c>
      <c r="K53" s="20">
        <v>58.100558659226003</v>
      </c>
      <c r="L53" s="20">
        <v>35.650623885950196</v>
      </c>
      <c r="M53" s="20">
        <v>70.829450139781883</v>
      </c>
      <c r="N53" s="18">
        <v>53.631284916233639</v>
      </c>
      <c r="O53" s="18">
        <v>17.841213202464971</v>
      </c>
      <c r="P53" s="18">
        <v>86.223055295226473</v>
      </c>
      <c r="Q53" s="20">
        <v>49.217002237111252</v>
      </c>
      <c r="R53" s="20">
        <v>39.250669045507308</v>
      </c>
      <c r="S53" s="20">
        <v>89.971883786336619</v>
      </c>
      <c r="T53" s="18">
        <v>89.385474860294551</v>
      </c>
      <c r="U53" s="18">
        <v>35.650623885950196</v>
      </c>
      <c r="V53" s="18">
        <v>149.3930905695581</v>
      </c>
    </row>
    <row r="54" spans="2:22">
      <c r="B54" s="32"/>
      <c r="C54" s="17" t="s">
        <v>289</v>
      </c>
      <c r="D54" s="18">
        <v>0</v>
      </c>
      <c r="E54" s="19">
        <v>24.163969795047173</v>
      </c>
      <c r="F54" s="19">
        <v>18.126888217510043</v>
      </c>
      <c r="G54" s="19">
        <v>32.801035822185582</v>
      </c>
      <c r="H54" s="18">
        <v>26.845637583908459</v>
      </c>
      <c r="I54" s="18">
        <v>85.637823371977419</v>
      </c>
      <c r="J54" s="18">
        <v>93.370681605973829</v>
      </c>
      <c r="K54" s="20">
        <v>44.692737430208247</v>
      </c>
      <c r="L54" s="20">
        <v>46.345811051667162</v>
      </c>
      <c r="M54" s="20">
        <v>55.917986952470095</v>
      </c>
      <c r="N54" s="18">
        <v>89.385474860335194</v>
      </c>
      <c r="O54" s="18">
        <v>28.545941124002365</v>
      </c>
      <c r="P54" s="18">
        <v>71.227741330854087</v>
      </c>
      <c r="Q54" s="20">
        <v>80.536912751643982</v>
      </c>
      <c r="R54" s="20">
        <v>49.955396967012256</v>
      </c>
      <c r="S54" s="20">
        <v>86.223055295192381</v>
      </c>
      <c r="T54" s="18">
        <v>35.754189944142205</v>
      </c>
      <c r="U54" s="18">
        <v>71.301247771835534</v>
      </c>
      <c r="V54" s="18">
        <v>119.51447245563971</v>
      </c>
    </row>
    <row r="55" spans="2:22">
      <c r="B55" s="32"/>
      <c r="C55" s="17" t="s">
        <v>290</v>
      </c>
      <c r="D55" s="18"/>
      <c r="E55" s="19">
        <f>SUM(E51:E54)</f>
        <v>185.54476806906345</v>
      </c>
      <c r="F55" s="19">
        <f t="shared" ref="F55:V55" si="5">SUM(F51:F54)</f>
        <v>121.70910660333779</v>
      </c>
      <c r="G55" s="19">
        <f t="shared" si="5"/>
        <v>152.78377211913437</v>
      </c>
      <c r="H55" s="18">
        <f t="shared" si="5"/>
        <v>268.45637583892182</v>
      </c>
      <c r="I55" s="18">
        <f t="shared" si="5"/>
        <v>431.75735950046464</v>
      </c>
      <c r="J55" s="18">
        <f t="shared" si="5"/>
        <v>2028.0112044816565</v>
      </c>
      <c r="K55" s="20">
        <f t="shared" si="5"/>
        <v>339.66480446929</v>
      </c>
      <c r="L55" s="20">
        <f t="shared" si="5"/>
        <v>402.85204991094218</v>
      </c>
      <c r="M55" s="20">
        <f t="shared" si="5"/>
        <v>1252.5629077353094</v>
      </c>
      <c r="N55" s="18">
        <f t="shared" si="5"/>
        <v>469.27374301684108</v>
      </c>
      <c r="O55" s="18">
        <f t="shared" si="5"/>
        <v>381.80196253337346</v>
      </c>
      <c r="P55" s="18">
        <f t="shared" si="5"/>
        <v>1454.5454545454857</v>
      </c>
      <c r="Q55" s="20">
        <f t="shared" si="5"/>
        <v>425.05592841162621</v>
      </c>
      <c r="R55" s="20">
        <f t="shared" si="5"/>
        <v>388.93844781443079</v>
      </c>
      <c r="S55" s="20">
        <f t="shared" si="5"/>
        <v>1585.7544517337949</v>
      </c>
      <c r="T55" s="18">
        <f t="shared" si="5"/>
        <v>451.39664804462768</v>
      </c>
      <c r="U55" s="18">
        <f t="shared" si="5"/>
        <v>499.10873440291368</v>
      </c>
      <c r="V55" s="18">
        <f t="shared" si="5"/>
        <v>2035.4808590102293</v>
      </c>
    </row>
    <row r="56" spans="2:22">
      <c r="B56" s="32"/>
      <c r="C56" s="17" t="s">
        <v>291</v>
      </c>
      <c r="D56" s="18">
        <v>0</v>
      </c>
      <c r="E56" s="19">
        <v>69.039913700111796</v>
      </c>
      <c r="F56" s="19">
        <v>48.769961156664813</v>
      </c>
      <c r="G56" s="19">
        <v>53.085886922745956</v>
      </c>
      <c r="H56" s="18">
        <v>105.14541387026065</v>
      </c>
      <c r="I56" s="18">
        <v>158.78679750224194</v>
      </c>
      <c r="J56" s="18">
        <v>894.49112978518849</v>
      </c>
      <c r="K56" s="20">
        <v>118.43575418992788</v>
      </c>
      <c r="L56" s="20">
        <v>160.4278074866624</v>
      </c>
      <c r="M56" s="20">
        <v>562.90773532152878</v>
      </c>
      <c r="N56" s="18">
        <v>163.12849162013612</v>
      </c>
      <c r="O56" s="18">
        <v>167.70740410345306</v>
      </c>
      <c r="P56" s="18">
        <v>648.54732895970255</v>
      </c>
      <c r="Q56" s="20">
        <v>147.65100671143549</v>
      </c>
      <c r="R56" s="20">
        <v>149.86619090095562</v>
      </c>
      <c r="S56" s="20">
        <v>704.779756326133</v>
      </c>
      <c r="T56" s="18">
        <v>163.12849162009547</v>
      </c>
      <c r="U56" s="18">
        <v>196.07843137256395</v>
      </c>
      <c r="V56" s="18">
        <v>883.28664799251578</v>
      </c>
    </row>
    <row r="57" spans="2:22">
      <c r="B57" s="33"/>
      <c r="C57" s="17" t="s">
        <v>292</v>
      </c>
      <c r="D57" s="18">
        <v>0</v>
      </c>
      <c r="E57" s="19">
        <v>23.732470334419929</v>
      </c>
      <c r="F57" s="19">
        <v>12.084592145004079</v>
      </c>
      <c r="G57" s="19">
        <v>23.305999136821235</v>
      </c>
      <c r="H57" s="18">
        <v>29.082774049200253</v>
      </c>
      <c r="I57" s="18">
        <v>57.091882247990355</v>
      </c>
      <c r="J57" s="18">
        <v>119.51447245563971</v>
      </c>
      <c r="K57" s="20">
        <v>51.396648044717125</v>
      </c>
      <c r="L57" s="20">
        <v>40.998217468808676</v>
      </c>
      <c r="M57" s="20">
        <v>63.373718546125986</v>
      </c>
      <c r="N57" s="18">
        <v>71.508379888284423</v>
      </c>
      <c r="O57" s="18">
        <v>23.19357716323367</v>
      </c>
      <c r="P57" s="18">
        <v>78.725398313040273</v>
      </c>
      <c r="Q57" s="20">
        <v>64.876957494377621</v>
      </c>
      <c r="R57" s="20">
        <v>44.603033006259778</v>
      </c>
      <c r="S57" s="20">
        <v>88.097469540764507</v>
      </c>
      <c r="T57" s="18">
        <v>62.569832402218381</v>
      </c>
      <c r="U57" s="18">
        <v>53.475935828892865</v>
      </c>
      <c r="V57" s="18">
        <v>134.45378151259891</v>
      </c>
    </row>
    <row r="58" spans="2:22"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2:22">
      <c r="B59" s="31" t="s">
        <v>252</v>
      </c>
      <c r="C59" s="17" t="s">
        <v>286</v>
      </c>
      <c r="D59" s="18">
        <v>0</v>
      </c>
      <c r="E59" s="19">
        <v>81.121898597631457</v>
      </c>
      <c r="F59" s="19">
        <v>86.318515321528338</v>
      </c>
      <c r="G59" s="19">
        <v>77.686663789383189</v>
      </c>
      <c r="H59" s="18">
        <v>67.114093959771154</v>
      </c>
      <c r="I59" s="18">
        <v>199.82158786795816</v>
      </c>
      <c r="J59" s="18">
        <v>765.63958916898537</v>
      </c>
      <c r="K59" s="20">
        <v>134.07821229050279</v>
      </c>
      <c r="L59" s="20">
        <v>210.3386809269343</v>
      </c>
      <c r="M59" s="20">
        <v>797.76328052189308</v>
      </c>
      <c r="N59" s="18">
        <v>160.89385474857895</v>
      </c>
      <c r="O59" s="18">
        <v>196.25334522747164</v>
      </c>
      <c r="P59" s="18">
        <v>757.26335520152168</v>
      </c>
      <c r="Q59" s="20">
        <v>147.65100671137444</v>
      </c>
      <c r="R59" s="20">
        <v>164.13916146295682</v>
      </c>
      <c r="S59" s="20">
        <v>611.05904404873741</v>
      </c>
      <c r="T59" s="18">
        <v>160.89385474861962</v>
      </c>
      <c r="U59" s="18">
        <v>213.90374331550663</v>
      </c>
      <c r="V59" s="18">
        <v>802.98786181140883</v>
      </c>
    </row>
    <row r="60" spans="2:22">
      <c r="B60" s="32"/>
      <c r="C60" s="17" t="s">
        <v>287</v>
      </c>
      <c r="D60" s="18">
        <v>0</v>
      </c>
      <c r="E60" s="19">
        <v>76.80690399137471</v>
      </c>
      <c r="F60" s="19">
        <v>86.318515321536196</v>
      </c>
      <c r="G60" s="19">
        <v>73.370738023306345</v>
      </c>
      <c r="H60" s="18">
        <v>111.85682326617673</v>
      </c>
      <c r="I60" s="18">
        <v>217.6628010704886</v>
      </c>
      <c r="J60" s="18">
        <v>993.46405228760898</v>
      </c>
      <c r="K60" s="20">
        <v>151.95530726251292</v>
      </c>
      <c r="L60" s="20">
        <v>249.55436720142441</v>
      </c>
      <c r="M60" s="20">
        <v>1069.8974836905877</v>
      </c>
      <c r="N60" s="18">
        <v>143.01675977648753</v>
      </c>
      <c r="O60" s="18">
        <v>267.61819803749381</v>
      </c>
      <c r="P60" s="18">
        <v>1004.6860356138707</v>
      </c>
      <c r="Q60" s="20">
        <v>125.27964205817166</v>
      </c>
      <c r="R60" s="20">
        <v>249.77698483493145</v>
      </c>
      <c r="S60" s="20">
        <v>753.51452671041147</v>
      </c>
      <c r="T60" s="18">
        <v>151.9553072625942</v>
      </c>
      <c r="U60" s="18">
        <v>281.63992869870503</v>
      </c>
      <c r="V60" s="18">
        <v>1198.8795518207173</v>
      </c>
    </row>
    <row r="61" spans="2:22">
      <c r="B61" s="32"/>
      <c r="C61" s="17" t="s">
        <v>288</v>
      </c>
      <c r="D61" s="18">
        <v>0</v>
      </c>
      <c r="E61" s="19">
        <v>30.204962243797198</v>
      </c>
      <c r="F61" s="19">
        <v>33.66422097539597</v>
      </c>
      <c r="G61" s="19">
        <v>13.810962451449042</v>
      </c>
      <c r="H61" s="18">
        <v>67.114093959730454</v>
      </c>
      <c r="I61" s="18">
        <v>89.206066012457555</v>
      </c>
      <c r="J61" s="18">
        <v>179.2717086835105</v>
      </c>
      <c r="K61" s="20">
        <v>44.692737430208247</v>
      </c>
      <c r="L61" s="20">
        <v>57.040998217416558</v>
      </c>
      <c r="M61" s="20">
        <v>193.84902143525676</v>
      </c>
      <c r="N61" s="18">
        <v>58.100558659226003</v>
      </c>
      <c r="O61" s="18">
        <v>14.272970561952503</v>
      </c>
      <c r="P61" s="18">
        <v>198.68791002808757</v>
      </c>
      <c r="Q61" s="20">
        <v>58.165548098522585</v>
      </c>
      <c r="R61" s="20">
        <v>35.682426404962392</v>
      </c>
      <c r="S61" s="20">
        <v>149.95313964386028</v>
      </c>
      <c r="T61" s="18">
        <v>89.385474860335194</v>
      </c>
      <c r="U61" s="18">
        <v>35.650623885917767</v>
      </c>
      <c r="V61" s="18">
        <v>224.08963585433716</v>
      </c>
    </row>
    <row r="62" spans="2:22">
      <c r="B62" s="32"/>
      <c r="C62" s="17" t="s">
        <v>289</v>
      </c>
      <c r="D62" s="18">
        <v>0</v>
      </c>
      <c r="E62" s="19">
        <v>51.779935275088754</v>
      </c>
      <c r="F62" s="19">
        <v>55.243849805772179</v>
      </c>
      <c r="G62" s="19">
        <v>56.970220112217483</v>
      </c>
      <c r="H62" s="18">
        <v>67.114093959771154</v>
      </c>
      <c r="I62" s="18">
        <v>89.206066012457555</v>
      </c>
      <c r="J62" s="18">
        <v>123.24929971989224</v>
      </c>
      <c r="K62" s="20">
        <v>75.977653631236137</v>
      </c>
      <c r="L62" s="20">
        <v>139.0374331551312</v>
      </c>
      <c r="M62" s="20">
        <v>119.29170549859607</v>
      </c>
      <c r="N62" s="18">
        <v>58.100558659226003</v>
      </c>
      <c r="O62" s="18">
        <v>107.04727921495208</v>
      </c>
      <c r="P62" s="18">
        <v>104.967197750709</v>
      </c>
      <c r="Q62" s="20">
        <v>76.062639821019715</v>
      </c>
      <c r="R62" s="20">
        <v>107.04727921498454</v>
      </c>
      <c r="S62" s="20">
        <v>89.971883786302527</v>
      </c>
      <c r="T62" s="18">
        <v>71.508379888284409</v>
      </c>
      <c r="U62" s="18">
        <v>106.95187165775332</v>
      </c>
      <c r="V62" s="18">
        <v>112.04481792716858</v>
      </c>
    </row>
    <row r="63" spans="2:22">
      <c r="B63" s="32"/>
      <c r="C63" s="17" t="s">
        <v>290</v>
      </c>
      <c r="D63" s="18"/>
      <c r="E63" s="19">
        <f>SUM(E59:E62)</f>
        <v>239.91370010789211</v>
      </c>
      <c r="F63" s="19">
        <f t="shared" ref="F63:V63" si="6">SUM(F59:F62)</f>
        <v>261.54510142423266</v>
      </c>
      <c r="G63" s="19">
        <f t="shared" si="6"/>
        <v>221.83858437635604</v>
      </c>
      <c r="H63" s="18">
        <f t="shared" si="6"/>
        <v>313.19910514544949</v>
      </c>
      <c r="I63" s="18">
        <f t="shared" si="6"/>
        <v>595.89652096336181</v>
      </c>
      <c r="J63" s="18">
        <f t="shared" si="6"/>
        <v>2061.6246498599971</v>
      </c>
      <c r="K63" s="20">
        <f t="shared" si="6"/>
        <v>406.70391061446009</v>
      </c>
      <c r="L63" s="20">
        <f t="shared" si="6"/>
        <v>655.97147950090653</v>
      </c>
      <c r="M63" s="20">
        <f t="shared" si="6"/>
        <v>2180.8014911463338</v>
      </c>
      <c r="N63" s="18">
        <f t="shared" si="6"/>
        <v>420.1117318435185</v>
      </c>
      <c r="O63" s="18">
        <f t="shared" si="6"/>
        <v>585.19179304187003</v>
      </c>
      <c r="P63" s="18">
        <f t="shared" si="6"/>
        <v>2065.604498594189</v>
      </c>
      <c r="Q63" s="20">
        <f t="shared" si="6"/>
        <v>407.15883668908845</v>
      </c>
      <c r="R63" s="20">
        <f t="shared" si="6"/>
        <v>556.64585191783522</v>
      </c>
      <c r="S63" s="20">
        <f t="shared" si="6"/>
        <v>1604.4985941893117</v>
      </c>
      <c r="T63" s="18">
        <f t="shared" si="6"/>
        <v>473.74301675983344</v>
      </c>
      <c r="U63" s="18">
        <f t="shared" si="6"/>
        <v>638.14616755788279</v>
      </c>
      <c r="V63" s="18">
        <f t="shared" si="6"/>
        <v>2338.0018674136318</v>
      </c>
    </row>
    <row r="64" spans="2:22">
      <c r="B64" s="32"/>
      <c r="C64" s="17" t="s">
        <v>291</v>
      </c>
      <c r="D64" s="18">
        <v>0</v>
      </c>
      <c r="E64" s="19">
        <v>78.964401294503091</v>
      </c>
      <c r="F64" s="19">
        <v>86.31851532153226</v>
      </c>
      <c r="G64" s="19">
        <v>75.528700906344767</v>
      </c>
      <c r="H64" s="18">
        <v>89.485458612973943</v>
      </c>
      <c r="I64" s="18">
        <v>208.74219446922336</v>
      </c>
      <c r="J64" s="18">
        <v>879.55182072829712</v>
      </c>
      <c r="K64" s="20">
        <v>143.01675977650785</v>
      </c>
      <c r="L64" s="20">
        <v>229.94652406417936</v>
      </c>
      <c r="M64" s="20">
        <v>933.83038210624045</v>
      </c>
      <c r="N64" s="18">
        <v>151.95530726253324</v>
      </c>
      <c r="O64" s="18">
        <v>231.93577163248273</v>
      </c>
      <c r="P64" s="18">
        <v>880.97469540769612</v>
      </c>
      <c r="Q64" s="20">
        <v>136.46532438477306</v>
      </c>
      <c r="R64" s="20">
        <v>206.95807314894415</v>
      </c>
      <c r="S64" s="20">
        <v>682.28678537957444</v>
      </c>
      <c r="T64" s="18">
        <v>156.42458100560691</v>
      </c>
      <c r="U64" s="18">
        <v>247.77183600710583</v>
      </c>
      <c r="V64" s="18">
        <v>1000.933706816063</v>
      </c>
    </row>
    <row r="65" spans="2:22">
      <c r="B65" s="33"/>
      <c r="C65" s="17" t="s">
        <v>292</v>
      </c>
      <c r="D65" s="18">
        <v>0</v>
      </c>
      <c r="E65" s="19">
        <v>40.992448759442979</v>
      </c>
      <c r="F65" s="19">
        <v>44.454035390584075</v>
      </c>
      <c r="G65" s="19">
        <v>35.39059128183326</v>
      </c>
      <c r="H65" s="18">
        <v>67.114093959750804</v>
      </c>
      <c r="I65" s="18">
        <v>89.206066012457555</v>
      </c>
      <c r="J65" s="18">
        <v>151.26050420170137</v>
      </c>
      <c r="K65" s="20">
        <v>60.335195530722189</v>
      </c>
      <c r="L65" s="20">
        <v>98.039215686273877</v>
      </c>
      <c r="M65" s="20">
        <v>156.57036346692641</v>
      </c>
      <c r="N65" s="18">
        <v>58.100558659226003</v>
      </c>
      <c r="O65" s="18">
        <v>60.660124888452295</v>
      </c>
      <c r="P65" s="18">
        <v>151.8275538893983</v>
      </c>
      <c r="Q65" s="20">
        <v>67.114093959771154</v>
      </c>
      <c r="R65" s="20">
        <v>71.36485280997347</v>
      </c>
      <c r="S65" s="20">
        <v>119.9625117150814</v>
      </c>
      <c r="T65" s="18">
        <v>80.446927374309809</v>
      </c>
      <c r="U65" s="18">
        <v>71.301247771835534</v>
      </c>
      <c r="V65" s="18">
        <v>168.06722689075286</v>
      </c>
    </row>
    <row r="66" spans="2:22">
      <c r="B66" s="21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2:22">
      <c r="C67" s="24"/>
    </row>
  </sheetData>
  <mergeCells count="8">
    <mergeCell ref="B51:B57"/>
    <mergeCell ref="B59:B65"/>
    <mergeCell ref="D9:V9"/>
    <mergeCell ref="B11:B17"/>
    <mergeCell ref="B19:B25"/>
    <mergeCell ref="B27:B33"/>
    <mergeCell ref="B35:B41"/>
    <mergeCell ref="B43:B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172C-DF0F-4DBA-8FF0-B64EC2D7369B}">
  <dimension ref="A1:E13"/>
  <sheetViews>
    <sheetView workbookViewId="0">
      <selection activeCell="H16" sqref="H16"/>
    </sheetView>
  </sheetViews>
  <sheetFormatPr defaultRowHeight="14.5"/>
  <cols>
    <col min="1" max="1" width="30.54296875" bestFit="1" customWidth="1"/>
    <col min="2" max="2" width="46.54296875" customWidth="1"/>
    <col min="3" max="3" width="5.90625" bestFit="1" customWidth="1"/>
  </cols>
  <sheetData>
    <row r="1" spans="1:5">
      <c r="A1" t="s">
        <v>295</v>
      </c>
      <c r="B1" t="s">
        <v>296</v>
      </c>
      <c r="C1" t="s">
        <v>297</v>
      </c>
      <c r="D1" t="s">
        <v>298</v>
      </c>
      <c r="E1" t="s">
        <v>299</v>
      </c>
    </row>
    <row r="2" spans="1:5">
      <c r="A2" t="s">
        <v>300</v>
      </c>
      <c r="B2" t="s">
        <v>301</v>
      </c>
      <c r="C2">
        <v>9.81</v>
      </c>
      <c r="D2" t="s">
        <v>302</v>
      </c>
    </row>
    <row r="3" spans="1:5">
      <c r="A3" t="s">
        <v>303</v>
      </c>
      <c r="B3" t="s">
        <v>304</v>
      </c>
      <c r="C3">
        <v>0.85</v>
      </c>
      <c r="D3" t="s">
        <v>305</v>
      </c>
    </row>
    <row r="4" spans="1:5">
      <c r="A4" t="s">
        <v>306</v>
      </c>
      <c r="B4" t="s">
        <v>307</v>
      </c>
      <c r="C4">
        <v>0.13</v>
      </c>
      <c r="D4" t="s">
        <v>305</v>
      </c>
    </row>
    <row r="5" spans="1:5">
      <c r="A5" t="s">
        <v>308</v>
      </c>
      <c r="B5" t="s">
        <v>309</v>
      </c>
      <c r="C5">
        <v>0.15</v>
      </c>
      <c r="D5" t="s">
        <v>305</v>
      </c>
    </row>
    <row r="6" spans="1:5">
      <c r="A6" t="s">
        <v>310</v>
      </c>
      <c r="B6" t="s">
        <v>311</v>
      </c>
      <c r="C6">
        <v>1.2050000000000001</v>
      </c>
      <c r="D6" t="s">
        <v>312</v>
      </c>
    </row>
    <row r="7" spans="1:5">
      <c r="A7" t="s">
        <v>313</v>
      </c>
      <c r="B7" t="s">
        <v>314</v>
      </c>
      <c r="C7">
        <v>1.07</v>
      </c>
      <c r="D7" t="s">
        <v>305</v>
      </c>
    </row>
    <row r="8" spans="1:5">
      <c r="A8" t="s">
        <v>315</v>
      </c>
      <c r="B8" t="s">
        <v>316</v>
      </c>
      <c r="C8">
        <v>1.47</v>
      </c>
      <c r="D8" t="s">
        <v>305</v>
      </c>
    </row>
    <row r="9" spans="1:5">
      <c r="A9" t="s">
        <v>317</v>
      </c>
      <c r="B9" t="s">
        <v>318</v>
      </c>
      <c r="C9">
        <v>0.15</v>
      </c>
    </row>
    <row r="10" spans="1:5">
      <c r="A10" t="s">
        <v>319</v>
      </c>
      <c r="B10" t="s">
        <v>318</v>
      </c>
      <c r="C10">
        <v>0.2</v>
      </c>
    </row>
    <row r="11" spans="1:5">
      <c r="A11" t="s">
        <v>320</v>
      </c>
      <c r="B11" t="s">
        <v>318</v>
      </c>
      <c r="C11">
        <v>0.08</v>
      </c>
    </row>
    <row r="12" spans="1:5">
      <c r="A12" t="s">
        <v>321</v>
      </c>
      <c r="B12" t="s">
        <v>318</v>
      </c>
      <c r="C12">
        <v>0.12</v>
      </c>
    </row>
    <row r="13" spans="1:5">
      <c r="A13" t="s">
        <v>322</v>
      </c>
      <c r="B13" t="s">
        <v>323</v>
      </c>
      <c r="C13">
        <v>0.68</v>
      </c>
      <c r="D13" t="s">
        <v>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E61A-82C5-43C3-BC60-CB8CE2E4C1FF}">
  <dimension ref="A1:D31"/>
  <sheetViews>
    <sheetView workbookViewId="0">
      <selection activeCell="F24" sqref="F24"/>
    </sheetView>
  </sheetViews>
  <sheetFormatPr defaultRowHeight="14.5"/>
  <cols>
    <col min="3" max="3" width="25.6328125" bestFit="1" customWidth="1"/>
    <col min="5" max="5" width="23.90625" bestFit="1" customWidth="1"/>
    <col min="6" max="6" width="18.08984375" bestFit="1" customWidth="1"/>
    <col min="7" max="7" width="18.08984375" customWidth="1"/>
    <col min="8" max="8" width="21.90625" bestFit="1" customWidth="1"/>
    <col min="9" max="9" width="21.90625" customWidth="1"/>
    <col min="10" max="10" width="23" bestFit="1" customWidth="1"/>
  </cols>
  <sheetData>
    <row r="1" spans="1:4">
      <c r="A1" t="s">
        <v>325</v>
      </c>
      <c r="B1" t="s">
        <v>326</v>
      </c>
      <c r="C1" t="s">
        <v>327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5.8500000000000005</v>
      </c>
    </row>
    <row r="3" spans="1:4">
      <c r="A3" t="s">
        <v>229</v>
      </c>
      <c r="B3" t="s">
        <v>328</v>
      </c>
      <c r="C3" t="s">
        <v>248</v>
      </c>
      <c r="D3">
        <v>6.6</v>
      </c>
    </row>
    <row r="4" spans="1:4">
      <c r="A4" t="s">
        <v>229</v>
      </c>
      <c r="B4" t="s">
        <v>328</v>
      </c>
      <c r="C4" t="s">
        <v>247</v>
      </c>
      <c r="D4">
        <v>7.8</v>
      </c>
    </row>
    <row r="5" spans="1:4">
      <c r="A5" t="s">
        <v>229</v>
      </c>
      <c r="B5" t="s">
        <v>328</v>
      </c>
      <c r="C5" t="s">
        <v>241</v>
      </c>
      <c r="D5">
        <v>9.1</v>
      </c>
    </row>
    <row r="6" spans="1:4">
      <c r="A6" t="s">
        <v>229</v>
      </c>
      <c r="B6" t="s">
        <v>328</v>
      </c>
      <c r="C6" t="s">
        <v>329</v>
      </c>
      <c r="D6">
        <v>10.6</v>
      </c>
    </row>
    <row r="7" spans="1:4">
      <c r="A7" t="s">
        <v>229</v>
      </c>
      <c r="B7" t="s">
        <v>330</v>
      </c>
      <c r="C7" t="s">
        <v>242</v>
      </c>
      <c r="D7">
        <v>6.5</v>
      </c>
    </row>
    <row r="8" spans="1:4">
      <c r="A8" t="s">
        <v>229</v>
      </c>
      <c r="B8" t="s">
        <v>330</v>
      </c>
      <c r="C8" t="s">
        <v>248</v>
      </c>
      <c r="D8">
        <v>7.7</v>
      </c>
    </row>
    <row r="9" spans="1:4">
      <c r="A9" t="s">
        <v>229</v>
      </c>
      <c r="B9" t="s">
        <v>330</v>
      </c>
      <c r="C9" t="s">
        <v>247</v>
      </c>
      <c r="D9">
        <v>9</v>
      </c>
    </row>
    <row r="10" spans="1:4">
      <c r="A10" t="s">
        <v>229</v>
      </c>
      <c r="B10" t="s">
        <v>330</v>
      </c>
      <c r="C10" t="s">
        <v>241</v>
      </c>
      <c r="D10">
        <v>10.5</v>
      </c>
    </row>
    <row r="11" spans="1:4">
      <c r="A11" t="s">
        <v>229</v>
      </c>
      <c r="B11" t="s">
        <v>330</v>
      </c>
      <c r="C11" t="s">
        <v>329</v>
      </c>
      <c r="D11">
        <v>11.66</v>
      </c>
    </row>
    <row r="12" spans="1:4">
      <c r="A12" t="s">
        <v>331</v>
      </c>
      <c r="B12" t="s">
        <v>328</v>
      </c>
      <c r="C12" t="s">
        <v>242</v>
      </c>
      <c r="D12">
        <v>4.95</v>
      </c>
    </row>
    <row r="13" spans="1:4">
      <c r="A13" t="s">
        <v>331</v>
      </c>
      <c r="B13" t="s">
        <v>328</v>
      </c>
      <c r="C13" t="s">
        <v>248</v>
      </c>
      <c r="D13">
        <v>5.6</v>
      </c>
    </row>
    <row r="14" spans="1:4">
      <c r="A14" t="s">
        <v>331</v>
      </c>
      <c r="B14" t="s">
        <v>328</v>
      </c>
      <c r="C14" t="s">
        <v>247</v>
      </c>
      <c r="D14">
        <v>6.8</v>
      </c>
    </row>
    <row r="15" spans="1:4">
      <c r="A15" t="s">
        <v>331</v>
      </c>
      <c r="B15" t="s">
        <v>328</v>
      </c>
      <c r="C15" t="s">
        <v>241</v>
      </c>
      <c r="D15">
        <v>8.1</v>
      </c>
    </row>
    <row r="16" spans="1:4">
      <c r="A16" t="s">
        <v>331</v>
      </c>
      <c r="B16" t="s">
        <v>328</v>
      </c>
      <c r="C16" t="s">
        <v>329</v>
      </c>
      <c r="D16">
        <v>9.1</v>
      </c>
    </row>
    <row r="17" spans="1:4">
      <c r="A17" t="s">
        <v>331</v>
      </c>
      <c r="B17" t="s">
        <v>330</v>
      </c>
      <c r="C17" t="s">
        <v>242</v>
      </c>
      <c r="D17">
        <v>5.5</v>
      </c>
    </row>
    <row r="18" spans="1:4">
      <c r="A18" t="s">
        <v>331</v>
      </c>
      <c r="B18" t="s">
        <v>330</v>
      </c>
      <c r="C18" t="s">
        <v>248</v>
      </c>
      <c r="D18">
        <v>6.7</v>
      </c>
    </row>
    <row r="19" spans="1:4">
      <c r="A19" t="s">
        <v>331</v>
      </c>
      <c r="B19" t="s">
        <v>330</v>
      </c>
      <c r="C19" t="s">
        <v>247</v>
      </c>
      <c r="D19">
        <v>8</v>
      </c>
    </row>
    <row r="20" spans="1:4">
      <c r="A20" t="s">
        <v>331</v>
      </c>
      <c r="B20" t="s">
        <v>330</v>
      </c>
      <c r="C20" t="s">
        <v>241</v>
      </c>
      <c r="D20">
        <v>9</v>
      </c>
    </row>
    <row r="21" spans="1:4">
      <c r="A21" t="s">
        <v>331</v>
      </c>
      <c r="B21" t="s">
        <v>330</v>
      </c>
      <c r="C21" t="s">
        <v>329</v>
      </c>
      <c r="D21">
        <v>10.01</v>
      </c>
    </row>
    <row r="22" spans="1:4">
      <c r="A22" t="s">
        <v>332</v>
      </c>
      <c r="B22" t="s">
        <v>328</v>
      </c>
      <c r="C22" t="s">
        <v>242</v>
      </c>
      <c r="D22">
        <v>3.6</v>
      </c>
    </row>
    <row r="23" spans="1:4">
      <c r="A23" t="s">
        <v>332</v>
      </c>
      <c r="B23" t="s">
        <v>328</v>
      </c>
      <c r="C23" t="s">
        <v>248</v>
      </c>
      <c r="D23">
        <v>4.0999999999999996</v>
      </c>
    </row>
    <row r="24" spans="1:4">
      <c r="A24" t="s">
        <v>332</v>
      </c>
      <c r="B24" t="s">
        <v>328</v>
      </c>
      <c r="C24" t="s">
        <v>247</v>
      </c>
      <c r="D24">
        <v>5.0999999999999996</v>
      </c>
    </row>
    <row r="25" spans="1:4">
      <c r="A25" t="s">
        <v>332</v>
      </c>
      <c r="B25" t="s">
        <v>328</v>
      </c>
      <c r="C25" t="s">
        <v>241</v>
      </c>
      <c r="D25">
        <v>6.1</v>
      </c>
    </row>
    <row r="26" spans="1:4">
      <c r="A26" t="s">
        <v>332</v>
      </c>
      <c r="B26" t="s">
        <v>328</v>
      </c>
      <c r="C26" t="s">
        <v>329</v>
      </c>
      <c r="D26">
        <v>7.1</v>
      </c>
    </row>
    <row r="27" spans="1:4">
      <c r="A27" t="s">
        <v>332</v>
      </c>
      <c r="B27" t="s">
        <v>330</v>
      </c>
      <c r="C27" t="s">
        <v>242</v>
      </c>
      <c r="D27">
        <v>4</v>
      </c>
    </row>
    <row r="28" spans="1:4">
      <c r="A28" t="s">
        <v>332</v>
      </c>
      <c r="B28" t="s">
        <v>330</v>
      </c>
      <c r="C28" t="s">
        <v>248</v>
      </c>
      <c r="D28">
        <v>5</v>
      </c>
    </row>
    <row r="29" spans="1:4">
      <c r="A29" t="s">
        <v>332</v>
      </c>
      <c r="B29" t="s">
        <v>330</v>
      </c>
      <c r="C29" t="s">
        <v>247</v>
      </c>
      <c r="D29">
        <v>6</v>
      </c>
    </row>
    <row r="30" spans="1:4">
      <c r="A30" t="s">
        <v>332</v>
      </c>
      <c r="B30" t="s">
        <v>330</v>
      </c>
      <c r="C30" t="s">
        <v>241</v>
      </c>
      <c r="D30">
        <v>7</v>
      </c>
    </row>
    <row r="31" spans="1:4">
      <c r="A31" t="s">
        <v>332</v>
      </c>
      <c r="B31" t="s">
        <v>330</v>
      </c>
      <c r="C31" t="s">
        <v>329</v>
      </c>
      <c r="D31">
        <v>7.8100000000000005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577e6a0-5f74-4659-a81a-c7bdc984432d">
      <Terms xmlns="http://schemas.microsoft.com/office/infopath/2007/PartnerControls"/>
    </lcf76f155ced4ddcb4097134ff3c332f>
    <TaxCatchAll xmlns="f5c8fe0e-f8db-4fac-9fd3-e69469f9c90b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dcc84226a5c9737fccd97eea407b26d6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412c1c7c3b81559b33b856787a43d0a8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354cf35-cc58-4bbb-b337-38515aaff3d5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FDE463-4D3F-41EC-839E-DA16C78214B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577e6a0-5f74-4659-a81a-c7bdc984432d"/>
    <ds:schemaRef ds:uri="f5c8fe0e-f8db-4fac-9fd3-e69469f9c90b"/>
  </ds:schemaRefs>
</ds:datastoreItem>
</file>

<file path=customXml/itemProps2.xml><?xml version="1.0" encoding="utf-8"?>
<ds:datastoreItem xmlns:ds="http://schemas.openxmlformats.org/officeDocument/2006/customXml" ds:itemID="{A1A97AFE-C266-46C6-A1B3-B4280223A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6878A0-F687-4E6D-A191-8D8ADCEF84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Test data</vt:lpstr>
      <vt:lpstr>Sector data</vt:lpstr>
      <vt:lpstr>Maneuver data</vt:lpstr>
      <vt:lpstr>Vehicle data</vt:lpstr>
      <vt:lpstr>Tyre_data</vt:lpstr>
      <vt:lpstr>Abrasion</vt:lpstr>
      <vt:lpstr>Constants</vt:lpstr>
      <vt:lpstr>Label fuel efficiency class</vt:lpstr>
      <vt:lpstr>Label wet grip class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Joris Meesters</dc:creator>
  <cp:keywords/>
  <dc:description/>
  <cp:lastModifiedBy>Joris Meesters</cp:lastModifiedBy>
  <cp:revision/>
  <dcterms:created xsi:type="dcterms:W3CDTF">2024-02-12T13:49:32Z</dcterms:created>
  <dcterms:modified xsi:type="dcterms:W3CDTF">2024-04-26T09:27:38Z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