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.sharepoint.com/sites/LEON-Tyres/Gedeelde documenten/WP3 Microplastics/Data/"/>
    </mc:Choice>
  </mc:AlternateContent>
  <xr:revisionPtr revIDLastSave="1471" documentId="8_{0C357616-BE86-4C54-B640-5799EF490498}" xr6:coauthVersionLast="47" xr6:coauthVersionMax="47" xr10:uidLastSave="{86DAB85C-BF67-46AB-B7AF-7C568F21FFD9}"/>
  <bookViews>
    <workbookView xWindow="-108" yWindow="-108" windowWidth="23256" windowHeight="12576" activeTab="1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Tyre_ADAC" sheetId="13" r:id="rId8"/>
    <sheet name="Abrasion_ADAC" sheetId="12" r:id="rId9"/>
    <sheet name="Constants" sheetId="5" r:id="rId10"/>
    <sheet name="Label fuel efficiency class" sheetId="6" state="hidden" r:id="rId11"/>
    <sheet name="Label wet grip class" sheetId="7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H103" i="1"/>
  <c r="I101" i="1"/>
  <c r="H101" i="1"/>
  <c r="G101" i="1"/>
  <c r="G100" i="1"/>
  <c r="H100" i="1"/>
  <c r="I100" i="1"/>
  <c r="I99" i="1"/>
  <c r="H99" i="1"/>
  <c r="I105" i="1"/>
  <c r="H105" i="1"/>
  <c r="G105" i="1"/>
  <c r="I104" i="1"/>
  <c r="H104" i="1"/>
  <c r="G104" i="1"/>
  <c r="K105" i="1"/>
  <c r="J105" i="1"/>
  <c r="F105" i="1"/>
  <c r="E105" i="1"/>
  <c r="K104" i="1"/>
  <c r="J104" i="1"/>
  <c r="F104" i="1"/>
  <c r="E104" i="1"/>
  <c r="K103" i="1"/>
  <c r="J103" i="1"/>
  <c r="F103" i="1"/>
  <c r="E103" i="1"/>
  <c r="K102" i="1"/>
  <c r="J102" i="1"/>
  <c r="I102" i="1"/>
  <c r="H102" i="1"/>
  <c r="G102" i="1"/>
  <c r="F102" i="1"/>
  <c r="E102" i="1"/>
  <c r="F11" i="9"/>
  <c r="F12" i="9"/>
  <c r="F13" i="9"/>
  <c r="D35" i="2" l="1"/>
  <c r="D34" i="2"/>
  <c r="I98" i="1"/>
  <c r="H98" i="1"/>
  <c r="G98" i="1"/>
  <c r="J99" i="1"/>
  <c r="K98" i="1"/>
  <c r="F101" i="1"/>
  <c r="J101" i="1"/>
  <c r="K101" i="1"/>
  <c r="E101" i="1"/>
  <c r="J98" i="1"/>
  <c r="K99" i="1"/>
  <c r="J100" i="1"/>
  <c r="K100" i="1"/>
  <c r="F98" i="1"/>
  <c r="F99" i="1"/>
  <c r="F100" i="1"/>
  <c r="E99" i="1"/>
  <c r="E100" i="1"/>
  <c r="E98" i="1"/>
  <c r="I22" i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<sst xmlns="http://schemas.openxmlformats.org/spreadsheetml/2006/main" count="1246" uniqueCount="400">
  <si>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</si>
  <si>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</si>
  <si>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</si>
  <si>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</si>
  <si>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</si>
  <si>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</si>
  <si>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</si>
  <si>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</si>
  <si>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</si>
  <si>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</si>
  <si>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</si>
  <si>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</si>
  <si>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</si>
  <si>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</si>
  <si>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</si>
  <si>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</si>
  <si>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</si>
  <si>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</si>
  <si>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</si>
  <si>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</si>
  <si>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</si>
  <si>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</si>
  <si>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</si>
  <si>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</si>
  <si>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</si>
  <si>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</si>
  <si>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</si>
  <si>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</si>
  <si>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</si>
  <si>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</si>
  <si>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</si>
  <si>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</si>
  <si>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</si>
  <si>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</si>
  <si>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</si>
  <si>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</si>
  <si>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</si>
  <si>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</si>
  <si>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</si>
  <si>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</si>
  <si>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</si>
  <si>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</si>
  <si>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</si>
  <si>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</si>
  <si>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</si>
  <si>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</si>
  <si>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</si>
  <si>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</si>
  <si>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</si>
  <si>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</si>
  <si>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</si>
  <si>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</si>
  <si>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</si>
  <si>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</si>
  <si>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</si>
  <si>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</si>
  <si>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</si>
  <si>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</si>
  <si>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</si>
  <si>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</si>
  <si>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</si>
  <si>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</si>
  <si>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</si>
  <si>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</si>
  <si>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</si>
  <si>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</si>
  <si>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</si>
  <si>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</si>
  <si>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</si>
  <si>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</si>
  <si>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</si>
  <si>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</si>
  <si>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</si>
  <si>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</si>
  <si>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</si>
  <si>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</si>
  <si>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</si>
  <si>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</si>
  <si>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</si>
  <si>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</si>
  <si>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</si>
  <si>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</si>
  <si>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</si>
  <si>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</si>
  <si>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</si>
  <si>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</si>
  <si>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</si>
  <si>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</si>
  <si>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</si>
  <si>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</si>
  <si>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</si>
  <si>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</si>
  <si>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</si>
  <si>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</si>
  <si>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</si>
  <si>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</si>
  <si>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</si>
  <si>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</si>
  <si>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</si>
  <si>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</si>
  <si>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</si>
  <si>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</si>
  <si>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</si>
  <si>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</si>
  <si>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</si>
  <si>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</si>
  <si>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</si>
  <si>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</si>
  <si>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</si>
  <si>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</si>
  <si>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</si>
  <si>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</si>
  <si>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</si>
  <si>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</si>
  <si>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</si>
  <si>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</si>
  <si>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</si>
  <si>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</si>
  <si>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</si>
  <si>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</si>
  <si>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</si>
  <si>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</si>
  <si>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</si>
  <si>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</si>
  <si>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</si>
  <si>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</si>
  <si>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</si>
  <si>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</si>
  <si>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</si>
  <si>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</si>
  <si>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</si>
  <si>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</si>
  <si>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</si>
  <si>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</si>
  <si>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</si>
  <si>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</si>
  <si>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</si>
  <si>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</si>
  <si>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</si>
  <si>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</si>
  <si>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</si>
  <si>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</si>
  <si>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</si>
  <si>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</si>
  <si>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</si>
  <si>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</si>
  <si>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</si>
  <si>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</si>
  <si>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</si>
  <si>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</si>
  <si>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</si>
  <si>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</si>
  <si>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</si>
  <si>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</si>
  <si>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</si>
  <si>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</si>
  <si>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</si>
  <si>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</si>
  <si>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</si>
  <si>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</si>
  <si>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</si>
  <si>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</si>
  <si>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</si>
  <si>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</si>
  <si>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</si>
  <si>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</si>
  <si>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</si>
  <si>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</si>
  <si>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</si>
  <si>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</si>
  <si>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</si>
  <si>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</si>
  <si>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</si>
  <si>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</si>
  <si>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</si>
  <si>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</si>
  <si>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</si>
  <si>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</si>
  <si>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</si>
  <si>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</si>
  <si>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</si>
  <si>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</si>
  <si>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</si>
  <si>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</si>
  <si>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</si>
  <si>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</si>
  <si>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</si>
  <si>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</si>
  <si>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</si>
  <si>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</si>
  <si>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</si>
  <si>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</si>
  <si>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</si>
  <si>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</si>
  <si>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</si>
  <si>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</si>
  <si>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</si>
  <si>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</si>
  <si>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</si>
  <si>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</si>
  <si>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</si>
  <si>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</si>
  <si>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</si>
  <si>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</si>
  <si>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</si>
  <si>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</si>
  <si>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</si>
  <si>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</si>
  <si>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</si>
  <si>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</si>
  <si>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</si>
  <si>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</si>
  <si>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</si>
  <si>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</si>
  <si>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</si>
  <si>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</si>
  <si>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</si>
  <si>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</si>
  <si>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</si>
  <si>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</si>
  <si>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</si>
  <si>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</si>
  <si>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</si>
  <si>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</si>
  <si>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</si>
  <si>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</si>
  <si>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</si>
  <si>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</si>
  <si>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</si>
  <si>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</si>
  <si>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</si>
  <si>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</si>
  <si>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</si>
  <si>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</si>
  <si>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</si>
  <si>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</si>
  <si>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</si>
  <si>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</si>
  <si>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</si>
  <si>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</si>
  <si>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</si>
  <si>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</si>
  <si>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</si>
  <si>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</si>
  <si>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</si>
  <si>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</si>
  <si>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</si>
  <si>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</si>
  <si>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</si>
  <si>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</si>
  <si>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</si>
  <si>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</si>
  <si>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</si>
  <si>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</si>
  <si>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</si>
  <si>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</si>
  <si>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</si>
  <si>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</si>
  <si>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</si>
  <si>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</si>
  <si>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</si>
  <si>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</si>
  <si>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</si>
  <si>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</si>
  <si>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</si>
  <si>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</si>
  <si>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</si>
  <si>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</si>
  <si>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</si>
  <si>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</si>
  <si>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</si>
  <si>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</si>
  <si>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</si>
  <si>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</si>
  <si>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</si>
  <si>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</si>
  <si>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</si>
  <si>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</si>
  <si>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</si>
  <si>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</si>
  <si>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</si>
  <si>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</si>
  <si>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</si>
  <si>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</si>
  <si>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</si>
  <si>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</si>
  <si>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</si>
  <si>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</si>
  <si>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</si>
  <si>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</si>
  <si>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</si>
  <si>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</si>
  <si>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</si>
  <si>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</si>
  <si>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</si>
  <si>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</si>
  <si>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</si>
  <si>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</si>
  <si>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</si>
  <si>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</si>
  <si>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</si>
  <si>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</si>
  <si>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</si>
  <si>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</si>
  <si>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</si>
  <si>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</si>
  <si>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</si>
  <si>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</si>
  <si>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</si>
  <si>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</si>
  <si>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</si>
  <si>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</si>
  <si>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</si>
  <si>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</si>
  <si>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</si>
  <si>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</si>
  <si>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</si>
  <si>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</si>
  <si>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</si>
  <si>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</si>
  <si>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</si>
  <si>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</si>
  <si>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</si>
  <si>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</si>
  <si>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</si>
  <si>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</si>
  <si>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</si>
  <si>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</si>
  <si>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</si>
  <si>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</si>
  <si>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</si>
  <si>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</si>
  <si>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</si>
  <si>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</si>
  <si>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</si>
  <si>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>Tyre name</t>
  </si>
  <si>
    <t xml:space="preserve">ADAC wear g per 1000 km 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</si>
  <si>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</si>
  <si>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</si>
  <si>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</si>
  <si>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</si>
  <si>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</si>
  <si>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</si>
  <si>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</si>
  <si>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</si>
  <si>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</si>
  <si>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</si>
  <si>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</si>
  <si>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</si>
  <si>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</si>
  <si>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</si>
  <si>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</si>
  <si>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</si>
  <si>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</si>
  <si>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</si>
  <si>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</si>
  <si>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</si>
  <si>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</si>
  <si>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</si>
  <si>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</si>
  <si>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</si>
  <si>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</si>
  <si>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</si>
  <si>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</si>
  <si>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</si>
  <si>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</si>
  <si>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</si>
  <si>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</si>
  <si>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</si>
  <si>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</si>
  <si>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</si>
  <si>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</si>
  <si>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</si>
  <si>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</si>
  <si>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</si>
  <si>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</si>
  <si>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</si>
  <si>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</si>
  <si>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</si>
  <si>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</si>
  <si>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</si>
  <si>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</si>
  <si>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Motorway straight</t>
  </si>
  <si>
    <t>Motorway bends</t>
  </si>
  <si>
    <t>None</t>
  </si>
  <si>
    <t>MMoWStr1</t>
  </si>
  <si>
    <t>MMoWStr2</t>
  </si>
  <si>
    <t>MMoWStr3</t>
  </si>
  <si>
    <t>MMoWStr4</t>
  </si>
  <si>
    <t>Golf 7 Facelift</t>
  </si>
  <si>
    <t>ADAC</t>
  </si>
  <si>
    <t>SIML1</t>
  </si>
  <si>
    <t>SIML2</t>
  </si>
  <si>
    <t>East BendSIML</t>
  </si>
  <si>
    <t>North StraightSIML</t>
  </si>
  <si>
    <t>Oval Outer LaneSIML</t>
  </si>
  <si>
    <t>MotorwaySIML</t>
  </si>
  <si>
    <t>Motorway_SIML</t>
  </si>
  <si>
    <t>Motorway_SIML_straight</t>
  </si>
  <si>
    <t>Motorway_SIML_bend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</si>
</sst>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0" xfId="0" applyNumberFormat="1"/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3" sqref="B13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  <row r="12" spans="1:2">
      <c r="A12" s="10" t="s">
        <v>352</v>
      </c>
      <c r="B12" s="10" t="s">
        <v>353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3"/>
  <sheetViews>
    <sheetView tabSelected="1" workbookViewId="0">
      <selection activeCell="B13" sqref="B13"/>
    </sheetView>
  </sheetViews>
  <sheetFormatPr defaultRowHeight="14.4"/>
  <cols>
    <col min="1" max="1" width="36.33203125" customWidth="1"/>
    <col min="2" max="2" width="20.5546875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 t="s">
        <v>382</v>
      </c>
      <c r="B11" s="30" t="s">
        <v>398</v>
      </c>
      <c r="C11" s="30" t="s">
        <v>384</v>
      </c>
      <c r="D11" s="30" t="s">
        <v>395</v>
      </c>
      <c r="E11" s="30">
        <v>1</v>
      </c>
      <c r="F11" s="30">
        <f>E11*('Sector data'!$D$35)/1000</f>
        <v>7.8539816339744819</v>
      </c>
    </row>
    <row r="12" spans="1:6">
      <c r="A12" s="29" t="s">
        <v>383</v>
      </c>
      <c r="B12" s="29" t="s">
        <v>399</v>
      </c>
      <c r="C12" s="29" t="s">
        <v>384</v>
      </c>
      <c r="D12" s="30" t="s">
        <v>395</v>
      </c>
      <c r="E12" s="29">
        <v>1</v>
      </c>
      <c r="F12" s="30">
        <f>E12*('Sector data'!$D$34)/1000</f>
        <v>1.5707963267948966</v>
      </c>
    </row>
    <row r="13" spans="1:6">
      <c r="A13" s="30" t="s">
        <v>396</v>
      </c>
      <c r="B13" s="30" t="s">
        <v>397</v>
      </c>
      <c r="C13" s="30" t="s">
        <v>384</v>
      </c>
      <c r="D13" s="30" t="s">
        <v>395</v>
      </c>
      <c r="E13" s="30">
        <v>1</v>
      </c>
      <c r="F13" s="30">
        <f>E13*('Sector data'!$D$34+'Sector data'!$D$35)/1000</f>
        <v>9.4247779607693793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5"/>
  <sheetViews>
    <sheetView topLeftCell="A21" zoomScale="115" zoomScaleNormal="115" workbookViewId="0">
      <selection activeCell="A34" sqref="A34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44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44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44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44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  <row r="34" spans="1:10">
      <c r="A34" t="s">
        <v>395</v>
      </c>
      <c r="B34" t="s">
        <v>391</v>
      </c>
      <c r="C34" t="s">
        <v>393</v>
      </c>
      <c r="D34" s="44">
        <f>2*PI()*G34*H34/360</f>
        <v>1570.7963267948965</v>
      </c>
      <c r="E34">
        <v>0</v>
      </c>
      <c r="F34">
        <v>0.04</v>
      </c>
      <c r="G34">
        <v>1000</v>
      </c>
      <c r="H34">
        <v>90</v>
      </c>
      <c r="I34" t="s">
        <v>55</v>
      </c>
      <c r="J34">
        <v>0</v>
      </c>
    </row>
    <row r="35" spans="1:10">
      <c r="A35" t="s">
        <v>395</v>
      </c>
      <c r="B35" t="s">
        <v>392</v>
      </c>
      <c r="C35" t="s">
        <v>394</v>
      </c>
      <c r="D35" s="44">
        <f>D34*5</f>
        <v>7853.9816339744821</v>
      </c>
      <c r="E35">
        <v>0</v>
      </c>
      <c r="F35">
        <v>0</v>
      </c>
      <c r="G35">
        <v>0</v>
      </c>
      <c r="H35">
        <v>0</v>
      </c>
      <c r="I35" t="s">
        <v>55</v>
      </c>
      <c r="J3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5"/>
  <sheetViews>
    <sheetView topLeftCell="A89" workbookViewId="0">
      <selection activeCell="B104" sqref="B104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 t="s">
        <v>32</v>
      </c>
      <c r="B98" s="30" t="s">
        <v>397</v>
      </c>
      <c r="C98" s="30" t="s">
        <v>105</v>
      </c>
      <c r="D98" s="30" t="s">
        <v>385</v>
      </c>
      <c r="E98" s="30" t="str">
        <f>E34</f>
        <v>Deceleration</v>
      </c>
      <c r="F98" s="30">
        <f t="shared" ref="F98:I98" si="15">F34</f>
        <v>1</v>
      </c>
      <c r="G98">
        <f>1000*130/3600</f>
        <v>36.111111111111114</v>
      </c>
      <c r="H98">
        <f>1000*130/3600</f>
        <v>36.111111111111114</v>
      </c>
      <c r="I98">
        <f>1000*90/3600</f>
        <v>25</v>
      </c>
      <c r="J98" s="30">
        <f t="shared" ref="J98:K98" si="16">J34</f>
        <v>0</v>
      </c>
      <c r="K98" s="30">
        <f>0.1*9.81</f>
        <v>0.98100000000000009</v>
      </c>
    </row>
    <row r="99" spans="1:11">
      <c r="A99" s="30" t="s">
        <v>32</v>
      </c>
      <c r="B99" s="30" t="s">
        <v>397</v>
      </c>
      <c r="C99" s="30" t="s">
        <v>105</v>
      </c>
      <c r="D99" s="30" t="s">
        <v>386</v>
      </c>
      <c r="E99" s="30" t="str">
        <f t="shared" ref="E99:I100" si="17">E35</f>
        <v>Acceleration</v>
      </c>
      <c r="F99" s="30">
        <f t="shared" si="17"/>
        <v>1</v>
      </c>
      <c r="G99" s="30">
        <v>25</v>
      </c>
      <c r="H99">
        <f>1000*130/3600</f>
        <v>36.111111111111114</v>
      </c>
      <c r="I99">
        <f>1000*130/3600</f>
        <v>36.111111111111114</v>
      </c>
      <c r="J99" s="30">
        <f>0.1*9.81</f>
        <v>0.98100000000000009</v>
      </c>
      <c r="K99" s="30">
        <f t="shared" ref="J99:K99" si="18">K35</f>
        <v>0</v>
      </c>
    </row>
    <row r="100" spans="1:11">
      <c r="A100" s="30" t="s">
        <v>32</v>
      </c>
      <c r="B100" s="30" t="s">
        <v>397</v>
      </c>
      <c r="C100" s="30" t="s">
        <v>105</v>
      </c>
      <c r="D100" s="30" t="s">
        <v>387</v>
      </c>
      <c r="E100" s="30" t="str">
        <f t="shared" si="17"/>
        <v>Constant</v>
      </c>
      <c r="F100" s="30">
        <f t="shared" si="17"/>
        <v>1</v>
      </c>
      <c r="G100">
        <f>1000*130/3600</f>
        <v>36.111111111111114</v>
      </c>
      <c r="H100">
        <f>1000*130/3600</f>
        <v>36.111111111111114</v>
      </c>
      <c r="I100">
        <f>1000*130/3600</f>
        <v>36.111111111111114</v>
      </c>
      <c r="J100" s="30">
        <f t="shared" ref="J100:K100" si="19">J36</f>
        <v>0</v>
      </c>
      <c r="K100" s="30">
        <f t="shared" si="19"/>
        <v>0</v>
      </c>
    </row>
    <row r="101" spans="1:11">
      <c r="A101" s="30" t="s">
        <v>32</v>
      </c>
      <c r="B101" s="30" t="s">
        <v>397</v>
      </c>
      <c r="C101" s="30" t="s">
        <v>107</v>
      </c>
      <c r="D101" s="30" t="s">
        <v>388</v>
      </c>
      <c r="E101" s="30" t="str">
        <f>E38</f>
        <v>Constant</v>
      </c>
      <c r="F101" s="30">
        <f t="shared" ref="F101:K101" si="20">F38</f>
        <v>1</v>
      </c>
      <c r="G101">
        <f>1000*130/3600</f>
        <v>36.111111111111114</v>
      </c>
      <c r="H101">
        <f>1000*130/3600</f>
        <v>36.111111111111114</v>
      </c>
      <c r="I101">
        <f>1000*130/3600</f>
        <v>36.111111111111114</v>
      </c>
      <c r="J101" s="30">
        <f t="shared" si="20"/>
        <v>0</v>
      </c>
      <c r="K101" s="30">
        <f t="shared" si="20"/>
        <v>0</v>
      </c>
    </row>
    <row r="102" spans="1:11">
      <c r="A102" s="30" t="s">
        <v>32</v>
      </c>
      <c r="B102" s="30" t="s">
        <v>398</v>
      </c>
      <c r="C102" s="30" t="s">
        <v>105</v>
      </c>
      <c r="D102" s="30" t="s">
        <v>385</v>
      </c>
      <c r="E102" s="30" t="str">
        <f>E38</f>
        <v>Constant</v>
      </c>
      <c r="F102" s="30">
        <f t="shared" ref="F102:I102" si="21">F38</f>
        <v>1</v>
      </c>
      <c r="G102">
        <f>1000*130/3600</f>
        <v>36.111111111111114</v>
      </c>
      <c r="H102">
        <f>1000*130/3600</f>
        <v>36.111111111111114</v>
      </c>
      <c r="I102">
        <f>1000*90/3600</f>
        <v>25</v>
      </c>
      <c r="J102" s="30">
        <f t="shared" ref="J102:K102" si="22">J38</f>
        <v>0</v>
      </c>
      <c r="K102" s="30">
        <f>0.1*9.81</f>
        <v>0.98100000000000009</v>
      </c>
    </row>
    <row r="103" spans="1:11">
      <c r="A103" s="30" t="s">
        <v>32</v>
      </c>
      <c r="B103" s="30" t="s">
        <v>398</v>
      </c>
      <c r="C103" s="30" t="s">
        <v>105</v>
      </c>
      <c r="D103" s="30" t="s">
        <v>386</v>
      </c>
      <c r="E103" s="30" t="str">
        <f t="shared" ref="E103:I103" si="23">E39</f>
        <v>Constant</v>
      </c>
      <c r="F103" s="30">
        <f t="shared" si="23"/>
        <v>1</v>
      </c>
      <c r="G103" s="30">
        <v>25</v>
      </c>
      <c r="H103">
        <f>1000*130/3600</f>
        <v>36.111111111111114</v>
      </c>
      <c r="I103">
        <f>1000*130/3600</f>
        <v>36.111111111111114</v>
      </c>
      <c r="J103" s="30">
        <f>0.1*9.81</f>
        <v>0.98100000000000009</v>
      </c>
      <c r="K103" s="30">
        <f t="shared" ref="K103" si="24">K39</f>
        <v>0</v>
      </c>
    </row>
    <row r="104" spans="1:11">
      <c r="A104" s="30" t="s">
        <v>32</v>
      </c>
      <c r="B104" s="30" t="s">
        <v>398</v>
      </c>
      <c r="C104" s="30" t="s">
        <v>105</v>
      </c>
      <c r="D104" s="30" t="s">
        <v>387</v>
      </c>
      <c r="E104" s="30" t="str">
        <f t="shared" ref="E104:K104" si="25">E40</f>
        <v>Constant</v>
      </c>
      <c r="F104" s="30">
        <f t="shared" si="25"/>
        <v>1</v>
      </c>
      <c r="G104">
        <f>1000*130/3600</f>
        <v>36.111111111111114</v>
      </c>
      <c r="H104">
        <f>1000*130/3600</f>
        <v>36.111111111111114</v>
      </c>
      <c r="I104">
        <f>1000*130/3600</f>
        <v>36.111111111111114</v>
      </c>
      <c r="J104" s="30">
        <f t="shared" si="25"/>
        <v>0</v>
      </c>
      <c r="K104" s="30">
        <f t="shared" si="25"/>
        <v>0</v>
      </c>
    </row>
    <row r="105" spans="1:11">
      <c r="A105" s="30" t="s">
        <v>32</v>
      </c>
      <c r="B105" s="30" t="s">
        <v>399</v>
      </c>
      <c r="C105" s="30" t="s">
        <v>107</v>
      </c>
      <c r="D105" s="30" t="s">
        <v>388</v>
      </c>
      <c r="E105" s="30" t="str">
        <f>E42</f>
        <v>Constant</v>
      </c>
      <c r="F105" s="30">
        <f t="shared" ref="F105:K105" si="26">F42</f>
        <v>1</v>
      </c>
      <c r="G105">
        <f>1000*130/3600</f>
        <v>36.111111111111114</v>
      </c>
      <c r="H105">
        <f>1000*130/3600</f>
        <v>36.111111111111114</v>
      </c>
      <c r="I105">
        <f>1000*130/3600</f>
        <v>36.111111111111114</v>
      </c>
      <c r="J105" s="30">
        <f t="shared" si="26"/>
        <v>0</v>
      </c>
      <c r="K105" s="30">
        <f t="shared" si="26"/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31" customFormat="1">
      <c r="A5" s="31" t="s">
        <v>334</v>
      </c>
      <c r="B5" s="31" t="s">
        <v>389</v>
      </c>
      <c r="C5" s="31" t="s">
        <v>390</v>
      </c>
      <c r="D5" s="31">
        <v>1252</v>
      </c>
      <c r="E5" s="31">
        <v>2.7</v>
      </c>
      <c r="F5" s="31">
        <v>0.28000000000000003</v>
      </c>
      <c r="G5" s="31">
        <v>9.9</v>
      </c>
      <c r="H5" s="31" t="s">
        <v>229</v>
      </c>
      <c r="I5" s="31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5" t="s">
        <v>266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7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2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3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3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3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3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3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4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8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9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9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9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9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9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0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1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2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2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2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2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2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3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2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3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3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3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3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3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4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2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3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3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3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3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3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4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2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3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3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3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3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3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4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2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3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3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3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3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3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4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sqref="A1:G1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337</v>
      </c>
      <c r="C2" t="s">
        <v>354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369</v>
      </c>
      <c r="B3" t="s">
        <v>338</v>
      </c>
      <c r="C3" t="s">
        <v>355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370</v>
      </c>
      <c r="B4" t="s">
        <v>339</v>
      </c>
      <c r="C4" t="s">
        <v>356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371</v>
      </c>
      <c r="B5" t="s">
        <v>340</v>
      </c>
      <c r="C5" t="s">
        <v>357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372</v>
      </c>
      <c r="B6" t="s">
        <v>341</v>
      </c>
      <c r="C6" t="s">
        <v>358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381</v>
      </c>
      <c r="B7" t="s">
        <v>342</v>
      </c>
      <c r="C7" t="s">
        <v>359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373</v>
      </c>
      <c r="B8" t="s">
        <v>343</v>
      </c>
      <c r="C8" t="s">
        <v>360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374</v>
      </c>
      <c r="B9" t="s">
        <v>344</v>
      </c>
      <c r="C9" t="s">
        <v>361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375</v>
      </c>
      <c r="B10" t="s">
        <v>345</v>
      </c>
      <c r="C10" t="s">
        <v>362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376</v>
      </c>
      <c r="B11" t="s">
        <v>346</v>
      </c>
      <c r="C11" t="s">
        <v>363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377</v>
      </c>
      <c r="B12" t="s">
        <v>347</v>
      </c>
      <c r="C12" t="s">
        <v>364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378</v>
      </c>
      <c r="B13" t="s">
        <v>348</v>
      </c>
      <c r="C13" t="s">
        <v>365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379</v>
      </c>
      <c r="B14" t="s">
        <v>349</v>
      </c>
      <c r="C14" t="s">
        <v>366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350</v>
      </c>
      <c r="C15" t="s">
        <v>367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380</v>
      </c>
      <c r="B16" t="s">
        <v>351</v>
      </c>
      <c r="C16" t="s">
        <v>368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A20" sqref="A20"/>
    </sheetView>
  </sheetViews>
  <sheetFormatPr defaultRowHeight="14.4"/>
  <cols>
    <col min="1" max="1" width="35.109375" bestFit="1" customWidth="1"/>
  </cols>
  <sheetData>
    <row r="1" spans="1:2">
      <c r="A1" t="s">
        <v>335</v>
      </c>
      <c r="B1" t="s">
        <v>336</v>
      </c>
    </row>
    <row r="2" spans="1:2">
      <c r="A2" t="s">
        <v>337</v>
      </c>
      <c r="B2">
        <v>82</v>
      </c>
    </row>
    <row r="3" spans="1:2">
      <c r="A3" t="s">
        <v>338</v>
      </c>
      <c r="B3">
        <v>98</v>
      </c>
    </row>
    <row r="4" spans="1:2">
      <c r="A4" t="s">
        <v>339</v>
      </c>
      <c r="B4">
        <v>98</v>
      </c>
    </row>
    <row r="5" spans="1:2">
      <c r="A5" t="s">
        <v>340</v>
      </c>
      <c r="B5">
        <v>99</v>
      </c>
    </row>
    <row r="6" spans="1:2">
      <c r="A6" t="s">
        <v>341</v>
      </c>
      <c r="B6">
        <v>100</v>
      </c>
    </row>
    <row r="7" spans="1:2">
      <c r="A7" t="s">
        <v>342</v>
      </c>
      <c r="B7">
        <v>102</v>
      </c>
    </row>
    <row r="8" spans="1:2">
      <c r="A8" t="s">
        <v>343</v>
      </c>
      <c r="B8">
        <v>118</v>
      </c>
    </row>
    <row r="9" spans="1:2">
      <c r="A9" t="s">
        <v>344</v>
      </c>
      <c r="B9">
        <v>119</v>
      </c>
    </row>
    <row r="10" spans="1:2">
      <c r="A10" t="s">
        <v>345</v>
      </c>
      <c r="B10">
        <v>122</v>
      </c>
    </row>
    <row r="11" spans="1:2">
      <c r="A11" t="s">
        <v>346</v>
      </c>
      <c r="B11">
        <v>126</v>
      </c>
    </row>
    <row r="12" spans="1:2">
      <c r="A12" t="s">
        <v>347</v>
      </c>
      <c r="B12">
        <v>132</v>
      </c>
    </row>
    <row r="13" spans="1:2">
      <c r="A13" t="s">
        <v>348</v>
      </c>
      <c r="B13">
        <v>132</v>
      </c>
    </row>
    <row r="14" spans="1:2">
      <c r="A14" t="s">
        <v>349</v>
      </c>
      <c r="B14">
        <v>141</v>
      </c>
    </row>
    <row r="15" spans="1:2">
      <c r="A15" t="s">
        <v>350</v>
      </c>
      <c r="B15">
        <v>144</v>
      </c>
    </row>
    <row r="16" spans="1:2">
      <c r="A16" t="s">
        <v>351</v>
      </c>
      <c r="B16">
        <v>151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Tyre_ADAC</vt:lpstr>
      <vt:lpstr>Abrasion_ADAC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2024-04-30T20:39:45Z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