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ocumenttasks/documenttask1.xml" ContentType="application/vnd.ms-excel.documenttask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vmnl-my.sharepoint.com/personal/joris_quik_rivm_nl/Documents/Git projects/tyre-friction-abrassion-emission_2024/data/"/>
    </mc:Choice>
  </mc:AlternateContent>
  <xr:revisionPtr revIDLastSave="2" documentId="13_ncr:1_{881749E5-F2BB-4584-8094-F28CF42164A5}" xr6:coauthVersionLast="47" xr6:coauthVersionMax="47" xr10:uidLastSave="{D4F3387D-B5D0-418D-9864-C8D26C60C6C0}"/>
  <bookViews>
    <workbookView xWindow="13410" yWindow="-16320" windowWidth="29040" windowHeight="15840" activeTab="3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Constants" sheetId="5" r:id="rId7"/>
    <sheet name="Abrasion" sheetId="11" r:id="rId8"/>
    <sheet name="Cenek et al. 1997" sheetId="14" r:id="rId9"/>
    <sheet name="Abrasion_ADAC" sheetId="12" r:id="rId10"/>
    <sheet name="Tyre_ADAC" sheetId="13" r:id="rId11"/>
    <sheet name="Label fuel efficiency class" sheetId="6" state="hidden" r:id="rId12"/>
    <sheet name="Label wet grip class" sheetId="7" state="hidden" r:id="rId13"/>
  </sheets>
  <externalReferences>
    <externalReference r:id="rId14"/>
  </externalReferences>
  <definedNames>
    <definedName name="_xlchart.v1.0" hidden="1">Abrasion_ADAC!$B$1</definedName>
    <definedName name="_xlchart.v1.1" hidden="1">Abrasion_ADAC!$B$2:$B$16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" l="1"/>
  <c r="F19" i="14" s="1"/>
  <c r="G19" i="14" s="1"/>
  <c r="H19" i="14" s="1"/>
  <c r="E18" i="14"/>
  <c r="F18" i="14" s="1"/>
  <c r="G18" i="14" s="1"/>
  <c r="H18" i="14" s="1"/>
  <c r="F17" i="14"/>
  <c r="G17" i="14" s="1"/>
  <c r="H17" i="14" s="1"/>
  <c r="E17" i="14"/>
  <c r="E15" i="14"/>
  <c r="F15" i="14" s="1"/>
  <c r="G15" i="14" s="1"/>
  <c r="H15" i="14" s="1"/>
  <c r="F13" i="14"/>
  <c r="G13" i="14" s="1"/>
  <c r="H13" i="14" s="1"/>
  <c r="E13" i="14"/>
  <c r="E12" i="14"/>
  <c r="F12" i="14" s="1"/>
  <c r="G12" i="14" s="1"/>
  <c r="H12" i="14" s="1"/>
  <c r="E11" i="14"/>
  <c r="F11" i="14" s="1"/>
  <c r="G11" i="14" s="1"/>
  <c r="H11" i="14" s="1"/>
  <c r="F10" i="14"/>
  <c r="G10" i="14" s="1"/>
  <c r="H10" i="14" s="1"/>
  <c r="E10" i="14"/>
  <c r="E9" i="14"/>
  <c r="F9" i="14" s="1"/>
  <c r="G9" i="14" s="1"/>
  <c r="H9" i="14" s="1"/>
  <c r="E7" i="14"/>
  <c r="F7" i="14" s="1"/>
  <c r="G7" i="14" s="1"/>
  <c r="H7" i="14" s="1"/>
  <c r="E6" i="14"/>
  <c r="F6" i="14" s="1"/>
  <c r="G6" i="14" s="1"/>
  <c r="H6" i="14" s="1"/>
  <c r="E5" i="14"/>
  <c r="F5" i="14" s="1"/>
  <c r="G5" i="14" s="1"/>
  <c r="H5" i="14" s="1"/>
  <c r="E4" i="14"/>
  <c r="F4" i="14" s="1"/>
  <c r="G4" i="14" s="1"/>
  <c r="H4" i="14" s="1"/>
  <c r="E2" i="14"/>
  <c r="D34" i="2"/>
  <c r="D35" i="2" s="1"/>
  <c r="F13" i="9"/>
  <c r="F12" i="9"/>
  <c r="F11" i="9"/>
  <c r="I22" i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F2" i="14" l="1"/>
  <c r="G7" i="2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G2" i="14" l="1"/>
  <c r="K8" i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  <c r="H2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  <author>tc={DDA64BFA-D28D-4B7C-B35C-90CB1298EE69}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  <comment ref="A5" authorId="2" shapeId="0" xr:uid="{DDA64BFA-D28D-4B7C-B35C-90CB1298EE6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@Joris Meesters , ADAC heeft een VW polo gebruikt toch? Zou je voor interpreteren van de ADAC gegevens de waarden hiervoor willen invullen? Ik kon ze niet meer vinden.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tc={5C32FB0E-B292-4226-A4D7-0FC189658EDC}</author>
    <author>tc={F847441E-647B-4A01-89C5-91E38E7644E4}</author>
    <author>tc={F0920C63-E50A-4591-A7F2-970D431E17A9}</author>
    <author>tc={2567C819-AF5D-4925-828A-E46A4F184DA4}</author>
  </authors>
  <commentList>
    <comment ref="A8" authorId="0" shapeId="0" xr:uid="{5C32FB0E-B292-4226-A4D7-0FC189658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A9" authorId="1" shapeId="0" xr:uid="{F847441E-647B-4A01-89C5-91E38E76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A12" authorId="2" shapeId="0" xr:uid="{F0920C63-E50A-4591-A7F2-970D431E17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A15" authorId="3" shapeId="0" xr:uid="{2567C819-AF5D-4925-828A-E46A4F184D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tc={74A80BAF-D6C7-46BC-B829-ED1B8A239F99}</author>
    <author>tc={0D79CBC1-2634-45C8-9083-88EF78337D3C}</author>
    <author>tc={6C100F98-F6FB-45F9-87E2-D6113A56C424}</author>
    <author>tc={7C540CA7-1742-41AA-8C18-2D835D3B4F82}</author>
  </authors>
  <commentList>
    <comment ref="B8" authorId="0" shapeId="0" xr:uid="{74A80BAF-D6C7-46BC-B829-ED1B8A239F9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B9" authorId="1" shapeId="0" xr:uid="{0D79CBC1-2634-45C8-9083-88EF78337D3C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B12" authorId="2" shapeId="0" xr:uid="{6C100F98-F6FB-45F9-87E2-D6113A56C4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B15" authorId="3" shapeId="0" xr:uid="{7C540CA7-1742-41AA-8C18-2D835D3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sharedStrings.xml><?xml version="1.0" encoding="utf-8"?>
<sst xmlns="http://schemas.openxmlformats.org/spreadsheetml/2006/main" count="1261" uniqueCount="406">
  <si>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</si>
  <si>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</si>
  <si>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</si>
  <si>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</si>
  <si>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</si>
  <si>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</si>
  <si>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</si>
  <si>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</si>
  <si>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</si>
  <si>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</si>
  <si>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</si>
  <si>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</si>
  <si>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</si>
  <si>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</si>
  <si>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</si>
  <si>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</si>
  <si>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</si>
  <si>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</si>
  <si>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</si>
  <si>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</si>
  <si>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</si>
  <si>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</si>
  <si>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</si>
  <si>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</si>
  <si>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</si>
  <si>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</si>
  <si>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</si>
  <si>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</si>
  <si>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</si>
  <si>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</si>
  <si>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</si>
  <si>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</si>
  <si>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</si>
  <si>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</si>
  <si>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</si>
  <si>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</si>
  <si>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</si>
  <si>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</si>
  <si>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</si>
  <si>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</si>
  <si>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</si>
  <si>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</si>
  <si>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</si>
  <si>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</si>
  <si>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</si>
  <si>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</si>
  <si>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</si>
  <si>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</si>
  <si>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</si>
  <si>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</si>
  <si>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</si>
  <si>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</si>
  <si>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</si>
  <si>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</si>
  <si>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</si>
  <si>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</si>
  <si>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</si>
  <si>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</si>
  <si>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</si>
  <si>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</si>
  <si>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</si>
  <si>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</si>
  <si>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</si>
  <si>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</si>
  <si>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</si>
  <si>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</si>
  <si>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</si>
  <si>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</si>
  <si>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</si>
  <si>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</si>
  <si>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</si>
  <si>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</si>
  <si>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</si>
  <si>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</si>
  <si>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</si>
  <si>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</si>
  <si>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</si>
  <si>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</si>
  <si>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</si>
  <si>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</si>
  <si>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</si>
  <si>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</si>
  <si>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</si>
  <si>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</si>
  <si>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</si>
  <si>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</si>
  <si>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</si>
  <si>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</si>
  <si>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</si>
  <si>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</si>
  <si>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</si>
  <si>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</si>
  <si>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</si>
  <si>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</si>
  <si>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</si>
  <si>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</si>
  <si>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</si>
  <si>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</si>
  <si>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</si>
  <si>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</si>
  <si>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</si>
  <si>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</si>
  <si>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</si>
  <si>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</si>
  <si>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</si>
  <si>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</si>
  <si>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</si>
  <si>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</si>
  <si>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</si>
  <si>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</si>
  <si>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</si>
  <si>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</si>
  <si>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</si>
  <si>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</si>
  <si>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</si>
  <si>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</si>
  <si>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</si>
  <si>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</si>
  <si>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</si>
  <si>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</si>
  <si>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</si>
  <si>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</si>
  <si>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</si>
  <si>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</si>
  <si>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</si>
  <si>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</si>
  <si>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</si>
  <si>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</si>
  <si>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</si>
  <si>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</si>
  <si>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</si>
  <si>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</si>
  <si>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</si>
  <si>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</si>
  <si>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</si>
  <si>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</si>
  <si>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</si>
  <si>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</si>
  <si>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</si>
  <si>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</si>
  <si>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</si>
  <si>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</si>
  <si>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</si>
  <si>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</si>
  <si>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</si>
  <si>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</si>
  <si>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</si>
  <si>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</si>
  <si>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</si>
  <si>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</si>
  <si>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</si>
  <si>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</si>
  <si>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</si>
  <si>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</si>
  <si>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</si>
  <si>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</si>
  <si>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</si>
  <si>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</si>
  <si>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</si>
  <si>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</si>
  <si>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</si>
  <si>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</si>
  <si>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</si>
  <si>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</si>
  <si>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</si>
  <si>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</si>
  <si>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</si>
  <si>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</si>
  <si>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</si>
  <si>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</si>
  <si>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</si>
  <si>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</si>
  <si>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</si>
  <si>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</si>
  <si>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</si>
  <si>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</si>
  <si>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</si>
  <si>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</si>
  <si>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</si>
  <si>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</si>
  <si>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</si>
  <si>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</si>
  <si>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</si>
  <si>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</si>
  <si>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</si>
  <si>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</si>
  <si>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</si>
  <si>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</si>
  <si>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</si>
  <si>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</si>
  <si>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</si>
  <si>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</si>
  <si>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</si>
  <si>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</si>
  <si>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</si>
  <si>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</si>
  <si>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</si>
  <si>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</si>
  <si>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</si>
  <si>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</si>
  <si>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</si>
  <si>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</si>
  <si>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</si>
  <si>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</si>
  <si>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</si>
  <si>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</si>
  <si>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</si>
  <si>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</si>
  <si>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</si>
  <si>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</si>
  <si>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</si>
  <si>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</si>
  <si>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</si>
  <si>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</si>
  <si>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</si>
  <si>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</si>
  <si>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</si>
  <si>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</si>
  <si>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</si>
  <si>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</si>
  <si>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</si>
  <si>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</si>
  <si>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</si>
  <si>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</si>
  <si>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</si>
  <si>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</si>
  <si>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</si>
  <si>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</si>
  <si>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</si>
  <si>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</si>
  <si>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</si>
  <si>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</si>
  <si>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</si>
  <si>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</si>
  <si>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</si>
  <si>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</si>
  <si>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</si>
  <si>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</si>
  <si>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</si>
  <si>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</si>
  <si>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</si>
  <si>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</si>
  <si>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</si>
  <si>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</si>
  <si>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</si>
  <si>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</si>
  <si>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</si>
  <si>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</si>
  <si>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</si>
  <si>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</si>
  <si>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</si>
  <si>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</si>
  <si>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</si>
  <si>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</si>
  <si>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</si>
  <si>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</si>
  <si>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</si>
  <si>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</si>
  <si>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</si>
  <si>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</si>
  <si>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</si>
  <si>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</si>
  <si>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</si>
  <si>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</si>
  <si>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</si>
  <si>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</si>
  <si>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</si>
  <si>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</si>
  <si>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</si>
  <si>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</si>
  <si>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</si>
  <si>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</si>
  <si>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</si>
  <si>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</si>
  <si>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</si>
  <si>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</si>
  <si>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</si>
  <si>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</si>
  <si>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</si>
  <si>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</si>
  <si>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</si>
  <si>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</si>
  <si>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</si>
  <si>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</si>
  <si>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</si>
  <si>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</si>
  <si>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</si>
  <si>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</si>
  <si>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</si>
  <si>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</si>
  <si>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</si>
  <si>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</si>
  <si>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</si>
  <si>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</si>
  <si>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</si>
  <si>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</si>
  <si>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</si>
  <si>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</si>
  <si>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</si>
  <si>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</si>
  <si>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</si>
  <si>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</si>
  <si>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</si>
  <si>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</si>
  <si>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</si>
  <si>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</si>
  <si>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</si>
  <si>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</si>
  <si>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</si>
  <si>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</si>
  <si>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</si>
  <si>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</si>
  <si>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</si>
  <si>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</si>
  <si>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</si>
  <si>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</si>
  <si>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</si>
  <si>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</si>
  <si>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</si>
  <si>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</si>
  <si>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</si>
  <si>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</si>
  <si>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</si>
  <si>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</si>
  <si>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</si>
  <si>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</si>
  <si>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</si>
  <si>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</si>
  <si>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</si>
  <si>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</si>
  <si>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</si>
  <si>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</si>
  <si>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</si>
  <si>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</si>
  <si>
    <t>Volkswagen</t>
  </si>
  <si>
    <t xml:space="preserve">Goodyear Efficient Grip Performance 2 </t>
  </si>
  <si>
    <t xml:space="preserve">Fulda Ecocontrol HP2 </t>
  </si>
  <si>
    <t xml:space="preserve">Petlas Imperium PT515 </t>
  </si>
  <si>
    <t xml:space="preserve">Kumho Ecsta HS51 </t>
  </si>
  <si>
    <t xml:space="preserve">Apollo Alnac 4G </t>
  </si>
  <si>
    <t xml:space="preserve">BF Goodrich Advantage </t>
  </si>
  <si>
    <t xml:space="preserve">Bridgestone Turanza T005 </t>
  </si>
  <si>
    <t xml:space="preserve">King Meiler Sport 1 </t>
  </si>
  <si>
    <t xml:space="preserve">Semperit Speed-Life 3 </t>
  </si>
  <si>
    <t xml:space="preserve">Continental Premium Contact 6 </t>
  </si>
  <si>
    <t xml:space="preserve">Maxxis Premitra 5 </t>
  </si>
  <si>
    <t xml:space="preserve">Hankook Ventus Prime 3 K125 </t>
  </si>
  <si>
    <t xml:space="preserve">Uniroyal Rainsport 5 </t>
  </si>
  <si>
    <t xml:space="preserve">Pirelli Cinturato P7 C2 </t>
  </si>
  <si>
    <t xml:space="preserve">Nokian Wetproof </t>
  </si>
  <si>
    <t>Abrasion_ADAC</t>
  </si>
  <si>
    <t>ADAC data for Summer tyres 205/55 R16 (2021) (Data need: tyre identifyer *EPREL, now choosing SL if unclear.)</t>
  </si>
  <si>
    <t>ADAC_T_A1</t>
  </si>
  <si>
    <t>ADAC_T_A2</t>
  </si>
  <si>
    <t>ADAC_T_A3</t>
  </si>
  <si>
    <t>ADAC_T_A4</t>
  </si>
  <si>
    <t>ADAC_T_A5</t>
  </si>
  <si>
    <t>ADAC_T_A6</t>
  </si>
  <si>
    <t>ADAC_T_A7</t>
  </si>
  <si>
    <t>ADAC_T_A8</t>
  </si>
  <si>
    <t>ADAC_T_A9</t>
  </si>
  <si>
    <t>ADAC_T_A10</t>
  </si>
  <si>
    <t>ADAC_T_A11</t>
  </si>
  <si>
    <t>ADAC_T_A12</t>
  </si>
  <si>
    <t>ADAC_T_A13</t>
  </si>
  <si>
    <t>ADAC_T_A14</t>
  </si>
  <si>
    <t>ADAC_T_A15</t>
  </si>
  <si>
    <t>Fulda</t>
  </si>
  <si>
    <t>Petlas</t>
  </si>
  <si>
    <t>Kumho</t>
  </si>
  <si>
    <t>Apollo</t>
  </si>
  <si>
    <t>Bridgestone</t>
  </si>
  <si>
    <t>King</t>
  </si>
  <si>
    <t>Semperit</t>
  </si>
  <si>
    <t>Continental</t>
  </si>
  <si>
    <t>Maxxis</t>
  </si>
  <si>
    <t>Hankook</t>
  </si>
  <si>
    <t>Uniroyal</t>
  </si>
  <si>
    <t>Nokian</t>
  </si>
  <si>
    <t>BFGoodrich</t>
  </si>
  <si>
    <t>Golf 7 Facelift</t>
  </si>
  <si>
    <t>ADAC</t>
  </si>
  <si>
    <t>Motorway straight</t>
  </si>
  <si>
    <t>Motorway_SIML_straight</t>
  </si>
  <si>
    <t>Oval Outer LaneSIML</t>
  </si>
  <si>
    <t>Motorway bends</t>
  </si>
  <si>
    <t>Motorway_SIML_bend</t>
  </si>
  <si>
    <t>MotorwaySIML</t>
  </si>
  <si>
    <t>Motorway_SIML</t>
  </si>
  <si>
    <t>SIML1</t>
  </si>
  <si>
    <t>East BendSIML</t>
  </si>
  <si>
    <t>SIML2</t>
  </si>
  <si>
    <t>North StraightSIML</t>
  </si>
  <si>
    <t>MMoWStr1</t>
  </si>
  <si>
    <t>MMoWStr2</t>
  </si>
  <si>
    <t>MMoWStr3</t>
  </si>
  <si>
    <t>Abrasion rate (mg/km)</t>
  </si>
  <si>
    <t>Tyre</t>
  </si>
  <si>
    <t>Abr. Rate dry (g/km)</t>
  </si>
  <si>
    <t>Abr. Rate. dm^3 / 1000km</t>
  </si>
  <si>
    <t>CT (dm^3 /MJ)</t>
  </si>
  <si>
    <t>tyre wear density g /dm^3</t>
  </si>
  <si>
    <t>abrasion coefficient (g / MJ)</t>
  </si>
  <si>
    <t>abrasion coefficient (mg / KJ)</t>
  </si>
  <si>
    <t>Friction per km (kJ/km)</t>
  </si>
  <si>
    <t>MMoWB1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</si>
</sst>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1" fontId="0" fillId="0" borderId="0" xfId="0" applyNumberFormat="1"/>
    <xf numFmtId="0" fontId="0" fillId="9" borderId="0" xfId="0" applyFill="1"/>
    <xf numFmtId="0" fontId="7" fillId="0" borderId="0" xfId="0" applyFont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8C34953D-F100-4CEF-B70A-5C3E49BCC665}">
          <cx:tx>
            <cx:txData>
              <cx:f>_xlchart.v1.0</cx:f>
              <cx:v>Abrasion rate (mg/km)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ADAC Test 2021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ADAC Test 2021</a:t>
              </a:r>
            </a:p>
          </cx:txPr>
        </cx:title>
        <cx:tickLabels/>
      </cx:axis>
      <cx:axis id="1">
        <cx:valScaling min="60"/>
        <cx:title>
          <cx:tx>
            <cx:txData>
              <cx:v>Abrasion rate (mg/km)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Abrasion rate (mg/km)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ocumenttasks/documenttask1.xml><?xml version="1.0" encoding="utf-8"?>
<Tasks xmlns="http://schemas.microsoft.com/office/tasks/2019/documenttasks">
  <Task id="{5D13ECFB-BB48-4CF3-90B8-66FDCD19F7E3}">
    <Anchor>
      <Comment id="{DDA64BFA-D28D-4B7C-B35C-90CB1298EE69}"/>
    </Anchor>
    <History>
      <Event time="2024-04-22T08:39:46.83" id="{B8EBB1D8-2112-408F-8705-989D570FA7AD}">
        <Attribution userId="S::joris.quik@rivm.nl::d9be75de-0916-4104-a6e9-f041d63f8124" userName="Joris Quik" userProvider="AD"/>
        <Anchor>
          <Comment id="{DDA64BFA-D28D-4B7C-B35C-90CB1298EE69}"/>
        </Anchor>
        <Create/>
      </Event>
      <Event time="2024-04-22T08:39:46.83" id="{567A07E4-2D1F-4EB0-8D5C-999A9F96D5E1}">
        <Attribution userId="S::joris.quik@rivm.nl::d9be75de-0916-4104-a6e9-f041d63f8124" userName="Joris Quik" userProvider="AD"/>
        <Anchor>
          <Comment id="{DDA64BFA-D28D-4B7C-B35C-90CB1298EE69}"/>
        </Anchor>
        <Assign userId="S::joris.meesters@rivm.nl::7355ad4c-5157-4909-b794-36d8e163cb31" userName="Joris Meesters" userProvider="AD"/>
      </Event>
      <Event time="2024-04-22T08:39:46.83" id="{179D4FD1-2CE9-4616-8FB8-91B8D38A524B}">
        <Attribution userId="S::joris.quik@rivm.nl::d9be75de-0916-4104-a6e9-f041d63f8124" userName="Joris Quik" userProvider="AD"/>
        <Anchor>
          <Comment id="{DDA64BFA-D28D-4B7C-B35C-90CB1298EE69}"/>
        </Anchor>
        <SetTitle title="@Joris Meesters , ADAC heeft een VW polo gebruikt toch? Zou je voor interpreteren van de ADAC gegevens de waarden hiervoor willen invullen? Ik kon ze niet meer vinden."/>
      </Event>
    </History>
  </Task>
</Task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488950</xdr:colOff>
      <xdr:row>0</xdr:row>
      <xdr:rowOff>0</xdr:rowOff>
    </xdr:from>
    <xdr:to>
      <xdr:col>20</xdr:col>
      <xdr:colOff>32344</xdr:colOff>
      <xdr:row>19</xdr:row>
      <xdr:rowOff>43233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C9391-1E62-4CD6-ACC4-B65E7C4D1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350" y="120650"/>
          <a:ext cx="6858594" cy="3517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140970</xdr:rowOff>
    </xdr:from>
    <xdr:to>
      <xdr:col>6</xdr:col>
      <xdr:colOff>441960</xdr:colOff>
      <xdr:row>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87683CC-5C0B-9DA2-9759-D78797276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20040"/>
              <a:ext cx="216217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quikj\OneDrive%20-%20rivm.nl\Git%20projects\tyre-friction-abrassion-emission_2024\data\TWP%20emission%20data_IDIADA_v01_SIM.xlsx" TargetMode="External"/><Relationship Id="rId1" Type="http://schemas.openxmlformats.org/officeDocument/2006/relationships/externalLinkPath" Target="file:///C:\Users\quikj\OneDrive%20-%20rivm.nl\Git%20projects\tyre-friction-abrassion-emission_2024\data\TWP%20emission%20data_IDIADA_v01_S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Test data"/>
      <sheetName val="Sector data"/>
      <sheetName val="Maneuver data"/>
      <sheetName val="Vehicle data"/>
      <sheetName val="Tyre_data"/>
      <sheetName val="Abrasion"/>
      <sheetName val="Tyre_ADAC"/>
      <sheetName val="Abrasion_ADAC"/>
      <sheetName val="Constants"/>
      <sheetName val="Label fuel efficiency class"/>
      <sheetName val="Label wet grip class"/>
    </sheetNames>
    <sheetDataSet>
      <sheetData sheetId="0"/>
      <sheetData sheetId="1"/>
      <sheetData sheetId="2">
        <row r="2">
          <cell r="D2">
            <v>1570.7963267948965</v>
          </cell>
        </row>
        <row r="3">
          <cell r="D3">
            <v>7853.9816339744821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E04D0CC9-932F-4577-9D81-3BA1E2CD2B36}" userId="Joris Quik" providerId="None"/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  <threadedComment ref="A5" dT="2024-04-22T08:39:46.83" personId="{F1BB3989-B25A-49D2-B8F1-B653F64BFBB8}" id="{DDA64BFA-D28D-4B7C-B35C-90CB1298EE69}">
    <text>@Joris Meesters , ADAC heeft een VW polo gebruikt toch? Zou je voor interpreteren van de ADAC gegevens de waarden hiervoor willen invullen? Ik kon ze niet meer vinden.</text>
    <mentions>
      <mention mentionpersonId="{1C83AC79-71CA-44C2-9747-7E48DA48E1AF}" mentionId="{2B95CB15-D40C-4545-9AA5-30B7798E978B}" startIndex="0" length="15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8" dT="2023-06-16T12:48:08.77" personId="{E04D0CC9-932F-4577-9D81-3BA1E2CD2B36}" id="{5C32FB0E-B292-4226-A4D7-0FC189658EDC}">
    <text>TWO labels *AB or BB</text>
  </threadedComment>
  <threadedComment ref="A9" dT="2023-06-16T12:51:46.08" personId="{E04D0CC9-932F-4577-9D81-3BA1E2CD2B36}" id="{F847441E-647B-4A01-89C5-91E38E7644E4}">
    <text>Niet in EPREL data base (label van ADAC site) https://www.adac.de/rund-ums-fahrzeug/ausstattung-technik-zubehoer/reifen/reifentest/sommerreifen/205-55-r16/king-meiler-sport-1-id-4476/</text>
  </threadedComment>
  <threadedComment ref="A12" dT="2023-06-16T12:57:18.32" personId="{E04D0CC9-932F-4577-9D81-3BA1E2CD2B36}" id="{F0920C63-E50A-4591-A7F2-970D431E17A9}">
    <text>Premitra 5 niet terug te vinden, gebruik label van HP5 model</text>
  </threadedComment>
  <threadedComment ref="A15" dT="2023-06-16T13:03:23.81" personId="{E04D0CC9-932F-4577-9D81-3BA1E2CD2B36}" id="{2567C819-AF5D-4925-828A-E46A4F184DA4}">
    <text>Many different ones with raning (also other brands, different on martket dates). Used 40605 label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8" dT="2023-06-16T12:48:08.77" personId="{E04D0CC9-932F-4577-9D81-3BA1E2CD2B36}" id="{74A80BAF-D6C7-46BC-B829-ED1B8A239F99}">
    <text>TWO labels *AB or BB</text>
  </threadedComment>
  <threadedComment ref="B9" dT="2023-06-16T12:51:46.08" personId="{E04D0CC9-932F-4577-9D81-3BA1E2CD2B36}" id="{0D79CBC1-2634-45C8-9083-88EF78337D3C}">
    <text>Niet in EPREL data base (label van ADAC site) https://www.adac.de/rund-ums-fahrzeug/ausstattung-technik-zubehoer/reifen/reifentest/sommerreifen/205-55-r16/king-meiler-sport-1-id-4476/</text>
  </threadedComment>
  <threadedComment ref="B12" dT="2023-06-16T12:57:18.32" personId="{E04D0CC9-932F-4577-9D81-3BA1E2CD2B36}" id="{6C100F98-F6FB-45F9-87E2-D6113A56C424}">
    <text>Premitra 5 niet terug te vinden, gebruik label van HP5 model</text>
  </threadedComment>
  <threadedComment ref="B15" dT="2023-06-16T13:03:23.81" personId="{E04D0CC9-932F-4577-9D81-3BA1E2CD2B36}" id="{7C540CA7-1742-41AA-8C18-2D835D3B4F82}">
    <text>Many different ones with raning (also other brands, different on martket dates). Used 40605 label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2"/>
  <sheetViews>
    <sheetView workbookViewId="0">
      <selection activeCell="B13" sqref="B13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  <row r="12" spans="1:2">
      <c r="A12" s="10" t="s">
        <v>350</v>
      </c>
      <c r="B12" s="10" t="s">
        <v>351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0F0-47E1-4AC0-A88E-CD4E07267161}">
  <dimension ref="A1:B16"/>
  <sheetViews>
    <sheetView workbookViewId="0">
      <selection activeCell="C18" sqref="C18:G22"/>
    </sheetView>
  </sheetViews>
  <sheetFormatPr defaultRowHeight="14.4"/>
  <cols>
    <col min="1" max="1" width="35.109375" bestFit="1" customWidth="1"/>
  </cols>
  <sheetData>
    <row r="1" spans="1:2">
      <c r="A1" t="s">
        <v>397</v>
      </c>
      <c r="B1" t="s">
        <v>396</v>
      </c>
    </row>
    <row r="2" spans="1:2">
      <c r="A2" t="s">
        <v>335</v>
      </c>
      <c r="B2">
        <v>82</v>
      </c>
    </row>
    <row r="3" spans="1:2">
      <c r="A3" t="s">
        <v>336</v>
      </c>
      <c r="B3">
        <v>98</v>
      </c>
    </row>
    <row r="4" spans="1:2">
      <c r="A4" t="s">
        <v>337</v>
      </c>
      <c r="B4">
        <v>98</v>
      </c>
    </row>
    <row r="5" spans="1:2">
      <c r="A5" t="s">
        <v>338</v>
      </c>
      <c r="B5">
        <v>99</v>
      </c>
    </row>
    <row r="6" spans="1:2">
      <c r="A6" t="s">
        <v>339</v>
      </c>
      <c r="B6">
        <v>100</v>
      </c>
    </row>
    <row r="7" spans="1:2">
      <c r="A7" t="s">
        <v>340</v>
      </c>
      <c r="B7">
        <v>102</v>
      </c>
    </row>
    <row r="8" spans="1:2">
      <c r="A8" t="s">
        <v>341</v>
      </c>
      <c r="B8">
        <v>118</v>
      </c>
    </row>
    <row r="9" spans="1:2">
      <c r="A9" t="s">
        <v>342</v>
      </c>
      <c r="B9">
        <v>119</v>
      </c>
    </row>
    <row r="10" spans="1:2">
      <c r="A10" t="s">
        <v>343</v>
      </c>
      <c r="B10">
        <v>122</v>
      </c>
    </row>
    <row r="11" spans="1:2">
      <c r="A11" t="s">
        <v>344</v>
      </c>
      <c r="B11">
        <v>126</v>
      </c>
    </row>
    <row r="12" spans="1:2">
      <c r="A12" t="s">
        <v>345</v>
      </c>
      <c r="B12">
        <v>132</v>
      </c>
    </row>
    <row r="13" spans="1:2">
      <c r="A13" t="s">
        <v>346</v>
      </c>
      <c r="B13">
        <v>132</v>
      </c>
    </row>
    <row r="14" spans="1:2">
      <c r="A14" t="s">
        <v>347</v>
      </c>
      <c r="B14">
        <v>141</v>
      </c>
    </row>
    <row r="15" spans="1:2">
      <c r="A15" t="s">
        <v>348</v>
      </c>
      <c r="B15">
        <v>144</v>
      </c>
    </row>
    <row r="16" spans="1:2">
      <c r="A16" t="s">
        <v>349</v>
      </c>
      <c r="B16">
        <v>151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490-4724-44DB-9756-35EF11163C36}">
  <dimension ref="A1:G16"/>
  <sheetViews>
    <sheetView workbookViewId="0">
      <selection sqref="A1:G1"/>
    </sheetView>
  </sheetViews>
  <sheetFormatPr defaultRowHeight="14.4"/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244</v>
      </c>
      <c r="B2" t="s">
        <v>335</v>
      </c>
      <c r="C2" t="s">
        <v>352</v>
      </c>
      <c r="D2" t="s">
        <v>242</v>
      </c>
      <c r="E2" t="s">
        <v>242</v>
      </c>
      <c r="F2" t="s">
        <v>229</v>
      </c>
      <c r="G2" t="s">
        <v>243</v>
      </c>
    </row>
    <row r="3" spans="1:7">
      <c r="A3" t="s">
        <v>367</v>
      </c>
      <c r="B3" t="s">
        <v>336</v>
      </c>
      <c r="C3" t="s">
        <v>353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368</v>
      </c>
      <c r="B4" t="s">
        <v>337</v>
      </c>
      <c r="C4" t="s">
        <v>354</v>
      </c>
      <c r="D4" t="s">
        <v>247</v>
      </c>
      <c r="E4" t="s">
        <v>248</v>
      </c>
      <c r="F4" t="s">
        <v>229</v>
      </c>
      <c r="G4" t="s">
        <v>243</v>
      </c>
    </row>
    <row r="5" spans="1:7">
      <c r="A5" t="s">
        <v>369</v>
      </c>
      <c r="B5" t="s">
        <v>338</v>
      </c>
      <c r="C5" t="s">
        <v>355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370</v>
      </c>
      <c r="B6" t="s">
        <v>339</v>
      </c>
      <c r="C6" t="s">
        <v>356</v>
      </c>
      <c r="D6" t="s">
        <v>247</v>
      </c>
      <c r="E6" t="s">
        <v>247</v>
      </c>
      <c r="F6" t="s">
        <v>229</v>
      </c>
      <c r="G6" t="s">
        <v>243</v>
      </c>
    </row>
    <row r="7" spans="1:7">
      <c r="A7" t="s">
        <v>379</v>
      </c>
      <c r="B7" t="s">
        <v>340</v>
      </c>
      <c r="C7" t="s">
        <v>357</v>
      </c>
      <c r="D7" t="s">
        <v>247</v>
      </c>
      <c r="E7" t="s">
        <v>242</v>
      </c>
      <c r="F7" t="s">
        <v>229</v>
      </c>
      <c r="G7" t="s">
        <v>243</v>
      </c>
    </row>
    <row r="8" spans="1:7">
      <c r="A8" t="s">
        <v>371</v>
      </c>
      <c r="B8" t="s">
        <v>341</v>
      </c>
      <c r="C8" t="s">
        <v>358</v>
      </c>
      <c r="D8" t="s">
        <v>242</v>
      </c>
      <c r="E8" t="s">
        <v>248</v>
      </c>
      <c r="F8" t="s">
        <v>229</v>
      </c>
      <c r="G8" t="s">
        <v>243</v>
      </c>
    </row>
    <row r="9" spans="1:7">
      <c r="A9" t="s">
        <v>372</v>
      </c>
      <c r="B9" t="s">
        <v>342</v>
      </c>
      <c r="C9" t="s">
        <v>359</v>
      </c>
      <c r="D9" t="s">
        <v>247</v>
      </c>
      <c r="E9" t="s">
        <v>248</v>
      </c>
      <c r="F9" t="s">
        <v>229</v>
      </c>
      <c r="G9" t="s">
        <v>243</v>
      </c>
    </row>
    <row r="10" spans="1:7">
      <c r="A10" t="s">
        <v>373</v>
      </c>
      <c r="B10" t="s">
        <v>343</v>
      </c>
      <c r="C10" t="s">
        <v>360</v>
      </c>
      <c r="D10" t="s">
        <v>247</v>
      </c>
      <c r="E10" t="s">
        <v>248</v>
      </c>
      <c r="F10" t="s">
        <v>229</v>
      </c>
      <c r="G10" t="s">
        <v>243</v>
      </c>
    </row>
    <row r="11" spans="1:7">
      <c r="A11" t="s">
        <v>374</v>
      </c>
      <c r="B11" t="s">
        <v>344</v>
      </c>
      <c r="C11" t="s">
        <v>361</v>
      </c>
      <c r="D11" t="s">
        <v>247</v>
      </c>
      <c r="E11" t="s">
        <v>242</v>
      </c>
      <c r="F11" t="s">
        <v>229</v>
      </c>
      <c r="G11" t="s">
        <v>243</v>
      </c>
    </row>
    <row r="12" spans="1:7">
      <c r="A12" t="s">
        <v>375</v>
      </c>
      <c r="B12" t="s">
        <v>345</v>
      </c>
      <c r="C12" t="s">
        <v>362</v>
      </c>
      <c r="D12" t="s">
        <v>247</v>
      </c>
      <c r="E12" t="s">
        <v>242</v>
      </c>
      <c r="F12" t="s">
        <v>229</v>
      </c>
      <c r="G12" t="s">
        <v>243</v>
      </c>
    </row>
    <row r="13" spans="1:7">
      <c r="A13" t="s">
        <v>376</v>
      </c>
      <c r="B13" t="s">
        <v>346</v>
      </c>
      <c r="C13" t="s">
        <v>363</v>
      </c>
      <c r="D13" t="s">
        <v>242</v>
      </c>
      <c r="E13" t="s">
        <v>248</v>
      </c>
      <c r="F13" t="s">
        <v>229</v>
      </c>
      <c r="G13" t="s">
        <v>243</v>
      </c>
    </row>
    <row r="14" spans="1:7">
      <c r="A14" t="s">
        <v>377</v>
      </c>
      <c r="B14" t="s">
        <v>347</v>
      </c>
      <c r="C14" t="s">
        <v>364</v>
      </c>
      <c r="D14" t="s">
        <v>247</v>
      </c>
      <c r="E14" t="s">
        <v>242</v>
      </c>
      <c r="F14" t="s">
        <v>229</v>
      </c>
      <c r="G14" t="s">
        <v>243</v>
      </c>
    </row>
    <row r="15" spans="1:7">
      <c r="A15" t="s">
        <v>252</v>
      </c>
      <c r="B15" t="s">
        <v>348</v>
      </c>
      <c r="C15" t="s">
        <v>365</v>
      </c>
      <c r="D15" t="s">
        <v>248</v>
      </c>
      <c r="E15" t="s">
        <v>248</v>
      </c>
      <c r="F15" t="s">
        <v>229</v>
      </c>
      <c r="G15" t="s">
        <v>243</v>
      </c>
    </row>
    <row r="16" spans="1:7">
      <c r="A16" t="s">
        <v>378</v>
      </c>
      <c r="B16" t="s">
        <v>349</v>
      </c>
      <c r="C16" t="s">
        <v>366</v>
      </c>
      <c r="D16" t="s">
        <v>247</v>
      </c>
      <c r="E16" t="s">
        <v>242</v>
      </c>
      <c r="F16" t="s">
        <v>229</v>
      </c>
      <c r="G16" t="s">
        <v>243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3"/>
  <sheetViews>
    <sheetView workbookViewId="0">
      <selection activeCell="C12" sqref="C12"/>
    </sheetView>
  </sheetViews>
  <sheetFormatPr defaultRowHeight="14.4"/>
  <cols>
    <col min="1" max="1" width="36.33203125" customWidth="1"/>
    <col min="2" max="2" width="22" bestFit="1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2" t="s">
        <v>382</v>
      </c>
      <c r="B11" s="32" t="s">
        <v>383</v>
      </c>
      <c r="C11" s="32" t="s">
        <v>383</v>
      </c>
      <c r="D11" s="32" t="s">
        <v>384</v>
      </c>
      <c r="E11" s="32">
        <v>1</v>
      </c>
      <c r="F11" s="32">
        <f>E11*('[1]Sector data'!$D$3)/1000</f>
        <v>7.8539816339744819</v>
      </c>
    </row>
    <row r="12" spans="1:6">
      <c r="A12" s="29" t="s">
        <v>385</v>
      </c>
      <c r="B12" s="29" t="s">
        <v>386</v>
      </c>
      <c r="C12" s="29" t="s">
        <v>386</v>
      </c>
      <c r="D12" s="32" t="s">
        <v>384</v>
      </c>
      <c r="E12" s="29">
        <v>1</v>
      </c>
      <c r="F12" s="32">
        <f>E12*('[1]Sector data'!$D$2)/1000</f>
        <v>1.5707963267948966</v>
      </c>
    </row>
    <row r="13" spans="1:6">
      <c r="A13" s="32" t="s">
        <v>387</v>
      </c>
      <c r="B13" s="32" t="s">
        <v>388</v>
      </c>
      <c r="C13" s="32" t="s">
        <v>388</v>
      </c>
      <c r="D13" s="32" t="s">
        <v>384</v>
      </c>
      <c r="E13" s="32">
        <v>1</v>
      </c>
      <c r="F13" s="32">
        <f>E13*('[1]Sector data'!$D$2+'[1]Sector data'!$D$3)/1000</f>
        <v>9.4247779607693793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5"/>
  <sheetViews>
    <sheetView topLeftCell="A23" zoomScale="115" zoomScaleNormal="115" workbookViewId="0">
      <selection activeCell="A34" sqref="A34:J35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 s="31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 s="31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 s="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 s="31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  <row r="34" spans="1:10">
      <c r="A34" t="s">
        <v>384</v>
      </c>
      <c r="B34" t="s">
        <v>389</v>
      </c>
      <c r="C34" t="s">
        <v>390</v>
      </c>
      <c r="D34" s="31">
        <f>2*PI()*G34*H34/360</f>
        <v>1570.7963267948965</v>
      </c>
      <c r="E34">
        <v>0</v>
      </c>
      <c r="F34">
        <v>0.04</v>
      </c>
      <c r="G34">
        <v>1000</v>
      </c>
      <c r="H34">
        <v>90</v>
      </c>
      <c r="I34" t="s">
        <v>55</v>
      </c>
      <c r="J34">
        <v>0</v>
      </c>
    </row>
    <row r="35" spans="1:10">
      <c r="A35" t="s">
        <v>384</v>
      </c>
      <c r="B35" t="s">
        <v>391</v>
      </c>
      <c r="C35" t="s">
        <v>392</v>
      </c>
      <c r="D35" s="31">
        <f>D34*5</f>
        <v>7853.9816339744821</v>
      </c>
      <c r="E35">
        <v>0</v>
      </c>
      <c r="F35">
        <v>0</v>
      </c>
      <c r="G35">
        <v>0</v>
      </c>
      <c r="H35">
        <v>0</v>
      </c>
      <c r="I35" t="s">
        <v>55</v>
      </c>
      <c r="J3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D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5"/>
  <sheetViews>
    <sheetView tabSelected="1" workbookViewId="0">
      <pane ySplit="1" topLeftCell="A77" activePane="bottomLeft" state="frozen"/>
      <selection pane="bottomLeft" activeCell="D105" sqref="D105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t="s">
        <v>384</v>
      </c>
      <c r="B98" s="32" t="s">
        <v>388</v>
      </c>
      <c r="C98" t="s">
        <v>391</v>
      </c>
      <c r="D98" s="32" t="s">
        <v>393</v>
      </c>
      <c r="E98" s="32" t="s">
        <v>122</v>
      </c>
      <c r="F98" s="32">
        <v>1</v>
      </c>
      <c r="G98">
        <v>36.111111111111114</v>
      </c>
      <c r="H98">
        <v>36.111111111111114</v>
      </c>
      <c r="I98">
        <v>25</v>
      </c>
      <c r="J98" s="32">
        <v>0</v>
      </c>
      <c r="K98" s="32">
        <v>0.98100000000000009</v>
      </c>
    </row>
    <row r="99" spans="1:11">
      <c r="A99" t="s">
        <v>384</v>
      </c>
      <c r="B99" s="32" t="s">
        <v>388</v>
      </c>
      <c r="C99" t="s">
        <v>391</v>
      </c>
      <c r="D99" s="32" t="s">
        <v>394</v>
      </c>
      <c r="E99" s="32" t="s">
        <v>118</v>
      </c>
      <c r="F99" s="32">
        <v>1</v>
      </c>
      <c r="G99" s="32">
        <v>25</v>
      </c>
      <c r="H99">
        <v>36.111111111111114</v>
      </c>
      <c r="I99">
        <v>36.111111111111114</v>
      </c>
      <c r="J99" s="32">
        <v>0.98100000000000009</v>
      </c>
      <c r="K99" s="32">
        <v>0</v>
      </c>
    </row>
    <row r="100" spans="1:11">
      <c r="A100" t="s">
        <v>384</v>
      </c>
      <c r="B100" s="32" t="s">
        <v>388</v>
      </c>
      <c r="C100" t="s">
        <v>391</v>
      </c>
      <c r="D100" s="32" t="s">
        <v>395</v>
      </c>
      <c r="E100" s="32" t="s">
        <v>120</v>
      </c>
      <c r="F100" s="32">
        <v>1</v>
      </c>
      <c r="G100">
        <v>36.111111111111114</v>
      </c>
      <c r="H100">
        <v>36.111111111111114</v>
      </c>
      <c r="I100">
        <v>36.111111111111114</v>
      </c>
      <c r="J100" s="32">
        <v>0</v>
      </c>
      <c r="K100" s="32">
        <v>0</v>
      </c>
    </row>
    <row r="101" spans="1:11">
      <c r="A101" t="s">
        <v>384</v>
      </c>
      <c r="B101" s="32" t="s">
        <v>388</v>
      </c>
      <c r="C101" s="32" t="s">
        <v>389</v>
      </c>
      <c r="D101" s="32" t="s">
        <v>405</v>
      </c>
      <c r="E101" s="32" t="s">
        <v>120</v>
      </c>
      <c r="F101" s="32">
        <v>1</v>
      </c>
      <c r="G101">
        <v>36.111111111111114</v>
      </c>
      <c r="H101">
        <v>36.111111111111114</v>
      </c>
      <c r="I101">
        <v>36.111111111111114</v>
      </c>
      <c r="J101" s="32">
        <v>0</v>
      </c>
      <c r="K101" s="32">
        <v>0</v>
      </c>
    </row>
    <row r="102" spans="1:11">
      <c r="A102" t="s">
        <v>384</v>
      </c>
      <c r="B102" s="32" t="s">
        <v>383</v>
      </c>
      <c r="C102" t="s">
        <v>391</v>
      </c>
      <c r="D102" s="32" t="s">
        <v>393</v>
      </c>
      <c r="E102" s="32" t="s">
        <v>120</v>
      </c>
      <c r="F102" s="32">
        <v>1</v>
      </c>
      <c r="G102">
        <v>36.111111111111114</v>
      </c>
      <c r="H102">
        <v>36.111111111111114</v>
      </c>
      <c r="I102">
        <v>25</v>
      </c>
      <c r="J102" s="32">
        <v>0</v>
      </c>
      <c r="K102" s="32">
        <v>0.98100000000000009</v>
      </c>
    </row>
    <row r="103" spans="1:11">
      <c r="A103" t="s">
        <v>384</v>
      </c>
      <c r="B103" s="32" t="s">
        <v>383</v>
      </c>
      <c r="C103" t="s">
        <v>391</v>
      </c>
      <c r="D103" s="32" t="s">
        <v>394</v>
      </c>
      <c r="E103" s="32" t="s">
        <v>120</v>
      </c>
      <c r="F103" s="32">
        <v>1</v>
      </c>
      <c r="G103" s="32">
        <v>25</v>
      </c>
      <c r="H103">
        <v>36.111111111111114</v>
      </c>
      <c r="I103">
        <v>36.111111111111114</v>
      </c>
      <c r="J103" s="32">
        <v>0.98100000000000009</v>
      </c>
      <c r="K103" s="32">
        <v>0</v>
      </c>
    </row>
    <row r="104" spans="1:11">
      <c r="A104" t="s">
        <v>384</v>
      </c>
      <c r="B104" s="32" t="s">
        <v>383</v>
      </c>
      <c r="C104" t="s">
        <v>391</v>
      </c>
      <c r="D104" s="32" t="s">
        <v>395</v>
      </c>
      <c r="E104" s="32" t="s">
        <v>120</v>
      </c>
      <c r="F104" s="32">
        <v>1</v>
      </c>
      <c r="G104">
        <v>36.111111111111114</v>
      </c>
      <c r="H104">
        <v>36.111111111111114</v>
      </c>
      <c r="I104">
        <v>36.111111111111114</v>
      </c>
      <c r="J104" s="32">
        <v>0</v>
      </c>
      <c r="K104" s="32">
        <v>0</v>
      </c>
    </row>
    <row r="105" spans="1:11">
      <c r="A105" t="s">
        <v>384</v>
      </c>
      <c r="B105" s="32" t="s">
        <v>386</v>
      </c>
      <c r="C105" s="32" t="s">
        <v>389</v>
      </c>
      <c r="D105" s="32" t="s">
        <v>405</v>
      </c>
      <c r="E105" s="32" t="s">
        <v>120</v>
      </c>
      <c r="F105" s="32">
        <v>1</v>
      </c>
      <c r="G105">
        <v>36.111111111111114</v>
      </c>
      <c r="H105">
        <v>36.111111111111114</v>
      </c>
      <c r="I105">
        <v>36.111111111111114</v>
      </c>
      <c r="J105" s="32">
        <v>0</v>
      </c>
      <c r="K105" s="32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5"/>
  <sheetViews>
    <sheetView workbookViewId="0">
      <selection activeCell="C5" sqref="C5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  <row r="5" spans="1:9" s="30" customFormat="1">
      <c r="A5" s="30" t="s">
        <v>334</v>
      </c>
      <c r="B5" s="30" t="s">
        <v>380</v>
      </c>
      <c r="C5" s="30" t="s">
        <v>381</v>
      </c>
      <c r="D5" s="30">
        <v>1252</v>
      </c>
      <c r="E5" s="30">
        <v>2.7</v>
      </c>
      <c r="F5" s="30">
        <v>0.28000000000000003</v>
      </c>
      <c r="G5" s="30">
        <v>9.9</v>
      </c>
      <c r="H5" s="30" t="s">
        <v>229</v>
      </c>
      <c r="I5" s="30">
        <v>10.7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sqref="A1:G1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A13" sqref="A13"/>
    </sheetView>
  </sheetViews>
  <sheetFormatPr defaultRowHeight="14.4"/>
  <cols>
    <col min="1" max="1" width="30.5546875" bestFit="1" customWidth="1"/>
    <col min="2" max="2" width="46.5546875" customWidth="1"/>
    <col min="3" max="3" width="6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topLeftCell="A28" workbookViewId="0">
      <selection activeCell="B18" sqref="B18"/>
    </sheetView>
  </sheetViews>
  <sheetFormatPr defaultColWidth="9.109375" defaultRowHeight="14.4"/>
  <cols>
    <col min="2" max="2" width="13.8867187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7" t="s">
        <v>266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9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4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5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5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5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5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5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6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40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41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41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41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41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41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42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3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4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4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4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4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4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5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4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5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5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5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5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5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6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4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5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5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5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5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5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6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4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5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5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5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5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5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6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4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5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5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5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5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5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6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465-24BE-4C63-8078-09731E2BFE20}">
  <dimension ref="A1:H21"/>
  <sheetViews>
    <sheetView zoomScale="130" zoomScaleNormal="130" workbookViewId="0">
      <selection activeCell="A4" sqref="A4"/>
    </sheetView>
  </sheetViews>
  <sheetFormatPr defaultRowHeight="14.4"/>
  <sheetData>
    <row r="1" spans="1:8"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s="33" t="s">
        <v>403</v>
      </c>
      <c r="H1" t="s">
        <v>404</v>
      </c>
    </row>
    <row r="2" spans="1:8">
      <c r="A2">
        <v>1</v>
      </c>
      <c r="B2">
        <v>0.44</v>
      </c>
      <c r="C2">
        <v>0.39</v>
      </c>
      <c r="D2">
        <v>1.6000000000000001E-3</v>
      </c>
      <c r="E2">
        <f>(B2*1000)/C2</f>
        <v>1128.2051282051282</v>
      </c>
      <c r="F2">
        <f>D2*E2</f>
        <v>1.8051282051282052</v>
      </c>
      <c r="G2" s="33">
        <f>F2*1000/1000</f>
        <v>1.8051282051282052</v>
      </c>
      <c r="H2">
        <f>(G2/B2)*1000</f>
        <v>4102.5641025641025</v>
      </c>
    </row>
    <row r="3" spans="1:8">
      <c r="A3">
        <v>2</v>
      </c>
      <c r="G3" s="33"/>
    </row>
    <row r="4" spans="1:8">
      <c r="A4">
        <v>3</v>
      </c>
      <c r="B4">
        <v>0.42</v>
      </c>
      <c r="C4">
        <v>0.37</v>
      </c>
      <c r="D4">
        <v>1.6000000000000001E-3</v>
      </c>
      <c r="E4">
        <f>(B4*1000)/C4</f>
        <v>1135.1351351351352</v>
      </c>
      <c r="F4">
        <f>D4*E4</f>
        <v>1.8162162162162165</v>
      </c>
      <c r="G4" s="33">
        <f t="shared" ref="G4:G19" si="0">F4*1000/1000</f>
        <v>1.8162162162162165</v>
      </c>
      <c r="H4">
        <f>(G4/B4)*1000</f>
        <v>4324.3243243243251</v>
      </c>
    </row>
    <row r="5" spans="1:8">
      <c r="A5">
        <v>4</v>
      </c>
      <c r="B5">
        <v>0.57999999999999996</v>
      </c>
      <c r="C5">
        <v>0.51</v>
      </c>
      <c r="D5">
        <v>2.0999999999999999E-3</v>
      </c>
      <c r="E5">
        <f>(B5*1000)/C5</f>
        <v>1137.2549019607843</v>
      </c>
      <c r="F5">
        <f>D5*E5</f>
        <v>2.388235294117647</v>
      </c>
      <c r="G5" s="33">
        <f t="shared" si="0"/>
        <v>2.388235294117647</v>
      </c>
      <c r="H5">
        <f>(G5/B5)*1000</f>
        <v>4117.6470588235297</v>
      </c>
    </row>
    <row r="6" spans="1:8">
      <c r="A6">
        <v>5</v>
      </c>
      <c r="B6">
        <v>0.52</v>
      </c>
      <c r="C6">
        <v>0.46</v>
      </c>
      <c r="D6">
        <v>2E-3</v>
      </c>
      <c r="E6">
        <f>(B6*1000)/C6</f>
        <v>1130.4347826086955</v>
      </c>
      <c r="F6">
        <f>D6*E6</f>
        <v>2.2608695652173911</v>
      </c>
      <c r="G6" s="33">
        <f t="shared" si="0"/>
        <v>2.2608695652173911</v>
      </c>
      <c r="H6">
        <f>(G6/B6)*1000</f>
        <v>4347.8260869565211</v>
      </c>
    </row>
    <row r="7" spans="1:8">
      <c r="A7">
        <v>6</v>
      </c>
      <c r="B7">
        <v>0.84</v>
      </c>
      <c r="C7">
        <v>0.74</v>
      </c>
      <c r="D7">
        <v>3.0999999999999999E-3</v>
      </c>
      <c r="E7">
        <f>(B7*1000)/C7</f>
        <v>1135.1351351351352</v>
      </c>
      <c r="F7">
        <f>D7*E7</f>
        <v>3.5189189189189189</v>
      </c>
      <c r="G7" s="33">
        <f t="shared" si="0"/>
        <v>3.5189189189189189</v>
      </c>
      <c r="H7">
        <f>(G7/B7)*1000</f>
        <v>4189.1891891891892</v>
      </c>
    </row>
    <row r="8" spans="1:8">
      <c r="A8">
        <v>7</v>
      </c>
      <c r="G8" s="33"/>
    </row>
    <row r="9" spans="1:8">
      <c r="A9">
        <v>8</v>
      </c>
      <c r="B9">
        <v>0.65</v>
      </c>
      <c r="C9">
        <v>0.57999999999999996</v>
      </c>
      <c r="D9">
        <v>2.3999999999999998E-3</v>
      </c>
      <c r="E9">
        <f>(B9*1000)/C9</f>
        <v>1120.6896551724139</v>
      </c>
      <c r="F9">
        <f>D9*E9</f>
        <v>2.6896551724137931</v>
      </c>
      <c r="G9" s="33">
        <f t="shared" si="0"/>
        <v>2.6896551724137931</v>
      </c>
      <c r="H9">
        <f>(G9/B9)*1000</f>
        <v>4137.9310344827591</v>
      </c>
    </row>
    <row r="10" spans="1:8">
      <c r="A10">
        <v>9</v>
      </c>
      <c r="B10">
        <v>1.1499999999999999</v>
      </c>
      <c r="C10">
        <v>1.02</v>
      </c>
      <c r="D10">
        <v>4.0000000000000001E-3</v>
      </c>
      <c r="E10">
        <f>(B10*1000)/C10</f>
        <v>1127.4509803921569</v>
      </c>
      <c r="F10">
        <f>D10*E10</f>
        <v>4.5098039215686274</v>
      </c>
      <c r="G10" s="33">
        <f t="shared" si="0"/>
        <v>4.5098039215686274</v>
      </c>
      <c r="H10">
        <f>(G10/B10)*1000</f>
        <v>3921.5686274509808</v>
      </c>
    </row>
    <row r="11" spans="1:8">
      <c r="A11">
        <v>10</v>
      </c>
      <c r="B11">
        <v>0.69</v>
      </c>
      <c r="C11">
        <v>0.61</v>
      </c>
      <c r="D11">
        <v>2.3E-3</v>
      </c>
      <c r="E11">
        <f>(B11*1000)/C11</f>
        <v>1131.1475409836066</v>
      </c>
      <c r="F11">
        <f>D11*E11</f>
        <v>2.6016393442622952</v>
      </c>
      <c r="G11" s="33">
        <f t="shared" si="0"/>
        <v>2.6016393442622952</v>
      </c>
      <c r="H11">
        <f>(G11/B11)*1000</f>
        <v>3770.4918032786886</v>
      </c>
    </row>
    <row r="12" spans="1:8">
      <c r="A12">
        <v>11</v>
      </c>
      <c r="B12">
        <v>0.7</v>
      </c>
      <c r="C12">
        <v>0.62</v>
      </c>
      <c r="D12">
        <v>2E-3</v>
      </c>
      <c r="E12">
        <f>(B12*1000)/C12</f>
        <v>1129.0322580645161</v>
      </c>
      <c r="F12">
        <f>D12*E12</f>
        <v>2.258064516129032</v>
      </c>
      <c r="G12" s="33">
        <f t="shared" si="0"/>
        <v>2.258064516129032</v>
      </c>
      <c r="H12">
        <f>(G12/B12)*1000</f>
        <v>3225.8064516129029</v>
      </c>
    </row>
    <row r="13" spans="1:8">
      <c r="A13">
        <v>12</v>
      </c>
      <c r="B13">
        <v>0.54</v>
      </c>
      <c r="C13">
        <v>0.48</v>
      </c>
      <c r="D13">
        <v>1.8E-3</v>
      </c>
      <c r="E13">
        <f>(B13*1000)/C13</f>
        <v>1125</v>
      </c>
      <c r="F13">
        <f>D13*E13</f>
        <v>2.0249999999999999</v>
      </c>
      <c r="G13" s="33">
        <f t="shared" si="0"/>
        <v>2.0249999999999999</v>
      </c>
      <c r="H13">
        <f>(G13/B13)*1000</f>
        <v>3749.9999999999995</v>
      </c>
    </row>
    <row r="14" spans="1:8">
      <c r="A14">
        <v>13</v>
      </c>
      <c r="G14" s="33"/>
    </row>
    <row r="15" spans="1:8">
      <c r="A15">
        <v>14</v>
      </c>
      <c r="B15">
        <v>0.56000000000000005</v>
      </c>
      <c r="C15">
        <v>0.49</v>
      </c>
      <c r="D15">
        <v>1.6999999999999999E-3</v>
      </c>
      <c r="E15">
        <f>(B15*1000)/C15</f>
        <v>1142.8571428571429</v>
      </c>
      <c r="F15">
        <f>D15*E15</f>
        <v>1.9428571428571428</v>
      </c>
      <c r="G15" s="33">
        <f t="shared" si="0"/>
        <v>1.9428571428571428</v>
      </c>
      <c r="H15">
        <f>(G15/B15)*1000</f>
        <v>3469.3877551020405</v>
      </c>
    </row>
    <row r="16" spans="1:8">
      <c r="A16">
        <v>15</v>
      </c>
      <c r="G16" s="33"/>
    </row>
    <row r="17" spans="1:8">
      <c r="A17">
        <v>16</v>
      </c>
      <c r="B17">
        <v>0.71</v>
      </c>
      <c r="C17">
        <v>0.63</v>
      </c>
      <c r="D17">
        <v>2.2000000000000001E-3</v>
      </c>
      <c r="E17">
        <f>(B17*1000)/C17</f>
        <v>1126.984126984127</v>
      </c>
      <c r="F17">
        <f>D17*E17</f>
        <v>2.4793650793650794</v>
      </c>
      <c r="G17" s="33">
        <f t="shared" si="0"/>
        <v>2.4793650793650794</v>
      </c>
      <c r="H17">
        <f>(G17/B17)*1000</f>
        <v>3492.0634920634925</v>
      </c>
    </row>
    <row r="18" spans="1:8">
      <c r="A18">
        <v>17</v>
      </c>
      <c r="B18">
        <v>1.17</v>
      </c>
      <c r="C18">
        <v>1.03</v>
      </c>
      <c r="D18">
        <v>3.7000000000000002E-3</v>
      </c>
      <c r="E18">
        <f>(B18*1000)/C18</f>
        <v>1135.9223300970873</v>
      </c>
      <c r="F18">
        <f>D18*E18</f>
        <v>4.2029126213592232</v>
      </c>
      <c r="G18" s="33">
        <f t="shared" si="0"/>
        <v>4.2029126213592232</v>
      </c>
      <c r="H18">
        <f>(G18/B18)*1000</f>
        <v>3592.2330097087379</v>
      </c>
    </row>
    <row r="19" spans="1:8">
      <c r="A19">
        <v>18</v>
      </c>
      <c r="B19">
        <v>2.88</v>
      </c>
      <c r="C19">
        <v>2.5499999999999998</v>
      </c>
      <c r="D19">
        <v>9.9000000000000008E-3</v>
      </c>
      <c r="E19">
        <f>(B19*1000)/C19</f>
        <v>1129.4117647058824</v>
      </c>
      <c r="F19">
        <f>D19*E19</f>
        <v>11.181176470588237</v>
      </c>
      <c r="G19" s="33">
        <f t="shared" si="0"/>
        <v>11.181176470588237</v>
      </c>
      <c r="H19">
        <f>(G19/B19)*1000</f>
        <v>3882.3529411764716</v>
      </c>
    </row>
    <row r="20" spans="1:8">
      <c r="G20" s="33"/>
    </row>
    <row r="21" spans="1:8">
      <c r="G21" s="3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FDE463-4D3F-41EC-839E-DA16C78214B4}">
  <ds:schemaRefs>
    <ds:schemaRef ds:uri="0577e6a0-5f74-4659-a81a-c7bdc984432d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5c8fe0e-f8db-4fac-9fd3-e69469f9c90b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Test data</vt:lpstr>
      <vt:lpstr>Sector data</vt:lpstr>
      <vt:lpstr>Maneuver data</vt:lpstr>
      <vt:lpstr>Vehicle data</vt:lpstr>
      <vt:lpstr>Tyre_data</vt:lpstr>
      <vt:lpstr>Constants</vt:lpstr>
      <vt:lpstr>Abrasion</vt:lpstr>
      <vt:lpstr>Cenek et al. 1997</vt:lpstr>
      <vt:lpstr>Abrasion_ADAC</vt:lpstr>
      <vt:lpstr>Tyre_ADAC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Quik</cp:lastModifiedBy>
  <cp:revision/>
  <dcterms:created xsi:type="dcterms:W3CDTF">2024-02-12T13:49:32Z</dcterms:created>
  <dcterms:modified xsi:type="dcterms:W3CDTF">2024-08-26T11:38:40Z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