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ber Inventory\"/>
    </mc:Choice>
  </mc:AlternateContent>
  <bookViews>
    <workbookView xWindow="0" yWindow="0" windowWidth="20490" windowHeight="7755" firstSheet="2" activeTab="3"/>
  </bookViews>
  <sheets>
    <sheet name="Sheet1" sheetId="1" r:id="rId1"/>
    <sheet name="Sheet3" sheetId="2" r:id="rId2"/>
    <sheet name="Inventory" sheetId="3" r:id="rId3"/>
    <sheet name="Nested Products" sheetId="4" r:id="rId4"/>
  </sheets>
  <calcPr calcId="152511"/>
  <extLst>
    <ext uri="GoogleSheetsCustomDataVersion2">
      <go:sheetsCustomData xmlns:go="http://customooxmlschemas.google.com/" r:id="rId8" roundtripDataChecksum="xKMrBJ+ezTmy8KKKKQ2fS5R/sne/J9p7urw704U9uQ8="/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76" i="1"/>
  <c r="B72" i="1"/>
  <c r="K69" i="1"/>
  <c r="J69" i="1"/>
  <c r="B68" i="1"/>
  <c r="K66" i="1"/>
  <c r="K67" i="1" s="1"/>
  <c r="J66" i="1"/>
  <c r="J67" i="1" s="1"/>
  <c r="B64" i="1"/>
  <c r="H60" i="1"/>
  <c r="G60" i="1"/>
  <c r="F60" i="1"/>
  <c r="C60" i="1"/>
  <c r="B60" i="1"/>
  <c r="C52" i="1"/>
  <c r="C54" i="1" s="1"/>
  <c r="C55" i="1" s="1"/>
  <c r="B52" i="1"/>
  <c r="B53" i="1" s="1"/>
  <c r="C50" i="1"/>
  <c r="C51" i="1" s="1"/>
  <c r="B50" i="1"/>
  <c r="B51" i="1" s="1"/>
  <c r="C41" i="1"/>
  <c r="C39" i="1"/>
  <c r="C40" i="1" s="1"/>
  <c r="M38" i="1"/>
  <c r="C38" i="1"/>
  <c r="B38" i="1"/>
  <c r="B41" i="1" s="1"/>
  <c r="M36" i="1"/>
  <c r="J34" i="1"/>
  <c r="B42" i="1" l="1"/>
  <c r="B43" i="1" s="1"/>
  <c r="B44" i="1" s="1"/>
  <c r="C43" i="1"/>
  <c r="C44" i="1" s="1"/>
  <c r="F52" i="1"/>
  <c r="B54" i="1"/>
  <c r="B55" i="1" s="1"/>
  <c r="J70" i="1"/>
  <c r="K71" i="1" s="1"/>
  <c r="K72" i="1" s="1"/>
  <c r="B39" i="1"/>
  <c r="B40" i="1" s="1"/>
  <c r="L68" i="1"/>
  <c r="J71" i="1" l="1"/>
  <c r="J72" i="1" s="1"/>
</calcChain>
</file>

<file path=xl/sharedStrings.xml><?xml version="1.0" encoding="utf-8"?>
<sst xmlns="http://schemas.openxmlformats.org/spreadsheetml/2006/main" count="386" uniqueCount="229">
  <si>
    <t>To take out efficiency parameters</t>
  </si>
  <si>
    <t>Machines with operators</t>
  </si>
  <si>
    <t>Operator needed</t>
  </si>
  <si>
    <t>Tubular / Wire skip machine</t>
  </si>
  <si>
    <t>1+1</t>
  </si>
  <si>
    <t>Basket for wire twisting</t>
  </si>
  <si>
    <t>Aluminium wire drawing and welding</t>
  </si>
  <si>
    <t>Steel wire drawing and welding</t>
  </si>
  <si>
    <t>Spooling (Aluminium)</t>
  </si>
  <si>
    <t>Spooling (Steel)</t>
  </si>
  <si>
    <t>Aluminium scrap box</t>
  </si>
  <si>
    <t>Rod breakdown Machine (1)</t>
  </si>
  <si>
    <t>Rod breakdown Machine (2)</t>
  </si>
  <si>
    <t>HTML Form creation and DB - SQL (Secured)</t>
  </si>
  <si>
    <t>Unloading</t>
  </si>
  <si>
    <t>1. Godown Name
2. From (optional)
3. Date
4. Contractor who unloaded?
---
1. Al size (Optional)
2. Steel size (Optional)
3. Weight of the bundle
4. Is alloy? &lt;DROPDOWN (Y/N)&gt;</t>
  </si>
  <si>
    <t>1. AL size
2. Steel size
3. Al percentage
4. Steel percentage
5. Weight of the bundle
6. No of the bundle in (1 of &lt;TOTAL&gt;) verbiage
Sorted basis on weight - lowest to highest, below 50KGS to be red, Alloy Y/N column, Godown name</t>
  </si>
  <si>
    <t>Loading</t>
  </si>
  <si>
    <t>1. Godown Name
2. From (optional)
3. Date
4. Contractor who loaded?
---
1. Al size (Optional)
2. Steel size (Optional)
3. Weight of the bundle
4. Is alloy? &lt;DROPDOWN (Y/N)&gt;</t>
  </si>
  <si>
    <t>Lab. Tests</t>
  </si>
  <si>
    <t>Name</t>
  </si>
  <si>
    <t>Description</t>
  </si>
  <si>
    <t>Appropriate cost of setup</t>
  </si>
  <si>
    <t>Raw materials required</t>
  </si>
  <si>
    <t>Vendor list</t>
  </si>
  <si>
    <t>Party Number</t>
  </si>
  <si>
    <t>GSTIN</t>
  </si>
  <si>
    <t>Party Grade</t>
  </si>
  <si>
    <t>Time Guarantee for Credit</t>
  </si>
  <si>
    <t>Last Credit cycle</t>
  </si>
  <si>
    <t>Credit Due (- for Debit)</t>
  </si>
  <si>
    <t>Any guarantee party?</t>
  </si>
  <si>
    <t>Purchase / Sale / Both?</t>
  </si>
  <si>
    <t>Major products dealt in with HSN code</t>
  </si>
  <si>
    <t>Manufactured also?</t>
  </si>
  <si>
    <t>Manufactured rates</t>
  </si>
  <si>
    <t>POC name</t>
  </si>
  <si>
    <t>POC Contact Info</t>
  </si>
  <si>
    <t>Last Traded Values with Products</t>
  </si>
  <si>
    <t>Last meeting</t>
  </si>
  <si>
    <t>Address (work)</t>
  </si>
  <si>
    <t>Client list</t>
  </si>
  <si>
    <t>if yes then which one</t>
  </si>
  <si>
    <t>Caculators with indexing</t>
  </si>
  <si>
    <t>&lt;ALL with SWG in place of AWG&gt;</t>
  </si>
  <si>
    <t>HEADINGS</t>
  </si>
  <si>
    <t>DATA</t>
  </si>
  <si>
    <t>NOTES</t>
  </si>
  <si>
    <t>NOTES FOR RAHUL</t>
  </si>
  <si>
    <t>MM to Inch</t>
  </si>
  <si>
    <t>Machining expenses</t>
  </si>
  <si>
    <t>INCHES</t>
  </si>
  <si>
    <t>Size in MM</t>
  </si>
  <si>
    <t>Size in Inch</t>
  </si>
  <si>
    <t>Number of layers</t>
  </si>
  <si>
    <t>Cost of Conductor</t>
  </si>
  <si>
    <t>The cost of the conductor which needs to be calculated as per the percentages should be entered here.</t>
  </si>
  <si>
    <t>Number of strands</t>
  </si>
  <si>
    <t>Aluminium</t>
  </si>
  <si>
    <t>Steel</t>
  </si>
  <si>
    <t>MANF COST</t>
  </si>
  <si>
    <t>Diameter (inches)</t>
  </si>
  <si>
    <t>The diameter of the wires (individual) in inches. If there is only steel or aluminium, only enter those values</t>
  </si>
  <si>
    <t>Overall Diameter</t>
  </si>
  <si>
    <t>Diameter (mm)</t>
  </si>
  <si>
    <t>No specific requirement</t>
  </si>
  <si>
    <t>Radius (mm)</t>
  </si>
  <si>
    <t>Cross sectional area</t>
  </si>
  <si>
    <t>CSA (suggested)</t>
  </si>
  <si>
    <t>Don't know how they came up with the different multipliers for aluminium and steel, I think this should be based on density.</t>
  </si>
  <si>
    <t>Total sugested CSA</t>
  </si>
  <si>
    <t>Resistance = Resistivity Length / Area</t>
  </si>
  <si>
    <t>Percentage</t>
  </si>
  <si>
    <t>The calculated percentages</t>
  </si>
  <si>
    <t>`</t>
  </si>
  <si>
    <t>Cost</t>
  </si>
  <si>
    <t>The calculated cost as per percentage of the cost input of the conductor</t>
  </si>
  <si>
    <t>MILIMETERS</t>
  </si>
  <si>
    <t>Put size from conductor list here to get per KM weight</t>
  </si>
  <si>
    <t>Till weasel, atleast 10 INR added</t>
  </si>
  <si>
    <t>Thinner than weasel, INR 12 atleast to be added</t>
  </si>
  <si>
    <t>Per KM weight</t>
  </si>
  <si>
    <t>AWG to Diameter and Area</t>
  </si>
  <si>
    <t>Gauge Number</t>
  </si>
  <si>
    <t>Diameter</t>
  </si>
  <si>
    <t>Area</t>
  </si>
  <si>
    <t>AWG</t>
  </si>
  <si>
    <t>MM</t>
  </si>
  <si>
    <t>Inches</t>
  </si>
  <si>
    <t>kcmil</t>
  </si>
  <si>
    <t>in2</t>
  </si>
  <si>
    <t>mm2</t>
  </si>
  <si>
    <t>Diameter (MM) to AWG</t>
  </si>
  <si>
    <t>Diameter (MM)</t>
  </si>
  <si>
    <t>Diameter (INCHES) to AWG</t>
  </si>
  <si>
    <t>Diameter (INCHES)</t>
  </si>
  <si>
    <t>Number of wires</t>
  </si>
  <si>
    <t>INCHES to MM</t>
  </si>
  <si>
    <t>INCHES^2 to MM^2</t>
  </si>
  <si>
    <t>INCHES2</t>
  </si>
  <si>
    <t>MM2</t>
  </si>
  <si>
    <t>Database of all products (Filling remainder of sections)</t>
  </si>
  <si>
    <t>S. No.</t>
  </si>
  <si>
    <t>ACSR Conductor Code</t>
  </si>
  <si>
    <t>AREA (mm2)</t>
  </si>
  <si>
    <t>Number of Aluminium wires</t>
  </si>
  <si>
    <t>Number of Steel wires</t>
  </si>
  <si>
    <t>Nomenclature (A/S/D)</t>
  </si>
  <si>
    <t>N - number of layers</t>
  </si>
  <si>
    <t>Gauge (Aluminium)</t>
  </si>
  <si>
    <t>Gauge (Steel)</t>
  </si>
  <si>
    <t>WEIGHT (Kg/Km)</t>
  </si>
  <si>
    <t>Current Carrying Capacity at 45.C* (Amp)</t>
  </si>
  <si>
    <t>Ultimate Strength (KG)</t>
  </si>
  <si>
    <t>Total cross sectional area</t>
  </si>
  <si>
    <t>Mole</t>
  </si>
  <si>
    <t>6/1/1.5</t>
  </si>
  <si>
    <t>Squirrel</t>
  </si>
  <si>
    <t>Weasel</t>
  </si>
  <si>
    <t>Rabbit</t>
  </si>
  <si>
    <t>Raccoon</t>
  </si>
  <si>
    <t>Dog</t>
  </si>
  <si>
    <t>(AL) 4.72 | (Steel) 1.57</t>
  </si>
  <si>
    <t>Wolf</t>
  </si>
  <si>
    <t>Panther</t>
  </si>
  <si>
    <t>Zebra</t>
  </si>
  <si>
    <t>Moose</t>
  </si>
  <si>
    <t>Gopher</t>
  </si>
  <si>
    <t>Fox</t>
  </si>
  <si>
    <t>Ferret</t>
  </si>
  <si>
    <t>Mink</t>
  </si>
  <si>
    <t>Beaver</t>
  </si>
  <si>
    <t>Otter</t>
  </si>
  <si>
    <t>Cat</t>
  </si>
  <si>
    <t>Leopard</t>
  </si>
  <si>
    <t>(AL) 5.28 | (Steel) 1.75</t>
  </si>
  <si>
    <t>Tiger</t>
  </si>
  <si>
    <t>Lion</t>
  </si>
  <si>
    <t>Goat</t>
  </si>
  <si>
    <t>Deer</t>
  </si>
  <si>
    <t>Drake</t>
  </si>
  <si>
    <t>UNDER DOUBT</t>
  </si>
  <si>
    <t>Birsmisk</t>
  </si>
  <si>
    <t>Inventory</t>
  </si>
  <si>
    <t>S.No.</t>
  </si>
  <si>
    <t>Product</t>
  </si>
  <si>
    <t>Product Name</t>
  </si>
  <si>
    <t>Product Grade</t>
  </si>
  <si>
    <t>Quantity (KGS / MTS)</t>
  </si>
  <si>
    <t>Stock Checked on?</t>
  </si>
  <si>
    <t>Stock less? (red below a threshold)</t>
  </si>
  <si>
    <t>Godown</t>
  </si>
  <si>
    <t>From vendor (optional)</t>
  </si>
  <si>
    <t>ACSR</t>
  </si>
  <si>
    <t>&lt;List from ACSR list&gt;</t>
  </si>
  <si>
    <t>AAC</t>
  </si>
  <si>
    <t>&lt;List from AAC list&gt;</t>
  </si>
  <si>
    <t>GI Wire</t>
  </si>
  <si>
    <t>Polymer Insulator</t>
  </si>
  <si>
    <t>Porcelain insulator</t>
  </si>
  <si>
    <t>Glass Insulator</t>
  </si>
  <si>
    <t>Jumper Cable</t>
  </si>
  <si>
    <t>Stay Wires</t>
  </si>
  <si>
    <t>Earthing wire</t>
  </si>
  <si>
    <t>Earthing rod</t>
  </si>
  <si>
    <t>Stay elbow</t>
  </si>
  <si>
    <t>Stay Rod</t>
  </si>
  <si>
    <t>AAAC</t>
  </si>
  <si>
    <t>&lt;List from AAAC list&gt;</t>
  </si>
  <si>
    <t>Aerial Bunched Cable</t>
  </si>
  <si>
    <t>Aluminium scrap</t>
  </si>
  <si>
    <t>Aluminium wire</t>
  </si>
  <si>
    <t>Steel wire</t>
  </si>
  <si>
    <t xml:space="preserve">Aluminium Conductor Steel Reinforced </t>
  </si>
  <si>
    <t>Actual</t>
  </si>
  <si>
    <t>YES</t>
  </si>
  <si>
    <t>Wazirpur</t>
  </si>
  <si>
    <t>Vendor 1</t>
  </si>
  <si>
    <t>All Aluminium Conductor</t>
  </si>
  <si>
    <t>NO</t>
  </si>
  <si>
    <t>Vendor 2</t>
  </si>
  <si>
    <t>Wire</t>
  </si>
  <si>
    <t>EC</t>
  </si>
  <si>
    <t>Narela</t>
  </si>
  <si>
    <t>Vendor 3</t>
  </si>
  <si>
    <t>Insulator</t>
  </si>
  <si>
    <t>Local</t>
  </si>
  <si>
    <t>Pooth Khurd</t>
  </si>
  <si>
    <t>Vendor 4</t>
  </si>
  <si>
    <t>Structural Components</t>
  </si>
  <si>
    <t>Vendor 5</t>
  </si>
  <si>
    <t>All Aluminium Alloy Conductor</t>
  </si>
  <si>
    <t>Prahladpur</t>
  </si>
  <si>
    <t>Vendor 13</t>
  </si>
  <si>
    <t>Vendor 14</t>
  </si>
  <si>
    <t>Aluminium Scrap</t>
  </si>
  <si>
    <t>Vendor 15</t>
  </si>
  <si>
    <t>Sr. No.</t>
  </si>
  <si>
    <t>Inventry_id</t>
  </si>
  <si>
    <t>Size(mm)</t>
  </si>
  <si>
    <t>Size(inches)</t>
  </si>
  <si>
    <t>6/1/2.11</t>
  </si>
  <si>
    <t>6/1/2.59</t>
  </si>
  <si>
    <t>6/1/3.35</t>
  </si>
  <si>
    <t>6/1/4.09</t>
  </si>
  <si>
    <t>30/7/2.59</t>
  </si>
  <si>
    <t>30/7/3</t>
  </si>
  <si>
    <t>54/7/3.18</t>
  </si>
  <si>
    <t>54/7/3.53</t>
  </si>
  <si>
    <t>6/1/2.36</t>
  </si>
  <si>
    <t>6/1/2.79</t>
  </si>
  <si>
    <t>6/1/3</t>
  </si>
  <si>
    <t>6/1/3.66</t>
  </si>
  <si>
    <t>6/1/3.99</t>
  </si>
  <si>
    <t>6/1/4.22</t>
  </si>
  <si>
    <t>6/1/4.5</t>
  </si>
  <si>
    <t>30/7/2.36</t>
  </si>
  <si>
    <t>30/7/3.18</t>
  </si>
  <si>
    <t>30/7/3.71</t>
  </si>
  <si>
    <t>30/7/4.27</t>
  </si>
  <si>
    <t>ProductName</t>
  </si>
  <si>
    <t>ProductGrade</t>
  </si>
  <si>
    <t>Quantity(KGS/MTS)</t>
  </si>
  <si>
    <t>StockCheckedon?</t>
  </si>
  <si>
    <t>Fromvendor(optional)</t>
  </si>
  <si>
    <t>Stockless</t>
  </si>
  <si>
    <t>ProductTypes</t>
  </si>
  <si>
    <t>Threshold</t>
  </si>
  <si>
    <t>Gl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</si>
</sst>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₹&quot;#,##0.00"/>
    <numFmt numFmtId="166" formatCode="yyyy\-mm\-dd"/>
    <numFmt numFmtId="167" formatCode="0.0000"/>
  </numFmts>
  <fonts count="34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b/>
      <u/>
      <sz val="12"/>
      <color theme="1"/>
      <name val="Calibri"/>
    </font>
    <font>
      <u/>
      <sz val="12"/>
      <color theme="1"/>
      <name val="Calibri"/>
    </font>
    <font>
      <b/>
      <u/>
      <sz val="12"/>
      <color theme="1"/>
      <name val="Calibri"/>
    </font>
    <font>
      <sz val="12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u/>
      <sz val="12"/>
      <color theme="1"/>
      <name val="Calibri"/>
    </font>
    <font>
      <b/>
      <sz val="12"/>
      <color rgb="FFFF0000"/>
      <name val="Calibri"/>
    </font>
    <font>
      <b/>
      <u/>
      <sz val="12"/>
      <color theme="1"/>
      <name val="Calibri"/>
    </font>
    <font>
      <i/>
      <sz val="12"/>
      <color theme="1"/>
      <name val="Calibri"/>
    </font>
    <font>
      <b/>
      <sz val="14"/>
      <color rgb="FF444444"/>
      <name val="Arial"/>
    </font>
    <font>
      <sz val="14"/>
      <color rgb="FF444444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D0D0D"/>
      <name val="Söhne"/>
    </font>
    <font>
      <sz val="12"/>
      <color rgb="FF0D0D0D"/>
      <name val="Arial"/>
    </font>
    <font>
      <sz val="12"/>
      <color rgb="FF1F1F1F"/>
      <name val="Arial"/>
    </font>
    <font>
      <sz val="9"/>
      <color rgb="FF1F1F1F"/>
      <name val="&quot;Google Sans&quot;"/>
    </font>
    <font>
      <sz val="12"/>
      <color theme="1"/>
      <name val="Arial"/>
    </font>
    <font>
      <sz val="12"/>
      <color rgb="FF000000"/>
      <name val="Docs-Calibri"/>
    </font>
    <font>
      <sz val="12"/>
      <color theme="0"/>
      <name val="Calibri"/>
      <scheme val="minor"/>
    </font>
    <font>
      <sz val="12"/>
      <color theme="0"/>
      <name val="Söhne"/>
    </font>
    <font>
      <sz val="9"/>
      <color theme="0"/>
      <name val="&quot;Google Sans&quot;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>
      <alignment wrapText="1"/>
    </xf>
    <xf numFmtId="0" fontId="1" fillId="0" borderId="0" xfId="0" applyFont="1" applyAlignment="1"/>
    <xf numFmtId="0" fontId="4" fillId="2" borderId="1" xfId="0" applyFont="1" applyFill="1" applyBorder="1"/>
    <xf numFmtId="0" fontId="5" fillId="2" borderId="1" xfId="0" applyFont="1" applyFill="1" applyBorder="1"/>
    <xf numFmtId="0" fontId="8" fillId="0" borderId="4" xfId="0" applyFont="1" applyBorder="1"/>
    <xf numFmtId="0" fontId="9" fillId="0" borderId="0" xfId="0" applyFont="1"/>
    <xf numFmtId="0" fontId="10" fillId="0" borderId="0" xfId="0" applyFont="1"/>
    <xf numFmtId="0" fontId="3" fillId="3" borderId="1" xfId="0" applyFont="1" applyFill="1" applyBorder="1"/>
    <xf numFmtId="0" fontId="12" fillId="0" borderId="8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9" xfId="0" applyFont="1" applyBorder="1"/>
    <xf numFmtId="164" fontId="3" fillId="4" borderId="10" xfId="0" applyNumberFormat="1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right"/>
    </xf>
    <xf numFmtId="0" fontId="2" fillId="0" borderId="10" xfId="0" applyFont="1" applyBorder="1"/>
    <xf numFmtId="0" fontId="3" fillId="0" borderId="10" xfId="0" applyFont="1" applyBorder="1"/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3" borderId="15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164" fontId="3" fillId="0" borderId="10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0" fontId="3" fillId="5" borderId="10" xfId="0" applyNumberFormat="1" applyFont="1" applyFill="1" applyBorder="1" applyAlignment="1">
      <alignment horizontal="right"/>
    </xf>
    <xf numFmtId="165" fontId="3" fillId="5" borderId="10" xfId="0" applyNumberFormat="1" applyFont="1" applyFill="1" applyBorder="1" applyAlignment="1">
      <alignment horizontal="right"/>
    </xf>
    <xf numFmtId="0" fontId="15" fillId="0" borderId="8" xfId="0" applyFont="1" applyBorder="1"/>
    <xf numFmtId="10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16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9" xfId="0" applyFont="1" applyBorder="1"/>
    <xf numFmtId="0" fontId="17" fillId="0" borderId="0" xfId="0" applyFont="1"/>
    <xf numFmtId="165" fontId="3" fillId="0" borderId="0" xfId="0" applyNumberFormat="1" applyFont="1"/>
    <xf numFmtId="0" fontId="3" fillId="0" borderId="16" xfId="0" applyFont="1" applyBorder="1"/>
    <xf numFmtId="0" fontId="2" fillId="6" borderId="10" xfId="0" applyFont="1" applyFill="1" applyBorder="1"/>
    <xf numFmtId="0" fontId="3" fillId="5" borderId="10" xfId="0" applyFont="1" applyFill="1" applyBorder="1" applyAlignment="1">
      <alignment horizontal="center"/>
    </xf>
    <xf numFmtId="0" fontId="3" fillId="5" borderId="10" xfId="0" applyFont="1" applyFill="1" applyBorder="1"/>
    <xf numFmtId="0" fontId="18" fillId="0" borderId="0" xfId="0" applyFont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0" fillId="0" borderId="0" xfId="0" applyFont="1"/>
    <xf numFmtId="0" fontId="25" fillId="8" borderId="0" xfId="0" applyFont="1" applyFill="1" applyAlignment="1"/>
    <xf numFmtId="0" fontId="1" fillId="0" borderId="0" xfId="0" applyFont="1"/>
    <xf numFmtId="49" fontId="1" fillId="0" borderId="0" xfId="0" applyNumberFormat="1" applyFont="1"/>
    <xf numFmtId="167" fontId="1" fillId="0" borderId="0" xfId="0" applyNumberFormat="1" applyFont="1"/>
    <xf numFmtId="0" fontId="3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166" fontId="29" fillId="8" borderId="0" xfId="0" applyNumberFormat="1" applyFont="1" applyFill="1" applyAlignment="1"/>
    <xf numFmtId="0" fontId="30" fillId="8" borderId="0" xfId="0" applyFont="1" applyFill="1" applyAlignment="1"/>
    <xf numFmtId="0" fontId="21" fillId="0" borderId="17" xfId="0" applyFont="1" applyBorder="1"/>
    <xf numFmtId="0" fontId="1" fillId="0" borderId="17" xfId="0" applyFont="1" applyBorder="1" applyAlignment="1"/>
    <xf numFmtId="0" fontId="20" fillId="0" borderId="17" xfId="0" applyFont="1" applyBorder="1" applyAlignment="1"/>
    <xf numFmtId="166" fontId="22" fillId="8" borderId="17" xfId="0" applyNumberFormat="1" applyFont="1" applyFill="1" applyBorder="1" applyAlignment="1"/>
    <xf numFmtId="0" fontId="23" fillId="8" borderId="17" xfId="0" applyFont="1" applyFill="1" applyBorder="1" applyAlignment="1"/>
    <xf numFmtId="0" fontId="20" fillId="0" borderId="17" xfId="0" applyFont="1" applyBorder="1"/>
    <xf numFmtId="0" fontId="24" fillId="8" borderId="17" xfId="0" applyFont="1" applyFill="1" applyBorder="1" applyAlignment="1"/>
    <xf numFmtId="0" fontId="25" fillId="8" borderId="17" xfId="0" applyFont="1" applyFill="1" applyBorder="1" applyAlignment="1"/>
    <xf numFmtId="0" fontId="26" fillId="0" borderId="17" xfId="0" applyFont="1" applyBorder="1" applyAlignment="1"/>
    <xf numFmtId="0" fontId="27" fillId="8" borderId="17" xfId="0" applyFont="1" applyFill="1" applyBorder="1" applyAlignment="1">
      <alignment horizontal="left"/>
    </xf>
    <xf numFmtId="0" fontId="31" fillId="0" borderId="0" xfId="0" applyFont="1" applyAlignment="1"/>
    <xf numFmtId="0" fontId="32" fillId="0" borderId="17" xfId="0" applyFont="1" applyBorder="1"/>
    <xf numFmtId="0" fontId="33" fillId="0" borderId="0" xfId="0" applyFont="1" applyAlignment="1"/>
    <xf numFmtId="0" fontId="33" fillId="0" borderId="0" xfId="0" applyFont="1"/>
    <xf numFmtId="0" fontId="11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164" fontId="3" fillId="0" borderId="11" xfId="0" applyNumberFormat="1" applyFont="1" applyBorder="1" applyAlignment="1">
      <alignment horizontal="center"/>
    </xf>
    <xf numFmtId="0" fontId="7" fillId="0" borderId="12" xfId="0" applyFont="1" applyBorder="1"/>
    <xf numFmtId="164" fontId="3" fillId="4" borderId="1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9" xfId="0" applyFont="1" applyBorder="1"/>
    <xf numFmtId="0" fontId="6" fillId="0" borderId="2" xfId="0" applyFont="1" applyBorder="1" applyAlignment="1">
      <alignment horizontal="center"/>
    </xf>
    <xf numFmtId="0" fontId="7" fillId="0" borderId="3" xfId="0" applyFont="1" applyBorder="1"/>
    <xf numFmtId="0" fontId="3" fillId="4" borderId="11" xfId="0" applyFont="1" applyFill="1" applyBorder="1" applyAlignment="1">
      <alignment horizontal="center"/>
    </xf>
    <xf numFmtId="1" fontId="22" fillId="8" borderId="17" xfId="0" applyNumberFormat="1" applyFont="1" applyFill="1" applyBorder="1" applyAlignment="1"/>
    <xf numFmtId="0" fontId="22" fillId="8" borderId="17" xfId="0" applyNumberFormat="1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/>
  <cols>
    <col min="1" max="1" width="40.125" customWidth="1"/>
    <col min="2" max="26" width="10.5" customWidth="1"/>
  </cols>
  <sheetData>
    <row r="1" spans="1:26" ht="15.75" customHeight="1">
      <c r="A1" s="1" t="s">
        <v>0</v>
      </c>
    </row>
    <row r="2" spans="1:26" ht="15.75" customHeight="1"/>
    <row r="3" spans="1:26" ht="15.75" customHeight="1">
      <c r="A3" s="2" t="s">
        <v>1</v>
      </c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" t="s">
        <v>3</v>
      </c>
      <c r="B4" s="1" t="s">
        <v>4</v>
      </c>
    </row>
    <row r="5" spans="1:26" ht="15.75" customHeight="1">
      <c r="A5" s="1" t="s">
        <v>5</v>
      </c>
      <c r="B5" s="1" t="s">
        <v>4</v>
      </c>
    </row>
    <row r="6" spans="1:26" ht="15.75" customHeight="1">
      <c r="A6" s="1" t="s">
        <v>6</v>
      </c>
      <c r="B6" s="1">
        <v>1</v>
      </c>
    </row>
    <row r="7" spans="1:26" ht="15.75" customHeight="1">
      <c r="A7" s="1" t="s">
        <v>7</v>
      </c>
      <c r="B7" s="1">
        <v>1</v>
      </c>
    </row>
    <row r="8" spans="1:26" ht="15.75" customHeight="1">
      <c r="A8" s="1" t="s">
        <v>8</v>
      </c>
      <c r="B8" s="1">
        <v>1</v>
      </c>
    </row>
    <row r="9" spans="1:26" ht="15.75" customHeight="1">
      <c r="A9" s="1" t="s">
        <v>9</v>
      </c>
      <c r="B9" s="1">
        <v>1</v>
      </c>
    </row>
    <row r="10" spans="1:26" ht="15.75" customHeight="1">
      <c r="A10" s="1" t="s">
        <v>10</v>
      </c>
      <c r="B10" s="1">
        <v>1</v>
      </c>
    </row>
    <row r="11" spans="1:26" ht="15.75" customHeight="1">
      <c r="A11" s="1" t="s">
        <v>11</v>
      </c>
      <c r="B11" s="1">
        <v>1</v>
      </c>
    </row>
    <row r="12" spans="1:26" ht="15.75" customHeight="1">
      <c r="A12" s="1" t="s">
        <v>12</v>
      </c>
      <c r="B12" s="1">
        <v>1</v>
      </c>
    </row>
    <row r="13" spans="1:26" ht="15.75" customHeight="1"/>
    <row r="14" spans="1:26" ht="15.75" customHeight="1">
      <c r="A14" s="1" t="s">
        <v>13</v>
      </c>
    </row>
    <row r="15" spans="1:26" ht="15.75" customHeight="1"/>
    <row r="16" spans="1:26" ht="15.75" customHeight="1">
      <c r="A16" s="1" t="s">
        <v>14</v>
      </c>
      <c r="B16" s="4" t="s">
        <v>15</v>
      </c>
      <c r="C16" s="4" t="s">
        <v>16</v>
      </c>
    </row>
    <row r="17" spans="1:16" ht="15.75" customHeight="1">
      <c r="A17" s="1" t="s">
        <v>17</v>
      </c>
      <c r="B17" s="4" t="s">
        <v>18</v>
      </c>
      <c r="C17" s="4" t="s">
        <v>16</v>
      </c>
    </row>
    <row r="18" spans="1:16" ht="15.75" customHeight="1"/>
    <row r="19" spans="1:16" ht="15.75" customHeight="1">
      <c r="A19" s="1" t="s">
        <v>19</v>
      </c>
    </row>
    <row r="20" spans="1:16" ht="15.75" customHeight="1">
      <c r="A20" s="1" t="s">
        <v>20</v>
      </c>
      <c r="B20" s="1" t="s">
        <v>21</v>
      </c>
      <c r="C20" s="1" t="s">
        <v>22</v>
      </c>
      <c r="D20" s="1" t="s">
        <v>23</v>
      </c>
    </row>
    <row r="21" spans="1:16" ht="15.75" customHeight="1"/>
    <row r="22" spans="1:16" ht="15.75" customHeight="1">
      <c r="A22" s="1" t="s">
        <v>24</v>
      </c>
    </row>
    <row r="23" spans="1:16" ht="15.75" customHeight="1">
      <c r="A23" s="2" t="s">
        <v>25</v>
      </c>
      <c r="B23" s="2" t="s">
        <v>26</v>
      </c>
      <c r="C23" s="2" t="s">
        <v>27</v>
      </c>
      <c r="D23" s="2" t="s">
        <v>28</v>
      </c>
      <c r="E23" s="2" t="s">
        <v>29</v>
      </c>
      <c r="F23" s="2" t="s">
        <v>30</v>
      </c>
      <c r="G23" s="2" t="s">
        <v>31</v>
      </c>
      <c r="H23" s="2" t="s">
        <v>32</v>
      </c>
      <c r="I23" s="2" t="s">
        <v>33</v>
      </c>
      <c r="J23" s="2" t="s">
        <v>34</v>
      </c>
      <c r="K23" s="2" t="s">
        <v>35</v>
      </c>
      <c r="L23" s="2" t="s">
        <v>36</v>
      </c>
      <c r="M23" s="2" t="s">
        <v>37</v>
      </c>
      <c r="N23" s="2" t="s">
        <v>38</v>
      </c>
      <c r="O23" s="2" t="s">
        <v>39</v>
      </c>
      <c r="P23" s="2" t="s">
        <v>40</v>
      </c>
    </row>
    <row r="24" spans="1:16" ht="15.75" customHeight="1"/>
    <row r="25" spans="1:16" ht="15.75" customHeight="1">
      <c r="A25" s="1" t="s">
        <v>41</v>
      </c>
    </row>
    <row r="26" spans="1:16" ht="15.75" customHeight="1">
      <c r="A26" s="2" t="s">
        <v>25</v>
      </c>
      <c r="B26" s="2" t="s">
        <v>26</v>
      </c>
      <c r="C26" s="2" t="s">
        <v>27</v>
      </c>
      <c r="D26" s="2" t="s">
        <v>28</v>
      </c>
      <c r="E26" s="2" t="s">
        <v>29</v>
      </c>
      <c r="F26" s="2" t="s">
        <v>30</v>
      </c>
      <c r="G26" s="2" t="s">
        <v>31</v>
      </c>
      <c r="H26" s="2" t="s">
        <v>32</v>
      </c>
      <c r="I26" s="2" t="s">
        <v>33</v>
      </c>
      <c r="J26" s="2" t="s">
        <v>34</v>
      </c>
      <c r="K26" s="2" t="s">
        <v>35</v>
      </c>
      <c r="L26" s="2" t="s">
        <v>36</v>
      </c>
      <c r="M26" s="2" t="s">
        <v>37</v>
      </c>
      <c r="N26" s="2" t="s">
        <v>38</v>
      </c>
      <c r="O26" s="2" t="s">
        <v>39</v>
      </c>
      <c r="P26" s="2" t="s">
        <v>40</v>
      </c>
    </row>
    <row r="27" spans="1:16" ht="15.75" customHeight="1">
      <c r="G27" s="5" t="s">
        <v>42</v>
      </c>
    </row>
    <row r="28" spans="1:16" ht="15.75" customHeight="1">
      <c r="A28" s="1" t="s">
        <v>43</v>
      </c>
    </row>
    <row r="29" spans="1:16" ht="15.75" customHeight="1">
      <c r="A29" s="1" t="s">
        <v>44</v>
      </c>
    </row>
    <row r="30" spans="1:16" ht="15.75" customHeight="1"/>
    <row r="31" spans="1:16" ht="15.75" customHeight="1">
      <c r="A31" s="6" t="s">
        <v>45</v>
      </c>
      <c r="B31" s="6" t="s">
        <v>46</v>
      </c>
      <c r="C31" s="6"/>
      <c r="D31" s="6" t="s">
        <v>47</v>
      </c>
      <c r="E31" s="6" t="s">
        <v>48</v>
      </c>
      <c r="F31" s="7"/>
      <c r="G31" s="7"/>
      <c r="H31" s="7"/>
      <c r="I31" s="7"/>
      <c r="J31" s="7"/>
      <c r="K31" s="7"/>
      <c r="L31" s="7"/>
      <c r="M31" s="7"/>
    </row>
    <row r="32" spans="1:16" ht="15.75" customHeight="1">
      <c r="A32" s="87"/>
      <c r="B32" s="88"/>
      <c r="C32" s="88"/>
      <c r="D32" s="8"/>
      <c r="E32" s="9"/>
      <c r="F32" s="10"/>
      <c r="G32" s="10"/>
      <c r="H32" s="10"/>
      <c r="I32" s="9" t="s">
        <v>49</v>
      </c>
      <c r="J32" s="9"/>
      <c r="K32" s="10"/>
      <c r="L32" s="10"/>
      <c r="M32" s="10"/>
      <c r="O32" s="11" t="s">
        <v>50</v>
      </c>
    </row>
    <row r="33" spans="1:13" ht="15.75" customHeight="1">
      <c r="A33" s="75" t="s">
        <v>51</v>
      </c>
      <c r="B33" s="76"/>
      <c r="C33" s="76"/>
      <c r="D33" s="77"/>
      <c r="E33" s="9"/>
      <c r="F33" s="10"/>
      <c r="G33" s="10"/>
      <c r="H33" s="10"/>
      <c r="I33" s="9" t="s">
        <v>52</v>
      </c>
      <c r="J33" s="9" t="s">
        <v>53</v>
      </c>
      <c r="K33" s="10"/>
      <c r="L33" s="10"/>
      <c r="M33" s="10" t="s">
        <v>54</v>
      </c>
    </row>
    <row r="34" spans="1:13" ht="15.75" customHeight="1">
      <c r="A34" s="12"/>
      <c r="B34" s="13"/>
      <c r="C34" s="13"/>
      <c r="D34" s="14"/>
      <c r="E34" s="9"/>
      <c r="F34" s="10"/>
      <c r="G34" s="10"/>
      <c r="H34" s="10"/>
      <c r="I34" s="15"/>
      <c r="J34" s="16">
        <f>I34/25.4</f>
        <v>0</v>
      </c>
      <c r="K34" s="10"/>
      <c r="L34" s="10"/>
      <c r="M34" s="15"/>
    </row>
    <row r="35" spans="1:13" ht="15.75" customHeight="1">
      <c r="A35" s="17" t="s">
        <v>55</v>
      </c>
      <c r="B35" s="89"/>
      <c r="C35" s="79"/>
      <c r="D35" s="18" t="s">
        <v>56</v>
      </c>
      <c r="M35" s="10" t="s">
        <v>57</v>
      </c>
    </row>
    <row r="36" spans="1:13" ht="15.75" customHeight="1">
      <c r="A36" s="19"/>
      <c r="B36" s="20" t="s">
        <v>58</v>
      </c>
      <c r="C36" s="20" t="s">
        <v>59</v>
      </c>
      <c r="D36" s="21" t="s">
        <v>60</v>
      </c>
      <c r="I36" s="22"/>
      <c r="J36" s="22"/>
      <c r="K36" s="22"/>
      <c r="M36" s="16">
        <f>3*(M34^2)-(3*M34)+1</f>
        <v>1</v>
      </c>
    </row>
    <row r="37" spans="1:13" ht="15.75" customHeight="1">
      <c r="A37" s="17" t="s">
        <v>61</v>
      </c>
      <c r="B37" s="15"/>
      <c r="C37" s="15"/>
      <c r="D37" s="18" t="s">
        <v>62</v>
      </c>
      <c r="I37" s="2"/>
      <c r="J37" s="81"/>
      <c r="K37" s="82"/>
      <c r="M37" s="24" t="s">
        <v>63</v>
      </c>
    </row>
    <row r="38" spans="1:13" ht="15.75" customHeight="1">
      <c r="A38" s="17" t="s">
        <v>64</v>
      </c>
      <c r="B38" s="25">
        <f t="shared" ref="B38:C38" si="0">B37*25.4</f>
        <v>0</v>
      </c>
      <c r="C38" s="25">
        <f t="shared" si="0"/>
        <v>0</v>
      </c>
      <c r="D38" s="18" t="s">
        <v>65</v>
      </c>
      <c r="I38" s="2"/>
      <c r="J38" s="26"/>
      <c r="K38" s="26"/>
      <c r="M38" s="16">
        <f>N34*(2*M34+1)</f>
        <v>0</v>
      </c>
    </row>
    <row r="39" spans="1:13" ht="15.75" customHeight="1">
      <c r="A39" s="17" t="s">
        <v>66</v>
      </c>
      <c r="B39" s="25">
        <f t="shared" ref="B39:C39" si="1">B38/2</f>
        <v>0</v>
      </c>
      <c r="C39" s="25">
        <f t="shared" si="1"/>
        <v>0</v>
      </c>
      <c r="D39" s="18" t="s">
        <v>65</v>
      </c>
      <c r="I39" s="2"/>
      <c r="J39" s="27"/>
      <c r="K39" s="27"/>
    </row>
    <row r="40" spans="1:13" ht="15.75" customHeight="1">
      <c r="A40" s="17" t="s">
        <v>67</v>
      </c>
      <c r="B40" s="25">
        <f t="shared" ref="B40:C40" si="2">3.14*(B39)^2</f>
        <v>0</v>
      </c>
      <c r="C40" s="25">
        <f t="shared" si="2"/>
        <v>0</v>
      </c>
      <c r="D40" s="18" t="s">
        <v>65</v>
      </c>
      <c r="I40" s="2"/>
      <c r="J40" s="27"/>
      <c r="K40" s="27"/>
    </row>
    <row r="41" spans="1:13" ht="15.75" customHeight="1">
      <c r="A41" s="17" t="s">
        <v>68</v>
      </c>
      <c r="B41" s="25">
        <f>12.93*(B38)^2</f>
        <v>0</v>
      </c>
      <c r="C41" s="25">
        <f>6.156*(C38)^2</f>
        <v>0</v>
      </c>
      <c r="D41" s="18" t="s">
        <v>65</v>
      </c>
      <c r="E41" s="1" t="s">
        <v>69</v>
      </c>
      <c r="I41" s="2"/>
      <c r="J41" s="27"/>
      <c r="K41" s="27"/>
    </row>
    <row r="42" spans="1:13" ht="15.75" customHeight="1">
      <c r="A42" s="17" t="s">
        <v>70</v>
      </c>
      <c r="B42" s="78">
        <f>SUM(B41:C41)</f>
        <v>0</v>
      </c>
      <c r="C42" s="79"/>
      <c r="D42" s="18" t="s">
        <v>65</v>
      </c>
      <c r="I42" s="2"/>
      <c r="J42" s="27"/>
      <c r="K42" s="27"/>
      <c r="M42" s="11" t="s">
        <v>71</v>
      </c>
    </row>
    <row r="43" spans="1:13" ht="15.75" customHeight="1">
      <c r="A43" s="17" t="s">
        <v>72</v>
      </c>
      <c r="B43" s="28" t="e">
        <f>(B41/B42)</f>
        <v>#DIV/0!</v>
      </c>
      <c r="C43" s="28" t="e">
        <f>(C41/B42)</f>
        <v>#DIV/0!</v>
      </c>
      <c r="D43" s="18" t="s">
        <v>73</v>
      </c>
      <c r="I43" s="2"/>
      <c r="J43" s="27"/>
      <c r="K43" s="27"/>
      <c r="L43" s="1" t="s">
        <v>74</v>
      </c>
    </row>
    <row r="44" spans="1:13" ht="15.75" customHeight="1">
      <c r="A44" s="17" t="s">
        <v>75</v>
      </c>
      <c r="B44" s="29" t="e">
        <f>B35*B43</f>
        <v>#DIV/0!</v>
      </c>
      <c r="C44" s="29" t="e">
        <f>B35*C43</f>
        <v>#DIV/0!</v>
      </c>
      <c r="D44" s="18" t="s">
        <v>76</v>
      </c>
      <c r="I44" s="2"/>
      <c r="J44" s="84"/>
      <c r="K44" s="82"/>
    </row>
    <row r="45" spans="1:13" ht="15.75" customHeight="1">
      <c r="A45" s="30"/>
      <c r="B45" s="85"/>
      <c r="C45" s="82"/>
      <c r="D45" s="86"/>
      <c r="I45" s="2"/>
      <c r="J45" s="31"/>
      <c r="K45" s="31"/>
    </row>
    <row r="46" spans="1:13" ht="15.75" customHeight="1">
      <c r="A46" s="75" t="s">
        <v>77</v>
      </c>
      <c r="B46" s="76"/>
      <c r="C46" s="76"/>
      <c r="D46" s="77"/>
      <c r="I46" s="2"/>
      <c r="J46" s="32"/>
      <c r="K46" s="32"/>
    </row>
    <row r="47" spans="1:13" ht="15.75" customHeight="1">
      <c r="A47" s="12" t="s">
        <v>75</v>
      </c>
      <c r="B47" s="80"/>
      <c r="C47" s="79"/>
      <c r="D47" s="33"/>
      <c r="F47" s="2"/>
      <c r="G47" s="23"/>
      <c r="H47" s="23"/>
      <c r="I47" s="2"/>
      <c r="J47" s="81"/>
      <c r="K47" s="82"/>
    </row>
    <row r="48" spans="1:13" ht="15.75" customHeight="1">
      <c r="A48" s="17"/>
      <c r="B48" s="34" t="s">
        <v>58</v>
      </c>
      <c r="C48" s="34" t="s">
        <v>59</v>
      </c>
      <c r="D48" s="35"/>
      <c r="F48" s="36" t="s">
        <v>78</v>
      </c>
      <c r="G48" s="23"/>
      <c r="H48" s="23"/>
      <c r="I48" s="2"/>
      <c r="J48" s="81"/>
      <c r="K48" s="82"/>
      <c r="L48" s="1" t="s">
        <v>79</v>
      </c>
    </row>
    <row r="49" spans="1:13" ht="15.75" customHeight="1">
      <c r="A49" s="17" t="s">
        <v>64</v>
      </c>
      <c r="B49" s="15"/>
      <c r="C49" s="15"/>
      <c r="D49" s="35"/>
      <c r="F49" s="2"/>
      <c r="G49" s="23"/>
      <c r="H49" s="23"/>
      <c r="I49" s="2"/>
      <c r="J49" s="37"/>
      <c r="K49" s="37"/>
      <c r="L49" s="2" t="s">
        <v>80</v>
      </c>
    </row>
    <row r="50" spans="1:13" ht="15.75" customHeight="1">
      <c r="A50" s="17" t="s">
        <v>66</v>
      </c>
      <c r="B50" s="25">
        <f t="shared" ref="B50:C50" si="3">B49/2</f>
        <v>0</v>
      </c>
      <c r="C50" s="25">
        <f t="shared" si="3"/>
        <v>0</v>
      </c>
      <c r="D50" s="35"/>
      <c r="F50" s="2"/>
      <c r="G50" s="23"/>
      <c r="H50" s="23"/>
      <c r="I50" s="2"/>
      <c r="J50" s="37"/>
      <c r="K50" s="37"/>
      <c r="L50" s="2"/>
    </row>
    <row r="51" spans="1:13" ht="15.75" customHeight="1">
      <c r="A51" s="17" t="s">
        <v>67</v>
      </c>
      <c r="B51" s="25">
        <f t="shared" ref="B51:C51" si="4">3.14*(B50)^2</f>
        <v>0</v>
      </c>
      <c r="C51" s="25">
        <f t="shared" si="4"/>
        <v>0</v>
      </c>
      <c r="D51" s="35"/>
      <c r="F51" s="34" t="s">
        <v>81</v>
      </c>
      <c r="G51" s="23"/>
      <c r="H51" s="23"/>
      <c r="I51" s="22"/>
      <c r="J51" s="22"/>
      <c r="K51" s="22"/>
    </row>
    <row r="52" spans="1:13" ht="15.75" customHeight="1">
      <c r="A52" s="17" t="s">
        <v>68</v>
      </c>
      <c r="B52" s="25">
        <f>12.93*(B49)^2</f>
        <v>0</v>
      </c>
      <c r="C52" s="25">
        <f>6.156*(C49)^2</f>
        <v>0</v>
      </c>
      <c r="D52" s="35"/>
      <c r="F52" s="16">
        <f>B52+C52</f>
        <v>0</v>
      </c>
      <c r="G52" s="23"/>
      <c r="H52" s="23"/>
      <c r="I52" s="22"/>
      <c r="J52" s="22"/>
      <c r="K52" s="22"/>
    </row>
    <row r="53" spans="1:13" ht="15.75" customHeight="1">
      <c r="A53" s="17" t="s">
        <v>70</v>
      </c>
      <c r="B53" s="78">
        <f>SUM(B52:C52)</f>
        <v>0</v>
      </c>
      <c r="C53" s="79"/>
      <c r="D53" s="35"/>
      <c r="F53" s="2"/>
      <c r="G53" s="23"/>
      <c r="H53" s="23"/>
      <c r="I53" s="22"/>
      <c r="J53" s="22"/>
      <c r="K53" s="22"/>
    </row>
    <row r="54" spans="1:13" ht="15.75" customHeight="1">
      <c r="A54" s="17" t="s">
        <v>72</v>
      </c>
      <c r="B54" s="28" t="e">
        <f>(B52/B53)</f>
        <v>#DIV/0!</v>
      </c>
      <c r="C54" s="28" t="e">
        <f>(C52/B53)</f>
        <v>#DIV/0!</v>
      </c>
      <c r="D54" s="35"/>
      <c r="F54" s="2"/>
      <c r="G54" s="23"/>
      <c r="H54" s="23"/>
      <c r="I54" s="22"/>
      <c r="J54" s="22"/>
      <c r="K54" s="22"/>
    </row>
    <row r="55" spans="1:13" ht="15.75" customHeight="1">
      <c r="A55" s="17" t="s">
        <v>75</v>
      </c>
      <c r="B55" s="29" t="e">
        <f>B47*B54</f>
        <v>#DIV/0!</v>
      </c>
      <c r="C55" s="29" t="e">
        <f>B47*C54</f>
        <v>#DIV/0!</v>
      </c>
      <c r="D55" s="38"/>
      <c r="I55" s="2"/>
      <c r="J55" s="81"/>
      <c r="K55" s="82"/>
    </row>
    <row r="56" spans="1:13" ht="15.75" customHeight="1">
      <c r="A56" s="2"/>
      <c r="B56" s="2"/>
      <c r="C56" s="2"/>
      <c r="I56" s="2"/>
      <c r="J56" s="81"/>
      <c r="K56" s="82"/>
    </row>
    <row r="57" spans="1:13" ht="15.75" customHeight="1">
      <c r="A57" s="2" t="s">
        <v>82</v>
      </c>
      <c r="B57" s="2"/>
      <c r="C57" s="2"/>
      <c r="I57" s="2"/>
      <c r="J57" s="81"/>
      <c r="K57" s="82"/>
    </row>
    <row r="58" spans="1:13" ht="15.75" customHeight="1">
      <c r="A58" s="17" t="s">
        <v>83</v>
      </c>
      <c r="B58" s="83" t="s">
        <v>84</v>
      </c>
      <c r="C58" s="79"/>
      <c r="D58" s="83" t="s">
        <v>85</v>
      </c>
      <c r="E58" s="76"/>
      <c r="F58" s="79"/>
      <c r="G58" s="2"/>
      <c r="H58" s="2"/>
      <c r="I58" s="22"/>
      <c r="J58" s="22"/>
      <c r="K58" s="22"/>
      <c r="M58" s="2"/>
    </row>
    <row r="59" spans="1:13" ht="15.75" customHeight="1">
      <c r="A59" s="17" t="s">
        <v>86</v>
      </c>
      <c r="B59" s="34" t="s">
        <v>87</v>
      </c>
      <c r="C59" s="34" t="s">
        <v>88</v>
      </c>
      <c r="D59" s="2"/>
      <c r="E59" s="2"/>
      <c r="F59" s="17" t="s">
        <v>89</v>
      </c>
      <c r="G59" s="17" t="s">
        <v>90</v>
      </c>
      <c r="H59" s="17" t="s">
        <v>91</v>
      </c>
      <c r="M59" s="2"/>
    </row>
    <row r="60" spans="1:13" ht="15.75" customHeight="1">
      <c r="A60" s="39"/>
      <c r="B60" s="40">
        <f>0.127 * 92 ^ ((36 - A60) / 39)</f>
        <v>8.2514628021714653</v>
      </c>
      <c r="C60" s="40">
        <f>0.005 * 92 ^ ((36 - A60) / 39)</f>
        <v>0.32486074024297112</v>
      </c>
      <c r="F60" s="41">
        <f>0.025 * 92 ^ ((36 - A60) / 19.5)</f>
        <v>105.53450055121114</v>
      </c>
      <c r="G60" s="41">
        <f>0.000019635 * 92 ^ ((36 - A60) / 19.5)</f>
        <v>8.2886796732921236E-2</v>
      </c>
      <c r="H60" s="41">
        <f>0.012668 * 92 ^ ((36 - A60) / 19.5)</f>
        <v>53.476442119309709</v>
      </c>
    </row>
    <row r="61" spans="1:13" ht="15.75" customHeight="1">
      <c r="A61" s="2"/>
      <c r="B61" s="2"/>
      <c r="C61" s="2"/>
      <c r="D61" s="2"/>
      <c r="E61" s="2"/>
      <c r="F61" s="2"/>
    </row>
    <row r="62" spans="1:13" ht="15.75" customHeight="1">
      <c r="A62" s="2" t="s">
        <v>92</v>
      </c>
      <c r="B62" s="23"/>
      <c r="C62" s="23"/>
      <c r="I62" s="75" t="s">
        <v>77</v>
      </c>
      <c r="J62" s="76"/>
      <c r="K62" s="76"/>
      <c r="L62" s="77"/>
    </row>
    <row r="63" spans="1:13" ht="15.75" customHeight="1">
      <c r="A63" s="17" t="s">
        <v>93</v>
      </c>
      <c r="B63" s="34" t="s">
        <v>86</v>
      </c>
      <c r="C63" s="26"/>
      <c r="D63" s="2"/>
      <c r="E63" s="2"/>
      <c r="F63" s="2"/>
      <c r="G63" s="2"/>
      <c r="H63" s="2"/>
      <c r="I63" s="12"/>
      <c r="J63" s="13"/>
      <c r="K63" s="13"/>
      <c r="L63" s="33"/>
      <c r="M63" s="2"/>
    </row>
    <row r="64" spans="1:13" ht="15.75" customHeight="1">
      <c r="A64" s="39"/>
      <c r="B64" s="40" t="e">
        <f>ROUND(36 - (39 * LOG(A64 / 0.127) / LOG(92)), 0)</f>
        <v>#NUM!</v>
      </c>
      <c r="C64" s="23"/>
      <c r="I64" s="17"/>
      <c r="J64" s="34" t="s">
        <v>58</v>
      </c>
      <c r="K64" s="34" t="s">
        <v>59</v>
      </c>
      <c r="L64" s="36" t="s">
        <v>78</v>
      </c>
    </row>
    <row r="65" spans="1:13" ht="15.75" customHeight="1">
      <c r="A65" s="2"/>
      <c r="B65" s="2"/>
      <c r="C65" s="2"/>
      <c r="D65" s="2"/>
      <c r="I65" s="17" t="s">
        <v>64</v>
      </c>
      <c r="J65" s="15"/>
      <c r="K65" s="15"/>
      <c r="L65" s="2"/>
    </row>
    <row r="66" spans="1:13" ht="15.75" customHeight="1">
      <c r="A66" s="2" t="s">
        <v>94</v>
      </c>
      <c r="B66" s="23"/>
      <c r="C66" s="23"/>
      <c r="I66" s="17" t="s">
        <v>66</v>
      </c>
      <c r="J66" s="25">
        <f t="shared" ref="J66:K66" si="5">J65/2</f>
        <v>0</v>
      </c>
      <c r="K66" s="25">
        <f t="shared" si="5"/>
        <v>0</v>
      </c>
      <c r="L66" s="2"/>
    </row>
    <row r="67" spans="1:13" ht="15.75" customHeight="1">
      <c r="A67" s="17" t="s">
        <v>95</v>
      </c>
      <c r="B67" s="34" t="s">
        <v>86</v>
      </c>
      <c r="C67" s="26"/>
      <c r="D67" s="2"/>
      <c r="E67" s="2"/>
      <c r="F67" s="2"/>
      <c r="G67" s="2"/>
      <c r="H67" s="2"/>
      <c r="I67" s="17" t="s">
        <v>67</v>
      </c>
      <c r="J67" s="25">
        <f t="shared" ref="J67:K67" si="6">3.14*(J66)^2</f>
        <v>0</v>
      </c>
      <c r="K67" s="25">
        <f t="shared" si="6"/>
        <v>0</v>
      </c>
      <c r="L67" s="34" t="s">
        <v>81</v>
      </c>
      <c r="M67" s="2"/>
    </row>
    <row r="68" spans="1:13" ht="15.75" customHeight="1">
      <c r="A68" s="39"/>
      <c r="B68" s="40" t="e">
        <f>ROUND(36 - (39 * LOG(A68 / 0.005) / LOG(92)), 0)</f>
        <v>#NUM!</v>
      </c>
      <c r="C68" s="23"/>
      <c r="I68" s="2" t="s">
        <v>96</v>
      </c>
      <c r="J68" s="15"/>
      <c r="K68" s="15"/>
      <c r="L68" s="16">
        <f>J69+K69</f>
        <v>0</v>
      </c>
    </row>
    <row r="69" spans="1:13" ht="15.75" customHeight="1">
      <c r="A69" s="2"/>
      <c r="B69" s="2"/>
      <c r="C69" s="2"/>
      <c r="D69" s="2"/>
      <c r="I69" s="17" t="s">
        <v>68</v>
      </c>
      <c r="J69" s="25">
        <f>J68*(3.14*(J65^2)*(2.02^2))/6</f>
        <v>0</v>
      </c>
      <c r="K69" s="25">
        <f>K68*3.14*1.96*K65^2</f>
        <v>0</v>
      </c>
      <c r="L69" s="35"/>
      <c r="M69" s="2"/>
    </row>
    <row r="70" spans="1:13" ht="15.75" customHeight="1">
      <c r="A70" s="2" t="s">
        <v>97</v>
      </c>
      <c r="B70" s="23"/>
      <c r="C70" s="23"/>
      <c r="I70" s="17" t="s">
        <v>70</v>
      </c>
      <c r="J70" s="78">
        <f>SUM(J69:K69)</f>
        <v>0</v>
      </c>
      <c r="K70" s="79"/>
      <c r="L70" s="35"/>
      <c r="M70" s="2"/>
    </row>
    <row r="71" spans="1:13" ht="15.75" customHeight="1">
      <c r="A71" s="17" t="s">
        <v>51</v>
      </c>
      <c r="B71" s="34" t="s">
        <v>87</v>
      </c>
      <c r="C71" s="26"/>
      <c r="D71" s="2"/>
      <c r="E71" s="2"/>
      <c r="F71" s="2"/>
      <c r="G71" s="2"/>
      <c r="H71" s="2"/>
      <c r="I71" s="17" t="s">
        <v>72</v>
      </c>
      <c r="J71" s="28" t="e">
        <f>(J69/J70)</f>
        <v>#DIV/0!</v>
      </c>
      <c r="K71" s="28" t="e">
        <f>(K69/J70)</f>
        <v>#DIV/0!</v>
      </c>
      <c r="L71" s="38"/>
    </row>
    <row r="72" spans="1:13" ht="15.75" customHeight="1">
      <c r="A72" s="39"/>
      <c r="B72" s="40">
        <f>A72*25.4</f>
        <v>0</v>
      </c>
      <c r="C72" s="23"/>
      <c r="I72" s="17" t="s">
        <v>75</v>
      </c>
      <c r="J72" s="29" t="e">
        <f>J60*J71</f>
        <v>#DIV/0!</v>
      </c>
      <c r="K72" s="29" t="e">
        <f>J60*K71</f>
        <v>#DIV/0!</v>
      </c>
    </row>
    <row r="73" spans="1:13" ht="15.75" customHeight="1">
      <c r="A73" s="2"/>
      <c r="B73" s="2"/>
      <c r="C73" s="2"/>
      <c r="D73" s="2"/>
    </row>
    <row r="74" spans="1:13" ht="15.75" customHeight="1">
      <c r="A74" s="26" t="s">
        <v>98</v>
      </c>
      <c r="B74" s="26"/>
      <c r="C74" s="23"/>
    </row>
    <row r="75" spans="1:13" ht="15.75" customHeight="1">
      <c r="A75" s="17" t="s">
        <v>99</v>
      </c>
      <c r="B75" s="34" t="s">
        <v>100</v>
      </c>
      <c r="C75" s="26"/>
      <c r="D75" s="2"/>
      <c r="E75" s="2"/>
      <c r="F75" s="2"/>
      <c r="G75" s="2"/>
      <c r="H75" s="2"/>
      <c r="I75" s="2"/>
      <c r="J75" s="2"/>
      <c r="K75" s="2"/>
      <c r="M75" s="2"/>
    </row>
    <row r="76" spans="1:13" ht="15.75" customHeight="1">
      <c r="A76" s="39"/>
      <c r="B76" s="40">
        <f>A76*(25.4)^2</f>
        <v>0</v>
      </c>
      <c r="C76" s="23"/>
    </row>
    <row r="77" spans="1:13" ht="15.75" customHeight="1">
      <c r="A77" s="2"/>
      <c r="B77" s="23"/>
      <c r="C77" s="23"/>
    </row>
    <row r="78" spans="1:13" ht="15.75" customHeight="1"/>
    <row r="79" spans="1:13" ht="15.75" customHeight="1"/>
    <row r="80" spans="1:13" ht="15.75" customHeight="1">
      <c r="A80" s="1" t="s">
        <v>101</v>
      </c>
    </row>
    <row r="81" spans="1:15" ht="15.75" customHeight="1">
      <c r="A81" s="42" t="s">
        <v>102</v>
      </c>
      <c r="B81" s="42" t="s">
        <v>103</v>
      </c>
      <c r="C81" s="42" t="s">
        <v>104</v>
      </c>
      <c r="D81" s="42" t="s">
        <v>105</v>
      </c>
      <c r="E81" s="42" t="s">
        <v>106</v>
      </c>
      <c r="F81" s="43" t="s">
        <v>107</v>
      </c>
      <c r="G81" s="42" t="s">
        <v>108</v>
      </c>
      <c r="H81" s="42" t="s">
        <v>64</v>
      </c>
      <c r="I81" s="42" t="s">
        <v>109</v>
      </c>
      <c r="J81" s="42" t="s">
        <v>110</v>
      </c>
      <c r="K81" s="42" t="s">
        <v>111</v>
      </c>
      <c r="L81" s="42" t="s">
        <v>112</v>
      </c>
      <c r="M81" s="44" t="s">
        <v>113</v>
      </c>
      <c r="N81" s="44" t="s">
        <v>63</v>
      </c>
      <c r="O81" s="44" t="s">
        <v>114</v>
      </c>
    </row>
    <row r="82" spans="1:15" ht="15.75" customHeight="1">
      <c r="A82" s="45">
        <v>1</v>
      </c>
      <c r="B82" s="45" t="s">
        <v>115</v>
      </c>
      <c r="C82" s="46">
        <v>10</v>
      </c>
      <c r="D82" s="45">
        <v>6</v>
      </c>
      <c r="E82" s="45">
        <v>1</v>
      </c>
      <c r="F82" s="47" t="s">
        <v>116</v>
      </c>
      <c r="G82" s="47"/>
      <c r="H82" s="45">
        <v>1.5</v>
      </c>
      <c r="I82" s="46"/>
      <c r="J82" s="46"/>
      <c r="K82" s="46">
        <v>43</v>
      </c>
      <c r="L82" s="46">
        <v>90</v>
      </c>
      <c r="M82" s="48"/>
      <c r="N82" s="48"/>
      <c r="O82" s="48"/>
    </row>
    <row r="83" spans="1:15" ht="15.75" customHeight="1">
      <c r="A83" s="45">
        <v>2</v>
      </c>
      <c r="B83" s="45" t="s">
        <v>117</v>
      </c>
      <c r="C83" s="46">
        <v>20</v>
      </c>
      <c r="D83" s="45">
        <v>6</v>
      </c>
      <c r="E83" s="45">
        <v>1</v>
      </c>
      <c r="F83" s="47"/>
      <c r="G83" s="47"/>
      <c r="H83" s="45">
        <v>2.11</v>
      </c>
      <c r="I83" s="46">
        <v>14</v>
      </c>
      <c r="J83" s="46">
        <v>14</v>
      </c>
      <c r="K83" s="46">
        <v>85</v>
      </c>
      <c r="L83" s="46">
        <v>130</v>
      </c>
      <c r="M83" s="48"/>
      <c r="N83" s="48"/>
      <c r="O83" s="48"/>
    </row>
    <row r="84" spans="1:15" ht="15.75" customHeight="1">
      <c r="A84" s="45">
        <v>3</v>
      </c>
      <c r="B84" s="45" t="s">
        <v>118</v>
      </c>
      <c r="C84" s="46">
        <v>30</v>
      </c>
      <c r="D84" s="45">
        <v>6</v>
      </c>
      <c r="E84" s="45">
        <v>1</v>
      </c>
      <c r="F84" s="47"/>
      <c r="G84" s="47"/>
      <c r="H84" s="45">
        <v>2.59</v>
      </c>
      <c r="I84" s="46">
        <v>12</v>
      </c>
      <c r="J84" s="46">
        <v>12</v>
      </c>
      <c r="K84" s="46">
        <v>128</v>
      </c>
      <c r="L84" s="46">
        <v>170</v>
      </c>
      <c r="M84" s="48"/>
      <c r="N84" s="48"/>
      <c r="O84" s="48"/>
    </row>
    <row r="85" spans="1:15" ht="15.75" customHeight="1">
      <c r="A85" s="45">
        <v>4</v>
      </c>
      <c r="B85" s="45" t="s">
        <v>119</v>
      </c>
      <c r="C85" s="46">
        <v>50</v>
      </c>
      <c r="D85" s="45">
        <v>6</v>
      </c>
      <c r="E85" s="45">
        <v>1</v>
      </c>
      <c r="F85" s="47"/>
      <c r="G85" s="47"/>
      <c r="H85" s="45">
        <v>3.35</v>
      </c>
      <c r="I85" s="46">
        <v>9</v>
      </c>
      <c r="J85" s="46">
        <v>9</v>
      </c>
      <c r="K85" s="46">
        <v>214</v>
      </c>
      <c r="L85" s="46">
        <v>240</v>
      </c>
      <c r="M85" s="48"/>
      <c r="N85" s="48"/>
      <c r="O85" s="48"/>
    </row>
    <row r="86" spans="1:15" ht="15.75" customHeight="1">
      <c r="A86" s="45">
        <v>5</v>
      </c>
      <c r="B86" s="45" t="s">
        <v>120</v>
      </c>
      <c r="C86" s="46">
        <v>80</v>
      </c>
      <c r="D86" s="45">
        <v>6</v>
      </c>
      <c r="E86" s="45">
        <v>1</v>
      </c>
      <c r="F86" s="47"/>
      <c r="G86" s="47"/>
      <c r="H86" s="45">
        <v>4.09</v>
      </c>
      <c r="I86" s="46">
        <v>8</v>
      </c>
      <c r="J86" s="46">
        <v>8</v>
      </c>
      <c r="K86" s="46">
        <v>320</v>
      </c>
      <c r="L86" s="46">
        <v>300</v>
      </c>
      <c r="M86" s="48"/>
      <c r="N86" s="48"/>
      <c r="O86" s="48"/>
    </row>
    <row r="87" spans="1:15" ht="15.75" customHeight="1">
      <c r="A87" s="45">
        <v>6</v>
      </c>
      <c r="B87" s="45" t="s">
        <v>121</v>
      </c>
      <c r="C87" s="46">
        <v>100</v>
      </c>
      <c r="D87" s="45">
        <v>6</v>
      </c>
      <c r="E87" s="45">
        <v>7</v>
      </c>
      <c r="F87" s="47"/>
      <c r="G87" s="47"/>
      <c r="H87" s="45" t="s">
        <v>122</v>
      </c>
      <c r="I87" s="46">
        <v>6</v>
      </c>
      <c r="J87" s="46">
        <v>16</v>
      </c>
      <c r="K87" s="46">
        <v>394</v>
      </c>
      <c r="L87" s="46">
        <v>360</v>
      </c>
      <c r="M87" s="48"/>
      <c r="N87" s="48"/>
      <c r="O87" s="48"/>
    </row>
    <row r="88" spans="1:15" ht="15.75" customHeight="1">
      <c r="A88" s="45">
        <v>7</v>
      </c>
      <c r="B88" s="45" t="s">
        <v>123</v>
      </c>
      <c r="C88" s="46">
        <v>150</v>
      </c>
      <c r="D88" s="45">
        <v>30</v>
      </c>
      <c r="E88" s="45">
        <v>7</v>
      </c>
      <c r="F88" s="47"/>
      <c r="G88" s="47"/>
      <c r="H88" s="45">
        <v>2.59</v>
      </c>
      <c r="I88" s="46">
        <v>12</v>
      </c>
      <c r="J88" s="46">
        <v>12</v>
      </c>
      <c r="K88" s="46">
        <v>726</v>
      </c>
      <c r="L88" s="46">
        <v>470</v>
      </c>
      <c r="M88" s="48"/>
      <c r="N88" s="48"/>
      <c r="O88" s="48"/>
    </row>
    <row r="89" spans="1:15" ht="15.75" customHeight="1">
      <c r="A89" s="45">
        <v>8</v>
      </c>
      <c r="B89" s="45" t="s">
        <v>124</v>
      </c>
      <c r="C89" s="46">
        <v>200</v>
      </c>
      <c r="D89" s="45">
        <v>30</v>
      </c>
      <c r="E89" s="45">
        <v>7</v>
      </c>
      <c r="F89" s="47"/>
      <c r="G89" s="47"/>
      <c r="H89" s="45">
        <v>3</v>
      </c>
      <c r="I89" s="46">
        <v>11</v>
      </c>
      <c r="J89" s="46">
        <v>11</v>
      </c>
      <c r="K89" s="46">
        <v>974</v>
      </c>
      <c r="L89" s="46">
        <v>560</v>
      </c>
      <c r="M89" s="48"/>
      <c r="N89" s="48"/>
      <c r="O89" s="48"/>
    </row>
    <row r="90" spans="1:15" ht="15.75" customHeight="1">
      <c r="A90" s="45">
        <v>9</v>
      </c>
      <c r="B90" s="45" t="s">
        <v>125</v>
      </c>
      <c r="C90" s="46">
        <v>420</v>
      </c>
      <c r="D90" s="45">
        <v>54</v>
      </c>
      <c r="E90" s="45">
        <v>7</v>
      </c>
      <c r="F90" s="47"/>
      <c r="G90" s="47"/>
      <c r="H90" s="45">
        <v>3.18</v>
      </c>
      <c r="I90" s="46">
        <v>10</v>
      </c>
      <c r="J90" s="46">
        <v>10</v>
      </c>
      <c r="K90" s="46">
        <v>1622</v>
      </c>
      <c r="L90" s="46">
        <v>860</v>
      </c>
      <c r="M90" s="48"/>
      <c r="N90" s="48"/>
      <c r="O90" s="48"/>
    </row>
    <row r="91" spans="1:15" ht="15.75" customHeight="1">
      <c r="A91" s="45">
        <v>10</v>
      </c>
      <c r="B91" s="45" t="s">
        <v>126</v>
      </c>
      <c r="C91" s="46">
        <v>520</v>
      </c>
      <c r="D91" s="45">
        <v>54</v>
      </c>
      <c r="E91" s="45">
        <v>7</v>
      </c>
      <c r="F91" s="47"/>
      <c r="G91" s="47"/>
      <c r="H91" s="45">
        <v>3.53</v>
      </c>
      <c r="I91" s="46">
        <v>9</v>
      </c>
      <c r="J91" s="46">
        <v>9</v>
      </c>
      <c r="K91" s="46">
        <v>1998</v>
      </c>
      <c r="L91" s="46">
        <v>980</v>
      </c>
      <c r="M91" s="48"/>
      <c r="N91" s="48"/>
      <c r="O91" s="48"/>
    </row>
    <row r="92" spans="1:15" ht="15.75" customHeight="1">
      <c r="A92" s="45">
        <v>11</v>
      </c>
      <c r="B92" s="45" t="s">
        <v>127</v>
      </c>
      <c r="C92" s="46">
        <v>25</v>
      </c>
      <c r="D92" s="45">
        <v>6</v>
      </c>
      <c r="E92" s="45">
        <v>1</v>
      </c>
      <c r="F92" s="47"/>
      <c r="G92" s="47"/>
      <c r="H92" s="45">
        <v>2.36</v>
      </c>
      <c r="I92" s="46"/>
      <c r="J92" s="46"/>
      <c r="K92" s="46">
        <v>106</v>
      </c>
      <c r="L92" s="46">
        <v>150</v>
      </c>
      <c r="M92" s="48"/>
      <c r="N92" s="48"/>
      <c r="O92" s="48"/>
    </row>
    <row r="93" spans="1:15" ht="15.75" customHeight="1">
      <c r="A93" s="45">
        <v>12</v>
      </c>
      <c r="B93" s="45" t="s">
        <v>128</v>
      </c>
      <c r="C93" s="46">
        <v>35</v>
      </c>
      <c r="D93" s="45">
        <v>6</v>
      </c>
      <c r="E93" s="45">
        <v>1</v>
      </c>
      <c r="F93" s="47"/>
      <c r="G93" s="47"/>
      <c r="H93" s="45">
        <v>2.79</v>
      </c>
      <c r="I93" s="46"/>
      <c r="J93" s="46"/>
      <c r="K93" s="46">
        <v>149</v>
      </c>
      <c r="L93" s="46">
        <v>190</v>
      </c>
      <c r="M93" s="48"/>
      <c r="N93" s="48"/>
      <c r="O93" s="48"/>
    </row>
    <row r="94" spans="1:15" ht="15.75" customHeight="1">
      <c r="A94" s="45">
        <v>13</v>
      </c>
      <c r="B94" s="45" t="s">
        <v>129</v>
      </c>
      <c r="C94" s="46">
        <v>40</v>
      </c>
      <c r="D94" s="45">
        <v>6</v>
      </c>
      <c r="E94" s="45">
        <v>1</v>
      </c>
      <c r="F94" s="47"/>
      <c r="G94" s="47"/>
      <c r="H94" s="45">
        <v>3</v>
      </c>
      <c r="I94" s="46"/>
      <c r="J94" s="46"/>
      <c r="K94" s="46">
        <v>171</v>
      </c>
      <c r="L94" s="46">
        <v>210</v>
      </c>
      <c r="M94" s="48"/>
      <c r="N94" s="48"/>
      <c r="O94" s="48"/>
    </row>
    <row r="95" spans="1:15" ht="15.75" customHeight="1">
      <c r="A95" s="45">
        <v>14</v>
      </c>
      <c r="B95" s="45" t="s">
        <v>130</v>
      </c>
      <c r="C95" s="46">
        <v>60</v>
      </c>
      <c r="D95" s="45">
        <v>6</v>
      </c>
      <c r="E95" s="45">
        <v>1</v>
      </c>
      <c r="F95" s="47"/>
      <c r="G95" s="47"/>
      <c r="H95" s="45">
        <v>3.66</v>
      </c>
      <c r="I95" s="46"/>
      <c r="J95" s="46"/>
      <c r="K95" s="46">
        <v>255</v>
      </c>
      <c r="L95" s="46">
        <v>260</v>
      </c>
      <c r="M95" s="48"/>
      <c r="N95" s="48"/>
      <c r="O95" s="48"/>
    </row>
    <row r="96" spans="1:15" ht="15.75" customHeight="1">
      <c r="A96" s="45">
        <v>15</v>
      </c>
      <c r="B96" s="45" t="s">
        <v>131</v>
      </c>
      <c r="C96" s="46">
        <v>70</v>
      </c>
      <c r="D96" s="45">
        <v>6</v>
      </c>
      <c r="E96" s="45">
        <v>1</v>
      </c>
      <c r="F96" s="47"/>
      <c r="G96" s="47"/>
      <c r="H96" s="45">
        <v>3.99</v>
      </c>
      <c r="I96" s="46"/>
      <c r="J96" s="46"/>
      <c r="K96" s="46">
        <v>303</v>
      </c>
      <c r="L96" s="46">
        <v>290</v>
      </c>
      <c r="M96" s="48"/>
      <c r="N96" s="48"/>
      <c r="O96" s="48"/>
    </row>
    <row r="97" spans="1:17" ht="15.75" customHeight="1">
      <c r="A97" s="45">
        <v>16</v>
      </c>
      <c r="B97" s="45" t="s">
        <v>132</v>
      </c>
      <c r="C97" s="46">
        <v>80</v>
      </c>
      <c r="D97" s="45">
        <v>6</v>
      </c>
      <c r="E97" s="45">
        <v>1</v>
      </c>
      <c r="F97" s="47"/>
      <c r="G97" s="47"/>
      <c r="H97" s="45">
        <v>4.22</v>
      </c>
      <c r="I97" s="46"/>
      <c r="J97" s="46"/>
      <c r="K97" s="46">
        <v>339</v>
      </c>
      <c r="L97" s="46">
        <v>310</v>
      </c>
      <c r="M97" s="48"/>
      <c r="N97" s="48"/>
      <c r="O97" s="48"/>
    </row>
    <row r="98" spans="1:17" ht="15.75" customHeight="1">
      <c r="A98" s="45">
        <v>17</v>
      </c>
      <c r="B98" s="45" t="s">
        <v>133</v>
      </c>
      <c r="C98" s="46">
        <v>95</v>
      </c>
      <c r="D98" s="45">
        <v>6</v>
      </c>
      <c r="E98" s="45">
        <v>1</v>
      </c>
      <c r="F98" s="47"/>
      <c r="G98" s="47"/>
      <c r="H98" s="45">
        <v>4.5</v>
      </c>
      <c r="I98" s="46"/>
      <c r="J98" s="46"/>
      <c r="K98" s="46">
        <v>386</v>
      </c>
      <c r="L98" s="46">
        <v>340</v>
      </c>
      <c r="M98" s="48"/>
      <c r="N98" s="48"/>
      <c r="O98" s="48"/>
    </row>
    <row r="99" spans="1:17" ht="15.75" customHeight="1">
      <c r="A99" s="45">
        <v>18</v>
      </c>
      <c r="B99" s="45" t="s">
        <v>134</v>
      </c>
      <c r="C99" s="46">
        <v>125</v>
      </c>
      <c r="D99" s="45">
        <v>6</v>
      </c>
      <c r="E99" s="45">
        <v>7</v>
      </c>
      <c r="F99" s="47"/>
      <c r="G99" s="47"/>
      <c r="H99" s="45" t="s">
        <v>135</v>
      </c>
      <c r="I99" s="46"/>
      <c r="J99" s="46"/>
      <c r="K99" s="46">
        <v>493</v>
      </c>
      <c r="L99" s="46">
        <v>410</v>
      </c>
      <c r="M99" s="48"/>
      <c r="N99" s="48"/>
      <c r="O99" s="48"/>
    </row>
    <row r="100" spans="1:17" ht="15.75" customHeight="1">
      <c r="A100" s="45">
        <v>19</v>
      </c>
      <c r="B100" s="45" t="s">
        <v>136</v>
      </c>
      <c r="C100" s="46">
        <v>125</v>
      </c>
      <c r="D100" s="45">
        <v>30</v>
      </c>
      <c r="E100" s="45">
        <v>7</v>
      </c>
      <c r="F100" s="47"/>
      <c r="G100" s="47"/>
      <c r="H100" s="45">
        <v>2.36</v>
      </c>
      <c r="I100" s="46"/>
      <c r="J100" s="46"/>
      <c r="K100" s="46">
        <v>603</v>
      </c>
      <c r="L100" s="46">
        <v>420</v>
      </c>
      <c r="M100" s="48"/>
      <c r="N100" s="48"/>
      <c r="O100" s="48"/>
    </row>
    <row r="101" spans="1:17" ht="15.75" customHeight="1">
      <c r="A101" s="45">
        <v>20</v>
      </c>
      <c r="B101" s="45" t="s">
        <v>137</v>
      </c>
      <c r="C101" s="46">
        <v>230</v>
      </c>
      <c r="D101" s="45">
        <v>30</v>
      </c>
      <c r="E101" s="45">
        <v>7</v>
      </c>
      <c r="F101" s="47"/>
      <c r="G101" s="47"/>
      <c r="H101" s="45">
        <v>3.18</v>
      </c>
      <c r="I101" s="46"/>
      <c r="J101" s="46"/>
      <c r="K101" s="46">
        <v>1095</v>
      </c>
      <c r="L101" s="46">
        <v>610</v>
      </c>
      <c r="M101" s="48"/>
      <c r="N101" s="48"/>
      <c r="O101" s="48"/>
    </row>
    <row r="102" spans="1:17" ht="15.75" customHeight="1">
      <c r="A102" s="45">
        <v>21</v>
      </c>
      <c r="B102" s="45" t="s">
        <v>138</v>
      </c>
      <c r="C102" s="46">
        <v>320</v>
      </c>
      <c r="D102" s="45">
        <v>30</v>
      </c>
      <c r="E102" s="45">
        <v>7</v>
      </c>
      <c r="F102" s="47"/>
      <c r="G102" s="47"/>
      <c r="H102" s="45">
        <v>3.71</v>
      </c>
      <c r="I102" s="46"/>
      <c r="J102" s="46"/>
      <c r="K102" s="46">
        <v>1489</v>
      </c>
      <c r="L102" s="46">
        <v>730</v>
      </c>
      <c r="M102" s="48"/>
      <c r="N102" s="48"/>
      <c r="O102" s="48"/>
    </row>
    <row r="103" spans="1:17" ht="15.75" customHeight="1">
      <c r="A103" s="45">
        <v>22</v>
      </c>
      <c r="B103" s="45" t="s">
        <v>139</v>
      </c>
      <c r="C103" s="46">
        <v>420</v>
      </c>
      <c r="D103" s="45">
        <v>30</v>
      </c>
      <c r="E103" s="45">
        <v>7</v>
      </c>
      <c r="F103" s="47"/>
      <c r="G103" s="47"/>
      <c r="H103" s="45">
        <v>4.2699999999999996</v>
      </c>
      <c r="I103" s="46"/>
      <c r="J103" s="46"/>
      <c r="K103" s="46">
        <v>972</v>
      </c>
      <c r="L103" s="46">
        <v>870</v>
      </c>
      <c r="M103" s="48"/>
      <c r="N103" s="48"/>
      <c r="O103" s="48"/>
    </row>
    <row r="104" spans="1:17" ht="15.75" customHeight="1">
      <c r="A104" s="48"/>
      <c r="B104" s="49" t="s">
        <v>140</v>
      </c>
      <c r="C104" s="48" t="s">
        <v>141</v>
      </c>
      <c r="D104" s="48"/>
      <c r="E104" s="48"/>
      <c r="F104" s="50"/>
      <c r="G104" s="50"/>
      <c r="H104" s="48"/>
      <c r="I104" s="48">
        <v>8</v>
      </c>
      <c r="J104" s="48">
        <v>10</v>
      </c>
      <c r="K104" s="48"/>
      <c r="L104" s="48"/>
      <c r="M104" s="48"/>
      <c r="N104" s="48"/>
      <c r="O104" s="48"/>
    </row>
    <row r="105" spans="1:17" ht="15.75" customHeight="1">
      <c r="A105" s="48"/>
      <c r="B105" s="49" t="s">
        <v>142</v>
      </c>
      <c r="C105" s="48"/>
      <c r="D105" s="48"/>
      <c r="E105" s="48"/>
      <c r="F105" s="50"/>
      <c r="G105" s="50"/>
      <c r="H105" s="48"/>
      <c r="I105" s="48"/>
      <c r="J105" s="48"/>
      <c r="K105" s="48"/>
      <c r="L105" s="48"/>
      <c r="M105" s="48"/>
      <c r="N105" s="48"/>
      <c r="O105" s="48"/>
    </row>
    <row r="106" spans="1:17" ht="15.75" customHeight="1">
      <c r="A106" s="48"/>
      <c r="B106" s="48"/>
      <c r="C106" s="48"/>
      <c r="D106" s="48"/>
      <c r="E106" s="48"/>
      <c r="F106" s="50"/>
      <c r="G106" s="50"/>
      <c r="H106" s="48"/>
      <c r="I106" s="48" t="s">
        <v>141</v>
      </c>
      <c r="J106" s="48" t="s">
        <v>141</v>
      </c>
      <c r="K106" s="48" t="s">
        <v>141</v>
      </c>
      <c r="L106" s="48" t="s">
        <v>141</v>
      </c>
      <c r="M106" s="48"/>
      <c r="N106" s="48"/>
      <c r="O106" s="48"/>
    </row>
    <row r="107" spans="1:17" ht="15.75" customHeight="1"/>
    <row r="108" spans="1:17" ht="15.75" customHeight="1">
      <c r="A108" s="1" t="s">
        <v>143</v>
      </c>
    </row>
    <row r="109" spans="1:17" ht="15.75" customHeight="1">
      <c r="A109" s="51" t="s">
        <v>144</v>
      </c>
      <c r="B109" s="51" t="s">
        <v>145</v>
      </c>
      <c r="C109" s="51" t="s">
        <v>146</v>
      </c>
      <c r="D109" s="51" t="s">
        <v>147</v>
      </c>
      <c r="E109" s="51" t="s">
        <v>148</v>
      </c>
      <c r="F109" s="51" t="s">
        <v>149</v>
      </c>
      <c r="G109" s="51" t="s">
        <v>150</v>
      </c>
      <c r="H109" s="51" t="s">
        <v>151</v>
      </c>
      <c r="I109" s="51" t="s">
        <v>152</v>
      </c>
      <c r="J109" s="51"/>
      <c r="K109" s="51"/>
      <c r="L109" s="51"/>
      <c r="N109" s="51"/>
      <c r="O109" s="51"/>
      <c r="P109" s="51"/>
      <c r="Q109" s="51"/>
    </row>
    <row r="110" spans="1:17" ht="15.7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</row>
    <row r="111" spans="1:17" ht="15.75" customHeight="1">
      <c r="A111" s="51"/>
      <c r="B111" s="51" t="s">
        <v>153</v>
      </c>
      <c r="C111" s="51" t="s">
        <v>154</v>
      </c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</row>
    <row r="112" spans="1:17" ht="15.75" customHeight="1">
      <c r="A112" s="51"/>
      <c r="B112" s="51" t="s">
        <v>155</v>
      </c>
      <c r="C112" s="51" t="s">
        <v>156</v>
      </c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</row>
    <row r="113" spans="1:17" ht="15.75" customHeight="1">
      <c r="A113" s="51"/>
      <c r="B113" s="51" t="s">
        <v>157</v>
      </c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ht="15.75" customHeight="1">
      <c r="A114" s="51"/>
      <c r="B114" s="51" t="s">
        <v>158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ht="15.75" customHeight="1">
      <c r="A115" s="51"/>
      <c r="B115" s="51" t="s">
        <v>159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</row>
    <row r="116" spans="1:17" ht="15.75" customHeight="1">
      <c r="A116" s="51"/>
      <c r="B116" s="51" t="s">
        <v>160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</row>
    <row r="117" spans="1:17" ht="15.75" customHeight="1">
      <c r="A117" s="51"/>
      <c r="B117" s="51" t="s">
        <v>161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</row>
    <row r="118" spans="1:17" ht="15.75" customHeight="1">
      <c r="A118" s="51"/>
      <c r="B118" s="51" t="s">
        <v>162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</row>
    <row r="119" spans="1:17" ht="15.75" customHeight="1">
      <c r="A119" s="51"/>
      <c r="B119" s="51" t="s">
        <v>163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</row>
    <row r="120" spans="1:17" ht="15.75" customHeight="1">
      <c r="A120" s="51"/>
      <c r="B120" s="51" t="s">
        <v>164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7" ht="15.75" customHeight="1">
      <c r="A121" s="51"/>
      <c r="B121" s="51" t="s">
        <v>165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7" ht="15.75" customHeight="1">
      <c r="A122" s="51"/>
      <c r="B122" s="51" t="s">
        <v>166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</row>
    <row r="123" spans="1:17" ht="15.75" customHeight="1">
      <c r="A123" s="51"/>
      <c r="B123" s="51" t="s">
        <v>167</v>
      </c>
      <c r="C123" s="51" t="s">
        <v>168</v>
      </c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</row>
    <row r="124" spans="1:17" ht="15.75" customHeight="1">
      <c r="A124" s="51"/>
      <c r="B124" s="51" t="s">
        <v>169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</row>
    <row r="125" spans="1:17" ht="15.75" customHeight="1">
      <c r="A125" s="51"/>
      <c r="B125" s="51" t="s">
        <v>170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</row>
    <row r="126" spans="1:17" ht="15.75" customHeight="1">
      <c r="A126" s="51"/>
      <c r="B126" s="51" t="s">
        <v>171</v>
      </c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</row>
    <row r="127" spans="1:17" ht="15.75" customHeight="1">
      <c r="A127" s="51"/>
      <c r="B127" s="51" t="s">
        <v>172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</row>
    <row r="128" spans="1:17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32:C32"/>
    <mergeCell ref="A33:D33"/>
    <mergeCell ref="B35:C35"/>
    <mergeCell ref="J37:K37"/>
    <mergeCell ref="B42:C42"/>
    <mergeCell ref="J44:K44"/>
    <mergeCell ref="B45:D45"/>
    <mergeCell ref="B53:C53"/>
    <mergeCell ref="B58:C58"/>
    <mergeCell ref="J57:K57"/>
    <mergeCell ref="I62:L62"/>
    <mergeCell ref="J70:K70"/>
    <mergeCell ref="A46:D46"/>
    <mergeCell ref="B47:C47"/>
    <mergeCell ref="J47:K47"/>
    <mergeCell ref="J48:K48"/>
    <mergeCell ref="J55:K55"/>
    <mergeCell ref="J56:K56"/>
    <mergeCell ref="D58:F5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4"/>
  <sheetViews>
    <sheetView workbookViewId="0"/>
  </sheetViews>
  <sheetFormatPr defaultColWidth="11.25" defaultRowHeight="15" customHeight="1"/>
  <sheetData>
    <row r="1" spans="1:15">
      <c r="A1" s="1" t="s">
        <v>101</v>
      </c>
    </row>
    <row r="2" spans="1:15">
      <c r="A2" s="42" t="s">
        <v>102</v>
      </c>
      <c r="B2" s="42" t="s">
        <v>103</v>
      </c>
      <c r="C2" s="42" t="s">
        <v>104</v>
      </c>
      <c r="D2" s="42" t="s">
        <v>105</v>
      </c>
      <c r="E2" s="42" t="s">
        <v>106</v>
      </c>
      <c r="F2" s="43" t="s">
        <v>107</v>
      </c>
      <c r="G2" s="42" t="s">
        <v>108</v>
      </c>
      <c r="H2" s="42" t="s">
        <v>64</v>
      </c>
      <c r="I2" s="42" t="s">
        <v>109</v>
      </c>
      <c r="J2" s="42" t="s">
        <v>110</v>
      </c>
      <c r="K2" s="42" t="s">
        <v>111</v>
      </c>
      <c r="L2" s="42" t="s">
        <v>112</v>
      </c>
      <c r="M2" s="44" t="s">
        <v>113</v>
      </c>
      <c r="N2" s="44" t="s">
        <v>63</v>
      </c>
      <c r="O2" s="44" t="s">
        <v>114</v>
      </c>
    </row>
    <row r="3" spans="1:15">
      <c r="A3" s="45">
        <v>1</v>
      </c>
      <c r="B3" s="45" t="s">
        <v>115</v>
      </c>
      <c r="C3" s="46">
        <v>10</v>
      </c>
      <c r="D3" s="45">
        <v>6</v>
      </c>
      <c r="E3" s="45">
        <v>1</v>
      </c>
      <c r="F3" s="47" t="str">
        <f t="shared" ref="F3:F24" si="0">D3 &amp; "/" &amp; E3 &amp; "/" &amp; H3</f>
        <v>6/1/1.5</v>
      </c>
      <c r="G3" s="47"/>
      <c r="H3" s="45">
        <v>1.5</v>
      </c>
      <c r="I3" s="46"/>
      <c r="J3" s="46"/>
      <c r="K3" s="46">
        <v>43</v>
      </c>
      <c r="L3" s="46">
        <v>90</v>
      </c>
      <c r="M3" s="48"/>
      <c r="N3" s="48"/>
      <c r="O3" s="48"/>
    </row>
    <row r="4" spans="1:15">
      <c r="A4" s="45">
        <v>2</v>
      </c>
      <c r="B4" s="45" t="s">
        <v>117</v>
      </c>
      <c r="C4" s="46">
        <v>20</v>
      </c>
      <c r="D4" s="45">
        <v>6</v>
      </c>
      <c r="E4" s="45">
        <v>1</v>
      </c>
      <c r="F4" s="47" t="str">
        <f t="shared" si="0"/>
        <v>6/1/2.11</v>
      </c>
      <c r="G4" s="47"/>
      <c r="H4" s="45">
        <v>2.11</v>
      </c>
      <c r="I4" s="46">
        <v>14</v>
      </c>
      <c r="J4" s="46">
        <v>14</v>
      </c>
      <c r="K4" s="46">
        <v>85</v>
      </c>
      <c r="L4" s="46">
        <v>130</v>
      </c>
      <c r="M4" s="48"/>
      <c r="N4" s="48"/>
      <c r="O4" s="48"/>
    </row>
    <row r="5" spans="1:15">
      <c r="A5" s="45">
        <v>3</v>
      </c>
      <c r="B5" s="45" t="s">
        <v>118</v>
      </c>
      <c r="C5" s="46">
        <v>30</v>
      </c>
      <c r="D5" s="45">
        <v>6</v>
      </c>
      <c r="E5" s="45">
        <v>1</v>
      </c>
      <c r="F5" s="47" t="str">
        <f t="shared" si="0"/>
        <v>6/1/2.59</v>
      </c>
      <c r="G5" s="47"/>
      <c r="H5" s="45">
        <v>2.59</v>
      </c>
      <c r="I5" s="46">
        <v>12</v>
      </c>
      <c r="J5" s="46">
        <v>12</v>
      </c>
      <c r="K5" s="46">
        <v>128</v>
      </c>
      <c r="L5" s="46">
        <v>170</v>
      </c>
      <c r="M5" s="48"/>
      <c r="N5" s="48"/>
      <c r="O5" s="48"/>
    </row>
    <row r="6" spans="1:15">
      <c r="A6" s="45">
        <v>4</v>
      </c>
      <c r="B6" s="45" t="s">
        <v>119</v>
      </c>
      <c r="C6" s="46">
        <v>50</v>
      </c>
      <c r="D6" s="45">
        <v>6</v>
      </c>
      <c r="E6" s="45">
        <v>1</v>
      </c>
      <c r="F6" s="47" t="str">
        <f t="shared" si="0"/>
        <v>6/1/3.35</v>
      </c>
      <c r="G6" s="47"/>
      <c r="H6" s="45">
        <v>3.35</v>
      </c>
      <c r="I6" s="46">
        <v>9</v>
      </c>
      <c r="J6" s="46">
        <v>9</v>
      </c>
      <c r="K6" s="46">
        <v>214</v>
      </c>
      <c r="L6" s="46">
        <v>240</v>
      </c>
      <c r="M6" s="48"/>
      <c r="N6" s="48"/>
      <c r="O6" s="48"/>
    </row>
    <row r="7" spans="1:15">
      <c r="A7" s="45">
        <v>5</v>
      </c>
      <c r="B7" s="45" t="s">
        <v>120</v>
      </c>
      <c r="C7" s="46">
        <v>80</v>
      </c>
      <c r="D7" s="45">
        <v>6</v>
      </c>
      <c r="E7" s="45">
        <v>1</v>
      </c>
      <c r="F7" s="47" t="str">
        <f t="shared" si="0"/>
        <v>6/1/4.09</v>
      </c>
      <c r="G7" s="47"/>
      <c r="H7" s="45">
        <v>4.09</v>
      </c>
      <c r="I7" s="46">
        <v>8</v>
      </c>
      <c r="J7" s="46">
        <v>8</v>
      </c>
      <c r="K7" s="46">
        <v>320</v>
      </c>
      <c r="L7" s="46">
        <v>300</v>
      </c>
      <c r="M7" s="48"/>
      <c r="N7" s="48"/>
      <c r="O7" s="48"/>
    </row>
    <row r="8" spans="1:15">
      <c r="A8" s="45">
        <v>6</v>
      </c>
      <c r="B8" s="45" t="s">
        <v>121</v>
      </c>
      <c r="C8" s="46">
        <v>100</v>
      </c>
      <c r="D8" s="45">
        <v>6</v>
      </c>
      <c r="E8" s="45">
        <v>7</v>
      </c>
      <c r="F8" s="47" t="str">
        <f t="shared" si="0"/>
        <v>6/7/(AL) 4.72 | (Steel) 1.57</v>
      </c>
      <c r="G8" s="47"/>
      <c r="H8" s="45" t="s">
        <v>122</v>
      </c>
      <c r="I8" s="46">
        <v>6</v>
      </c>
      <c r="J8" s="46">
        <v>16</v>
      </c>
      <c r="K8" s="46">
        <v>394</v>
      </c>
      <c r="L8" s="46">
        <v>360</v>
      </c>
      <c r="M8" s="48"/>
      <c r="N8" s="48"/>
      <c r="O8" s="48"/>
    </row>
    <row r="9" spans="1:15">
      <c r="A9" s="45">
        <v>7</v>
      </c>
      <c r="B9" s="45" t="s">
        <v>123</v>
      </c>
      <c r="C9" s="46">
        <v>150</v>
      </c>
      <c r="D9" s="45">
        <v>30</v>
      </c>
      <c r="E9" s="45">
        <v>7</v>
      </c>
      <c r="F9" s="47" t="str">
        <f t="shared" si="0"/>
        <v>30/7/2.59</v>
      </c>
      <c r="G9" s="47"/>
      <c r="H9" s="45">
        <v>2.59</v>
      </c>
      <c r="I9" s="46">
        <v>12</v>
      </c>
      <c r="J9" s="46">
        <v>12</v>
      </c>
      <c r="K9" s="46">
        <v>726</v>
      </c>
      <c r="L9" s="46">
        <v>470</v>
      </c>
      <c r="M9" s="48"/>
      <c r="N9" s="48"/>
      <c r="O9" s="48"/>
    </row>
    <row r="10" spans="1:15">
      <c r="A10" s="45">
        <v>8</v>
      </c>
      <c r="B10" s="45" t="s">
        <v>124</v>
      </c>
      <c r="C10" s="46">
        <v>200</v>
      </c>
      <c r="D10" s="45">
        <v>30</v>
      </c>
      <c r="E10" s="45">
        <v>7</v>
      </c>
      <c r="F10" s="47" t="str">
        <f t="shared" si="0"/>
        <v>30/7/3</v>
      </c>
      <c r="G10" s="47"/>
      <c r="H10" s="45">
        <v>3</v>
      </c>
      <c r="I10" s="46">
        <v>11</v>
      </c>
      <c r="J10" s="46">
        <v>11</v>
      </c>
      <c r="K10" s="46">
        <v>974</v>
      </c>
      <c r="L10" s="46">
        <v>560</v>
      </c>
      <c r="M10" s="48"/>
      <c r="N10" s="48"/>
      <c r="O10" s="48"/>
    </row>
    <row r="11" spans="1:15">
      <c r="A11" s="45">
        <v>9</v>
      </c>
      <c r="B11" s="45" t="s">
        <v>125</v>
      </c>
      <c r="C11" s="46">
        <v>420</v>
      </c>
      <c r="D11" s="45">
        <v>54</v>
      </c>
      <c r="E11" s="45">
        <v>7</v>
      </c>
      <c r="F11" s="47" t="str">
        <f t="shared" si="0"/>
        <v>54/7/3.18</v>
      </c>
      <c r="G11" s="47"/>
      <c r="H11" s="45">
        <v>3.18</v>
      </c>
      <c r="I11" s="46">
        <v>10</v>
      </c>
      <c r="J11" s="46">
        <v>10</v>
      </c>
      <c r="K11" s="46">
        <v>1622</v>
      </c>
      <c r="L11" s="46">
        <v>860</v>
      </c>
      <c r="M11" s="48"/>
      <c r="N11" s="48"/>
      <c r="O11" s="48"/>
    </row>
    <row r="12" spans="1:15">
      <c r="A12" s="45">
        <v>10</v>
      </c>
      <c r="B12" s="45" t="s">
        <v>126</v>
      </c>
      <c r="C12" s="46">
        <v>520</v>
      </c>
      <c r="D12" s="45">
        <v>54</v>
      </c>
      <c r="E12" s="45">
        <v>7</v>
      </c>
      <c r="F12" s="47" t="str">
        <f t="shared" si="0"/>
        <v>54/7/3.53</v>
      </c>
      <c r="G12" s="47"/>
      <c r="H12" s="45">
        <v>3.53</v>
      </c>
      <c r="I12" s="46">
        <v>9</v>
      </c>
      <c r="J12" s="46">
        <v>9</v>
      </c>
      <c r="K12" s="46">
        <v>1998</v>
      </c>
      <c r="L12" s="46">
        <v>980</v>
      </c>
      <c r="M12" s="48"/>
      <c r="N12" s="48"/>
      <c r="O12" s="48"/>
    </row>
    <row r="13" spans="1:15">
      <c r="A13" s="45">
        <v>11</v>
      </c>
      <c r="B13" s="45" t="s">
        <v>127</v>
      </c>
      <c r="C13" s="46">
        <v>25</v>
      </c>
      <c r="D13" s="45">
        <v>6</v>
      </c>
      <c r="E13" s="45">
        <v>1</v>
      </c>
      <c r="F13" s="47" t="str">
        <f t="shared" si="0"/>
        <v>6/1/2.36</v>
      </c>
      <c r="G13" s="47"/>
      <c r="H13" s="45">
        <v>2.36</v>
      </c>
      <c r="I13" s="46"/>
      <c r="J13" s="46"/>
      <c r="K13" s="46">
        <v>106</v>
      </c>
      <c r="L13" s="46">
        <v>150</v>
      </c>
      <c r="M13" s="48"/>
      <c r="N13" s="48"/>
      <c r="O13" s="48"/>
    </row>
    <row r="14" spans="1:15">
      <c r="A14" s="45">
        <v>12</v>
      </c>
      <c r="B14" s="45" t="s">
        <v>128</v>
      </c>
      <c r="C14" s="46">
        <v>35</v>
      </c>
      <c r="D14" s="45">
        <v>6</v>
      </c>
      <c r="E14" s="45">
        <v>1</v>
      </c>
      <c r="F14" s="47" t="str">
        <f t="shared" si="0"/>
        <v>6/1/2.79</v>
      </c>
      <c r="G14" s="47"/>
      <c r="H14" s="45">
        <v>2.79</v>
      </c>
      <c r="I14" s="46"/>
      <c r="J14" s="46"/>
      <c r="K14" s="46">
        <v>149</v>
      </c>
      <c r="L14" s="46">
        <v>190</v>
      </c>
      <c r="M14" s="48"/>
      <c r="N14" s="48"/>
      <c r="O14" s="48"/>
    </row>
    <row r="15" spans="1:15">
      <c r="A15" s="45">
        <v>13</v>
      </c>
      <c r="B15" s="45" t="s">
        <v>129</v>
      </c>
      <c r="C15" s="46">
        <v>40</v>
      </c>
      <c r="D15" s="45">
        <v>6</v>
      </c>
      <c r="E15" s="45">
        <v>1</v>
      </c>
      <c r="F15" s="47" t="str">
        <f t="shared" si="0"/>
        <v>6/1/3</v>
      </c>
      <c r="G15" s="47"/>
      <c r="H15" s="45">
        <v>3</v>
      </c>
      <c r="I15" s="46"/>
      <c r="J15" s="46"/>
      <c r="K15" s="46">
        <v>171</v>
      </c>
      <c r="L15" s="46">
        <v>210</v>
      </c>
      <c r="M15" s="48"/>
      <c r="N15" s="48"/>
      <c r="O15" s="48"/>
    </row>
    <row r="16" spans="1:15">
      <c r="A16" s="45">
        <v>14</v>
      </c>
      <c r="B16" s="45" t="s">
        <v>130</v>
      </c>
      <c r="C16" s="46">
        <v>60</v>
      </c>
      <c r="D16" s="45">
        <v>6</v>
      </c>
      <c r="E16" s="45">
        <v>1</v>
      </c>
      <c r="F16" s="47" t="str">
        <f t="shared" si="0"/>
        <v>6/1/3.66</v>
      </c>
      <c r="G16" s="47"/>
      <c r="H16" s="45">
        <v>3.66</v>
      </c>
      <c r="I16" s="46"/>
      <c r="J16" s="46"/>
      <c r="K16" s="46">
        <v>255</v>
      </c>
      <c r="L16" s="46">
        <v>260</v>
      </c>
      <c r="M16" s="48"/>
      <c r="N16" s="48"/>
      <c r="O16" s="48"/>
    </row>
    <row r="17" spans="1:15">
      <c r="A17" s="45">
        <v>15</v>
      </c>
      <c r="B17" s="45" t="s">
        <v>131</v>
      </c>
      <c r="C17" s="46">
        <v>70</v>
      </c>
      <c r="D17" s="45">
        <v>6</v>
      </c>
      <c r="E17" s="45">
        <v>1</v>
      </c>
      <c r="F17" s="47" t="str">
        <f t="shared" si="0"/>
        <v>6/1/3.99</v>
      </c>
      <c r="G17" s="47"/>
      <c r="H17" s="45">
        <v>3.99</v>
      </c>
      <c r="I17" s="46"/>
      <c r="J17" s="46"/>
      <c r="K17" s="46">
        <v>303</v>
      </c>
      <c r="L17" s="46">
        <v>290</v>
      </c>
      <c r="M17" s="48"/>
      <c r="N17" s="48"/>
      <c r="O17" s="48"/>
    </row>
    <row r="18" spans="1:15">
      <c r="A18" s="45">
        <v>16</v>
      </c>
      <c r="B18" s="45" t="s">
        <v>132</v>
      </c>
      <c r="C18" s="46">
        <v>80</v>
      </c>
      <c r="D18" s="45">
        <v>6</v>
      </c>
      <c r="E18" s="45">
        <v>1</v>
      </c>
      <c r="F18" s="47" t="str">
        <f t="shared" si="0"/>
        <v>6/1/4.22</v>
      </c>
      <c r="G18" s="47"/>
      <c r="H18" s="45">
        <v>4.22</v>
      </c>
      <c r="I18" s="46"/>
      <c r="J18" s="46"/>
      <c r="K18" s="46">
        <v>339</v>
      </c>
      <c r="L18" s="46">
        <v>310</v>
      </c>
      <c r="M18" s="48"/>
      <c r="N18" s="48"/>
      <c r="O18" s="48"/>
    </row>
    <row r="19" spans="1:15">
      <c r="A19" s="45">
        <v>17</v>
      </c>
      <c r="B19" s="45" t="s">
        <v>133</v>
      </c>
      <c r="C19" s="46">
        <v>95</v>
      </c>
      <c r="D19" s="45">
        <v>6</v>
      </c>
      <c r="E19" s="45">
        <v>1</v>
      </c>
      <c r="F19" s="47" t="str">
        <f t="shared" si="0"/>
        <v>6/1/4.5</v>
      </c>
      <c r="G19" s="47"/>
      <c r="H19" s="45">
        <v>4.5</v>
      </c>
      <c r="I19" s="46"/>
      <c r="J19" s="46"/>
      <c r="K19" s="46">
        <v>386</v>
      </c>
      <c r="L19" s="46">
        <v>340</v>
      </c>
      <c r="M19" s="48"/>
      <c r="N19" s="48"/>
      <c r="O19" s="48"/>
    </row>
    <row r="20" spans="1:15">
      <c r="A20" s="45">
        <v>18</v>
      </c>
      <c r="B20" s="45" t="s">
        <v>134</v>
      </c>
      <c r="C20" s="46">
        <v>125</v>
      </c>
      <c r="D20" s="45">
        <v>6</v>
      </c>
      <c r="E20" s="45">
        <v>7</v>
      </c>
      <c r="F20" s="47" t="str">
        <f t="shared" si="0"/>
        <v>6/7/(AL) 5.28 | (Steel) 1.75</v>
      </c>
      <c r="G20" s="47"/>
      <c r="H20" s="45" t="s">
        <v>135</v>
      </c>
      <c r="I20" s="46"/>
      <c r="J20" s="46"/>
      <c r="K20" s="46">
        <v>493</v>
      </c>
      <c r="L20" s="46">
        <v>410</v>
      </c>
      <c r="M20" s="48"/>
      <c r="N20" s="48"/>
      <c r="O20" s="48"/>
    </row>
    <row r="21" spans="1:15">
      <c r="A21" s="45">
        <v>19</v>
      </c>
      <c r="B21" s="45" t="s">
        <v>136</v>
      </c>
      <c r="C21" s="46">
        <v>125</v>
      </c>
      <c r="D21" s="45">
        <v>30</v>
      </c>
      <c r="E21" s="45">
        <v>7</v>
      </c>
      <c r="F21" s="47" t="str">
        <f t="shared" si="0"/>
        <v>30/7/2.36</v>
      </c>
      <c r="G21" s="47"/>
      <c r="H21" s="45">
        <v>2.36</v>
      </c>
      <c r="I21" s="46"/>
      <c r="J21" s="46"/>
      <c r="K21" s="46">
        <v>603</v>
      </c>
      <c r="L21" s="46">
        <v>420</v>
      </c>
      <c r="M21" s="48"/>
      <c r="N21" s="48"/>
      <c r="O21" s="48"/>
    </row>
    <row r="22" spans="1:15">
      <c r="A22" s="45">
        <v>20</v>
      </c>
      <c r="B22" s="45" t="s">
        <v>137</v>
      </c>
      <c r="C22" s="46">
        <v>230</v>
      </c>
      <c r="D22" s="45">
        <v>30</v>
      </c>
      <c r="E22" s="45">
        <v>7</v>
      </c>
      <c r="F22" s="47" t="str">
        <f t="shared" si="0"/>
        <v>30/7/3.18</v>
      </c>
      <c r="G22" s="47"/>
      <c r="H22" s="45">
        <v>3.18</v>
      </c>
      <c r="I22" s="46"/>
      <c r="J22" s="46"/>
      <c r="K22" s="46">
        <v>1095</v>
      </c>
      <c r="L22" s="46">
        <v>610</v>
      </c>
      <c r="M22" s="48"/>
      <c r="N22" s="48"/>
      <c r="O22" s="48"/>
    </row>
    <row r="23" spans="1:15">
      <c r="A23" s="45">
        <v>21</v>
      </c>
      <c r="B23" s="45" t="s">
        <v>138</v>
      </c>
      <c r="C23" s="46">
        <v>320</v>
      </c>
      <c r="D23" s="45">
        <v>30</v>
      </c>
      <c r="E23" s="45">
        <v>7</v>
      </c>
      <c r="F23" s="47" t="str">
        <f t="shared" si="0"/>
        <v>30/7/3.71</v>
      </c>
      <c r="G23" s="47"/>
      <c r="H23" s="45">
        <v>3.71</v>
      </c>
      <c r="I23" s="46"/>
      <c r="J23" s="46"/>
      <c r="K23" s="46">
        <v>1489</v>
      </c>
      <c r="L23" s="46">
        <v>730</v>
      </c>
      <c r="M23" s="48"/>
      <c r="N23" s="48"/>
      <c r="O23" s="48"/>
    </row>
    <row r="24" spans="1:15">
      <c r="A24" s="45">
        <v>22</v>
      </c>
      <c r="B24" s="45" t="s">
        <v>139</v>
      </c>
      <c r="C24" s="46">
        <v>420</v>
      </c>
      <c r="D24" s="45">
        <v>30</v>
      </c>
      <c r="E24" s="45">
        <v>7</v>
      </c>
      <c r="F24" s="47" t="str">
        <f t="shared" si="0"/>
        <v>30/7/4.27</v>
      </c>
      <c r="G24" s="47"/>
      <c r="H24" s="45">
        <v>4.2699999999999996</v>
      </c>
      <c r="I24" s="46"/>
      <c r="J24" s="46"/>
      <c r="K24" s="46">
        <v>972</v>
      </c>
      <c r="L24" s="46">
        <v>870</v>
      </c>
      <c r="M24" s="48"/>
      <c r="N24" s="48"/>
      <c r="O24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"/>
  <sheetViews>
    <sheetView topLeftCell="E1" workbookViewId="0">
      <selection activeCell="G8" sqref="G8"/>
    </sheetView>
  </sheetViews>
  <sheetFormatPr defaultColWidth="11.25" defaultRowHeight="15" customHeight="1"/>
  <cols>
    <col min="3" max="3" width="11.25" customWidth="1"/>
    <col min="4" max="4" width="11.375" customWidth="1"/>
    <col min="5" max="5" width="16.125" customWidth="1"/>
    <col min="6" max="6" width="14.375" customWidth="1"/>
    <col min="7" max="7" width="14.375" style="57" customWidth="1"/>
    <col min="8" max="8" width="26" customWidth="1"/>
    <col min="10" max="10" width="17.625" customWidth="1"/>
  </cols>
  <sheetData>
    <row r="1" spans="1:10">
      <c r="A1" s="61" t="s">
        <v>144</v>
      </c>
      <c r="B1" s="61" t="s">
        <v>145</v>
      </c>
      <c r="C1" s="61" t="s">
        <v>220</v>
      </c>
      <c r="D1" s="61" t="s">
        <v>221</v>
      </c>
      <c r="E1" s="61" t="s">
        <v>222</v>
      </c>
      <c r="F1" s="61" t="s">
        <v>223</v>
      </c>
      <c r="G1" s="61" t="s">
        <v>227</v>
      </c>
      <c r="H1" s="72" t="s">
        <v>225</v>
      </c>
      <c r="I1" s="61" t="s">
        <v>151</v>
      </c>
      <c r="J1" s="61" t="s">
        <v>224</v>
      </c>
    </row>
    <row r="2" spans="1:10">
      <c r="A2" s="62">
        <v>1</v>
      </c>
      <c r="B2" s="63" t="s">
        <v>153</v>
      </c>
      <c r="C2" s="62" t="s">
        <v>173</v>
      </c>
      <c r="D2" s="62" t="s">
        <v>174</v>
      </c>
      <c r="E2" s="62">
        <v>5000</v>
      </c>
      <c r="F2" s="64">
        <v>44571</v>
      </c>
      <c r="G2" s="90">
        <v>10000</v>
      </c>
      <c r="H2" s="65" t="s">
        <v>175</v>
      </c>
      <c r="I2" s="62" t="s">
        <v>176</v>
      </c>
      <c r="J2" s="62" t="s">
        <v>177</v>
      </c>
    </row>
    <row r="3" spans="1:10">
      <c r="A3" s="62">
        <v>2</v>
      </c>
      <c r="B3" s="66" t="s">
        <v>155</v>
      </c>
      <c r="C3" s="62" t="s">
        <v>178</v>
      </c>
      <c r="D3" s="62" t="s">
        <v>174</v>
      </c>
      <c r="E3" s="62">
        <v>5000</v>
      </c>
      <c r="F3" s="64">
        <v>44625</v>
      </c>
      <c r="G3" s="91">
        <v>5000</v>
      </c>
      <c r="H3" s="67" t="s">
        <v>179</v>
      </c>
      <c r="I3" s="68" t="s">
        <v>176</v>
      </c>
      <c r="J3" s="62" t="s">
        <v>180</v>
      </c>
    </row>
    <row r="4" spans="1:10">
      <c r="A4" s="62">
        <v>3</v>
      </c>
      <c r="B4" s="63" t="s">
        <v>181</v>
      </c>
      <c r="C4" s="62" t="s">
        <v>181</v>
      </c>
      <c r="D4" s="62" t="s">
        <v>182</v>
      </c>
      <c r="E4" s="62">
        <v>10600</v>
      </c>
      <c r="F4" s="64">
        <v>44671</v>
      </c>
      <c r="G4" s="91">
        <v>14200</v>
      </c>
      <c r="H4" s="67" t="s">
        <v>175</v>
      </c>
      <c r="I4" s="68" t="s">
        <v>183</v>
      </c>
      <c r="J4" s="62" t="s">
        <v>184</v>
      </c>
    </row>
    <row r="5" spans="1:10">
      <c r="A5" s="62">
        <v>4</v>
      </c>
      <c r="B5" s="63" t="s">
        <v>185</v>
      </c>
      <c r="C5" s="62" t="s">
        <v>185</v>
      </c>
      <c r="D5" s="62" t="s">
        <v>186</v>
      </c>
      <c r="E5" s="62">
        <v>450</v>
      </c>
      <c r="F5" s="64">
        <v>44727</v>
      </c>
      <c r="G5" s="91">
        <v>300</v>
      </c>
      <c r="H5" s="69" t="s">
        <v>179</v>
      </c>
      <c r="I5" s="68" t="s">
        <v>187</v>
      </c>
      <c r="J5" s="62" t="s">
        <v>188</v>
      </c>
    </row>
    <row r="6" spans="1:10">
      <c r="A6" s="62">
        <v>5</v>
      </c>
      <c r="B6" s="63" t="s">
        <v>189</v>
      </c>
      <c r="C6" s="70" t="s">
        <v>189</v>
      </c>
      <c r="D6" s="62" t="s">
        <v>174</v>
      </c>
      <c r="E6" s="62">
        <v>200</v>
      </c>
      <c r="F6" s="64">
        <v>44764</v>
      </c>
      <c r="G6" s="91">
        <v>200</v>
      </c>
      <c r="H6" s="67" t="s">
        <v>179</v>
      </c>
      <c r="I6" s="68" t="s">
        <v>183</v>
      </c>
      <c r="J6" s="62" t="s">
        <v>190</v>
      </c>
    </row>
    <row r="7" spans="1:10">
      <c r="A7" s="62">
        <v>6</v>
      </c>
      <c r="B7" s="66" t="s">
        <v>167</v>
      </c>
      <c r="C7" s="62" t="s">
        <v>191</v>
      </c>
      <c r="D7" s="62" t="s">
        <v>174</v>
      </c>
      <c r="E7" s="62">
        <v>1000</v>
      </c>
      <c r="F7" s="64">
        <v>45024</v>
      </c>
      <c r="G7" s="91">
        <v>1000</v>
      </c>
      <c r="H7" s="67" t="s">
        <v>179</v>
      </c>
      <c r="I7" s="68" t="s">
        <v>192</v>
      </c>
      <c r="J7" s="62" t="s">
        <v>193</v>
      </c>
    </row>
    <row r="8" spans="1:10">
      <c r="A8" s="62">
        <v>7</v>
      </c>
      <c r="B8" s="66" t="s">
        <v>169</v>
      </c>
      <c r="C8" s="62" t="s">
        <v>169</v>
      </c>
      <c r="D8" s="62" t="s">
        <v>182</v>
      </c>
      <c r="E8" s="62">
        <v>3000</v>
      </c>
      <c r="F8" s="64">
        <v>45060</v>
      </c>
      <c r="G8" s="91">
        <v>1000</v>
      </c>
      <c r="H8" s="67" t="s">
        <v>179</v>
      </c>
      <c r="I8" s="68" t="s">
        <v>187</v>
      </c>
      <c r="J8" s="62" t="s">
        <v>194</v>
      </c>
    </row>
    <row r="9" spans="1:10">
      <c r="A9" s="62">
        <v>8</v>
      </c>
      <c r="B9" s="62" t="s">
        <v>195</v>
      </c>
      <c r="C9" s="62" t="s">
        <v>195</v>
      </c>
      <c r="D9" s="62" t="s">
        <v>186</v>
      </c>
      <c r="E9" s="62">
        <v>100</v>
      </c>
      <c r="F9" s="64">
        <v>45106</v>
      </c>
      <c r="G9" s="91">
        <v>1000</v>
      </c>
      <c r="H9" s="67" t="s">
        <v>175</v>
      </c>
      <c r="I9" s="68" t="s">
        <v>187</v>
      </c>
      <c r="J9" s="62" t="s">
        <v>196</v>
      </c>
    </row>
    <row r="10" spans="1:10">
      <c r="B10" s="51"/>
      <c r="E10" s="58"/>
      <c r="F10" s="59"/>
      <c r="G10" s="59"/>
      <c r="H10" s="60"/>
      <c r="I10" s="52"/>
    </row>
    <row r="11" spans="1:10">
      <c r="B11" s="51"/>
      <c r="E11" s="71"/>
      <c r="F11" s="59"/>
      <c r="G11" s="59"/>
      <c r="H11" s="60"/>
      <c r="I11" s="52"/>
    </row>
  </sheetData>
  <conditionalFormatting sqref="E2:E11 H2:H11">
    <cfRule type="cellIs" dxfId="0" priority="1" operator="lessThan">
      <formula>50</formula>
    </cfRule>
  </conditionalFormatting>
  <dataValidations count="8">
    <dataValidation type="list" allowBlank="1" showErrorMessage="1" sqref="B2">
      <formula1>"ACSR,Mole,Squirel,Dog,Wolf"</formula1>
    </dataValidation>
    <dataValidation type="list" allowBlank="1" showErrorMessage="1" sqref="B8">
      <formula1>"Aerial Bunched Cable,Team 1,2"</formula1>
    </dataValidation>
    <dataValidation type="list" allowBlank="1" showErrorMessage="1" sqref="B6">
      <formula1>"Structural Components,Jumper Cable,Earthing rod,Stay elbow,Stay Rod"</formula1>
    </dataValidation>
    <dataValidation type="list" allowBlank="1" showErrorMessage="1" sqref="B4">
      <formula1>"Wire,GI wire,Stay Wire,Earthing wire,Aluminium wire,Steel wire"</formula1>
    </dataValidation>
    <dataValidation type="list" allowBlank="1" showErrorMessage="1" sqref="B3">
      <formula1>"AAC,type 1,type 2,type 3"</formula1>
    </dataValidation>
    <dataValidation type="list" allowBlank="1" showErrorMessage="1" sqref="B7">
      <formula1>"AAAC,tye 1,type2,tye 3"</formula1>
    </dataValidation>
    <dataValidation type="list" allowBlank="1" showErrorMessage="1" sqref="B5">
      <formula1>"Insulator,Polymer Insulator,Porcelain Insulator,Glass Insulator"</formula1>
    </dataValidation>
    <dataValidation type="list" allowBlank="1" showErrorMessage="1" sqref="B9">
      <formula1>"Aluminium Scrap"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4"/>
  <sheetViews>
    <sheetView tabSelected="1" workbookViewId="0">
      <selection activeCell="G31" sqref="G31"/>
    </sheetView>
  </sheetViews>
  <sheetFormatPr defaultColWidth="11.25" defaultRowHeight="15" customHeight="1"/>
  <cols>
    <col min="6" max="6" width="11.25" style="57"/>
  </cols>
  <sheetData>
    <row r="1" spans="1:8">
      <c r="A1" s="5" t="s">
        <v>197</v>
      </c>
      <c r="B1" s="5" t="s">
        <v>198</v>
      </c>
      <c r="C1" s="73" t="s">
        <v>226</v>
      </c>
      <c r="D1" s="53" t="s">
        <v>107</v>
      </c>
      <c r="E1" s="74" t="s">
        <v>222</v>
      </c>
      <c r="F1" s="74" t="s">
        <v>227</v>
      </c>
      <c r="G1" s="5" t="s">
        <v>199</v>
      </c>
      <c r="H1" s="5" t="s">
        <v>200</v>
      </c>
    </row>
    <row r="2" spans="1:8">
      <c r="A2" s="53">
        <v>1</v>
      </c>
      <c r="B2" s="5">
        <v>1</v>
      </c>
      <c r="C2" s="53" t="s">
        <v>115</v>
      </c>
      <c r="D2" s="54" t="s">
        <v>116</v>
      </c>
      <c r="E2" s="5">
        <v>1000</v>
      </c>
      <c r="F2" s="57">
        <v>2000</v>
      </c>
      <c r="G2" s="53">
        <v>1.5</v>
      </c>
      <c r="H2" s="55">
        <f t="shared" ref="H2:H21" si="0">G2/25.4</f>
        <v>5.9055118110236227E-2</v>
      </c>
    </row>
    <row r="3" spans="1:8">
      <c r="A3" s="53">
        <v>2</v>
      </c>
      <c r="B3" s="5">
        <v>1</v>
      </c>
      <c r="C3" s="53" t="s">
        <v>117</v>
      </c>
      <c r="D3" s="54" t="s">
        <v>201</v>
      </c>
      <c r="E3" s="5">
        <v>1200</v>
      </c>
      <c r="F3" s="57">
        <v>2000</v>
      </c>
      <c r="G3" s="53">
        <v>2.11</v>
      </c>
      <c r="H3" s="55">
        <f t="shared" si="0"/>
        <v>8.3070866141732286E-2</v>
      </c>
    </row>
    <row r="4" spans="1:8">
      <c r="A4" s="53">
        <v>3</v>
      </c>
      <c r="B4" s="5">
        <v>1</v>
      </c>
      <c r="C4" s="53" t="s">
        <v>118</v>
      </c>
      <c r="D4" s="54" t="s">
        <v>202</v>
      </c>
      <c r="E4" s="5">
        <v>900</v>
      </c>
      <c r="F4" s="57">
        <v>2000</v>
      </c>
      <c r="G4" s="53">
        <v>2.59</v>
      </c>
      <c r="H4" s="55">
        <f t="shared" si="0"/>
        <v>0.10196850393700788</v>
      </c>
    </row>
    <row r="5" spans="1:8">
      <c r="A5" s="53">
        <v>4</v>
      </c>
      <c r="B5" s="5">
        <v>1</v>
      </c>
      <c r="C5" s="53" t="s">
        <v>119</v>
      </c>
      <c r="D5" s="54" t="s">
        <v>203</v>
      </c>
      <c r="E5" s="5">
        <v>800</v>
      </c>
      <c r="F5" s="57">
        <v>2000</v>
      </c>
      <c r="G5" s="53">
        <v>3.35</v>
      </c>
      <c r="H5" s="55">
        <f t="shared" si="0"/>
        <v>0.13188976377952757</v>
      </c>
    </row>
    <row r="6" spans="1:8">
      <c r="A6" s="53">
        <v>5</v>
      </c>
      <c r="B6" s="5">
        <v>1</v>
      </c>
      <c r="C6" s="53" t="s">
        <v>120</v>
      </c>
      <c r="D6" s="54" t="s">
        <v>204</v>
      </c>
      <c r="E6" s="5">
        <v>1100</v>
      </c>
      <c r="F6" s="57">
        <v>2000</v>
      </c>
      <c r="G6" s="53">
        <v>4.09</v>
      </c>
      <c r="H6" s="55">
        <f t="shared" si="0"/>
        <v>0.1610236220472441</v>
      </c>
    </row>
    <row r="7" spans="1:8">
      <c r="A7" s="53">
        <v>7</v>
      </c>
      <c r="B7" s="5">
        <v>2</v>
      </c>
      <c r="C7" s="53" t="s">
        <v>123</v>
      </c>
      <c r="D7" s="54" t="s">
        <v>205</v>
      </c>
      <c r="E7" s="5">
        <v>500</v>
      </c>
      <c r="F7" s="57">
        <v>500</v>
      </c>
      <c r="G7" s="53">
        <v>2.59</v>
      </c>
      <c r="H7" s="55">
        <f t="shared" si="0"/>
        <v>0.10196850393700788</v>
      </c>
    </row>
    <row r="8" spans="1:8">
      <c r="A8" s="53">
        <v>8</v>
      </c>
      <c r="B8" s="5">
        <v>2</v>
      </c>
      <c r="C8" s="53" t="s">
        <v>124</v>
      </c>
      <c r="D8" s="54" t="s">
        <v>206</v>
      </c>
      <c r="E8" s="5">
        <v>500</v>
      </c>
      <c r="F8" s="57">
        <v>500</v>
      </c>
      <c r="G8" s="53">
        <v>3</v>
      </c>
      <c r="H8" s="55">
        <f t="shared" si="0"/>
        <v>0.11811023622047245</v>
      </c>
    </row>
    <row r="9" spans="1:8">
      <c r="A9" s="53">
        <v>9</v>
      </c>
      <c r="B9" s="5">
        <v>2</v>
      </c>
      <c r="C9" s="53" t="s">
        <v>125</v>
      </c>
      <c r="D9" s="54" t="s">
        <v>207</v>
      </c>
      <c r="E9" s="5">
        <v>600</v>
      </c>
      <c r="F9" s="57">
        <v>800</v>
      </c>
      <c r="G9" s="53">
        <v>3.18</v>
      </c>
      <c r="H9" s="55">
        <f t="shared" si="0"/>
        <v>0.12519685039370079</v>
      </c>
    </row>
    <row r="10" spans="1:8">
      <c r="A10" s="53">
        <v>10</v>
      </c>
      <c r="B10" s="5">
        <v>2</v>
      </c>
      <c r="C10" s="53" t="s">
        <v>126</v>
      </c>
      <c r="D10" s="54" t="s">
        <v>208</v>
      </c>
      <c r="E10" s="5">
        <v>600</v>
      </c>
      <c r="F10" s="57">
        <v>800</v>
      </c>
      <c r="G10" s="53">
        <v>3.53</v>
      </c>
      <c r="H10" s="55">
        <f t="shared" si="0"/>
        <v>0.13897637795275591</v>
      </c>
    </row>
    <row r="11" spans="1:8">
      <c r="A11" s="53">
        <v>11</v>
      </c>
      <c r="B11" s="5">
        <v>2</v>
      </c>
      <c r="C11" s="53" t="s">
        <v>127</v>
      </c>
      <c r="D11" s="54" t="s">
        <v>209</v>
      </c>
      <c r="E11" s="5">
        <v>900</v>
      </c>
      <c r="F11" s="57">
        <v>800</v>
      </c>
      <c r="G11" s="53">
        <v>2.36</v>
      </c>
      <c r="H11" s="55">
        <f t="shared" si="0"/>
        <v>9.2913385826771652E-2</v>
      </c>
    </row>
    <row r="12" spans="1:8">
      <c r="A12" s="53">
        <v>12</v>
      </c>
      <c r="B12" s="5">
        <v>2</v>
      </c>
      <c r="C12" s="53" t="s">
        <v>128</v>
      </c>
      <c r="D12" s="54" t="s">
        <v>210</v>
      </c>
      <c r="E12" s="5">
        <v>800</v>
      </c>
      <c r="F12" s="57">
        <v>800</v>
      </c>
      <c r="G12" s="53">
        <v>2.79</v>
      </c>
      <c r="H12" s="55">
        <f t="shared" si="0"/>
        <v>0.10984251968503937</v>
      </c>
    </row>
    <row r="13" spans="1:8">
      <c r="A13" s="53">
        <v>13</v>
      </c>
      <c r="B13" s="5">
        <v>2</v>
      </c>
      <c r="C13" s="53" t="s">
        <v>129</v>
      </c>
      <c r="D13" s="54" t="s">
        <v>211</v>
      </c>
      <c r="E13" s="5">
        <v>1100</v>
      </c>
      <c r="F13" s="57">
        <v>800</v>
      </c>
      <c r="G13" s="53">
        <v>3</v>
      </c>
      <c r="H13" s="55">
        <f t="shared" si="0"/>
        <v>0.11811023622047245</v>
      </c>
    </row>
    <row r="14" spans="1:8">
      <c r="A14" s="53">
        <v>14</v>
      </c>
      <c r="B14" s="5">
        <v>6</v>
      </c>
      <c r="C14" s="53" t="s">
        <v>130</v>
      </c>
      <c r="D14" s="54" t="s">
        <v>212</v>
      </c>
      <c r="E14" s="5">
        <v>250</v>
      </c>
      <c r="F14" s="5">
        <v>250</v>
      </c>
      <c r="G14" s="53">
        <v>3.66</v>
      </c>
      <c r="H14" s="55">
        <f t="shared" si="0"/>
        <v>0.14409448818897638</v>
      </c>
    </row>
    <row r="15" spans="1:8">
      <c r="A15" s="53">
        <v>15</v>
      </c>
      <c r="B15" s="5">
        <v>6</v>
      </c>
      <c r="C15" s="53" t="s">
        <v>131</v>
      </c>
      <c r="D15" s="54" t="s">
        <v>213</v>
      </c>
      <c r="E15" s="5">
        <v>300</v>
      </c>
      <c r="F15" s="5">
        <v>300</v>
      </c>
      <c r="G15" s="53">
        <v>3.99</v>
      </c>
      <c r="H15" s="55">
        <f t="shared" si="0"/>
        <v>0.15708661417322836</v>
      </c>
    </row>
    <row r="16" spans="1:8">
      <c r="A16" s="53">
        <v>16</v>
      </c>
      <c r="B16" s="5">
        <v>6</v>
      </c>
      <c r="C16" s="53" t="s">
        <v>132</v>
      </c>
      <c r="D16" s="54" t="s">
        <v>214</v>
      </c>
      <c r="E16" s="5">
        <v>200</v>
      </c>
      <c r="F16" s="5">
        <v>200</v>
      </c>
      <c r="G16" s="53">
        <v>4.22</v>
      </c>
      <c r="H16" s="55">
        <f t="shared" si="0"/>
        <v>0.16614173228346457</v>
      </c>
    </row>
    <row r="17" spans="1:8">
      <c r="A17" s="53">
        <v>17</v>
      </c>
      <c r="B17" s="5">
        <v>6</v>
      </c>
      <c r="C17" s="53" t="s">
        <v>133</v>
      </c>
      <c r="D17" s="54" t="s">
        <v>215</v>
      </c>
      <c r="E17" s="5">
        <v>250</v>
      </c>
      <c r="F17" s="57">
        <v>250</v>
      </c>
      <c r="G17" s="53">
        <v>4.5</v>
      </c>
      <c r="H17" s="55">
        <f t="shared" si="0"/>
        <v>0.17716535433070868</v>
      </c>
    </row>
    <row r="18" spans="1:8">
      <c r="A18" s="53">
        <v>19</v>
      </c>
      <c r="B18" s="5">
        <v>7</v>
      </c>
      <c r="C18" s="53" t="s">
        <v>136</v>
      </c>
      <c r="D18" s="54" t="s">
        <v>216</v>
      </c>
      <c r="E18" s="5">
        <v>500</v>
      </c>
      <c r="F18" s="57">
        <v>250</v>
      </c>
      <c r="G18" s="53">
        <v>2.36</v>
      </c>
      <c r="H18" s="55">
        <f t="shared" si="0"/>
        <v>9.2913385826771652E-2</v>
      </c>
    </row>
    <row r="19" spans="1:8">
      <c r="A19" s="53">
        <v>20</v>
      </c>
      <c r="B19" s="5">
        <v>7</v>
      </c>
      <c r="C19" s="53" t="s">
        <v>137</v>
      </c>
      <c r="D19" s="54" t="s">
        <v>217</v>
      </c>
      <c r="E19" s="5">
        <v>700</v>
      </c>
      <c r="F19" s="57">
        <v>250</v>
      </c>
      <c r="G19" s="53">
        <v>3.18</v>
      </c>
      <c r="H19" s="55">
        <f t="shared" si="0"/>
        <v>0.12519685039370079</v>
      </c>
    </row>
    <row r="20" spans="1:8">
      <c r="A20" s="53">
        <v>21</v>
      </c>
      <c r="B20" s="5">
        <v>7</v>
      </c>
      <c r="C20" s="53" t="s">
        <v>138</v>
      </c>
      <c r="D20" s="54" t="s">
        <v>218</v>
      </c>
      <c r="E20" s="5">
        <v>800</v>
      </c>
      <c r="F20" s="57">
        <v>250</v>
      </c>
      <c r="G20" s="53">
        <v>3.71</v>
      </c>
      <c r="H20" s="55">
        <f t="shared" si="0"/>
        <v>0.14606299212598425</v>
      </c>
    </row>
    <row r="21" spans="1:8">
      <c r="A21" s="53">
        <v>22</v>
      </c>
      <c r="B21" s="5">
        <v>7</v>
      </c>
      <c r="C21" s="53" t="s">
        <v>139</v>
      </c>
      <c r="D21" s="54" t="s">
        <v>219</v>
      </c>
      <c r="E21" s="5">
        <v>1000</v>
      </c>
      <c r="F21" s="57">
        <v>250</v>
      </c>
      <c r="G21" s="53">
        <v>4.2699999999999996</v>
      </c>
      <c r="H21" s="55">
        <f t="shared" si="0"/>
        <v>0.16811023622047244</v>
      </c>
    </row>
    <row r="22" spans="1:8">
      <c r="A22" s="5">
        <v>23</v>
      </c>
      <c r="B22" s="5">
        <v>4</v>
      </c>
      <c r="C22" s="51" t="s">
        <v>158</v>
      </c>
      <c r="E22" s="5">
        <v>150</v>
      </c>
      <c r="F22" s="57">
        <v>100</v>
      </c>
    </row>
    <row r="23" spans="1:8">
      <c r="A23" s="5">
        <v>24</v>
      </c>
      <c r="B23" s="5">
        <v>4</v>
      </c>
      <c r="C23" s="51" t="s">
        <v>159</v>
      </c>
      <c r="E23" s="5">
        <v>150</v>
      </c>
      <c r="F23" s="57">
        <v>100</v>
      </c>
    </row>
    <row r="24" spans="1:8">
      <c r="A24" s="5">
        <v>25</v>
      </c>
      <c r="B24" s="5">
        <v>4</v>
      </c>
      <c r="C24" s="51" t="s">
        <v>160</v>
      </c>
      <c r="E24" s="5">
        <v>150</v>
      </c>
      <c r="F24" s="57">
        <v>100</v>
      </c>
    </row>
    <row r="25" spans="1:8">
      <c r="A25" s="5">
        <v>26</v>
      </c>
      <c r="B25" s="5">
        <v>3</v>
      </c>
      <c r="C25" s="51" t="s">
        <v>162</v>
      </c>
      <c r="E25" s="5">
        <v>1000</v>
      </c>
      <c r="F25" s="57">
        <v>5000</v>
      </c>
    </row>
    <row r="26" spans="1:8">
      <c r="A26" s="5">
        <v>27</v>
      </c>
      <c r="B26" s="5">
        <v>3</v>
      </c>
      <c r="C26" s="51" t="s">
        <v>163</v>
      </c>
      <c r="E26" s="5">
        <v>2000</v>
      </c>
      <c r="F26" s="57">
        <v>2000</v>
      </c>
    </row>
    <row r="27" spans="1:8">
      <c r="A27" s="5">
        <v>28</v>
      </c>
      <c r="B27" s="5">
        <v>3</v>
      </c>
      <c r="C27" s="51" t="s">
        <v>171</v>
      </c>
      <c r="E27" s="5">
        <v>4400</v>
      </c>
      <c r="F27" s="57">
        <v>2000</v>
      </c>
    </row>
    <row r="28" spans="1:8" s="57" customFormat="1">
      <c r="A28" s="5">
        <v>29</v>
      </c>
      <c r="B28" s="57">
        <v>3</v>
      </c>
      <c r="C28" s="51" t="s">
        <v>228</v>
      </c>
      <c r="E28" s="57">
        <v>200</v>
      </c>
      <c r="F28" s="57">
        <v>200</v>
      </c>
    </row>
    <row r="29" spans="1:8">
      <c r="A29" s="5">
        <v>30</v>
      </c>
      <c r="B29" s="5">
        <v>3</v>
      </c>
      <c r="C29" s="51" t="s">
        <v>172</v>
      </c>
      <c r="E29" s="5">
        <v>3000</v>
      </c>
      <c r="F29" s="57">
        <v>5000</v>
      </c>
    </row>
    <row r="30" spans="1:8">
      <c r="A30" s="5">
        <v>31</v>
      </c>
      <c r="B30" s="5">
        <v>5</v>
      </c>
      <c r="C30" s="51" t="s">
        <v>161</v>
      </c>
      <c r="E30" s="5">
        <v>50</v>
      </c>
      <c r="F30" s="57">
        <v>50</v>
      </c>
    </row>
    <row r="31" spans="1:8">
      <c r="A31" s="5">
        <v>32</v>
      </c>
      <c r="B31" s="5">
        <v>5</v>
      </c>
      <c r="C31" s="56" t="s">
        <v>164</v>
      </c>
      <c r="E31" s="5">
        <v>50</v>
      </c>
      <c r="F31" s="57">
        <v>50</v>
      </c>
    </row>
    <row r="32" spans="1:8">
      <c r="A32" s="5">
        <v>33</v>
      </c>
      <c r="B32" s="5">
        <v>5</v>
      </c>
      <c r="C32" s="56" t="s">
        <v>165</v>
      </c>
      <c r="E32" s="5">
        <v>50</v>
      </c>
      <c r="F32" s="57">
        <v>50</v>
      </c>
    </row>
    <row r="33" spans="1:6">
      <c r="A33" s="5">
        <v>34</v>
      </c>
      <c r="B33" s="5">
        <v>5</v>
      </c>
      <c r="C33" s="56" t="s">
        <v>166</v>
      </c>
      <c r="E33" s="5">
        <v>50</v>
      </c>
      <c r="F33" s="57">
        <v>50</v>
      </c>
    </row>
    <row r="34" spans="1:6">
      <c r="A34" s="57">
        <v>35</v>
      </c>
      <c r="B34" s="5">
        <v>8</v>
      </c>
      <c r="C34" s="5" t="s">
        <v>195</v>
      </c>
      <c r="E34" s="5">
        <v>100</v>
      </c>
      <c r="F34" s="5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Inventory</vt:lpstr>
      <vt:lpstr>Nested Products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lenovo</cp:lastModifiedBy>
  <dcterms:created xsi:type="dcterms:W3CDTF">2024-04-11T08:53:15Z</dcterms:created>
  <dcterms:modified xsi:type="dcterms:W3CDTF">2024-06-26T13:28:47Z</dcterms:modified>
</cp:coreProperties>
</file>