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rdrl123\Desktop\"/>
    </mc:Choice>
  </mc:AlternateContent>
  <xr:revisionPtr revIDLastSave="0" documentId="8_{D8EF6BEB-E642-4E68-8684-96800290D583}" xr6:coauthVersionLast="47" xr6:coauthVersionMax="47" xr10:uidLastSave="{00000000-0000-0000-0000-000000000000}"/>
  <bookViews>
    <workbookView xWindow="-108" yWindow="-108" windowWidth="23256" windowHeight="12576" xr2:uid="{85EF8BEE-19ED-4542-AA03-B2842465D6D2}"/>
  </bookViews>
  <sheets>
    <sheet name="Problem_1" sheetId="1" r:id="rId1"/>
    <sheet name="Data_Lookup" sheetId="2" r:id="rId2"/>
    <sheet name="Data_Set_Raw" sheetId="3" r:id="rId3"/>
    <sheet name="Data_Set_Clean" sheetId="4" r:id="rId4"/>
    <sheet name="Problem_2" sheetId="5" r:id="rId5"/>
    <sheet name="Data_Set and solution" sheetId="6" r:id="rId6"/>
  </sheets>
  <externalReferences>
    <externalReference r:id="rId7"/>
  </externalReferences>
  <definedNames>
    <definedName name="_xlnm._FilterDatabase" localSheetId="5" hidden="1">'Data_Set and solution'!$B$4:$K$192</definedName>
  </definedNames>
  <calcPr calcId="181029" concurrentCalc="0"/>
  <pivotCaches>
    <pivotCache cacheId="0"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92" i="6" l="1"/>
  <c r="K191" i="6"/>
  <c r="K190" i="6"/>
  <c r="K189" i="6"/>
  <c r="K188" i="6"/>
  <c r="K187" i="6"/>
  <c r="K186" i="6"/>
  <c r="K185" i="6"/>
  <c r="K184" i="6"/>
  <c r="K183" i="6"/>
  <c r="K182" i="6"/>
  <c r="K181" i="6"/>
  <c r="K180" i="6"/>
  <c r="K179" i="6"/>
  <c r="K178" i="6"/>
  <c r="K177" i="6"/>
  <c r="K176" i="6"/>
  <c r="K175" i="6"/>
  <c r="K174" i="6"/>
  <c r="K173" i="6"/>
  <c r="K172" i="6"/>
  <c r="K171" i="6"/>
  <c r="K170" i="6"/>
  <c r="K169" i="6"/>
  <c r="K168" i="6"/>
  <c r="K167" i="6"/>
  <c r="K166" i="6"/>
  <c r="K165" i="6"/>
  <c r="K164" i="6"/>
  <c r="K163" i="6"/>
  <c r="K162" i="6"/>
  <c r="K161" i="6"/>
  <c r="K160" i="6"/>
  <c r="K159" i="6"/>
  <c r="K158" i="6"/>
  <c r="K157" i="6"/>
  <c r="K156" i="6"/>
  <c r="K155" i="6"/>
  <c r="K154" i="6"/>
  <c r="K153" i="6"/>
  <c r="K152" i="6"/>
  <c r="K151" i="6"/>
  <c r="K150" i="6"/>
  <c r="K149" i="6"/>
  <c r="K148" i="6"/>
  <c r="K147" i="6"/>
  <c r="K146" i="6"/>
  <c r="K145" i="6"/>
  <c r="K144" i="6"/>
  <c r="K143" i="6"/>
  <c r="K142" i="6"/>
  <c r="K141" i="6"/>
  <c r="K140" i="6"/>
  <c r="K139" i="6"/>
  <c r="K138" i="6"/>
  <c r="K137" i="6"/>
  <c r="K136" i="6"/>
  <c r="K135" i="6"/>
  <c r="K134" i="6"/>
  <c r="K133" i="6"/>
  <c r="K132" i="6"/>
  <c r="K131" i="6"/>
  <c r="K130" i="6"/>
  <c r="K129" i="6"/>
  <c r="K128" i="6"/>
  <c r="K127" i="6"/>
  <c r="K126" i="6"/>
  <c r="K125" i="6"/>
  <c r="K124" i="6"/>
  <c r="K123" i="6"/>
  <c r="K122" i="6"/>
  <c r="K121" i="6"/>
  <c r="K120" i="6"/>
  <c r="K119" i="6"/>
  <c r="K118" i="6"/>
  <c r="K117" i="6"/>
  <c r="K116" i="6"/>
  <c r="K115" i="6"/>
  <c r="K114" i="6"/>
  <c r="K113" i="6"/>
  <c r="K112" i="6"/>
  <c r="K111" i="6"/>
  <c r="K110" i="6"/>
  <c r="K109" i="6"/>
  <c r="K108" i="6"/>
  <c r="K107" i="6"/>
  <c r="K106" i="6"/>
  <c r="K105" i="6"/>
  <c r="K104" i="6"/>
  <c r="K103" i="6"/>
  <c r="K102" i="6"/>
  <c r="K101" i="6"/>
  <c r="K100" i="6"/>
  <c r="K99" i="6"/>
  <c r="K98" i="6"/>
  <c r="K97" i="6"/>
  <c r="K96" i="6"/>
  <c r="K95" i="6"/>
  <c r="K94" i="6"/>
  <c r="K93" i="6"/>
  <c r="K92" i="6"/>
  <c r="K91" i="6"/>
  <c r="K90" i="6"/>
  <c r="K89" i="6"/>
  <c r="K88" i="6"/>
  <c r="K87" i="6"/>
  <c r="K86" i="6"/>
  <c r="K85" i="6"/>
  <c r="K84" i="6"/>
  <c r="K83" i="6"/>
  <c r="K82" i="6"/>
  <c r="K81" i="6"/>
  <c r="K80" i="6"/>
  <c r="K79" i="6"/>
  <c r="K78" i="6"/>
  <c r="K77" i="6"/>
  <c r="K76" i="6"/>
  <c r="K75" i="6"/>
  <c r="K74" i="6"/>
  <c r="K73" i="6"/>
  <c r="K72" i="6"/>
  <c r="K71" i="6"/>
  <c r="K70" i="6"/>
  <c r="K69" i="6"/>
  <c r="K68" i="6"/>
  <c r="K67" i="6"/>
  <c r="K66" i="6"/>
  <c r="K65" i="6"/>
  <c r="K64" i="6"/>
  <c r="K63" i="6"/>
  <c r="K62" i="6"/>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K10" i="6"/>
  <c r="K9" i="6"/>
  <c r="K8" i="6"/>
  <c r="K7" i="6"/>
  <c r="K6" i="6"/>
  <c r="K5" i="6"/>
  <c r="M109" i="4"/>
  <c r="D109" i="4"/>
  <c r="M108" i="4"/>
  <c r="D108" i="4"/>
  <c r="M107" i="4"/>
  <c r="D107" i="4"/>
  <c r="M106" i="4"/>
  <c r="D106" i="4"/>
  <c r="M105" i="4"/>
  <c r="D105" i="4"/>
  <c r="M104" i="4"/>
  <c r="D104" i="4"/>
  <c r="M103" i="4"/>
  <c r="D103" i="4"/>
  <c r="M102" i="4"/>
  <c r="D102" i="4"/>
  <c r="M101" i="4"/>
  <c r="D101" i="4"/>
  <c r="M100" i="4"/>
  <c r="D100" i="4"/>
  <c r="M99" i="4"/>
  <c r="D99" i="4"/>
  <c r="M98" i="4"/>
  <c r="D98" i="4"/>
  <c r="M97" i="4"/>
  <c r="D97" i="4"/>
  <c r="M96" i="4"/>
  <c r="D96" i="4"/>
  <c r="M95" i="4"/>
  <c r="D95" i="4"/>
  <c r="M94" i="4"/>
  <c r="D94" i="4"/>
  <c r="M93" i="4"/>
  <c r="D93" i="4"/>
  <c r="M92" i="4"/>
  <c r="D92" i="4"/>
  <c r="M91" i="4"/>
  <c r="D91" i="4"/>
  <c r="M90" i="4"/>
  <c r="D90" i="4"/>
  <c r="M89" i="4"/>
  <c r="D89" i="4"/>
  <c r="M88" i="4"/>
  <c r="D88" i="4"/>
  <c r="M87" i="4"/>
  <c r="D87" i="4"/>
  <c r="M86" i="4"/>
  <c r="D86" i="4"/>
  <c r="M85" i="4"/>
  <c r="D85" i="4"/>
  <c r="M84" i="4"/>
  <c r="D84" i="4"/>
  <c r="M83" i="4"/>
  <c r="D83" i="4"/>
  <c r="M82" i="4"/>
  <c r="D82" i="4"/>
  <c r="M81" i="4"/>
  <c r="D81" i="4"/>
  <c r="M80" i="4"/>
  <c r="D80" i="4"/>
  <c r="M79" i="4"/>
  <c r="D79" i="4"/>
  <c r="M78" i="4"/>
  <c r="D78" i="4"/>
  <c r="M77" i="4"/>
  <c r="D77" i="4"/>
  <c r="M76" i="4"/>
  <c r="D76" i="4"/>
  <c r="M75" i="4"/>
  <c r="D75" i="4"/>
  <c r="M74" i="4"/>
  <c r="D74" i="4"/>
  <c r="M73" i="4"/>
  <c r="D73" i="4"/>
  <c r="M72" i="4"/>
  <c r="D72" i="4"/>
  <c r="M71" i="4"/>
  <c r="D71" i="4"/>
  <c r="M70" i="4"/>
  <c r="D70" i="4"/>
  <c r="M69" i="4"/>
  <c r="D69" i="4"/>
  <c r="M68" i="4"/>
  <c r="D68" i="4"/>
  <c r="M67" i="4"/>
  <c r="D67" i="4"/>
  <c r="M66" i="4"/>
  <c r="D66" i="4"/>
  <c r="M65" i="4"/>
  <c r="D65" i="4"/>
  <c r="M64" i="4"/>
  <c r="D64" i="4"/>
  <c r="M63" i="4"/>
  <c r="D63" i="4"/>
  <c r="M62" i="4"/>
  <c r="D62" i="4"/>
  <c r="M61" i="4"/>
  <c r="D61" i="4"/>
  <c r="M60" i="4"/>
  <c r="D60" i="4"/>
  <c r="M59" i="4"/>
  <c r="D59" i="4"/>
  <c r="M58" i="4"/>
  <c r="D58" i="4"/>
  <c r="M57" i="4"/>
  <c r="D57" i="4"/>
  <c r="M56" i="4"/>
  <c r="D56" i="4"/>
  <c r="M55" i="4"/>
  <c r="D55" i="4"/>
  <c r="M54" i="4"/>
  <c r="D54" i="4"/>
  <c r="M53" i="4"/>
  <c r="D53" i="4"/>
  <c r="M52" i="4"/>
  <c r="D52" i="4"/>
  <c r="M51" i="4"/>
  <c r="D51" i="4"/>
  <c r="M50" i="4"/>
  <c r="D50" i="4"/>
  <c r="M49" i="4"/>
  <c r="D49" i="4"/>
  <c r="M48" i="4"/>
  <c r="D48" i="4"/>
  <c r="M47" i="4"/>
  <c r="D47" i="4"/>
  <c r="M46" i="4"/>
  <c r="D46" i="4"/>
  <c r="M45" i="4"/>
  <c r="D45" i="4"/>
  <c r="M44" i="4"/>
  <c r="D44" i="4"/>
  <c r="M43" i="4"/>
  <c r="D43" i="4"/>
  <c r="M42" i="4"/>
  <c r="D42" i="4"/>
  <c r="M41" i="4"/>
  <c r="D41" i="4"/>
  <c r="M40" i="4"/>
  <c r="D40" i="4"/>
  <c r="M39" i="4"/>
  <c r="D39" i="4"/>
  <c r="M38" i="4"/>
  <c r="D38" i="4"/>
  <c r="M37" i="4"/>
  <c r="D37" i="4"/>
  <c r="M36" i="4"/>
  <c r="D36" i="4"/>
  <c r="M35" i="4"/>
  <c r="D35" i="4"/>
  <c r="M34" i="4"/>
  <c r="D34" i="4"/>
  <c r="M33" i="4"/>
  <c r="D33" i="4"/>
  <c r="M32" i="4"/>
  <c r="D32" i="4"/>
  <c r="M31" i="4"/>
  <c r="D31" i="4"/>
  <c r="M30" i="4"/>
  <c r="D30" i="4"/>
  <c r="M29" i="4"/>
  <c r="D29" i="4"/>
  <c r="M28" i="4"/>
  <c r="D28" i="4"/>
  <c r="M27" i="4"/>
  <c r="D27" i="4"/>
  <c r="M26" i="4"/>
  <c r="D26" i="4"/>
  <c r="M25" i="4"/>
  <c r="D25" i="4"/>
  <c r="M24" i="4"/>
  <c r="D24" i="4"/>
  <c r="M23" i="4"/>
  <c r="D23" i="4"/>
  <c r="M22" i="4"/>
  <c r="D22" i="4"/>
  <c r="M21" i="4"/>
  <c r="D21" i="4"/>
  <c r="M20" i="4"/>
  <c r="D20" i="4"/>
  <c r="M19" i="4"/>
  <c r="D19" i="4"/>
  <c r="M18" i="4"/>
  <c r="D18" i="4"/>
  <c r="M17" i="4"/>
  <c r="D17" i="4"/>
  <c r="M16" i="4"/>
  <c r="D16" i="4"/>
  <c r="M15" i="4"/>
  <c r="D15" i="4"/>
  <c r="M14" i="4"/>
  <c r="D14" i="4"/>
  <c r="M13" i="4"/>
  <c r="D13" i="4"/>
  <c r="M12" i="4"/>
  <c r="D12" i="4"/>
  <c r="M11" i="4"/>
  <c r="D11" i="4"/>
  <c r="M10" i="4"/>
  <c r="D10" i="4"/>
  <c r="P104" i="3"/>
  <c r="O104" i="3"/>
  <c r="L104" i="3"/>
  <c r="N104" i="3"/>
  <c r="K104" i="3"/>
  <c r="I104" i="3"/>
  <c r="P103" i="3"/>
  <c r="O103" i="3"/>
  <c r="L103" i="3"/>
  <c r="N103" i="3"/>
  <c r="K103" i="3"/>
  <c r="I103" i="3"/>
  <c r="P102" i="3"/>
  <c r="O102" i="3"/>
  <c r="L102" i="3"/>
  <c r="N102" i="3"/>
  <c r="K102" i="3"/>
  <c r="I102" i="3"/>
  <c r="P101" i="3"/>
  <c r="O101" i="3"/>
  <c r="L101" i="3"/>
  <c r="N101" i="3"/>
  <c r="K101" i="3"/>
  <c r="I101" i="3"/>
  <c r="P100" i="3"/>
  <c r="O100" i="3"/>
  <c r="L100" i="3"/>
  <c r="N100" i="3"/>
  <c r="K100" i="3"/>
  <c r="I100" i="3"/>
  <c r="P99" i="3"/>
  <c r="O99" i="3"/>
  <c r="L99" i="3"/>
  <c r="N99" i="3"/>
  <c r="K99" i="3"/>
  <c r="I99" i="3"/>
  <c r="P98" i="3"/>
  <c r="O98" i="3"/>
  <c r="L98" i="3"/>
  <c r="N98" i="3"/>
  <c r="K98" i="3"/>
  <c r="I98" i="3"/>
  <c r="P97" i="3"/>
  <c r="O97" i="3"/>
  <c r="L97" i="3"/>
  <c r="N97" i="3"/>
  <c r="K97" i="3"/>
  <c r="I97" i="3"/>
  <c r="P96" i="3"/>
  <c r="O96" i="3"/>
  <c r="L96" i="3"/>
  <c r="N96" i="3"/>
  <c r="K96" i="3"/>
  <c r="I96" i="3"/>
  <c r="P95" i="3"/>
  <c r="O95" i="3"/>
  <c r="L95" i="3"/>
  <c r="N95" i="3"/>
  <c r="K95" i="3"/>
  <c r="I95" i="3"/>
  <c r="P94" i="3"/>
  <c r="O94" i="3"/>
  <c r="L94" i="3"/>
  <c r="N94" i="3"/>
  <c r="K94" i="3"/>
  <c r="I94" i="3"/>
  <c r="P93" i="3"/>
  <c r="O93" i="3"/>
  <c r="L93" i="3"/>
  <c r="N93" i="3"/>
  <c r="K93" i="3"/>
  <c r="I93" i="3"/>
  <c r="P92" i="3"/>
  <c r="O92" i="3"/>
  <c r="L92" i="3"/>
  <c r="N92" i="3"/>
  <c r="K92" i="3"/>
  <c r="I92" i="3"/>
  <c r="P91" i="3"/>
  <c r="O91" i="3"/>
  <c r="L91" i="3"/>
  <c r="N91" i="3"/>
  <c r="K91" i="3"/>
  <c r="I91" i="3"/>
  <c r="P90" i="3"/>
  <c r="O90" i="3"/>
  <c r="L90" i="3"/>
  <c r="N90" i="3"/>
  <c r="K90" i="3"/>
  <c r="I90" i="3"/>
  <c r="P89" i="3"/>
  <c r="O89" i="3"/>
  <c r="L89" i="3"/>
  <c r="N89" i="3"/>
  <c r="K89" i="3"/>
  <c r="I89" i="3"/>
  <c r="P88" i="3"/>
  <c r="O88" i="3"/>
  <c r="L88" i="3"/>
  <c r="N88" i="3"/>
  <c r="K88" i="3"/>
  <c r="I88" i="3"/>
  <c r="P87" i="3"/>
  <c r="O87" i="3"/>
  <c r="L87" i="3"/>
  <c r="N87" i="3"/>
  <c r="K87" i="3"/>
  <c r="I87" i="3"/>
  <c r="P86" i="3"/>
  <c r="O86" i="3"/>
  <c r="L86" i="3"/>
  <c r="N86" i="3"/>
  <c r="K86" i="3"/>
  <c r="I86" i="3"/>
  <c r="P85" i="3"/>
  <c r="O85" i="3"/>
  <c r="L85" i="3"/>
  <c r="N85" i="3"/>
  <c r="K85" i="3"/>
  <c r="I85" i="3"/>
  <c r="P84" i="3"/>
  <c r="O84" i="3"/>
  <c r="L84" i="3"/>
  <c r="N84" i="3"/>
  <c r="K84" i="3"/>
  <c r="I84" i="3"/>
  <c r="P83" i="3"/>
  <c r="O83" i="3"/>
  <c r="L83" i="3"/>
  <c r="N83" i="3"/>
  <c r="K83" i="3"/>
  <c r="I83" i="3"/>
  <c r="P82" i="3"/>
  <c r="O82" i="3"/>
  <c r="L82" i="3"/>
  <c r="N82" i="3"/>
  <c r="K82" i="3"/>
  <c r="I82" i="3"/>
  <c r="P81" i="3"/>
  <c r="O81" i="3"/>
  <c r="L81" i="3"/>
  <c r="N81" i="3"/>
  <c r="K81" i="3"/>
  <c r="I81" i="3"/>
  <c r="P80" i="3"/>
  <c r="O80" i="3"/>
  <c r="L80" i="3"/>
  <c r="N80" i="3"/>
  <c r="K80" i="3"/>
  <c r="I80" i="3"/>
  <c r="P79" i="3"/>
  <c r="O79" i="3"/>
  <c r="L79" i="3"/>
  <c r="N79" i="3"/>
  <c r="K79" i="3"/>
  <c r="I79" i="3"/>
  <c r="P78" i="3"/>
  <c r="O78" i="3"/>
  <c r="L78" i="3"/>
  <c r="N78" i="3"/>
  <c r="K78" i="3"/>
  <c r="I78" i="3"/>
  <c r="P77" i="3"/>
  <c r="O77" i="3"/>
  <c r="L77" i="3"/>
  <c r="N77" i="3"/>
  <c r="K77" i="3"/>
  <c r="I77" i="3"/>
  <c r="P76" i="3"/>
  <c r="O76" i="3"/>
  <c r="L76" i="3"/>
  <c r="N76" i="3"/>
  <c r="K76" i="3"/>
  <c r="I76" i="3"/>
  <c r="P75" i="3"/>
  <c r="O75" i="3"/>
  <c r="L75" i="3"/>
  <c r="N75" i="3"/>
  <c r="K75" i="3"/>
  <c r="I75" i="3"/>
  <c r="P74" i="3"/>
  <c r="O74" i="3"/>
  <c r="L74" i="3"/>
  <c r="N74" i="3"/>
  <c r="K74" i="3"/>
  <c r="I74" i="3"/>
  <c r="P73" i="3"/>
  <c r="O73" i="3"/>
  <c r="L73" i="3"/>
  <c r="N73" i="3"/>
  <c r="K73" i="3"/>
  <c r="I73" i="3"/>
  <c r="P72" i="3"/>
  <c r="O72" i="3"/>
  <c r="L72" i="3"/>
  <c r="N72" i="3"/>
  <c r="K72" i="3"/>
  <c r="I72" i="3"/>
  <c r="P71" i="3"/>
  <c r="O71" i="3"/>
  <c r="L71" i="3"/>
  <c r="N71" i="3"/>
  <c r="K71" i="3"/>
  <c r="I71" i="3"/>
  <c r="P70" i="3"/>
  <c r="O70" i="3"/>
  <c r="L70" i="3"/>
  <c r="N70" i="3"/>
  <c r="K70" i="3"/>
  <c r="I70" i="3"/>
  <c r="P69" i="3"/>
  <c r="O69" i="3"/>
  <c r="L69" i="3"/>
  <c r="N69" i="3"/>
  <c r="K69" i="3"/>
  <c r="I69" i="3"/>
  <c r="P68" i="3"/>
  <c r="O68" i="3"/>
  <c r="L68" i="3"/>
  <c r="N68" i="3"/>
  <c r="K68" i="3"/>
  <c r="I68" i="3"/>
  <c r="P67" i="3"/>
  <c r="O67" i="3"/>
  <c r="L67" i="3"/>
  <c r="N67" i="3"/>
  <c r="K67" i="3"/>
  <c r="I67" i="3"/>
  <c r="P66" i="3"/>
  <c r="O66" i="3"/>
  <c r="L66" i="3"/>
  <c r="N66" i="3"/>
  <c r="K66" i="3"/>
  <c r="I66" i="3"/>
  <c r="P65" i="3"/>
  <c r="O65" i="3"/>
  <c r="L65" i="3"/>
  <c r="N65" i="3"/>
  <c r="K65" i="3"/>
  <c r="I65" i="3"/>
  <c r="P64" i="3"/>
  <c r="O64" i="3"/>
  <c r="L64" i="3"/>
  <c r="N64" i="3"/>
  <c r="K64" i="3"/>
  <c r="I64" i="3"/>
  <c r="P63" i="3"/>
  <c r="O63" i="3"/>
  <c r="L63" i="3"/>
  <c r="N63" i="3"/>
  <c r="K63" i="3"/>
  <c r="I63" i="3"/>
  <c r="P62" i="3"/>
  <c r="O62" i="3"/>
  <c r="L62" i="3"/>
  <c r="N62" i="3"/>
  <c r="K62" i="3"/>
  <c r="I62" i="3"/>
  <c r="P61" i="3"/>
  <c r="O61" i="3"/>
  <c r="L61" i="3"/>
  <c r="N61" i="3"/>
  <c r="K61" i="3"/>
  <c r="I61" i="3"/>
  <c r="P60" i="3"/>
  <c r="O60" i="3"/>
  <c r="L60" i="3"/>
  <c r="N60" i="3"/>
  <c r="K60" i="3"/>
  <c r="I60" i="3"/>
  <c r="P59" i="3"/>
  <c r="O59" i="3"/>
  <c r="L59" i="3"/>
  <c r="N59" i="3"/>
  <c r="K59" i="3"/>
  <c r="I59" i="3"/>
  <c r="P58" i="3"/>
  <c r="O58" i="3"/>
  <c r="L58" i="3"/>
  <c r="N58" i="3"/>
  <c r="K58" i="3"/>
  <c r="I58" i="3"/>
  <c r="P57" i="3"/>
  <c r="O57" i="3"/>
  <c r="L57" i="3"/>
  <c r="N57" i="3"/>
  <c r="K57" i="3"/>
  <c r="I57" i="3"/>
  <c r="P56" i="3"/>
  <c r="O56" i="3"/>
  <c r="L56" i="3"/>
  <c r="N56" i="3"/>
  <c r="K56" i="3"/>
  <c r="I56" i="3"/>
  <c r="P55" i="3"/>
  <c r="O55" i="3"/>
  <c r="L55" i="3"/>
  <c r="N55" i="3"/>
  <c r="K55" i="3"/>
  <c r="I55" i="3"/>
  <c r="P54" i="3"/>
  <c r="O54" i="3"/>
  <c r="L54" i="3"/>
  <c r="N54" i="3"/>
  <c r="K54" i="3"/>
  <c r="I54" i="3"/>
  <c r="P53" i="3"/>
  <c r="O53" i="3"/>
  <c r="L53" i="3"/>
  <c r="N53" i="3"/>
  <c r="K53" i="3"/>
  <c r="I53" i="3"/>
  <c r="P52" i="3"/>
  <c r="O52" i="3"/>
  <c r="L52" i="3"/>
  <c r="N52" i="3"/>
  <c r="K52" i="3"/>
  <c r="I52" i="3"/>
  <c r="P51" i="3"/>
  <c r="O51" i="3"/>
  <c r="L51" i="3"/>
  <c r="N51" i="3"/>
  <c r="K51" i="3"/>
  <c r="I51" i="3"/>
  <c r="P50" i="3"/>
  <c r="O50" i="3"/>
  <c r="L50" i="3"/>
  <c r="N50" i="3"/>
  <c r="K50" i="3"/>
  <c r="I50" i="3"/>
  <c r="P49" i="3"/>
  <c r="O49" i="3"/>
  <c r="L49" i="3"/>
  <c r="N49" i="3"/>
  <c r="K49" i="3"/>
  <c r="I49" i="3"/>
  <c r="P48" i="3"/>
  <c r="O48" i="3"/>
  <c r="L48" i="3"/>
  <c r="N48" i="3"/>
  <c r="K48" i="3"/>
  <c r="I48" i="3"/>
  <c r="P47" i="3"/>
  <c r="O47" i="3"/>
  <c r="L47" i="3"/>
  <c r="N47" i="3"/>
  <c r="K47" i="3"/>
  <c r="I47" i="3"/>
  <c r="P46" i="3"/>
  <c r="O46" i="3"/>
  <c r="L46" i="3"/>
  <c r="N46" i="3"/>
  <c r="K46" i="3"/>
  <c r="I46" i="3"/>
  <c r="P45" i="3"/>
  <c r="O45" i="3"/>
  <c r="L45" i="3"/>
  <c r="N45" i="3"/>
  <c r="K45" i="3"/>
  <c r="I45" i="3"/>
  <c r="P44" i="3"/>
  <c r="O44" i="3"/>
  <c r="L44" i="3"/>
  <c r="N44" i="3"/>
  <c r="K44" i="3"/>
  <c r="I44" i="3"/>
  <c r="P43" i="3"/>
  <c r="O43" i="3"/>
  <c r="L43" i="3"/>
  <c r="N43" i="3"/>
  <c r="K43" i="3"/>
  <c r="I43" i="3"/>
  <c r="P42" i="3"/>
  <c r="O42" i="3"/>
  <c r="L42" i="3"/>
  <c r="N42" i="3"/>
  <c r="K42" i="3"/>
  <c r="I42" i="3"/>
  <c r="P41" i="3"/>
  <c r="O41" i="3"/>
  <c r="L41" i="3"/>
  <c r="N41" i="3"/>
  <c r="K41" i="3"/>
  <c r="I41" i="3"/>
  <c r="P40" i="3"/>
  <c r="O40" i="3"/>
  <c r="L40" i="3"/>
  <c r="N40" i="3"/>
  <c r="K40" i="3"/>
  <c r="I40" i="3"/>
  <c r="P39" i="3"/>
  <c r="O39" i="3"/>
  <c r="L39" i="3"/>
  <c r="N39" i="3"/>
  <c r="K39" i="3"/>
  <c r="I39" i="3"/>
  <c r="P38" i="3"/>
  <c r="O38" i="3"/>
  <c r="L38" i="3"/>
  <c r="N38" i="3"/>
  <c r="K38" i="3"/>
  <c r="I38" i="3"/>
  <c r="P37" i="3"/>
  <c r="O37" i="3"/>
  <c r="L37" i="3"/>
  <c r="N37" i="3"/>
  <c r="K37" i="3"/>
  <c r="I37" i="3"/>
  <c r="P36" i="3"/>
  <c r="O36" i="3"/>
  <c r="L36" i="3"/>
  <c r="N36" i="3"/>
  <c r="K36" i="3"/>
  <c r="I36" i="3"/>
  <c r="P35" i="3"/>
  <c r="O35" i="3"/>
  <c r="L35" i="3"/>
  <c r="N35" i="3"/>
  <c r="K35" i="3"/>
  <c r="I35" i="3"/>
  <c r="P34" i="3"/>
  <c r="O34" i="3"/>
  <c r="L34" i="3"/>
  <c r="N34" i="3"/>
  <c r="K34" i="3"/>
  <c r="I34" i="3"/>
  <c r="P33" i="3"/>
  <c r="O33" i="3"/>
  <c r="L33" i="3"/>
  <c r="N33" i="3"/>
  <c r="K33" i="3"/>
  <c r="I33" i="3"/>
  <c r="P32" i="3"/>
  <c r="O32" i="3"/>
  <c r="L32" i="3"/>
  <c r="N32" i="3"/>
  <c r="K32" i="3"/>
  <c r="I32" i="3"/>
  <c r="P31" i="3"/>
  <c r="O31" i="3"/>
  <c r="L31" i="3"/>
  <c r="N31" i="3"/>
  <c r="K31" i="3"/>
  <c r="I31" i="3"/>
  <c r="P30" i="3"/>
  <c r="O30" i="3"/>
  <c r="L30" i="3"/>
  <c r="N30" i="3"/>
  <c r="K30" i="3"/>
  <c r="I30" i="3"/>
  <c r="P29" i="3"/>
  <c r="O29" i="3"/>
  <c r="L29" i="3"/>
  <c r="N29" i="3"/>
  <c r="K29" i="3"/>
  <c r="I29" i="3"/>
  <c r="P28" i="3"/>
  <c r="O28" i="3"/>
  <c r="L28" i="3"/>
  <c r="N28" i="3"/>
  <c r="K28" i="3"/>
  <c r="I28" i="3"/>
  <c r="P27" i="3"/>
  <c r="O27" i="3"/>
  <c r="L27" i="3"/>
  <c r="N27" i="3"/>
  <c r="K27" i="3"/>
  <c r="I27" i="3"/>
  <c r="P26" i="3"/>
  <c r="O26" i="3"/>
  <c r="L26" i="3"/>
  <c r="N26" i="3"/>
  <c r="K26" i="3"/>
  <c r="I26" i="3"/>
  <c r="P25" i="3"/>
  <c r="O25" i="3"/>
  <c r="L25" i="3"/>
  <c r="N25" i="3"/>
  <c r="K25" i="3"/>
  <c r="I25" i="3"/>
  <c r="P24" i="3"/>
  <c r="O24" i="3"/>
  <c r="L24" i="3"/>
  <c r="N24" i="3"/>
  <c r="K24" i="3"/>
  <c r="I24" i="3"/>
  <c r="P23" i="3"/>
  <c r="O23" i="3"/>
  <c r="L23" i="3"/>
  <c r="N23" i="3"/>
  <c r="K23" i="3"/>
  <c r="I23" i="3"/>
  <c r="P22" i="3"/>
  <c r="O22" i="3"/>
  <c r="L22" i="3"/>
  <c r="N22" i="3"/>
  <c r="K22" i="3"/>
  <c r="I22" i="3"/>
  <c r="P21" i="3"/>
  <c r="O21" i="3"/>
  <c r="L21" i="3"/>
  <c r="N21" i="3"/>
  <c r="K21" i="3"/>
  <c r="I21" i="3"/>
  <c r="P20" i="3"/>
  <c r="O20" i="3"/>
  <c r="L20" i="3"/>
  <c r="N20" i="3"/>
  <c r="K20" i="3"/>
  <c r="I20" i="3"/>
  <c r="P19" i="3"/>
  <c r="O19" i="3"/>
  <c r="L19" i="3"/>
  <c r="N19" i="3"/>
  <c r="K19" i="3"/>
  <c r="I19" i="3"/>
  <c r="P18" i="3"/>
  <c r="O18" i="3"/>
  <c r="L18" i="3"/>
  <c r="N18" i="3"/>
  <c r="K18" i="3"/>
  <c r="I18" i="3"/>
  <c r="P17" i="3"/>
  <c r="O17" i="3"/>
  <c r="L17" i="3"/>
  <c r="N17" i="3"/>
  <c r="K17" i="3"/>
  <c r="I17" i="3"/>
  <c r="P16" i="3"/>
  <c r="O16" i="3"/>
  <c r="L16" i="3"/>
  <c r="N16" i="3"/>
  <c r="K16" i="3"/>
  <c r="I16" i="3"/>
  <c r="P15" i="3"/>
  <c r="O15" i="3"/>
  <c r="L15" i="3"/>
  <c r="N15" i="3"/>
  <c r="K15" i="3"/>
  <c r="I15" i="3"/>
  <c r="P14" i="3"/>
  <c r="O14" i="3"/>
  <c r="L14" i="3"/>
  <c r="N14" i="3"/>
  <c r="K14" i="3"/>
  <c r="I14" i="3"/>
  <c r="P13" i="3"/>
  <c r="O13" i="3"/>
  <c r="L13" i="3"/>
  <c r="N13" i="3"/>
  <c r="K13" i="3"/>
  <c r="I13" i="3"/>
  <c r="P12" i="3"/>
  <c r="O12" i="3"/>
  <c r="L12" i="3"/>
  <c r="N12" i="3"/>
  <c r="K12" i="3"/>
  <c r="I12" i="3"/>
  <c r="P11" i="3"/>
  <c r="O11" i="3"/>
  <c r="L11" i="3"/>
  <c r="N11" i="3"/>
  <c r="K11" i="3"/>
  <c r="I11" i="3"/>
  <c r="P10" i="3"/>
  <c r="O10" i="3"/>
  <c r="L10" i="3"/>
  <c r="N10" i="3"/>
  <c r="K10" i="3"/>
  <c r="I10" i="3"/>
  <c r="P9" i="3"/>
  <c r="O9" i="3"/>
  <c r="L9" i="3"/>
  <c r="N9" i="3"/>
  <c r="K9" i="3"/>
  <c r="I9" i="3"/>
  <c r="P8" i="3"/>
  <c r="O8" i="3"/>
  <c r="L8" i="3"/>
  <c r="N8" i="3"/>
  <c r="K8" i="3"/>
  <c r="I8" i="3"/>
  <c r="P7" i="3"/>
  <c r="O7" i="3"/>
  <c r="L7" i="3"/>
  <c r="N7" i="3"/>
  <c r="K7" i="3"/>
  <c r="I7" i="3"/>
  <c r="P6" i="3"/>
  <c r="O6" i="3"/>
  <c r="L6" i="3"/>
  <c r="N6" i="3"/>
  <c r="K6" i="3"/>
  <c r="I6" i="3"/>
  <c r="P5" i="3"/>
  <c r="O5" i="3"/>
  <c r="L5" i="3"/>
  <c r="N5" i="3"/>
  <c r="K5" i="3"/>
  <c r="I5" i="3"/>
  <c r="E18" i="2"/>
  <c r="G18" i="2"/>
  <c r="F18" i="2"/>
  <c r="D18" i="2"/>
  <c r="E17" i="2"/>
  <c r="G17" i="2"/>
  <c r="F17" i="2"/>
  <c r="D17" i="2"/>
  <c r="E16" i="2"/>
  <c r="G16" i="2"/>
  <c r="F16" i="2"/>
  <c r="D16" i="2"/>
  <c r="E15" i="2"/>
  <c r="G15" i="2"/>
  <c r="F15" i="2"/>
  <c r="D15" i="2"/>
  <c r="E14" i="2"/>
  <c r="G14" i="2"/>
  <c r="F14" i="2"/>
  <c r="D14" i="2"/>
  <c r="E13" i="2"/>
  <c r="G13" i="2"/>
  <c r="F13" i="2"/>
  <c r="D13" i="2"/>
  <c r="E12" i="2"/>
  <c r="G12" i="2"/>
  <c r="F12" i="2"/>
  <c r="D12" i="2"/>
  <c r="E11" i="2"/>
  <c r="G11" i="2"/>
  <c r="F11" i="2"/>
  <c r="D11" i="2"/>
  <c r="E10" i="2"/>
  <c r="G10" i="2"/>
  <c r="F10" i="2"/>
  <c r="D10" i="2"/>
  <c r="E9" i="2"/>
  <c r="G9" i="2"/>
  <c r="F9" i="2"/>
  <c r="D9" i="2"/>
  <c r="K26" i="1"/>
  <c r="J26" i="1"/>
  <c r="I26" i="1"/>
  <c r="H26" i="1"/>
  <c r="G26" i="1"/>
  <c r="F26" i="1"/>
  <c r="E26" i="1"/>
  <c r="D26" i="1"/>
  <c r="C26" i="1"/>
  <c r="K25" i="1"/>
  <c r="J25" i="1"/>
  <c r="I25" i="1"/>
  <c r="H25" i="1"/>
  <c r="G25" i="1"/>
  <c r="F25" i="1"/>
  <c r="E25" i="1"/>
  <c r="D25" i="1"/>
  <c r="C25" i="1"/>
  <c r="K24" i="1"/>
  <c r="J24" i="1"/>
  <c r="I24" i="1"/>
  <c r="H24" i="1"/>
  <c r="G24" i="1"/>
  <c r="F24" i="1"/>
  <c r="E24" i="1"/>
  <c r="D24" i="1"/>
  <c r="C24" i="1"/>
  <c r="K23" i="1"/>
  <c r="J23" i="1"/>
  <c r="I23" i="1"/>
  <c r="H23" i="1"/>
  <c r="G23" i="1"/>
  <c r="F23" i="1"/>
  <c r="E23" i="1"/>
  <c r="D23" i="1"/>
  <c r="C23" i="1"/>
  <c r="K22" i="1"/>
  <c r="J22" i="1"/>
  <c r="I22" i="1"/>
  <c r="H22" i="1"/>
  <c r="G22" i="1"/>
  <c r="F22" i="1"/>
  <c r="E22" i="1"/>
  <c r="D22" i="1"/>
  <c r="C22" i="1"/>
  <c r="K21" i="1"/>
  <c r="J21" i="1"/>
  <c r="I21" i="1"/>
  <c r="H21" i="1"/>
  <c r="G21" i="1"/>
  <c r="F21" i="1"/>
  <c r="E21" i="1"/>
  <c r="D21" i="1"/>
  <c r="C21" i="1"/>
  <c r="K20" i="1"/>
  <c r="J20" i="1"/>
  <c r="I20" i="1"/>
  <c r="H20" i="1"/>
  <c r="G20" i="1"/>
  <c r="F20" i="1"/>
  <c r="E20" i="1"/>
  <c r="D20" i="1"/>
  <c r="C20" i="1"/>
  <c r="K19" i="1"/>
  <c r="J19" i="1"/>
  <c r="I19" i="1"/>
  <c r="H19" i="1"/>
  <c r="G19" i="1"/>
  <c r="F19" i="1"/>
  <c r="E19" i="1"/>
  <c r="D19" i="1"/>
  <c r="C19" i="1"/>
  <c r="K18" i="1"/>
  <c r="J18" i="1"/>
  <c r="I18" i="1"/>
  <c r="H18" i="1"/>
  <c r="G18" i="1"/>
  <c r="F18" i="1"/>
  <c r="E18" i="1"/>
  <c r="D18" i="1"/>
  <c r="C18" i="1"/>
  <c r="K17" i="1"/>
  <c r="J17" i="1"/>
  <c r="I17" i="1"/>
  <c r="H17" i="1"/>
  <c r="G17" i="1"/>
  <c r="F17" i="1"/>
  <c r="E17" i="1"/>
  <c r="D17" i="1"/>
  <c r="C17" i="1"/>
  <c r="K16" i="1"/>
  <c r="J16" i="1"/>
  <c r="I16" i="1"/>
  <c r="H16" i="1"/>
  <c r="G16" i="1"/>
  <c r="F16" i="1"/>
  <c r="E16" i="1"/>
  <c r="D16" i="1"/>
  <c r="C16" i="1"/>
  <c r="K15" i="1"/>
  <c r="J15" i="1"/>
  <c r="I15" i="1"/>
  <c r="H15" i="1"/>
  <c r="G15" i="1"/>
  <c r="F15" i="1"/>
  <c r="E15" i="1"/>
  <c r="D15" i="1"/>
  <c r="C15" i="1"/>
</calcChain>
</file>

<file path=xl/sharedStrings.xml><?xml version="1.0" encoding="utf-8"?>
<sst xmlns="http://schemas.openxmlformats.org/spreadsheetml/2006/main" count="2109" uniqueCount="506">
  <si>
    <t>Problem_1</t>
  </si>
  <si>
    <t>Our company is going through a strategic review of its sales force and is interested in the performance of the best sales people from the prior year. The sales organization has provided you a list of the best performers from last year below and the sales data for thie current year. However the sales data from the current year was compiled from multiple source systems. Please populate the table to help with the strategic review.</t>
  </si>
  <si>
    <t>First fill up the Data_Lookup woorksheet then cleanup the data in the Data_Set_Raw and create a clean dataset in the spreadsheet provided on the Data_Set_Clean tab. Then use a vlookup to pull the relevant data into the spreadsheet below. A sample has been filled. Then fill the Total Quantity Sold and Total Revenue below.</t>
  </si>
  <si>
    <t>Distributor ID</t>
  </si>
  <si>
    <t>Director Last Name</t>
  </si>
  <si>
    <t>Country</t>
  </si>
  <si>
    <t>Sales Channel</t>
  </si>
  <si>
    <t>Product ID</t>
  </si>
  <si>
    <t>Quantity Sold</t>
  </si>
  <si>
    <t>Price</t>
  </si>
  <si>
    <t>Size</t>
  </si>
  <si>
    <t>Units</t>
  </si>
  <si>
    <t>Revenue</t>
  </si>
  <si>
    <t>Douglas</t>
  </si>
  <si>
    <t>Tanzania, United Republic of</t>
  </si>
  <si>
    <t>Online</t>
  </si>
  <si>
    <t>PURA-250</t>
  </si>
  <si>
    <t>ml</t>
  </si>
  <si>
    <t>Total Quantity Sold</t>
  </si>
  <si>
    <t xml:space="preserve">Total Revenue </t>
  </si>
  <si>
    <t>Look Up Table For Problem_1</t>
  </si>
  <si>
    <t>Note- Fill this table by using Find, Left, Right, Len functions. A sample row has been filled.</t>
  </si>
  <si>
    <t>Product_ID</t>
  </si>
  <si>
    <t>Product_Description</t>
  </si>
  <si>
    <t>Brand</t>
  </si>
  <si>
    <t>Size with units</t>
  </si>
  <si>
    <t>Size Number</t>
  </si>
  <si>
    <t>Size Units</t>
  </si>
  <si>
    <t>PURA-100</t>
  </si>
  <si>
    <t>Pure Soft Detergent - 100ml</t>
  </si>
  <si>
    <t>Pure Soft Detergent</t>
  </si>
  <si>
    <t>100ml</t>
  </si>
  <si>
    <t>PURA-200</t>
  </si>
  <si>
    <t>Pure Soft Detergent - 200ml</t>
  </si>
  <si>
    <t>Pure Soft Detergent - 250ml</t>
  </si>
  <si>
    <t>PURA-500</t>
  </si>
  <si>
    <t>Pure Soft Detergent - 500ml</t>
  </si>
  <si>
    <t>DETA-100</t>
  </si>
  <si>
    <t>Detafast Stain Remover - 100ml</t>
  </si>
  <si>
    <t>DETA-200</t>
  </si>
  <si>
    <t>Detafast Stain Remover - 200ml</t>
  </si>
  <si>
    <t>DETA-800</t>
  </si>
  <si>
    <t>Detafast Stain Remover - 800ml</t>
  </si>
  <si>
    <t>SUPA-250</t>
  </si>
  <si>
    <t>Super Soft - 250ml</t>
  </si>
  <si>
    <t>SUPA-500</t>
  </si>
  <si>
    <t>Super Soft - 500ml</t>
  </si>
  <si>
    <t>SUPA-1000</t>
  </si>
  <si>
    <t>Super Soft - 1000ml</t>
  </si>
  <si>
    <t>SUPA-2000</t>
  </si>
  <si>
    <t>Super Soft Bulk - 2000ml</t>
  </si>
  <si>
    <t>Data_Set_Raw worksheet for Problem_1</t>
  </si>
  <si>
    <t>Distributor_ID</t>
  </si>
  <si>
    <t>Distributor</t>
  </si>
  <si>
    <t>ProductID</t>
  </si>
  <si>
    <t>Sold_Date</t>
  </si>
  <si>
    <t>Quantity</t>
  </si>
  <si>
    <t>lance little</t>
  </si>
  <si>
    <t>Croatia</t>
  </si>
  <si>
    <t>Direct</t>
  </si>
  <si>
    <t>isadora mcclure</t>
  </si>
  <si>
    <t>Indonesia</t>
  </si>
  <si>
    <t>PURA - 200ml</t>
  </si>
  <si>
    <t xml:space="preserve">      Retail   </t>
  </si>
  <si>
    <t>oprah ellis</t>
  </si>
  <si>
    <t>Dominican Republic</t>
  </si>
  <si>
    <t>Retail</t>
  </si>
  <si>
    <t>iliana porter</t>
  </si>
  <si>
    <t>Poland</t>
  </si>
  <si>
    <t>basil vang</t>
  </si>
  <si>
    <t>Moldova</t>
  </si>
  <si>
    <t>latifah wall</t>
  </si>
  <si>
    <t>Saint Barthelemy</t>
  </si>
  <si>
    <t>SUPA - 2000ml</t>
  </si>
  <si>
    <t>cyrus whitley</t>
  </si>
  <si>
    <t>Denmark</t>
  </si>
  <si>
    <t>DETA - 200ml</t>
  </si>
  <si>
    <t>amir alexander</t>
  </si>
  <si>
    <t>Liberia</t>
  </si>
  <si>
    <t>ima cummings</t>
  </si>
  <si>
    <t>Philippines</t>
  </si>
  <si>
    <t>xerxes smith</t>
  </si>
  <si>
    <t>Panama</t>
  </si>
  <si>
    <t>SUPA - 1000ml</t>
  </si>
  <si>
    <t>shea cortez</t>
  </si>
  <si>
    <t>India</t>
  </si>
  <si>
    <t xml:space="preserve">Online  </t>
  </si>
  <si>
    <t>amery frazier</t>
  </si>
  <si>
    <t>Georgia</t>
  </si>
  <si>
    <t xml:space="preserve">      Retail     </t>
  </si>
  <si>
    <t>maite henson</t>
  </si>
  <si>
    <t>Bangladesh</t>
  </si>
  <si>
    <t>anjolie hicks</t>
  </si>
  <si>
    <t>Turks and Caicos Islands</t>
  </si>
  <si>
    <t>fletcher jimenez</t>
  </si>
  <si>
    <t>Chad</t>
  </si>
  <si>
    <t xml:space="preserve"> Retail</t>
  </si>
  <si>
    <t>winifred cantu</t>
  </si>
  <si>
    <t>Kazakhstan</t>
  </si>
  <si>
    <t>PURA - 250ml</t>
  </si>
  <si>
    <t xml:space="preserve"> Online</t>
  </si>
  <si>
    <t>samuel ayala</t>
  </si>
  <si>
    <t>Brazil</t>
  </si>
  <si>
    <t>hiroko acevedo</t>
  </si>
  <si>
    <t>Burundi</t>
  </si>
  <si>
    <t>nell maddox</t>
  </si>
  <si>
    <t>Azerbaijan</t>
  </si>
  <si>
    <t>mercedes humphrey</t>
  </si>
  <si>
    <t>Turkey</t>
  </si>
  <si>
    <t>PURA - 100ml</t>
  </si>
  <si>
    <t>ethan gregory</t>
  </si>
  <si>
    <t>Tuvalu</t>
  </si>
  <si>
    <t>renee padilla</t>
  </si>
  <si>
    <t>Yemen</t>
  </si>
  <si>
    <t>DETA - 800ml</t>
  </si>
  <si>
    <t>rama goodwin</t>
  </si>
  <si>
    <t>Tunisia</t>
  </si>
  <si>
    <t>DETA - 100ml</t>
  </si>
  <si>
    <t>ursula mcconnell</t>
  </si>
  <si>
    <t>Hungary</t>
  </si>
  <si>
    <t>noble gilbert</t>
  </si>
  <si>
    <t>United States</t>
  </si>
  <si>
    <t>levi douglas</t>
  </si>
  <si>
    <t>jelani odonnell</t>
  </si>
  <si>
    <t>Albania</t>
  </si>
  <si>
    <t>jane hernandez</t>
  </si>
  <si>
    <t>Macedonia</t>
  </si>
  <si>
    <t>arsenio knowles</t>
  </si>
  <si>
    <t>Malaysia</t>
  </si>
  <si>
    <t>angela wise</t>
  </si>
  <si>
    <t>noel key</t>
  </si>
  <si>
    <t>Gambia</t>
  </si>
  <si>
    <t>clark orr</t>
  </si>
  <si>
    <t>dara cunningham</t>
  </si>
  <si>
    <t>Saint Helena</t>
  </si>
  <si>
    <t>vance campos</t>
  </si>
  <si>
    <t>Syria</t>
  </si>
  <si>
    <t>silas battle</t>
  </si>
  <si>
    <t>Niue</t>
  </si>
  <si>
    <t>jerry alvarado</t>
  </si>
  <si>
    <t>Korea, Republic of</t>
  </si>
  <si>
    <t>PURA - 500ml</t>
  </si>
  <si>
    <t>asher weber</t>
  </si>
  <si>
    <t>deanna santana</t>
  </si>
  <si>
    <t>Solomon Islands</t>
  </si>
  <si>
    <t>robert juarez</t>
  </si>
  <si>
    <t>Svalbard and Jan Mayen</t>
  </si>
  <si>
    <t>colette sargent</t>
  </si>
  <si>
    <t>Norfolk Island</t>
  </si>
  <si>
    <t>buckminster hopkins</t>
  </si>
  <si>
    <t>Sierra Leone</t>
  </si>
  <si>
    <t>SUPA - 250ml</t>
  </si>
  <si>
    <t>germaine kidd</t>
  </si>
  <si>
    <t>Niger</t>
  </si>
  <si>
    <t>paul duke</t>
  </si>
  <si>
    <t>Puerto Rico</t>
  </si>
  <si>
    <t>thomas barnes</t>
  </si>
  <si>
    <t>Mayotte</t>
  </si>
  <si>
    <t xml:space="preserve">      Online  </t>
  </si>
  <si>
    <t>nyssa quinn</t>
  </si>
  <si>
    <t>Cocos (Keeling) Islands</t>
  </si>
  <si>
    <t>celeste pugh</t>
  </si>
  <si>
    <t>Gabon</t>
  </si>
  <si>
    <t>ebony mercer</t>
  </si>
  <si>
    <t>Cape Verde</t>
  </si>
  <si>
    <t>SUPA - 500ml</t>
  </si>
  <si>
    <t>clark weaver</t>
  </si>
  <si>
    <t>Palau</t>
  </si>
  <si>
    <t>joy vazquez</t>
  </si>
  <si>
    <t>Korea</t>
  </si>
  <si>
    <t>roary dixon</t>
  </si>
  <si>
    <t>Saudi Arabia</t>
  </si>
  <si>
    <t>victoria solis</t>
  </si>
  <si>
    <t>yael carter</t>
  </si>
  <si>
    <t>anika tillman</t>
  </si>
  <si>
    <t>Burkina Faso</t>
  </si>
  <si>
    <t>kay buckley</t>
  </si>
  <si>
    <t>Malta</t>
  </si>
  <si>
    <t>melinda cobb</t>
  </si>
  <si>
    <t>Uruguay</t>
  </si>
  <si>
    <t>ryder conner</t>
  </si>
  <si>
    <t>Virgin Islands, British</t>
  </si>
  <si>
    <t xml:space="preserve"> Direct      </t>
  </si>
  <si>
    <t>sawyer stokes</t>
  </si>
  <si>
    <t>george best</t>
  </si>
  <si>
    <t>Western Sahara</t>
  </si>
  <si>
    <t>eleanor hopper</t>
  </si>
  <si>
    <t>Madagascar</t>
  </si>
  <si>
    <t>ivor mclaughlin</t>
  </si>
  <si>
    <t>United States Minor Outlying Islands</t>
  </si>
  <si>
    <t>ivory chang</t>
  </si>
  <si>
    <t>Tonga</t>
  </si>
  <si>
    <t>isaac wolf</t>
  </si>
  <si>
    <t>hayes rollins</t>
  </si>
  <si>
    <t>Nepal</t>
  </si>
  <si>
    <t>phillip perkins</t>
  </si>
  <si>
    <t>Nigeria</t>
  </si>
  <si>
    <t>joel rivers</t>
  </si>
  <si>
    <t>Australia</t>
  </si>
  <si>
    <t>ingrid bush</t>
  </si>
  <si>
    <t>Montserrat</t>
  </si>
  <si>
    <t>kenyon joyce</t>
  </si>
  <si>
    <t>Canada</t>
  </si>
  <si>
    <t>rhona clarke</t>
  </si>
  <si>
    <t>Zimbabwe</t>
  </si>
  <si>
    <t>aretha patton</t>
  </si>
  <si>
    <t>Bouvet Island</t>
  </si>
  <si>
    <t>uriel benton</t>
  </si>
  <si>
    <t>South Africa</t>
  </si>
  <si>
    <t>maxine gentry</t>
  </si>
  <si>
    <t>isaac cooper</t>
  </si>
  <si>
    <t>Netherlands Antilles</t>
  </si>
  <si>
    <t>noble warner</t>
  </si>
  <si>
    <t>josiah yates</t>
  </si>
  <si>
    <t>india gilbert</t>
  </si>
  <si>
    <t>zahir fields</t>
  </si>
  <si>
    <t>forrest macdonald</t>
  </si>
  <si>
    <t>New Caledonia</t>
  </si>
  <si>
    <t>brynne mcgowan</t>
  </si>
  <si>
    <t>Finland</t>
  </si>
  <si>
    <t xml:space="preserve">      Online   </t>
  </si>
  <si>
    <t>lani sweet</t>
  </si>
  <si>
    <t>Vanuatu</t>
  </si>
  <si>
    <t>liberty mcbride</t>
  </si>
  <si>
    <t>Fiji</t>
  </si>
  <si>
    <t>keaton wolfe</t>
  </si>
  <si>
    <t>French Southern Territories</t>
  </si>
  <si>
    <t>deacon craig</t>
  </si>
  <si>
    <t>Mongolia</t>
  </si>
  <si>
    <t>guinevere key</t>
  </si>
  <si>
    <t>Colombia</t>
  </si>
  <si>
    <t>petra mckenzie</t>
  </si>
  <si>
    <t>Morocco</t>
  </si>
  <si>
    <t>james spencer</t>
  </si>
  <si>
    <t>wanda garza</t>
  </si>
  <si>
    <t>Kyrgyzstan</t>
  </si>
  <si>
    <t>barrett mckinney</t>
  </si>
  <si>
    <t>brittany burris</t>
  </si>
  <si>
    <t>bell prince</t>
  </si>
  <si>
    <t>Guinea</t>
  </si>
  <si>
    <t>maxwell parker</t>
  </si>
  <si>
    <t>Falkland Islands (Malvinas)</t>
  </si>
  <si>
    <t>athena fitzpatrick</t>
  </si>
  <si>
    <t>REU</t>
  </si>
  <si>
    <t>gwendolyn mccarty</t>
  </si>
  <si>
    <t>lael gould</t>
  </si>
  <si>
    <t>El Salvador</t>
  </si>
  <si>
    <t>gwendolyn walton</t>
  </si>
  <si>
    <t>Cuba</t>
  </si>
  <si>
    <t>adria kaufman</t>
  </si>
  <si>
    <t>leonard cardenas</t>
  </si>
  <si>
    <t>katelyn joseph</t>
  </si>
  <si>
    <t>Slovenia</t>
  </si>
  <si>
    <t>benedict byrd</t>
  </si>
  <si>
    <t>Mauritania</t>
  </si>
  <si>
    <t>imogene bradshaw</t>
  </si>
  <si>
    <t>doris williams</t>
  </si>
  <si>
    <t>Trinidad and Tobago</t>
  </si>
  <si>
    <t>Data_Set_Clean worksheet for Problem_1</t>
  </si>
  <si>
    <t>Note- Convert all Distributor_Id into number. Make the Distributor name proper i.e. first letter of first name and last name capital. Name is in the format of First name then Last name. Separate Last name using appropriate functions.Use appropriate function to remove ml and extra spaces from Product ID and also remove spaces from Sales Channel. Pull the Sold_Date from the Data_Set_Raw worksheet. Convert all the values in column quantity into number. Use VLOOKUP  and use Product Id for retrieving Size, Size Units, Price. Then calculate Revenue as Price* Qunatity. Sample Row has been filled.</t>
  </si>
  <si>
    <t>Last Name</t>
  </si>
  <si>
    <t>Product ID - Clean</t>
  </si>
  <si>
    <t>Sales Channel - Clean</t>
  </si>
  <si>
    <t>Asher Weber</t>
  </si>
  <si>
    <t>Nell Maddox</t>
  </si>
  <si>
    <t>Doris Williams</t>
  </si>
  <si>
    <t>Hiroko Acevedo</t>
  </si>
  <si>
    <t>Athena Fitzpatrick</t>
  </si>
  <si>
    <t>Jelani Odonnell</t>
  </si>
  <si>
    <t>Noble Gilbert</t>
  </si>
  <si>
    <t>Guinevere Key</t>
  </si>
  <si>
    <t>Sawyer Stokes</t>
  </si>
  <si>
    <t>Deacon Craig</t>
  </si>
  <si>
    <t>Gwendolyn Walton</t>
  </si>
  <si>
    <t>Ima Cummings</t>
  </si>
  <si>
    <t>Lani Sweet</t>
  </si>
  <si>
    <t>Noble Warner</t>
  </si>
  <si>
    <t>Robert Juarez</t>
  </si>
  <si>
    <t>Joy Vazquez</t>
  </si>
  <si>
    <t>Latifah Wall</t>
  </si>
  <si>
    <t>Deanna Santana</t>
  </si>
  <si>
    <t>Kay Buckley</t>
  </si>
  <si>
    <t>Zahir Fields</t>
  </si>
  <si>
    <t>Jerry Alvarado</t>
  </si>
  <si>
    <t>Fletcher Jimenez</t>
  </si>
  <si>
    <t>Nyssa Quinn</t>
  </si>
  <si>
    <t>Rama Goodwin</t>
  </si>
  <si>
    <t>Celeste Pugh</t>
  </si>
  <si>
    <t>Maite Henson</t>
  </si>
  <si>
    <t>Levi Douglas</t>
  </si>
  <si>
    <t>Ingrid Bush</t>
  </si>
  <si>
    <t>Melinda Cobb</t>
  </si>
  <si>
    <t>Buckminster Hopkins</t>
  </si>
  <si>
    <t>Vance Campos</t>
  </si>
  <si>
    <t>Amery Frazier</t>
  </si>
  <si>
    <t>George Best</t>
  </si>
  <si>
    <t>Lael Gould</t>
  </si>
  <si>
    <t>Maxwell Parker</t>
  </si>
  <si>
    <t>Isadora Mcclure</t>
  </si>
  <si>
    <t>Xerxes Smith</t>
  </si>
  <si>
    <t>Liberty Mcbride</t>
  </si>
  <si>
    <t>Samuel Ayala</t>
  </si>
  <si>
    <t>Brynne Mcgowan</t>
  </si>
  <si>
    <t>Shea Cortez</t>
  </si>
  <si>
    <t>Isaac Wolf</t>
  </si>
  <si>
    <t>Germaine Kidd</t>
  </si>
  <si>
    <t>Wanda Garza</t>
  </si>
  <si>
    <t>Anika Tillman</t>
  </si>
  <si>
    <t>Iliana Porter</t>
  </si>
  <si>
    <t>Renee Padilla</t>
  </si>
  <si>
    <t>Ivory Chang</t>
  </si>
  <si>
    <t>Maxine Gentry</t>
  </si>
  <si>
    <t>Josiah Yates</t>
  </si>
  <si>
    <t>Clark Orr</t>
  </si>
  <si>
    <t>Katelyn Joseph</t>
  </si>
  <si>
    <t>Ethan Gregory</t>
  </si>
  <si>
    <t>Imogene Bradshaw</t>
  </si>
  <si>
    <t>Benedict Byrd</t>
  </si>
  <si>
    <t>Ursula Mcconnell</t>
  </si>
  <si>
    <t>Ivor Mclaughlin</t>
  </si>
  <si>
    <t>Lance Little</t>
  </si>
  <si>
    <t>Paul Duke</t>
  </si>
  <si>
    <t>Colette Sargent</t>
  </si>
  <si>
    <t>Jane Hernandez</t>
  </si>
  <si>
    <t>Anjolie Hicks</t>
  </si>
  <si>
    <t>Keaton Wolfe</t>
  </si>
  <si>
    <t>Clark Weaver</t>
  </si>
  <si>
    <t>Adria Kaufman</t>
  </si>
  <si>
    <t>Ebony Mercer</t>
  </si>
  <si>
    <t>Barrett Mckinney</t>
  </si>
  <si>
    <t>Oprah Ellis</t>
  </si>
  <si>
    <t>Dara Cunningham</t>
  </si>
  <si>
    <t>Bell Prince</t>
  </si>
  <si>
    <t>Cyrus Whitley</t>
  </si>
  <si>
    <t>Noel Key</t>
  </si>
  <si>
    <t>Amir Alexander</t>
  </si>
  <si>
    <t>Hayes Rollins</t>
  </si>
  <si>
    <t>Winifred Cantu</t>
  </si>
  <si>
    <t>Basil Vang</t>
  </si>
  <si>
    <t>Kenyon Joyce</t>
  </si>
  <si>
    <t>Thomas Barnes</t>
  </si>
  <si>
    <t>Eleanor Hopper</t>
  </si>
  <si>
    <t>Gwendolyn Mccarty</t>
  </si>
  <si>
    <t>James Spencer</t>
  </si>
  <si>
    <t>Joel Rivers</t>
  </si>
  <si>
    <t>Forrest Macdonald</t>
  </si>
  <si>
    <t>Phillip Perkins</t>
  </si>
  <si>
    <t>India Gilbert</t>
  </si>
  <si>
    <t>Isaac Cooper</t>
  </si>
  <si>
    <t>Mercedes Humphrey</t>
  </si>
  <si>
    <t>Uriel Benton</t>
  </si>
  <si>
    <t>Rhona Clarke</t>
  </si>
  <si>
    <t>Silas Battle</t>
  </si>
  <si>
    <t>Arsenio Knowles</t>
  </si>
  <si>
    <t>Aretha Patton</t>
  </si>
  <si>
    <t>Ryder Conner</t>
  </si>
  <si>
    <t>Leonard Cardenas</t>
  </si>
  <si>
    <t>Victoria Solis</t>
  </si>
  <si>
    <t>Angela Wise</t>
  </si>
  <si>
    <t>Roary Dixon</t>
  </si>
  <si>
    <t>Brittany Burris</t>
  </si>
  <si>
    <t>Petra Mckenzie</t>
  </si>
  <si>
    <t>Yael Carter</t>
  </si>
  <si>
    <t>Total</t>
  </si>
  <si>
    <t>Problem_2</t>
  </si>
  <si>
    <t>Your company has been looking at a potential competitor for an acquisition. You are in initial due diligence and the acquisition team has asked for your help to get a better understanding of the company's organization structure, geographic disbursement and compensation structure. Below please find a series of templates they have asked you to populate to help with their analysis of the organization. The data for a pivot table is available in next worksheet named Data_Set</t>
  </si>
  <si>
    <t>Develop a pivot table that shows the number of employees by location and by role type. Include Shifts along the column axis to build a visual representation of how the Shifts are distributed at each location.</t>
  </si>
  <si>
    <t>Question</t>
  </si>
  <si>
    <t>Answer</t>
  </si>
  <si>
    <t>Amount</t>
  </si>
  <si>
    <t>Which location has the second least warehouse employees?</t>
  </si>
  <si>
    <t>Scranton</t>
  </si>
  <si>
    <t>Which location has the least total employees?</t>
  </si>
  <si>
    <t>Syracuse</t>
  </si>
  <si>
    <t>Which loction has the most 3rd shift employees?</t>
  </si>
  <si>
    <t>Buffalo</t>
  </si>
  <si>
    <t>Out of the three shifts which shift has second highest employees?</t>
  </si>
  <si>
    <t>S3</t>
  </si>
  <si>
    <t>What is the third most employed role in the Location with the second most number of employees working in the 1st and 2nd shifts only.</t>
  </si>
  <si>
    <t>Supplier Relations</t>
  </si>
  <si>
    <t>Data for Problem_2</t>
  </si>
  <si>
    <t>LocationName</t>
  </si>
  <si>
    <t>OrgUnitName</t>
  </si>
  <si>
    <t>ResourceLevelCd</t>
  </si>
  <si>
    <t>Role</t>
  </si>
  <si>
    <t>IsFullTimeResource</t>
  </si>
  <si>
    <t>AvgHourlyCost</t>
  </si>
  <si>
    <t>Bonus Target</t>
  </si>
  <si>
    <t>ShiftCd</t>
  </si>
  <si>
    <t>HeadCount</t>
  </si>
  <si>
    <t>Cost Per Year</t>
  </si>
  <si>
    <t>Nashua</t>
  </si>
  <si>
    <t>Nashua Branch</t>
  </si>
  <si>
    <t>REC</t>
  </si>
  <si>
    <t>Receptionist</t>
  </si>
  <si>
    <t>S1</t>
  </si>
  <si>
    <t>Rochester</t>
  </si>
  <si>
    <t>Rochester Warehouse</t>
  </si>
  <si>
    <t>WF</t>
  </si>
  <si>
    <t>Warehouse</t>
  </si>
  <si>
    <t>S2</t>
  </si>
  <si>
    <t>Scranton Branch</t>
  </si>
  <si>
    <t>Albany</t>
  </si>
  <si>
    <t>Albany Warehouse</t>
  </si>
  <si>
    <t>Akron</t>
  </si>
  <si>
    <t>Akron Branch</t>
  </si>
  <si>
    <t>Pittsfield</t>
  </si>
  <si>
    <t>Pittsfield Warehouse</t>
  </si>
  <si>
    <t>Nashua Warehouse</t>
  </si>
  <si>
    <t>Rochester Branch</t>
  </si>
  <si>
    <t>Scranton Warehouse</t>
  </si>
  <si>
    <t>Yonkers</t>
  </si>
  <si>
    <t>Yonkers Branch</t>
  </si>
  <si>
    <t>Utica</t>
  </si>
  <si>
    <t>Utica Branch</t>
  </si>
  <si>
    <t>Albany Branch</t>
  </si>
  <si>
    <t>Syracuse Branch</t>
  </si>
  <si>
    <t>Akron Warehouse</t>
  </si>
  <si>
    <t>Stamford</t>
  </si>
  <si>
    <t>Stamford Warehouse</t>
  </si>
  <si>
    <t>Pittsfield Branch</t>
  </si>
  <si>
    <t>Binghampton</t>
  </si>
  <si>
    <t>Binghampton Warehouse</t>
  </si>
  <si>
    <t>Stamford Branch</t>
  </si>
  <si>
    <t>Buffalo Branch</t>
  </si>
  <si>
    <t>Buffalo Warehouse</t>
  </si>
  <si>
    <t>QAR</t>
  </si>
  <si>
    <t>Quality</t>
  </si>
  <si>
    <t>Binghampton Branch</t>
  </si>
  <si>
    <t>CSR</t>
  </si>
  <si>
    <t>Customer Service</t>
  </si>
  <si>
    <t>SRR</t>
  </si>
  <si>
    <t>HRR</t>
  </si>
  <si>
    <t>Human Resources</t>
  </si>
  <si>
    <t>Cambden</t>
  </si>
  <si>
    <t>Cambden Branch</t>
  </si>
  <si>
    <t>Syracuse Accounting</t>
  </si>
  <si>
    <t>ACCT</t>
  </si>
  <si>
    <t>Finance</t>
  </si>
  <si>
    <t>Pittsfield Accounting</t>
  </si>
  <si>
    <t>Binghampton Accounting</t>
  </si>
  <si>
    <t>Utica Accounting</t>
  </si>
  <si>
    <t>Cambden Accounting</t>
  </si>
  <si>
    <t>WS</t>
  </si>
  <si>
    <t>SACCT</t>
  </si>
  <si>
    <t>ITR</t>
  </si>
  <si>
    <t>Information Technology</t>
  </si>
  <si>
    <t>Scranton Accounting</t>
  </si>
  <si>
    <t>WDW</t>
  </si>
  <si>
    <t>Nashua Accounting</t>
  </si>
  <si>
    <t>Scranton Sales</t>
  </si>
  <si>
    <t>ATTRM</t>
  </si>
  <si>
    <t>Sales</t>
  </si>
  <si>
    <t>Akron Accounting</t>
  </si>
  <si>
    <t>Albany Accounting</t>
  </si>
  <si>
    <t>Stamford Accounting</t>
  </si>
  <si>
    <t>Rochester Accounting</t>
  </si>
  <si>
    <t>Northern Region</t>
  </si>
  <si>
    <t>MM</t>
  </si>
  <si>
    <t>Marketing</t>
  </si>
  <si>
    <t>Yonkers Accounting</t>
  </si>
  <si>
    <t>RM</t>
  </si>
  <si>
    <t>Regional Manager</t>
  </si>
  <si>
    <t>Eastern Region</t>
  </si>
  <si>
    <t>Southern Region</t>
  </si>
  <si>
    <t>Western Region</t>
  </si>
  <si>
    <t>New York</t>
  </si>
  <si>
    <t>Corporate Leadership</t>
  </si>
  <si>
    <t>Corporate HR</t>
  </si>
  <si>
    <t>HRM</t>
  </si>
  <si>
    <t>Corporate Customer Service</t>
  </si>
  <si>
    <t>CSM</t>
  </si>
  <si>
    <t>Corporate Supply Chain</t>
  </si>
  <si>
    <t>QAM</t>
  </si>
  <si>
    <t>Corporate Marketing</t>
  </si>
  <si>
    <t>VP</t>
  </si>
  <si>
    <t>Regional VP</t>
  </si>
  <si>
    <t>Buffalo Accounting</t>
  </si>
  <si>
    <t>Syracuse Sales</t>
  </si>
  <si>
    <t>SALER</t>
  </si>
  <si>
    <t>Infinity</t>
  </si>
  <si>
    <t>ITM</t>
  </si>
  <si>
    <t>SALEM</t>
  </si>
  <si>
    <t>Corporate IT</t>
  </si>
  <si>
    <t>Utica Sales</t>
  </si>
  <si>
    <t>Binghampton Sales</t>
  </si>
  <si>
    <t>Cambden Sales</t>
  </si>
  <si>
    <t>Pittsfield Sales</t>
  </si>
  <si>
    <t>SRM</t>
  </si>
  <si>
    <t>Nashua Sales</t>
  </si>
  <si>
    <t>Corporate Finance</t>
  </si>
  <si>
    <t>Yonkers Sales</t>
  </si>
  <si>
    <t>Albany Sales</t>
  </si>
  <si>
    <t>Akron Sales</t>
  </si>
  <si>
    <t>MACCT</t>
  </si>
  <si>
    <t>Rochester Sales</t>
  </si>
  <si>
    <t>Stamford Sales</t>
  </si>
  <si>
    <t>CEO</t>
  </si>
  <si>
    <t>C-Suite Resource</t>
  </si>
  <si>
    <t>Buffalo Sales</t>
  </si>
  <si>
    <t>CXO</t>
  </si>
  <si>
    <t>Sum of HeadCount</t>
  </si>
  <si>
    <t>Column Labels</t>
  </si>
  <si>
    <t>Row Labels</t>
  </si>
  <si>
    <t>Grand Total</t>
  </si>
  <si>
    <t>Solution for problem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</si>
</sst>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00_ ;_ * \-#,##0.00_ ;_ * &quot;-&quot;??_ ;_ @_ "/>
    <numFmt numFmtId="165" formatCode="_(* #,##0_);_(* \(#,##0\);_(* &quot;-&quot;??_);_(@_)"/>
    <numFmt numFmtId="166" formatCode="[$$-1009]#,##0.00"/>
    <numFmt numFmtId="167" formatCode="_(* #,##0_);_(* \(#,##0\);_(* &quot;-&quot;_);@_)"/>
  </numFmts>
  <fonts count="9" x14ac:knownFonts="1">
    <font>
      <sz val="11"/>
      <color theme="1"/>
      <name val="Calibri"/>
      <family val="2"/>
      <scheme val="minor"/>
    </font>
    <font>
      <sz val="11"/>
      <color theme="1"/>
      <name val="Calibri"/>
      <family val="2"/>
      <scheme val="minor"/>
    </font>
    <font>
      <sz val="11"/>
      <color theme="0"/>
      <name val="Calibri"/>
      <family val="2"/>
      <scheme val="minor"/>
    </font>
    <font>
      <b/>
      <sz val="20"/>
      <color theme="6" tint="-0.249977111117893"/>
      <name val="Gill Sans MT"/>
      <family val="2"/>
    </font>
    <font>
      <sz val="11"/>
      <color theme="1"/>
      <name val="Gill Sans MT"/>
      <family val="2"/>
    </font>
    <font>
      <b/>
      <sz val="12"/>
      <color theme="0"/>
      <name val="Gill Sans MT"/>
      <family val="2"/>
    </font>
    <font>
      <b/>
      <sz val="9"/>
      <color theme="0"/>
      <name val="Gill Sans MT"/>
      <family val="2"/>
    </font>
    <font>
      <sz val="11"/>
      <color theme="0"/>
      <name val="Gill Sans MT"/>
      <family val="2"/>
    </font>
    <font>
      <b/>
      <sz val="28"/>
      <color theme="1"/>
      <name val="Gill Sans MT"/>
      <family val="2"/>
    </font>
  </fonts>
  <fills count="7">
    <fill>
      <patternFill patternType="none"/>
    </fill>
    <fill>
      <patternFill patternType="gray125"/>
    </fill>
    <fill>
      <patternFill patternType="solid">
        <fgColor theme="4"/>
      </patternFill>
    </fill>
    <fill>
      <patternFill patternType="solid">
        <fgColor theme="3"/>
        <bgColor indexed="64"/>
      </patternFill>
    </fill>
    <fill>
      <patternFill patternType="solid">
        <fgColor theme="0" tint="-0.14999847407452621"/>
        <bgColor indexed="64"/>
      </patternFill>
    </fill>
    <fill>
      <patternFill patternType="solid">
        <fgColor theme="3" tint="-0.249977111117893"/>
        <bgColor indexed="64"/>
      </patternFill>
    </fill>
    <fill>
      <patternFill patternType="solid">
        <fgColor theme="5" tint="0.79998168889431442"/>
        <bgColor indexed="64"/>
      </patternFill>
    </fill>
  </fills>
  <borders count="43">
    <border>
      <left/>
      <right/>
      <top/>
      <bottom/>
      <diagonal/>
    </border>
    <border>
      <left style="medium">
        <color auto="1"/>
      </left>
      <right style="thin">
        <color auto="1"/>
      </right>
      <top style="medium">
        <color auto="1"/>
      </top>
      <bottom style="dotted">
        <color auto="1"/>
      </bottom>
      <diagonal/>
    </border>
    <border>
      <left/>
      <right style="thin">
        <color theme="0" tint="-0.34998626667073579"/>
      </right>
      <top style="medium">
        <color auto="1"/>
      </top>
      <bottom style="dotted">
        <color auto="1"/>
      </bottom>
      <diagonal/>
    </border>
    <border>
      <left style="thin">
        <color theme="0" tint="-0.34998626667073579"/>
      </left>
      <right style="thin">
        <color theme="0" tint="-0.34998626667073579"/>
      </right>
      <top style="medium">
        <color auto="1"/>
      </top>
      <bottom style="dotted">
        <color auto="1"/>
      </bottom>
      <diagonal/>
    </border>
    <border>
      <left style="thin">
        <color theme="0" tint="-0.34998626667073579"/>
      </left>
      <right style="thin">
        <color theme="0" tint="-0.34998626667073579"/>
      </right>
      <top style="medium">
        <color auto="1"/>
      </top>
      <bottom/>
      <diagonal/>
    </border>
    <border>
      <left style="thin">
        <color theme="0" tint="-0.34998626667073579"/>
      </left>
      <right/>
      <top style="medium">
        <color auto="1"/>
      </top>
      <bottom style="dotted">
        <color auto="1"/>
      </bottom>
      <diagonal/>
    </border>
    <border>
      <left style="thin">
        <color theme="0" tint="-0.34998626667073579"/>
      </left>
      <right style="medium">
        <color auto="1"/>
      </right>
      <top style="medium">
        <color auto="1"/>
      </top>
      <bottom style="dotted">
        <color auto="1"/>
      </bottom>
      <diagonal/>
    </border>
    <border>
      <left style="medium">
        <color auto="1"/>
      </left>
      <right/>
      <top style="dotted">
        <color auto="1"/>
      </top>
      <bottom style="dotted">
        <color auto="1"/>
      </bottom>
      <diagonal/>
    </border>
    <border>
      <left/>
      <right style="thin">
        <color theme="0" tint="-0.34998626667073579"/>
      </right>
      <top style="dotted">
        <color auto="1"/>
      </top>
      <bottom style="dotted">
        <color auto="1"/>
      </bottom>
      <diagonal/>
    </border>
    <border>
      <left style="thin">
        <color theme="0" tint="-0.34998626667073579"/>
      </left>
      <right style="thin">
        <color theme="0" tint="-0.34998626667073579"/>
      </right>
      <top style="dotted">
        <color auto="1"/>
      </top>
      <bottom style="dotted">
        <color auto="1"/>
      </bottom>
      <diagonal/>
    </border>
    <border>
      <left/>
      <right/>
      <top style="dotted">
        <color auto="1"/>
      </top>
      <bottom style="dotted">
        <color auto="1"/>
      </bottom>
      <diagonal/>
    </border>
    <border>
      <left style="thin">
        <color theme="0" tint="-0.34998626667073579"/>
      </left>
      <right/>
      <top style="dotted">
        <color auto="1"/>
      </top>
      <bottom style="dotted">
        <color auto="1"/>
      </bottom>
      <diagonal/>
    </border>
    <border>
      <left style="thin">
        <color theme="0" tint="-0.34998626667073579"/>
      </left>
      <right style="medium">
        <color auto="1"/>
      </right>
      <top style="dotted">
        <color auto="1"/>
      </top>
      <bottom style="dotted">
        <color auto="1"/>
      </bottom>
      <diagonal/>
    </border>
    <border>
      <left style="medium">
        <color auto="1"/>
      </left>
      <right/>
      <top style="dotted">
        <color auto="1"/>
      </top>
      <bottom style="medium">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style="thick">
        <color auto="1"/>
      </left>
      <right/>
      <top style="thin">
        <color auto="1"/>
      </top>
      <bottom style="thick">
        <color auto="1"/>
      </bottom>
      <diagonal/>
    </border>
    <border>
      <left/>
      <right style="thick">
        <color auto="1"/>
      </right>
      <top style="thin">
        <color auto="1"/>
      </top>
      <bottom style="thick">
        <color auto="1"/>
      </bottom>
      <diagonal/>
    </border>
    <border>
      <left style="medium">
        <color auto="1"/>
      </left>
      <right style="thin">
        <color theme="0" tint="-0.34998626667073579"/>
      </right>
      <top style="medium">
        <color auto="1"/>
      </top>
      <bottom style="dotted">
        <color auto="1"/>
      </bottom>
      <diagonal/>
    </border>
    <border>
      <left/>
      <right style="medium">
        <color auto="1"/>
      </right>
      <top style="medium">
        <color auto="1"/>
      </top>
      <bottom style="dotted">
        <color auto="1"/>
      </bottom>
      <diagonal/>
    </border>
    <border>
      <left style="medium">
        <color auto="1"/>
      </left>
      <right style="thin">
        <color theme="0" tint="-0.34998626667073579"/>
      </right>
      <top style="dotted">
        <color auto="1"/>
      </top>
      <bottom style="dotted">
        <color auto="1"/>
      </bottom>
      <diagonal/>
    </border>
    <border>
      <left style="medium">
        <color auto="1"/>
      </left>
      <right style="thin">
        <color theme="0" tint="-0.34998626667073579"/>
      </right>
      <top style="dotted">
        <color auto="1"/>
      </top>
      <bottom style="medium">
        <color auto="1"/>
      </bottom>
      <diagonal/>
    </border>
    <border>
      <left style="thin">
        <color theme="0" tint="-0.34998626667073579"/>
      </left>
      <right style="thin">
        <color theme="0" tint="-0.34998626667073579"/>
      </right>
      <top style="dotted">
        <color auto="1"/>
      </top>
      <bottom style="medium">
        <color auto="1"/>
      </bottom>
      <diagonal/>
    </border>
    <border>
      <left style="thin">
        <color theme="0" tint="-0.34998626667073579"/>
      </left>
      <right style="medium">
        <color auto="1"/>
      </right>
      <top style="dotted">
        <color auto="1"/>
      </top>
      <bottom style="medium">
        <color auto="1"/>
      </bottom>
      <diagonal/>
    </border>
    <border>
      <left style="medium">
        <color auto="1"/>
      </left>
      <right style="thin">
        <color auto="1"/>
      </right>
      <top style="medium">
        <color auto="1"/>
      </top>
      <bottom/>
      <diagonal/>
    </border>
    <border>
      <left/>
      <right style="thin">
        <color theme="0" tint="-0.34998626667073579"/>
      </right>
      <top style="medium">
        <color auto="1"/>
      </top>
      <bottom/>
      <diagonal/>
    </border>
    <border>
      <left style="medium">
        <color indexed="64"/>
      </left>
      <right/>
      <top style="medium">
        <color indexed="64"/>
      </top>
      <bottom style="dotted">
        <color auto="1"/>
      </bottom>
      <diagonal/>
    </border>
    <border>
      <left/>
      <right style="thin">
        <color theme="0" tint="-0.34998626667073579"/>
      </right>
      <top style="dotted">
        <color auto="1"/>
      </top>
      <bottom style="medium">
        <color auto="1"/>
      </bottom>
      <diagonal/>
    </border>
    <border>
      <left/>
      <right style="thin">
        <color auto="1"/>
      </right>
      <top/>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right/>
      <top style="medium">
        <color indexed="64"/>
      </top>
      <bottom style="dotted">
        <color auto="1"/>
      </bottom>
      <diagonal/>
    </border>
    <border>
      <left/>
      <right/>
      <top style="dotted">
        <color auto="1"/>
      </top>
      <bottom style="medium">
        <color auto="1"/>
      </bottom>
      <diagonal/>
    </border>
    <border>
      <left style="thin">
        <color theme="0" tint="-0.34998626667073579"/>
      </left>
      <right style="medium">
        <color auto="1"/>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34998626667073579"/>
      </left>
      <right style="medium">
        <color indexed="64"/>
      </right>
      <top style="medium">
        <color indexed="64"/>
      </top>
      <bottom/>
      <diagonal/>
    </border>
  </borders>
  <cellStyleXfs count="3">
    <xf numFmtId="0" fontId="0" fillId="0" borderId="0"/>
    <xf numFmtId="164" fontId="1" fillId="0" borderId="0" applyFont="0" applyFill="0" applyBorder="0" applyAlignment="0" applyProtection="0"/>
    <xf numFmtId="0" fontId="2" fillId="2" borderId="0" applyNumberFormat="0" applyBorder="0" applyAlignment="0" applyProtection="0"/>
  </cellStyleXfs>
  <cellXfs count="84">
    <xf numFmtId="0" fontId="0" fillId="0" borderId="0" xfId="0"/>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horizontal="left" vertical="center" wrapText="1"/>
    </xf>
    <xf numFmtId="0" fontId="4" fillId="0" borderId="0" xfId="0" applyFont="1" applyAlignment="1">
      <alignment vertical="center" wrapText="1"/>
    </xf>
    <xf numFmtId="0" fontId="4" fillId="0" borderId="0" xfId="0" applyFont="1" applyAlignment="1">
      <alignment horizontal="left" vertical="center" wrapText="1"/>
    </xf>
    <xf numFmtId="165" fontId="5" fillId="3" borderId="1" xfId="1" applyNumberFormat="1" applyFont="1" applyFill="1" applyBorder="1" applyAlignment="1">
      <alignment horizontal="left" vertical="center"/>
    </xf>
    <xf numFmtId="165" fontId="5" fillId="3" borderId="2" xfId="1" applyNumberFormat="1" applyFont="1" applyFill="1" applyBorder="1" applyAlignment="1">
      <alignment horizontal="left" vertical="center"/>
    </xf>
    <xf numFmtId="165" fontId="5" fillId="3" borderId="3" xfId="1" applyNumberFormat="1" applyFont="1" applyFill="1" applyBorder="1" applyAlignment="1">
      <alignment horizontal="left" vertical="center"/>
    </xf>
    <xf numFmtId="165" fontId="5" fillId="3" borderId="4" xfId="1" applyNumberFormat="1" applyFont="1" applyFill="1" applyBorder="1" applyAlignment="1">
      <alignment horizontal="left" vertical="center"/>
    </xf>
    <xf numFmtId="165" fontId="5" fillId="3" borderId="5" xfId="1" applyNumberFormat="1" applyFont="1" applyFill="1" applyBorder="1" applyAlignment="1">
      <alignment horizontal="left" vertical="center"/>
    </xf>
    <xf numFmtId="165" fontId="5" fillId="3" borderId="6" xfId="1" applyNumberFormat="1" applyFont="1" applyFill="1" applyBorder="1" applyAlignment="1">
      <alignment horizontal="left" vertical="center"/>
    </xf>
    <xf numFmtId="1" fontId="4" fillId="4" borderId="7" xfId="0" applyNumberFormat="1" applyFont="1" applyFill="1" applyBorder="1" applyAlignment="1">
      <alignment vertical="center"/>
    </xf>
    <xf numFmtId="0" fontId="4" fillId="0" borderId="8" xfId="0" applyFont="1" applyBorder="1" applyAlignment="1">
      <alignment vertical="center"/>
    </xf>
    <xf numFmtId="0" fontId="4" fillId="0" borderId="9" xfId="0" applyFont="1" applyBorder="1" applyAlignment="1">
      <alignment vertical="center"/>
    </xf>
    <xf numFmtId="1" fontId="4" fillId="0" borderId="10" xfId="0" applyNumberFormat="1" applyFont="1" applyBorder="1" applyAlignment="1">
      <alignment vertical="center"/>
    </xf>
    <xf numFmtId="166" fontId="4" fillId="0" borderId="11" xfId="0" applyNumberFormat="1" applyFont="1" applyBorder="1" applyAlignment="1">
      <alignment vertical="center"/>
    </xf>
    <xf numFmtId="166" fontId="4" fillId="0" borderId="12" xfId="0" applyNumberFormat="1" applyFont="1" applyBorder="1" applyAlignment="1">
      <alignment vertical="center"/>
    </xf>
    <xf numFmtId="1" fontId="4" fillId="0" borderId="11" xfId="0" applyNumberFormat="1" applyFont="1" applyBorder="1" applyAlignment="1">
      <alignment vertical="center"/>
    </xf>
    <xf numFmtId="0" fontId="4" fillId="0" borderId="11" xfId="0" applyFont="1" applyBorder="1" applyAlignment="1">
      <alignment vertical="center"/>
    </xf>
    <xf numFmtId="1" fontId="4" fillId="4" borderId="13" xfId="0" applyNumberFormat="1" applyFont="1" applyFill="1" applyBorder="1" applyAlignment="1">
      <alignment vertical="center"/>
    </xf>
    <xf numFmtId="0" fontId="6" fillId="5" borderId="14" xfId="0" applyFont="1" applyFill="1" applyBorder="1" applyAlignment="1">
      <alignment vertical="center"/>
    </xf>
    <xf numFmtId="1" fontId="4" fillId="6" borderId="15" xfId="0" applyNumberFormat="1" applyFont="1" applyFill="1" applyBorder="1" applyAlignment="1">
      <alignment vertical="center"/>
    </xf>
    <xf numFmtId="0" fontId="6" fillId="5" borderId="16" xfId="0" applyFont="1" applyFill="1" applyBorder="1" applyAlignment="1">
      <alignment vertical="center"/>
    </xf>
    <xf numFmtId="2" fontId="4" fillId="6" borderId="17" xfId="0" applyNumberFormat="1" applyFont="1" applyFill="1" applyBorder="1" applyAlignment="1">
      <alignment vertical="center"/>
    </xf>
    <xf numFmtId="165" fontId="5" fillId="3" borderId="18" xfId="1" applyNumberFormat="1" applyFont="1" applyFill="1" applyBorder="1" applyAlignment="1">
      <alignment horizontal="left" vertical="center"/>
    </xf>
    <xf numFmtId="165" fontId="5" fillId="3" borderId="19" xfId="1" applyNumberFormat="1" applyFont="1" applyFill="1" applyBorder="1" applyAlignment="1">
      <alignment horizontal="left" vertical="center"/>
    </xf>
    <xf numFmtId="0" fontId="4" fillId="0" borderId="20" xfId="0" applyFont="1" applyBorder="1" applyAlignment="1">
      <alignment vertical="center"/>
    </xf>
    <xf numFmtId="2" fontId="4" fillId="0" borderId="9" xfId="0" applyNumberFormat="1" applyFont="1" applyBorder="1" applyAlignment="1">
      <alignment vertical="center"/>
    </xf>
    <xf numFmtId="0" fontId="4" fillId="0" borderId="12" xfId="0" applyFont="1" applyBorder="1" applyAlignment="1">
      <alignment vertical="center"/>
    </xf>
    <xf numFmtId="0" fontId="4" fillId="0" borderId="9" xfId="0" applyFont="1" applyBorder="1" applyAlignment="1">
      <alignment horizontal="right" vertical="center"/>
    </xf>
    <xf numFmtId="0" fontId="4" fillId="0" borderId="21" xfId="0" applyFont="1" applyBorder="1" applyAlignment="1">
      <alignment vertical="center"/>
    </xf>
    <xf numFmtId="0" fontId="4" fillId="0" borderId="22" xfId="0" applyFont="1" applyBorder="1" applyAlignment="1">
      <alignment vertical="center"/>
    </xf>
    <xf numFmtId="0" fontId="4" fillId="0" borderId="23" xfId="0" applyFont="1" applyBorder="1" applyAlignment="1">
      <alignment vertical="center"/>
    </xf>
    <xf numFmtId="165" fontId="5" fillId="3" borderId="24" xfId="1" applyNumberFormat="1" applyFont="1" applyFill="1" applyBorder="1" applyAlignment="1">
      <alignment horizontal="left" vertical="center"/>
    </xf>
    <xf numFmtId="165" fontId="5" fillId="3" borderId="25" xfId="1" applyNumberFormat="1" applyFont="1" applyFill="1" applyBorder="1" applyAlignment="1">
      <alignment horizontal="left" vertical="center"/>
    </xf>
    <xf numFmtId="1" fontId="4" fillId="4" borderId="26" xfId="0" applyNumberFormat="1" applyFont="1" applyFill="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14" fontId="4" fillId="0" borderId="3" xfId="0" applyNumberFormat="1" applyFont="1" applyBorder="1" applyAlignment="1">
      <alignment vertical="center"/>
    </xf>
    <xf numFmtId="0" fontId="4" fillId="0" borderId="6" xfId="0" applyFont="1" applyBorder="1" applyAlignment="1">
      <alignment vertical="center"/>
    </xf>
    <xf numFmtId="14" fontId="4" fillId="0" borderId="9" xfId="0" applyNumberFormat="1" applyFont="1" applyBorder="1" applyAlignment="1">
      <alignment vertical="center"/>
    </xf>
    <xf numFmtId="0" fontId="4" fillId="4" borderId="7" xfId="0" applyFont="1" applyFill="1" applyBorder="1" applyAlignment="1">
      <alignment vertical="center"/>
    </xf>
    <xf numFmtId="0" fontId="4" fillId="0" borderId="27" xfId="0" applyFont="1" applyBorder="1" applyAlignment="1">
      <alignment vertical="center"/>
    </xf>
    <xf numFmtId="14" fontId="4" fillId="0" borderId="22" xfId="0" applyNumberFormat="1" applyFont="1" applyBorder="1" applyAlignment="1">
      <alignment vertical="center"/>
    </xf>
    <xf numFmtId="165" fontId="5" fillId="3" borderId="28" xfId="1" applyNumberFormat="1" applyFont="1" applyFill="1" applyBorder="1" applyAlignment="1">
      <alignment horizontal="left" vertical="center"/>
    </xf>
    <xf numFmtId="165" fontId="5" fillId="3" borderId="29" xfId="1" applyNumberFormat="1" applyFont="1" applyFill="1" applyBorder="1" applyAlignment="1">
      <alignment horizontal="left" vertical="center"/>
    </xf>
    <xf numFmtId="165" fontId="5" fillId="3" borderId="30" xfId="1" applyNumberFormat="1" applyFont="1" applyFill="1" applyBorder="1" applyAlignment="1">
      <alignment horizontal="left" vertical="center"/>
    </xf>
    <xf numFmtId="1" fontId="4" fillId="4" borderId="31" xfId="0" applyNumberFormat="1" applyFont="1" applyFill="1" applyBorder="1" applyAlignment="1">
      <alignment vertical="center"/>
    </xf>
    <xf numFmtId="166" fontId="4" fillId="0" borderId="9" xfId="0" applyNumberFormat="1" applyFont="1" applyBorder="1" applyAlignment="1">
      <alignment vertical="center"/>
    </xf>
    <xf numFmtId="166" fontId="4" fillId="0" borderId="0" xfId="0" applyNumberFormat="1" applyFont="1" applyAlignment="1">
      <alignment vertical="center"/>
    </xf>
    <xf numFmtId="1" fontId="4" fillId="4" borderId="10" xfId="0" applyNumberFormat="1" applyFont="1" applyFill="1" applyBorder="1" applyAlignment="1">
      <alignment vertical="center"/>
    </xf>
    <xf numFmtId="0" fontId="4" fillId="4" borderId="10" xfId="0" applyFont="1" applyFill="1" applyBorder="1" applyAlignment="1">
      <alignment vertical="center"/>
    </xf>
    <xf numFmtId="166" fontId="4" fillId="0" borderId="22" xfId="0" applyNumberFormat="1" applyFont="1" applyBorder="1" applyAlignment="1">
      <alignment vertical="center"/>
    </xf>
    <xf numFmtId="166" fontId="4" fillId="0" borderId="23" xfId="0" applyNumberFormat="1" applyFont="1" applyBorder="1" applyAlignment="1">
      <alignment vertical="center"/>
    </xf>
    <xf numFmtId="1" fontId="4" fillId="4" borderId="32" xfId="0" applyNumberFormat="1" applyFont="1" applyFill="1" applyBorder="1" applyAlignment="1">
      <alignment vertical="center"/>
    </xf>
    <xf numFmtId="0" fontId="4" fillId="4" borderId="0" xfId="0" applyFont="1" applyFill="1" applyAlignment="1">
      <alignment vertical="center"/>
    </xf>
    <xf numFmtId="0" fontId="4" fillId="0" borderId="29" xfId="0" applyFont="1" applyBorder="1" applyAlignment="1">
      <alignment vertical="center"/>
    </xf>
    <xf numFmtId="0" fontId="4" fillId="0" borderId="30" xfId="0" applyFont="1" applyBorder="1" applyAlignment="1">
      <alignment vertical="center"/>
    </xf>
    <xf numFmtId="166" fontId="4" fillId="0" borderId="33" xfId="0" applyNumberFormat="1" applyFont="1" applyBorder="1" applyAlignment="1">
      <alignment vertical="center"/>
    </xf>
    <xf numFmtId="167" fontId="7" fillId="2" borderId="34" xfId="2" applyNumberFormat="1" applyFont="1" applyBorder="1" applyAlignment="1">
      <alignment vertical="center"/>
    </xf>
    <xf numFmtId="167" fontId="7" fillId="2" borderId="35" xfId="2" applyNumberFormat="1" applyFont="1" applyBorder="1" applyAlignment="1">
      <alignment vertical="center"/>
    </xf>
    <xf numFmtId="167" fontId="7" fillId="2" borderId="36" xfId="2" applyNumberFormat="1" applyFont="1" applyBorder="1" applyAlignment="1">
      <alignment vertical="center"/>
    </xf>
    <xf numFmtId="0" fontId="4" fillId="6" borderId="37" xfId="0" applyFont="1" applyFill="1" applyBorder="1" applyAlignment="1">
      <alignment vertical="center"/>
    </xf>
    <xf numFmtId="0" fontId="4" fillId="4" borderId="38" xfId="0" applyFont="1" applyFill="1" applyBorder="1" applyAlignment="1">
      <alignment vertical="center"/>
    </xf>
    <xf numFmtId="0" fontId="4" fillId="4" borderId="39" xfId="0" applyFont="1" applyFill="1" applyBorder="1" applyAlignment="1">
      <alignment vertical="center"/>
    </xf>
    <xf numFmtId="0" fontId="4" fillId="6" borderId="40" xfId="0" applyFont="1" applyFill="1" applyBorder="1" applyAlignment="1">
      <alignment vertical="center"/>
    </xf>
    <xf numFmtId="0" fontId="4" fillId="4" borderId="41" xfId="0" applyFont="1" applyFill="1" applyBorder="1" applyAlignment="1">
      <alignment vertical="center"/>
    </xf>
    <xf numFmtId="0" fontId="4" fillId="0" borderId="0" xfId="0" applyFont="1" applyAlignment="1">
      <alignment horizontal="left" vertical="center"/>
    </xf>
    <xf numFmtId="0" fontId="0" fillId="0" borderId="0" xfId="0" applyAlignment="1">
      <alignment vertical="center"/>
    </xf>
    <xf numFmtId="165" fontId="5" fillId="3" borderId="42" xfId="1" applyNumberFormat="1" applyFont="1" applyFill="1" applyBorder="1" applyAlignment="1">
      <alignment horizontal="left" vertical="center"/>
    </xf>
    <xf numFmtId="1" fontId="4" fillId="0" borderId="7" xfId="0" applyNumberFormat="1" applyFont="1" applyBorder="1" applyAlignment="1">
      <alignment vertical="center"/>
    </xf>
    <xf numFmtId="1" fontId="4" fillId="0" borderId="9" xfId="0" applyNumberFormat="1" applyFont="1" applyBorder="1" applyAlignment="1">
      <alignment vertical="center"/>
    </xf>
    <xf numFmtId="2" fontId="4" fillId="0" borderId="12" xfId="0" applyNumberFormat="1" applyFont="1" applyBorder="1" applyAlignment="1">
      <alignment vertical="center"/>
    </xf>
    <xf numFmtId="1" fontId="4" fillId="0" borderId="13" xfId="0" applyNumberFormat="1" applyFont="1" applyBorder="1" applyAlignment="1">
      <alignment vertical="center"/>
    </xf>
    <xf numFmtId="2" fontId="4" fillId="0" borderId="22" xfId="0" applyNumberFormat="1" applyFont="1" applyBorder="1" applyAlignment="1">
      <alignment vertical="center"/>
    </xf>
    <xf numFmtId="1" fontId="4" fillId="0" borderId="22" xfId="0" applyNumberFormat="1" applyFont="1" applyBorder="1" applyAlignment="1">
      <alignment vertical="center"/>
    </xf>
    <xf numFmtId="2" fontId="4" fillId="0" borderId="23" xfId="0" applyNumberFormat="1" applyFont="1" applyBorder="1" applyAlignment="1">
      <alignment vertical="center"/>
    </xf>
    <xf numFmtId="0" fontId="0" fillId="0" borderId="0" xfId="0" applyAlignment="1">
      <alignment horizontal="left"/>
    </xf>
    <xf numFmtId="0" fontId="0" fillId="0" borderId="0" xfId="0" applyAlignment="1">
      <alignment horizontal="left" indent="1"/>
    </xf>
    <xf numFmtId="1" fontId="4" fillId="0" borderId="0" xfId="0" applyNumberFormat="1" applyFont="1" applyBorder="1" applyAlignment="1">
      <alignment vertical="center"/>
    </xf>
    <xf numFmtId="0" fontId="4" fillId="0" borderId="0" xfId="0" applyFont="1" applyBorder="1" applyAlignment="1">
      <alignment vertical="center"/>
    </xf>
    <xf numFmtId="2" fontId="4" fillId="0" borderId="0" xfId="0" applyNumberFormat="1" applyFont="1" applyBorder="1" applyAlignment="1">
      <alignment vertical="center"/>
    </xf>
    <xf numFmtId="0" fontId="8" fillId="0" borderId="0" xfId="0" applyFont="1" applyAlignment="1">
      <alignment horizontal="center" vertical="center"/>
    </xf>
  </cellXfs>
  <cellStyles count="3">
    <cellStyle name="Accent1" xfId="2" builtinId="29"/>
    <cellStyle name="Comma" xfId="1" builtinId="3"/>
    <cellStyle name="Normal" xfId="0" builtinId="0"/>
  </cellStyles>
  <dxfs count="27">
    <dxf>
      <font>
        <b val="0"/>
        <i val="0"/>
        <strike val="0"/>
        <condense val="0"/>
        <extend val="0"/>
        <outline val="0"/>
        <shadow val="0"/>
        <u val="none"/>
        <vertAlign val="baseline"/>
        <sz val="11"/>
        <color theme="1"/>
        <name val="Gill Sans MT"/>
        <family val="2"/>
        <scheme val="none"/>
      </font>
      <numFmt numFmtId="166" formatCode="[$$-1009]#,##0.00"/>
      <alignment horizontal="general" vertical="center" textRotation="0" wrapText="0" indent="0" justifyLastLine="0" shrinkToFit="0" readingOrder="0"/>
      <border diagonalUp="0" diagonalDown="0">
        <left style="thin">
          <color theme="0" tint="-0.34998626667073579"/>
        </left>
        <right style="medium">
          <color auto="1"/>
        </right>
        <top style="dotted">
          <color auto="1"/>
        </top>
        <bottom style="medium">
          <color auto="1"/>
        </bottom>
        <vertical/>
        <horizontal/>
      </border>
    </dxf>
    <dxf>
      <font>
        <b val="0"/>
        <i val="0"/>
        <strike val="0"/>
        <condense val="0"/>
        <extend val="0"/>
        <outline val="0"/>
        <shadow val="0"/>
        <u val="none"/>
        <vertAlign val="baseline"/>
        <sz val="11"/>
        <color theme="1"/>
        <name val="Gill Sans MT"/>
        <family val="2"/>
        <scheme val="none"/>
      </font>
      <numFmt numFmtId="166" formatCode="[$$-1009]#,##0.00"/>
      <alignment horizontal="general" vertical="center" textRotation="0" wrapText="0" indent="0" justifyLastLine="0" shrinkToFit="0" readingOrder="0"/>
      <border diagonalUp="0" diagonalDown="0" outline="0">
        <left style="thin">
          <color theme="0" tint="-0.34998626667073579"/>
        </left>
        <right style="medium">
          <color auto="1"/>
        </right>
        <top/>
        <bottom/>
      </border>
    </dxf>
    <dxf>
      <font>
        <b val="0"/>
        <i val="0"/>
        <strike val="0"/>
        <condense val="0"/>
        <extend val="0"/>
        <outline val="0"/>
        <shadow val="0"/>
        <u val="none"/>
        <vertAlign val="baseline"/>
        <sz val="11"/>
        <color theme="1"/>
        <name val="Gill Sans MT"/>
        <family val="2"/>
        <scheme val="none"/>
      </font>
      <numFmt numFmtId="166" formatCode="[$$-1009]#,##0.00"/>
      <alignment horizontal="general" vertical="center" textRotation="0" wrapText="0" indent="0" justifyLastLine="0" shrinkToFit="0" readingOrder="0"/>
      <border diagonalUp="0" diagonalDown="0">
        <left style="thin">
          <color theme="0" tint="-0.34998626667073579"/>
        </left>
        <right style="thin">
          <color theme="0" tint="-0.34998626667073579"/>
        </right>
        <top style="dotted">
          <color auto="1"/>
        </top>
        <bottom style="medium">
          <color auto="1"/>
        </bottom>
        <vertical/>
        <horizontal/>
      </border>
    </dxf>
    <dxf>
      <font>
        <b val="0"/>
        <i val="0"/>
        <strike val="0"/>
        <condense val="0"/>
        <extend val="0"/>
        <outline val="0"/>
        <shadow val="0"/>
        <u val="none"/>
        <vertAlign val="baseline"/>
        <sz val="11"/>
        <color theme="1"/>
        <name val="Gill Sans MT"/>
        <family val="2"/>
        <scheme val="none"/>
      </font>
      <alignment horizontal="general" vertical="center" textRotation="0" wrapText="0" indent="0" justifyLastLine="0" shrinkToFit="0" readingOrder="0"/>
      <border diagonalUp="0" diagonalDown="0" outline="0">
        <left style="thin">
          <color theme="0" tint="-0.34998626667073579"/>
        </left>
        <right style="thin">
          <color theme="0" tint="-0.34998626667073579"/>
        </right>
        <top/>
        <bottom/>
      </border>
    </dxf>
    <dxf>
      <font>
        <b val="0"/>
        <i val="0"/>
        <strike val="0"/>
        <condense val="0"/>
        <extend val="0"/>
        <outline val="0"/>
        <shadow val="0"/>
        <u val="none"/>
        <vertAlign val="baseline"/>
        <sz val="11"/>
        <color theme="1"/>
        <name val="Gill Sans MT"/>
        <family val="2"/>
        <scheme val="none"/>
      </font>
      <alignment horizontal="general" vertical="center" textRotation="0" wrapText="0" indent="0" justifyLastLine="0" shrinkToFit="0" readingOrder="0"/>
      <border diagonalUp="0" diagonalDown="0">
        <left style="thin">
          <color theme="0" tint="-0.34998626667073579"/>
        </left>
        <right style="thin">
          <color theme="0" tint="-0.34998626667073579"/>
        </right>
        <top style="dotted">
          <color auto="1"/>
        </top>
        <bottom style="medium">
          <color auto="1"/>
        </bottom>
        <vertical/>
        <horizontal/>
      </border>
    </dxf>
    <dxf>
      <font>
        <b val="0"/>
        <i val="0"/>
        <strike val="0"/>
        <condense val="0"/>
        <extend val="0"/>
        <outline val="0"/>
        <shadow val="0"/>
        <u val="none"/>
        <vertAlign val="baseline"/>
        <sz val="11"/>
        <color theme="1"/>
        <name val="Gill Sans MT"/>
        <family val="2"/>
        <scheme val="none"/>
      </font>
      <alignment horizontal="general" vertical="center" textRotation="0" wrapText="0" indent="0" justifyLastLine="0" shrinkToFit="0" readingOrder="0"/>
      <border diagonalUp="0" diagonalDown="0" outline="0">
        <left style="thin">
          <color theme="0" tint="-0.34998626667073579"/>
        </left>
        <right style="thin">
          <color theme="0" tint="-0.34998626667073579"/>
        </right>
        <top/>
        <bottom/>
      </border>
    </dxf>
    <dxf>
      <font>
        <b val="0"/>
        <i val="0"/>
        <strike val="0"/>
        <condense val="0"/>
        <extend val="0"/>
        <outline val="0"/>
        <shadow val="0"/>
        <u val="none"/>
        <vertAlign val="baseline"/>
        <sz val="11"/>
        <color theme="1"/>
        <name val="Gill Sans MT"/>
        <family val="2"/>
        <scheme val="none"/>
      </font>
      <numFmt numFmtId="0" formatCode="General"/>
      <alignment horizontal="general" vertical="center" textRotation="0" wrapText="0" indent="0" justifyLastLine="0" shrinkToFit="0" readingOrder="0"/>
      <border diagonalUp="0" diagonalDown="0">
        <left style="thin">
          <color theme="0" tint="-0.34998626667073579"/>
        </left>
        <right style="thin">
          <color theme="0" tint="-0.34998626667073579"/>
        </right>
        <top style="dotted">
          <color auto="1"/>
        </top>
        <bottom style="medium">
          <color auto="1"/>
        </bottom>
        <vertical/>
        <horizontal/>
      </border>
    </dxf>
    <dxf>
      <font>
        <b val="0"/>
        <i val="0"/>
        <strike val="0"/>
        <condense val="0"/>
        <extend val="0"/>
        <outline val="0"/>
        <shadow val="0"/>
        <u val="none"/>
        <vertAlign val="baseline"/>
        <sz val="11"/>
        <color theme="1"/>
        <name val="Gill Sans MT"/>
        <family val="2"/>
        <scheme val="none"/>
      </font>
      <alignment horizontal="general" vertical="center" textRotation="0" wrapText="0" indent="0" justifyLastLine="0" shrinkToFit="0" readingOrder="0"/>
      <border diagonalUp="0" diagonalDown="0" outline="0">
        <left style="thin">
          <color theme="0" tint="-0.34998626667073579"/>
        </left>
        <right style="thin">
          <color theme="0" tint="-0.34998626667073579"/>
        </right>
        <top/>
        <bottom/>
      </border>
    </dxf>
    <dxf>
      <font>
        <b val="0"/>
        <i val="0"/>
        <strike val="0"/>
        <condense val="0"/>
        <extend val="0"/>
        <outline val="0"/>
        <shadow val="0"/>
        <u val="none"/>
        <vertAlign val="baseline"/>
        <sz val="11"/>
        <color theme="1"/>
        <name val="Gill Sans MT"/>
        <family val="2"/>
        <scheme val="none"/>
      </font>
      <alignment horizontal="general" vertical="center" textRotation="0" wrapText="0" indent="0" justifyLastLine="0" shrinkToFit="0" readingOrder="0"/>
      <border diagonalUp="0" diagonalDown="0">
        <left style="thin">
          <color theme="0" tint="-0.34998626667073579"/>
        </left>
        <right style="thin">
          <color theme="0" tint="-0.34998626667073579"/>
        </right>
        <top style="dotted">
          <color auto="1"/>
        </top>
        <bottom style="medium">
          <color auto="1"/>
        </bottom>
        <vertical/>
        <horizontal/>
      </border>
    </dxf>
    <dxf>
      <font>
        <b val="0"/>
        <i val="0"/>
        <strike val="0"/>
        <condense val="0"/>
        <extend val="0"/>
        <outline val="0"/>
        <shadow val="0"/>
        <u val="none"/>
        <vertAlign val="baseline"/>
        <sz val="11"/>
        <color theme="1"/>
        <name val="Gill Sans MT"/>
        <family val="2"/>
        <scheme val="none"/>
      </font>
      <alignment horizontal="general" vertical="center" textRotation="0" wrapText="0" indent="0" justifyLastLine="0" shrinkToFit="0" readingOrder="0"/>
      <border diagonalUp="0" diagonalDown="0" outline="0">
        <left style="thin">
          <color theme="0" tint="-0.34998626667073579"/>
        </left>
        <right style="thin">
          <color theme="0" tint="-0.34998626667073579"/>
        </right>
        <top/>
        <bottom/>
      </border>
    </dxf>
    <dxf>
      <font>
        <b val="0"/>
        <i val="0"/>
        <strike val="0"/>
        <condense val="0"/>
        <extend val="0"/>
        <outline val="0"/>
        <shadow val="0"/>
        <u val="none"/>
        <vertAlign val="baseline"/>
        <sz val="11"/>
        <color theme="1"/>
        <name val="Gill Sans MT"/>
        <family val="2"/>
        <scheme val="none"/>
      </font>
      <numFmt numFmtId="19" formatCode="m/d/yyyy"/>
      <alignment horizontal="general" vertical="center" textRotation="0" wrapText="0" indent="0" justifyLastLine="0" shrinkToFit="0" readingOrder="0"/>
      <border diagonalUp="0" diagonalDown="0">
        <left style="thin">
          <color theme="0" tint="-0.34998626667073579"/>
        </left>
        <right style="thin">
          <color theme="0" tint="-0.34998626667073579"/>
        </right>
        <top style="dotted">
          <color auto="1"/>
        </top>
        <bottom style="medium">
          <color auto="1"/>
        </bottom>
        <vertical/>
        <horizontal/>
      </border>
    </dxf>
    <dxf>
      <font>
        <b val="0"/>
        <i val="0"/>
        <strike val="0"/>
        <condense val="0"/>
        <extend val="0"/>
        <outline val="0"/>
        <shadow val="0"/>
        <u val="none"/>
        <vertAlign val="baseline"/>
        <sz val="11"/>
        <color theme="1"/>
        <name val="Gill Sans MT"/>
        <family val="2"/>
        <scheme val="none"/>
      </font>
      <alignment horizontal="general" vertical="center" textRotation="0" wrapText="0" indent="0" justifyLastLine="0" shrinkToFit="0" readingOrder="0"/>
      <border diagonalUp="0" diagonalDown="0" outline="0">
        <left style="thin">
          <color theme="0" tint="-0.34998626667073579"/>
        </left>
        <right style="thin">
          <color theme="0" tint="-0.34998626667073579"/>
        </right>
        <top/>
        <bottom/>
      </border>
    </dxf>
    <dxf>
      <font>
        <b val="0"/>
        <i val="0"/>
        <strike val="0"/>
        <condense val="0"/>
        <extend val="0"/>
        <outline val="0"/>
        <shadow val="0"/>
        <u val="none"/>
        <vertAlign val="baseline"/>
        <sz val="11"/>
        <color theme="1"/>
        <name val="Gill Sans MT"/>
        <family val="2"/>
        <scheme val="none"/>
      </font>
      <alignment horizontal="general" vertical="center" textRotation="0" wrapText="0" indent="0" justifyLastLine="0" shrinkToFit="0" readingOrder="0"/>
      <border diagonalUp="0" diagonalDown="0">
        <left style="thin">
          <color theme="0" tint="-0.34998626667073579"/>
        </left>
        <right style="thin">
          <color theme="0" tint="-0.34998626667073579"/>
        </right>
        <top style="dotted">
          <color auto="1"/>
        </top>
        <bottom style="medium">
          <color auto="1"/>
        </bottom>
        <vertical/>
        <horizontal/>
      </border>
    </dxf>
    <dxf>
      <font>
        <b val="0"/>
        <i val="0"/>
        <strike val="0"/>
        <condense val="0"/>
        <extend val="0"/>
        <outline val="0"/>
        <shadow val="0"/>
        <u val="none"/>
        <vertAlign val="baseline"/>
        <sz val="11"/>
        <color theme="1"/>
        <name val="Gill Sans MT"/>
        <family val="2"/>
        <scheme val="none"/>
      </font>
      <alignment horizontal="general" vertical="center" textRotation="0" wrapText="0" indent="0" justifyLastLine="0" shrinkToFit="0" readingOrder="0"/>
      <border diagonalUp="0" diagonalDown="0" outline="0">
        <left style="thin">
          <color theme="0" tint="-0.34998626667073579"/>
        </left>
        <right style="thin">
          <color theme="0" tint="-0.34998626667073579"/>
        </right>
        <top/>
        <bottom/>
      </border>
    </dxf>
    <dxf>
      <font>
        <b val="0"/>
        <i val="0"/>
        <strike val="0"/>
        <condense val="0"/>
        <extend val="0"/>
        <outline val="0"/>
        <shadow val="0"/>
        <u val="none"/>
        <vertAlign val="baseline"/>
        <sz val="11"/>
        <color theme="1"/>
        <name val="Gill Sans MT"/>
        <family val="2"/>
        <scheme val="none"/>
      </font>
      <alignment horizontal="general" vertical="center" textRotation="0" wrapText="0" indent="0" justifyLastLine="0" shrinkToFit="0" readingOrder="0"/>
      <border diagonalUp="0" diagonalDown="0">
        <left style="thin">
          <color theme="0" tint="-0.34998626667073579"/>
        </left>
        <right style="thin">
          <color theme="0" tint="-0.34998626667073579"/>
        </right>
        <top style="dotted">
          <color auto="1"/>
        </top>
        <bottom style="medium">
          <color auto="1"/>
        </bottom>
        <vertical/>
        <horizontal/>
      </border>
    </dxf>
    <dxf>
      <font>
        <b val="0"/>
        <i val="0"/>
        <strike val="0"/>
        <condense val="0"/>
        <extend val="0"/>
        <outline val="0"/>
        <shadow val="0"/>
        <u val="none"/>
        <vertAlign val="baseline"/>
        <sz val="11"/>
        <color theme="1"/>
        <name val="Gill Sans MT"/>
        <family val="2"/>
        <scheme val="none"/>
      </font>
      <alignment horizontal="general" vertical="center" textRotation="0" wrapText="0" indent="0" justifyLastLine="0" shrinkToFit="0" readingOrder="0"/>
      <border diagonalUp="0" diagonalDown="0" outline="0">
        <left style="thin">
          <color theme="0" tint="-0.34998626667073579"/>
        </left>
        <right style="thin">
          <color theme="0" tint="-0.34998626667073579"/>
        </right>
        <top/>
        <bottom/>
      </border>
    </dxf>
    <dxf>
      <font>
        <b val="0"/>
        <i val="0"/>
        <strike val="0"/>
        <condense val="0"/>
        <extend val="0"/>
        <outline val="0"/>
        <shadow val="0"/>
        <u val="none"/>
        <vertAlign val="baseline"/>
        <sz val="11"/>
        <color theme="1"/>
        <name val="Gill Sans MT"/>
        <family val="2"/>
        <scheme val="none"/>
      </font>
      <alignment horizontal="general" vertical="center" textRotation="0" wrapText="0" indent="0" justifyLastLine="0" shrinkToFit="0" readingOrder="0"/>
      <border diagonalUp="0" diagonalDown="0">
        <left style="thin">
          <color theme="0" tint="-0.34998626667073579"/>
        </left>
        <right style="thin">
          <color theme="0" tint="-0.34998626667073579"/>
        </right>
        <top style="dotted">
          <color auto="1"/>
        </top>
        <bottom style="medium">
          <color auto="1"/>
        </bottom>
        <vertical/>
        <horizontal/>
      </border>
    </dxf>
    <dxf>
      <font>
        <b val="0"/>
        <i val="0"/>
        <strike val="0"/>
        <condense val="0"/>
        <extend val="0"/>
        <outline val="0"/>
        <shadow val="0"/>
        <u val="none"/>
        <vertAlign val="baseline"/>
        <sz val="11"/>
        <color theme="1"/>
        <name val="Gill Sans MT"/>
        <family val="2"/>
        <scheme val="none"/>
      </font>
      <alignment horizontal="general" vertical="center" textRotation="0" wrapText="0" indent="0" justifyLastLine="0" shrinkToFit="0" readingOrder="0"/>
      <border diagonalUp="0" diagonalDown="0" outline="0">
        <left style="thin">
          <color theme="0" tint="-0.34998626667073579"/>
        </left>
        <right style="thin">
          <color theme="0" tint="-0.34998626667073579"/>
        </right>
        <top/>
        <bottom/>
      </border>
    </dxf>
    <dxf>
      <font>
        <b val="0"/>
        <i val="0"/>
        <strike val="0"/>
        <condense val="0"/>
        <extend val="0"/>
        <outline val="0"/>
        <shadow val="0"/>
        <u val="none"/>
        <vertAlign val="baseline"/>
        <sz val="11"/>
        <color theme="1"/>
        <name val="Gill Sans MT"/>
        <family val="2"/>
        <scheme val="none"/>
      </font>
      <alignment horizontal="general" vertical="center" textRotation="0" wrapText="0" indent="0" justifyLastLine="0" shrinkToFit="0" readingOrder="0"/>
      <border diagonalUp="0" diagonalDown="0">
        <left/>
        <right style="thin">
          <color theme="0" tint="-0.34998626667073579"/>
        </right>
        <top style="dotted">
          <color auto="1"/>
        </top>
        <bottom style="medium">
          <color auto="1"/>
        </bottom>
        <vertical/>
        <horizontal/>
      </border>
    </dxf>
    <dxf>
      <font>
        <b val="0"/>
        <i val="0"/>
        <strike val="0"/>
        <condense val="0"/>
        <extend val="0"/>
        <outline val="0"/>
        <shadow val="0"/>
        <u val="none"/>
        <vertAlign val="baseline"/>
        <sz val="11"/>
        <color theme="1"/>
        <name val="Gill Sans MT"/>
        <family val="2"/>
        <scheme val="none"/>
      </font>
      <alignment horizontal="general" vertical="center" textRotation="0" wrapText="0" indent="0" justifyLastLine="0" shrinkToFit="0" readingOrder="0"/>
      <border diagonalUp="0" diagonalDown="0" outline="0">
        <left/>
        <right style="thin">
          <color theme="0" tint="-0.34998626667073579"/>
        </right>
        <top/>
        <bottom/>
      </border>
    </dxf>
    <dxf>
      <font>
        <b val="0"/>
        <i val="0"/>
        <strike val="0"/>
        <condense val="0"/>
        <extend val="0"/>
        <outline val="0"/>
        <shadow val="0"/>
        <u val="none"/>
        <vertAlign val="baseline"/>
        <sz val="11"/>
        <color theme="1"/>
        <name val="Gill Sans MT"/>
        <family val="2"/>
        <scheme val="none"/>
      </font>
      <alignment horizontal="general" vertical="center" textRotation="0" wrapText="0" indent="0" justifyLastLine="0" shrinkToFit="0" readingOrder="0"/>
      <border diagonalUp="0" diagonalDown="0">
        <left/>
        <right style="thin">
          <color theme="0" tint="-0.34998626667073579"/>
        </right>
        <top style="dotted">
          <color auto="1"/>
        </top>
        <bottom style="dotted">
          <color auto="1"/>
        </bottom>
        <vertical/>
        <horizontal/>
      </border>
    </dxf>
    <dxf>
      <font>
        <b val="0"/>
        <i val="0"/>
        <strike val="0"/>
        <condense val="0"/>
        <extend val="0"/>
        <outline val="0"/>
        <shadow val="0"/>
        <u val="none"/>
        <vertAlign val="baseline"/>
        <sz val="11"/>
        <color theme="1"/>
        <name val="Gill Sans MT"/>
        <family val="2"/>
        <scheme val="none"/>
      </font>
      <alignment horizontal="general" vertical="center" textRotation="0" wrapText="0" indent="0" justifyLastLine="0" shrinkToFit="0" readingOrder="0"/>
      <border diagonalUp="0" diagonalDown="0" outline="0">
        <left/>
        <right style="thin">
          <color theme="0" tint="-0.34998626667073579"/>
        </right>
        <top/>
        <bottom/>
      </border>
    </dxf>
    <dxf>
      <font>
        <b val="0"/>
        <i val="0"/>
        <strike val="0"/>
        <condense val="0"/>
        <extend val="0"/>
        <outline val="0"/>
        <shadow val="0"/>
        <u val="none"/>
        <vertAlign val="baseline"/>
        <sz val="11"/>
        <color theme="1"/>
        <name val="Gill Sans MT"/>
        <family val="2"/>
        <scheme val="none"/>
      </font>
      <numFmt numFmtId="1" formatCode="0"/>
      <fill>
        <patternFill patternType="solid">
          <fgColor indexed="64"/>
          <bgColor theme="0" tint="-0.14999847407452621"/>
        </patternFill>
      </fill>
      <alignment horizontal="general" vertical="center" textRotation="0" wrapText="0" indent="0" justifyLastLine="0" shrinkToFit="0" readingOrder="0"/>
      <border diagonalUp="0" diagonalDown="0">
        <left/>
        <right/>
        <top style="dotted">
          <color auto="1"/>
        </top>
        <bottom style="dotted">
          <color auto="1"/>
        </bottom>
        <vertical/>
        <horizontal/>
      </border>
    </dxf>
    <dxf>
      <font>
        <b val="0"/>
        <i val="0"/>
        <strike val="0"/>
        <condense val="0"/>
        <extend val="0"/>
        <outline val="0"/>
        <shadow val="0"/>
        <u val="none"/>
        <vertAlign val="baseline"/>
        <sz val="11"/>
        <color theme="1"/>
        <name val="Gill Sans MT"/>
        <family val="2"/>
        <scheme val="none"/>
      </font>
      <fill>
        <patternFill patternType="solid">
          <fgColor indexed="64"/>
          <bgColor theme="0" tint="-0.14999847407452621"/>
        </patternFill>
      </fill>
      <alignment horizontal="general" vertical="center" textRotation="0" wrapText="0" indent="0" justifyLastLine="0" shrinkToFit="0" readingOrder="0"/>
      <border diagonalUp="0" diagonalDown="0" outline="0">
        <left/>
        <right/>
        <top/>
        <bottom/>
      </border>
    </dxf>
    <dxf>
      <border outline="0">
        <left style="medium">
          <color auto="1"/>
        </left>
        <top style="medium">
          <color auto="1"/>
        </top>
      </border>
    </dxf>
    <dxf>
      <font>
        <b val="0"/>
        <i val="0"/>
        <strike val="0"/>
        <condense val="0"/>
        <extend val="0"/>
        <outline val="0"/>
        <shadow val="0"/>
        <u val="none"/>
        <vertAlign val="baseline"/>
        <sz val="11"/>
        <color theme="1"/>
        <name val="Gill Sans MT"/>
        <family val="2"/>
        <scheme val="none"/>
      </font>
      <alignment horizontal="general" vertical="center" textRotation="0" wrapText="0" indent="0" justifyLastLine="0" shrinkToFit="0" readingOrder="0"/>
    </dxf>
    <dxf>
      <font>
        <b/>
        <i val="0"/>
        <strike val="0"/>
        <condense val="0"/>
        <extend val="0"/>
        <outline val="0"/>
        <shadow val="0"/>
        <u val="none"/>
        <vertAlign val="baseline"/>
        <sz val="12"/>
        <color theme="0"/>
        <name val="Gill Sans MT"/>
        <family val="2"/>
        <scheme val="none"/>
      </font>
      <numFmt numFmtId="165" formatCode="_(* #,##0_);_(* \(#,##0\);_(* &quot;-&quot;??_);_(@_)"/>
      <fill>
        <patternFill patternType="solid">
          <fgColor indexed="64"/>
          <bgColor theme="3"/>
        </patternFill>
      </fill>
      <alignment horizontal="left" vertical="center" textRotation="0" wrapText="0" indent="0" justifyLastLine="0" shrinkToFit="0" readingOrder="0"/>
      <border diagonalUp="0" diagonalDown="0" outline="0">
        <left style="thin">
          <color theme="0" tint="-0.34998626667073579"/>
        </left>
        <right style="thin">
          <color theme="0" tint="-0.34998626667073579"/>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drl123/Downloads/BGCC%20Inductions%20Excel%20Assignment_Q..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blem_1"/>
      <sheetName val="Data_Lookup"/>
      <sheetName val="Data_Set_Raw"/>
      <sheetName val="Data_Set_Clean"/>
      <sheetName val="Problem_2"/>
      <sheetName val="Data_Set"/>
      <sheetName val="Problem_4"/>
      <sheetName val="Problem_5"/>
      <sheetName val="Problem_6"/>
    </sheetNames>
    <sheetDataSet>
      <sheetData sheetId="0"/>
      <sheetData sheetId="1"/>
      <sheetData sheetId="2"/>
      <sheetData sheetId="3"/>
      <sheetData sheetId="4"/>
      <sheetData sheetId="5"/>
      <sheetData sheetId="6"/>
      <sheetData sheetId="7"/>
      <sheetData sheetId="8"/>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rdrl123/Downloads/BGCC%20Inductions%20Excel%20Assignment_Q..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yanshi agrawal" refreshedDate="44393.773667824076" createdVersion="7" refreshedVersion="7" minRefreshableVersion="3" recordCount="188" xr:uid="{EBFB07CC-6D02-431C-A017-94FA7B0E2797}">
  <cacheSource type="worksheet">
    <worksheetSource ref="B4:K192" sheet="Data_Set" r:id="rId2"/>
  </cacheSource>
  <cacheFields count="10">
    <cacheField name="LocationName" numFmtId="1">
      <sharedItems count="14">
        <s v="Nashua"/>
        <s v="Rochester"/>
        <s v="Scranton"/>
        <s v="Albany"/>
        <s v="Akron"/>
        <s v="Pittsfield"/>
        <s v="Yonkers"/>
        <s v="Utica"/>
        <s v="Syracuse"/>
        <s v="Stamford"/>
        <s v="Binghampton"/>
        <s v="Buffalo"/>
        <s v="Cambden"/>
        <s v="New York"/>
      </sharedItems>
    </cacheField>
    <cacheField name="OrgUnitName" numFmtId="0">
      <sharedItems/>
    </cacheField>
    <cacheField name="ResourceLevelCd" numFmtId="0">
      <sharedItems/>
    </cacheField>
    <cacheField name="Role" numFmtId="0">
      <sharedItems count="13">
        <s v="Receptionist"/>
        <s v="Warehouse"/>
        <s v="Quality"/>
        <s v="Customer Service"/>
        <s v="Supplier Relations"/>
        <s v="Human Resources"/>
        <s v="Finance"/>
        <s v="Information Technology"/>
        <s v="Sales"/>
        <s v="Marketing"/>
        <s v="Regional Manager"/>
        <s v="Regional VP"/>
        <s v="C-Suite Resource"/>
      </sharedItems>
    </cacheField>
    <cacheField name="IsFullTimeResource" numFmtId="0">
      <sharedItems/>
    </cacheField>
    <cacheField name="AvgHourlyCost" numFmtId="2">
      <sharedItems containsSemiMixedTypes="0" containsString="0" containsNumber="1" minValue="10.939323734580112" maxValue="240.38461538461539"/>
    </cacheField>
    <cacheField name="Bonus Target" numFmtId="0">
      <sharedItems containsSemiMixedTypes="0" containsString="0" containsNumber="1" containsInteger="1" minValue="0" maxValue="150000"/>
    </cacheField>
    <cacheField name="ShiftCd" numFmtId="0">
      <sharedItems count="3">
        <s v="S1"/>
        <s v="S2"/>
        <s v="S3"/>
      </sharedItems>
    </cacheField>
    <cacheField name="HeadCount" numFmtId="1">
      <sharedItems containsSemiMixedTypes="0" containsString="0" containsNumber="1" containsInteger="1" minValue="1" maxValue="10"/>
    </cacheField>
    <cacheField name="Cost Per Year" numFmtId="2">
      <sharedItems containsSemiMixedTypes="0" containsString="0" containsNumber="1" minValue="30028.170571004259" maxValue="1763129.438688117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8">
  <r>
    <x v="0"/>
    <s v="Nashua Branch"/>
    <s v="REC"/>
    <x v="0"/>
    <b v="1"/>
    <n v="14.43662046682897"/>
    <n v="15000"/>
    <x v="0"/>
    <n v="1"/>
    <n v="30028.170571004259"/>
  </r>
  <r>
    <x v="1"/>
    <s v="Rochester Warehouse"/>
    <s v="WF"/>
    <x v="1"/>
    <b v="1"/>
    <n v="14.585651038366738"/>
    <n v="15000"/>
    <x v="1"/>
    <n v="1"/>
    <n v="30338.154159802816"/>
  </r>
  <r>
    <x v="2"/>
    <s v="Scranton Branch"/>
    <s v="REC"/>
    <x v="0"/>
    <b v="1"/>
    <n v="14.766268475896782"/>
    <n v="15000"/>
    <x v="0"/>
    <n v="1"/>
    <n v="30713.838429865307"/>
  </r>
  <r>
    <x v="3"/>
    <s v="Albany Warehouse"/>
    <s v="WF"/>
    <x v="1"/>
    <b v="1"/>
    <n v="15.001505016330249"/>
    <n v="15000"/>
    <x v="2"/>
    <n v="1"/>
    <n v="31203.130433966919"/>
  </r>
  <r>
    <x v="4"/>
    <s v="Akron Branch"/>
    <s v="REC"/>
    <x v="0"/>
    <b v="1"/>
    <n v="15.249507555029933"/>
    <n v="15000"/>
    <x v="0"/>
    <n v="1"/>
    <n v="31718.97571446226"/>
  </r>
  <r>
    <x v="5"/>
    <s v="Pittsfield Warehouse"/>
    <s v="WF"/>
    <x v="1"/>
    <b v="1"/>
    <n v="16.099478887693607"/>
    <n v="15000"/>
    <x v="2"/>
    <n v="1"/>
    <n v="33486.9160864027"/>
  </r>
  <r>
    <x v="0"/>
    <s v="Nashua Warehouse"/>
    <s v="WF"/>
    <x v="1"/>
    <b v="1"/>
    <n v="16.358643088176439"/>
    <n v="15000"/>
    <x v="2"/>
    <n v="1"/>
    <n v="34025.977623406994"/>
  </r>
  <r>
    <x v="1"/>
    <s v="Rochester Branch"/>
    <s v="REC"/>
    <x v="0"/>
    <b v="1"/>
    <n v="16.492153073098976"/>
    <n v="15000"/>
    <x v="0"/>
    <n v="1"/>
    <n v="34303.678392045869"/>
  </r>
  <r>
    <x v="2"/>
    <s v="Scranton Warehouse"/>
    <s v="WF"/>
    <x v="1"/>
    <b v="1"/>
    <n v="16.532122495248551"/>
    <n v="15000"/>
    <x v="2"/>
    <n v="1"/>
    <n v="34386.814790116987"/>
  </r>
  <r>
    <x v="6"/>
    <s v="Yonkers Branch"/>
    <s v="REC"/>
    <x v="0"/>
    <b v="1"/>
    <n v="16.773152471145679"/>
    <n v="15000"/>
    <x v="0"/>
    <n v="1"/>
    <n v="34888.157139983014"/>
  </r>
  <r>
    <x v="7"/>
    <s v="Utica Branch"/>
    <s v="REC"/>
    <x v="0"/>
    <b v="1"/>
    <n v="17.179557302654786"/>
    <n v="15000"/>
    <x v="0"/>
    <n v="1"/>
    <n v="35733.479189521953"/>
  </r>
  <r>
    <x v="3"/>
    <s v="Albany Branch"/>
    <s v="REC"/>
    <x v="0"/>
    <b v="1"/>
    <n v="17.557090815609914"/>
    <n v="15000"/>
    <x v="0"/>
    <n v="1"/>
    <n v="36518.74889646862"/>
  </r>
  <r>
    <x v="8"/>
    <s v="Syracuse Branch"/>
    <s v="REC"/>
    <x v="0"/>
    <b v="1"/>
    <n v="17.842732314832862"/>
    <n v="15000"/>
    <x v="0"/>
    <n v="1"/>
    <n v="37112.883214852351"/>
  </r>
  <r>
    <x v="4"/>
    <s v="Akron Warehouse"/>
    <s v="WF"/>
    <x v="1"/>
    <b v="1"/>
    <n v="18.026607883526761"/>
    <n v="15000"/>
    <x v="2"/>
    <n v="1"/>
    <n v="37495.344397735666"/>
  </r>
  <r>
    <x v="9"/>
    <s v="Stamford Warehouse"/>
    <s v="WF"/>
    <x v="1"/>
    <b v="1"/>
    <n v="18.088694086633836"/>
    <n v="15000"/>
    <x v="2"/>
    <n v="1"/>
    <n v="37624.483700198383"/>
  </r>
  <r>
    <x v="5"/>
    <s v="Pittsfield Branch"/>
    <s v="REC"/>
    <x v="0"/>
    <b v="1"/>
    <n v="18.185122418938963"/>
    <n v="15000"/>
    <x v="0"/>
    <n v="1"/>
    <n v="37825.054631393046"/>
  </r>
  <r>
    <x v="10"/>
    <s v="Binghampton Warehouse"/>
    <s v="WF"/>
    <x v="1"/>
    <b v="1"/>
    <n v="18.329041828413132"/>
    <n v="15000"/>
    <x v="1"/>
    <n v="1"/>
    <n v="38124.407003099317"/>
  </r>
  <r>
    <x v="2"/>
    <s v="Scranton Warehouse"/>
    <s v="WF"/>
    <x v="1"/>
    <b v="1"/>
    <n v="18.490338246541167"/>
    <n v="15000"/>
    <x v="1"/>
    <n v="1"/>
    <n v="38459.903552805627"/>
  </r>
  <r>
    <x v="5"/>
    <s v="Pittsfield Warehouse"/>
    <s v="WF"/>
    <x v="1"/>
    <b v="1"/>
    <n v="18.673323358298326"/>
    <n v="15000"/>
    <x v="1"/>
    <n v="1"/>
    <n v="38840.51258526052"/>
  </r>
  <r>
    <x v="3"/>
    <s v="Albany Warehouse"/>
    <s v="WF"/>
    <x v="1"/>
    <b v="1"/>
    <n v="18.929341374192539"/>
    <n v="15000"/>
    <x v="1"/>
    <n v="1"/>
    <n v="39373.030058320481"/>
  </r>
  <r>
    <x v="9"/>
    <s v="Stamford Branch"/>
    <s v="REC"/>
    <x v="0"/>
    <b v="1"/>
    <n v="19.164411879645193"/>
    <n v="15000"/>
    <x v="0"/>
    <n v="1"/>
    <n v="39861.976709662005"/>
  </r>
  <r>
    <x v="11"/>
    <s v="Buffalo Branch"/>
    <s v="REC"/>
    <x v="0"/>
    <b v="1"/>
    <n v="19.250964185211732"/>
    <n v="15000"/>
    <x v="0"/>
    <n v="1"/>
    <n v="40042.005505240406"/>
  </r>
  <r>
    <x v="0"/>
    <s v="Nashua Warehouse"/>
    <s v="WF"/>
    <x v="1"/>
    <b v="1"/>
    <n v="19.265650711701497"/>
    <n v="15000"/>
    <x v="1"/>
    <n v="1"/>
    <n v="40072.553480339113"/>
  </r>
  <r>
    <x v="10"/>
    <s v="Binghampton Warehouse"/>
    <s v="WF"/>
    <x v="1"/>
    <b v="1"/>
    <n v="19.467225400243148"/>
    <n v="15000"/>
    <x v="2"/>
    <n v="1"/>
    <n v="40491.828832505751"/>
  </r>
  <r>
    <x v="11"/>
    <s v="Buffalo Warehouse"/>
    <s v="WF"/>
    <x v="1"/>
    <b v="1"/>
    <n v="19.488511007328906"/>
    <n v="15000"/>
    <x v="2"/>
    <n v="1"/>
    <n v="40536.102895244127"/>
  </r>
  <r>
    <x v="9"/>
    <s v="Stamford Branch"/>
    <s v="QAR"/>
    <x v="2"/>
    <b v="1"/>
    <n v="19.82403011752309"/>
    <n v="20000"/>
    <x v="0"/>
    <n v="1"/>
    <n v="41233.982644448028"/>
  </r>
  <r>
    <x v="11"/>
    <s v="Buffalo Warehouse"/>
    <s v="WF"/>
    <x v="1"/>
    <b v="1"/>
    <n v="19.894261530058348"/>
    <n v="15000"/>
    <x v="1"/>
    <n v="1"/>
    <n v="41380.063982521366"/>
  </r>
  <r>
    <x v="9"/>
    <s v="Stamford Warehouse"/>
    <s v="WF"/>
    <x v="1"/>
    <b v="1"/>
    <n v="20.010992446371866"/>
    <n v="15000"/>
    <x v="1"/>
    <n v="1"/>
    <n v="41622.864288453478"/>
  </r>
  <r>
    <x v="10"/>
    <s v="Binghampton Branch"/>
    <s v="REC"/>
    <x v="0"/>
    <b v="1"/>
    <n v="20.147406887537237"/>
    <n v="15000"/>
    <x v="0"/>
    <n v="1"/>
    <n v="41906.606326077454"/>
  </r>
  <r>
    <x v="7"/>
    <s v="Utica Branch"/>
    <s v="CSR"/>
    <x v="3"/>
    <b v="1"/>
    <n v="20.17714793091309"/>
    <n v="20000"/>
    <x v="0"/>
    <n v="1"/>
    <n v="41968.467696299231"/>
  </r>
  <r>
    <x v="0"/>
    <s v="Nashua Branch"/>
    <s v="SRR"/>
    <x v="4"/>
    <b v="1"/>
    <n v="20.179250178046928"/>
    <n v="20000"/>
    <x v="0"/>
    <n v="1"/>
    <n v="41972.84037033761"/>
  </r>
  <r>
    <x v="1"/>
    <s v="Rochester Warehouse"/>
    <s v="WF"/>
    <x v="1"/>
    <b v="1"/>
    <n v="20.282868693680715"/>
    <n v="15000"/>
    <x v="2"/>
    <n v="1"/>
    <n v="42188.366882855888"/>
  </r>
  <r>
    <x v="4"/>
    <s v="Akron Branch"/>
    <s v="HRR"/>
    <x v="5"/>
    <b v="1"/>
    <n v="20.316658536980697"/>
    <n v="20000"/>
    <x v="0"/>
    <n v="1"/>
    <n v="42258.649756919847"/>
  </r>
  <r>
    <x v="0"/>
    <s v="Nashua Branch"/>
    <s v="QAR"/>
    <x v="2"/>
    <b v="1"/>
    <n v="20.329317584592395"/>
    <n v="20000"/>
    <x v="0"/>
    <n v="1"/>
    <n v="42284.980575952184"/>
  </r>
  <r>
    <x v="4"/>
    <s v="Akron Warehouse"/>
    <s v="WF"/>
    <x v="1"/>
    <b v="1"/>
    <n v="20.422816368365211"/>
    <n v="15000"/>
    <x v="1"/>
    <n v="1"/>
    <n v="42479.458046199637"/>
  </r>
  <r>
    <x v="12"/>
    <s v="Cambden Branch"/>
    <s v="REC"/>
    <x v="0"/>
    <b v="1"/>
    <n v="20.43600156516063"/>
    <n v="15000"/>
    <x v="0"/>
    <n v="1"/>
    <n v="42506.883255534114"/>
  </r>
  <r>
    <x v="8"/>
    <s v="Syracuse Accounting"/>
    <s v="ACCT"/>
    <x v="6"/>
    <b v="1"/>
    <n v="20.43627174219041"/>
    <n v="20000"/>
    <x v="0"/>
    <n v="1"/>
    <n v="42507.445223756054"/>
  </r>
  <r>
    <x v="5"/>
    <s v="Pittsfield Accounting"/>
    <s v="ACCT"/>
    <x v="6"/>
    <b v="1"/>
    <n v="20.559411769543921"/>
    <n v="20000"/>
    <x v="0"/>
    <n v="1"/>
    <n v="42763.576480651354"/>
  </r>
  <r>
    <x v="2"/>
    <s v="Scranton Branch"/>
    <s v="HRR"/>
    <x v="5"/>
    <b v="1"/>
    <n v="20.568932315425748"/>
    <n v="20000"/>
    <x v="0"/>
    <n v="1"/>
    <n v="42783.379216085559"/>
  </r>
  <r>
    <x v="0"/>
    <s v="Nashua Branch"/>
    <s v="CSR"/>
    <x v="3"/>
    <b v="1"/>
    <n v="21.067251565062033"/>
    <n v="20000"/>
    <x v="0"/>
    <n v="1"/>
    <n v="43819.883255329027"/>
  </r>
  <r>
    <x v="11"/>
    <s v="Buffalo Branch"/>
    <s v="HRR"/>
    <x v="5"/>
    <b v="1"/>
    <n v="21.202636528252388"/>
    <n v="20000"/>
    <x v="0"/>
    <n v="1"/>
    <n v="44101.483978764969"/>
  </r>
  <r>
    <x v="10"/>
    <s v="Binghampton Accounting"/>
    <s v="ACCT"/>
    <x v="6"/>
    <b v="1"/>
    <n v="22.255475637008676"/>
    <n v="20000"/>
    <x v="0"/>
    <n v="1"/>
    <n v="46291.389324978045"/>
  </r>
  <r>
    <x v="2"/>
    <s v="Scranton Branch"/>
    <s v="SRR"/>
    <x v="4"/>
    <b v="1"/>
    <n v="22.512262745578379"/>
    <n v="20000"/>
    <x v="0"/>
    <n v="1"/>
    <n v="46825.506510803032"/>
  </r>
  <r>
    <x v="7"/>
    <s v="Utica Accounting"/>
    <s v="ACCT"/>
    <x v="6"/>
    <b v="1"/>
    <n v="22.603800873810297"/>
    <n v="20000"/>
    <x v="0"/>
    <n v="1"/>
    <n v="47015.905817525418"/>
  </r>
  <r>
    <x v="11"/>
    <s v="Buffalo Branch"/>
    <s v="QAR"/>
    <x v="2"/>
    <b v="1"/>
    <n v="22.747382330191908"/>
    <n v="20000"/>
    <x v="0"/>
    <n v="1"/>
    <n v="47314.555246799166"/>
  </r>
  <r>
    <x v="12"/>
    <s v="Cambden Branch"/>
    <s v="CSR"/>
    <x v="3"/>
    <b v="1"/>
    <n v="22.985235093548102"/>
    <n v="20000"/>
    <x v="0"/>
    <n v="1"/>
    <n v="47809.288994580049"/>
  </r>
  <r>
    <x v="10"/>
    <s v="Binghampton Branch"/>
    <s v="QAR"/>
    <x v="2"/>
    <b v="1"/>
    <n v="23.07988348455503"/>
    <n v="20000"/>
    <x v="0"/>
    <n v="1"/>
    <n v="48006.157647874461"/>
  </r>
  <r>
    <x v="10"/>
    <s v="Binghampton Branch"/>
    <s v="HRR"/>
    <x v="5"/>
    <b v="1"/>
    <n v="23.596023038641867"/>
    <n v="20000"/>
    <x v="0"/>
    <n v="1"/>
    <n v="49079.72792037508"/>
  </r>
  <r>
    <x v="5"/>
    <s v="Pittsfield Branch"/>
    <s v="HRR"/>
    <x v="5"/>
    <b v="1"/>
    <n v="24.14707194461969"/>
    <n v="20000"/>
    <x v="0"/>
    <n v="1"/>
    <n v="50225.909644808955"/>
  </r>
  <r>
    <x v="12"/>
    <s v="Cambden Accounting"/>
    <s v="ACCT"/>
    <x v="6"/>
    <b v="1"/>
    <n v="24.33392743963315"/>
    <n v="20000"/>
    <x v="0"/>
    <n v="1"/>
    <n v="50614.569074436949"/>
  </r>
  <r>
    <x v="0"/>
    <s v="Nashua Branch"/>
    <s v="HRR"/>
    <x v="5"/>
    <b v="1"/>
    <n v="24.397094396503626"/>
    <n v="20000"/>
    <x v="0"/>
    <n v="1"/>
    <n v="50745.956344727543"/>
  </r>
  <r>
    <x v="1"/>
    <s v="Rochester Branch"/>
    <s v="HRR"/>
    <x v="5"/>
    <b v="1"/>
    <n v="24.621344838598752"/>
    <n v="20000"/>
    <x v="0"/>
    <n v="1"/>
    <n v="51212.397264285406"/>
  </r>
  <r>
    <x v="3"/>
    <s v="Albany Branch"/>
    <s v="HRR"/>
    <x v="5"/>
    <b v="1"/>
    <n v="24.657072970282695"/>
    <n v="20000"/>
    <x v="0"/>
    <n v="1"/>
    <n v="51286.711778188008"/>
  </r>
  <r>
    <x v="2"/>
    <s v="Scranton Branch"/>
    <s v="QAR"/>
    <x v="2"/>
    <b v="1"/>
    <n v="24.674231261859571"/>
    <n v="20000"/>
    <x v="0"/>
    <n v="1"/>
    <n v="51322.40102466791"/>
  </r>
  <r>
    <x v="11"/>
    <s v="Buffalo Warehouse"/>
    <s v="WS"/>
    <x v="1"/>
    <b v="1"/>
    <n v="25.202421452724057"/>
    <n v="25000"/>
    <x v="0"/>
    <n v="1"/>
    <n v="52421.03662166604"/>
  </r>
  <r>
    <x v="5"/>
    <s v="Pittsfield Branch"/>
    <s v="QAR"/>
    <x v="2"/>
    <b v="1"/>
    <n v="26.159423950179658"/>
    <n v="20000"/>
    <x v="0"/>
    <n v="1"/>
    <n v="54411.601816373688"/>
  </r>
  <r>
    <x v="9"/>
    <s v="Stamford Branch"/>
    <s v="HRR"/>
    <x v="5"/>
    <b v="1"/>
    <n v="27.072093875675723"/>
    <n v="20000"/>
    <x v="0"/>
    <n v="1"/>
    <n v="56309.955261405506"/>
  </r>
  <r>
    <x v="2"/>
    <s v="Scranton Branch"/>
    <s v="CSR"/>
    <x v="3"/>
    <b v="1"/>
    <n v="27.138483488274478"/>
    <n v="20000"/>
    <x v="0"/>
    <n v="1"/>
    <n v="56448.045655610913"/>
  </r>
  <r>
    <x v="9"/>
    <s v="Stamford Warehouse"/>
    <s v="WS"/>
    <x v="1"/>
    <b v="1"/>
    <n v="27.498422724916068"/>
    <n v="25000"/>
    <x v="0"/>
    <n v="1"/>
    <n v="57196.719267825421"/>
  </r>
  <r>
    <x v="3"/>
    <s v="Albany Branch"/>
    <s v="QAR"/>
    <x v="2"/>
    <b v="1"/>
    <n v="28.124500938249618"/>
    <n v="20000"/>
    <x v="0"/>
    <n v="1"/>
    <n v="58498.961951559206"/>
  </r>
  <r>
    <x v="6"/>
    <s v="Yonkers Branch"/>
    <s v="CSR"/>
    <x v="3"/>
    <b v="1"/>
    <n v="28.16141840849409"/>
    <n v="20000"/>
    <x v="0"/>
    <n v="1"/>
    <n v="58575.750289667703"/>
  </r>
  <r>
    <x v="2"/>
    <s v="Scranton Warehouse"/>
    <s v="WS"/>
    <x v="1"/>
    <b v="1"/>
    <n v="18.1925366889934"/>
    <n v="25000"/>
    <x v="0"/>
    <n v="1"/>
    <n v="37840.476313106272"/>
  </r>
  <r>
    <x v="1"/>
    <s v="Rochester Branch"/>
    <s v="QAR"/>
    <x v="2"/>
    <b v="1"/>
    <n v="28.526953665789048"/>
    <n v="20000"/>
    <x v="0"/>
    <n v="1"/>
    <n v="59336.063624841219"/>
  </r>
  <r>
    <x v="4"/>
    <s v="Akron Branch"/>
    <s v="QAR"/>
    <x v="2"/>
    <b v="1"/>
    <n v="28.669769511054625"/>
    <n v="20000"/>
    <x v="0"/>
    <n v="1"/>
    <n v="59633.120582993623"/>
  </r>
  <r>
    <x v="5"/>
    <s v="Pittsfield Accounting"/>
    <s v="SACCT"/>
    <x v="6"/>
    <b v="1"/>
    <n v="39.251407516604701"/>
    <n v="30000"/>
    <x v="0"/>
    <n v="1"/>
    <n v="81642.927634537773"/>
  </r>
  <r>
    <x v="4"/>
    <s v="Akron Branch"/>
    <s v="ITR"/>
    <x v="7"/>
    <b v="1"/>
    <n v="29.437243435476802"/>
    <n v="30000"/>
    <x v="0"/>
    <n v="1"/>
    <n v="61229.466345791749"/>
  </r>
  <r>
    <x v="2"/>
    <s v="Scranton Accounting"/>
    <s v="SACCT"/>
    <x v="6"/>
    <b v="1"/>
    <n v="32.233171086786463"/>
    <n v="30000"/>
    <x v="0"/>
    <n v="1"/>
    <n v="67044.995860515846"/>
  </r>
  <r>
    <x v="0"/>
    <s v="Nashua Warehouse"/>
    <s v="WDW"/>
    <x v="1"/>
    <b v="1"/>
    <n v="10.939323734580112"/>
    <n v="10000"/>
    <x v="2"/>
    <n v="3"/>
    <n v="68261.380103779898"/>
  </r>
  <r>
    <x v="0"/>
    <s v="Nashua Warehouse"/>
    <s v="WS"/>
    <x v="1"/>
    <b v="1"/>
    <n v="32.916116859024946"/>
    <n v="25000"/>
    <x v="0"/>
    <n v="1"/>
    <n v="68465.523066771886"/>
  </r>
  <r>
    <x v="4"/>
    <s v="Akron Warehouse"/>
    <s v="WS"/>
    <x v="1"/>
    <b v="1"/>
    <n v="32.95853676629325"/>
    <n v="25000"/>
    <x v="0"/>
    <n v="1"/>
    <n v="68553.756473889953"/>
  </r>
  <r>
    <x v="1"/>
    <s v="Rochester Warehouse"/>
    <s v="WS"/>
    <x v="1"/>
    <b v="1"/>
    <n v="33.275885952131368"/>
    <n v="25000"/>
    <x v="0"/>
    <n v="1"/>
    <n v="69213.842780433246"/>
  </r>
  <r>
    <x v="5"/>
    <s v="Pittsfield Warehouse"/>
    <s v="WS"/>
    <x v="1"/>
    <b v="1"/>
    <n v="33.29972971400128"/>
    <n v="25000"/>
    <x v="0"/>
    <n v="1"/>
    <n v="69263.437805122667"/>
  </r>
  <r>
    <x v="0"/>
    <s v="Nashua Warehouse"/>
    <s v="WDW"/>
    <x v="1"/>
    <b v="1"/>
    <n v="11.123882539175527"/>
    <n v="10000"/>
    <x v="1"/>
    <n v="3"/>
    <n v="69413.027044455288"/>
  </r>
  <r>
    <x v="7"/>
    <s v="Utica Branch"/>
    <s v="ITR"/>
    <x v="7"/>
    <b v="1"/>
    <n v="33.565432547164882"/>
    <n v="30000"/>
    <x v="0"/>
    <n v="1"/>
    <n v="69816.09969810296"/>
  </r>
  <r>
    <x v="10"/>
    <s v="Binghampton Warehouse"/>
    <s v="WS"/>
    <x v="1"/>
    <b v="1"/>
    <n v="33.57463226137363"/>
    <n v="25000"/>
    <x v="0"/>
    <n v="1"/>
    <n v="69835.235103657149"/>
  </r>
  <r>
    <x v="0"/>
    <s v="Nashua Accounting"/>
    <s v="SACCT"/>
    <x v="6"/>
    <b v="1"/>
    <n v="33.777375254392645"/>
    <n v="30000"/>
    <x v="0"/>
    <n v="1"/>
    <n v="70256.9405291367"/>
  </r>
  <r>
    <x v="12"/>
    <s v="Cambden Branch"/>
    <s v="ITR"/>
    <x v="7"/>
    <b v="1"/>
    <n v="34.211955184890101"/>
    <n v="30000"/>
    <x v="0"/>
    <n v="1"/>
    <n v="71160.866784571408"/>
  </r>
  <r>
    <x v="9"/>
    <s v="Stamford Branch"/>
    <s v="ITR"/>
    <x v="7"/>
    <b v="1"/>
    <n v="34.424482924292647"/>
    <n v="30000"/>
    <x v="0"/>
    <n v="1"/>
    <n v="71602.924482528702"/>
  </r>
  <r>
    <x v="3"/>
    <s v="Albany Warehouse"/>
    <s v="WS"/>
    <x v="1"/>
    <b v="1"/>
    <n v="35.176909308324767"/>
    <n v="25000"/>
    <x v="0"/>
    <n v="1"/>
    <n v="73167.971361315518"/>
  </r>
  <r>
    <x v="10"/>
    <s v="Binghampton Accounting"/>
    <s v="SACCT"/>
    <x v="6"/>
    <b v="1"/>
    <n v="35.245498391898863"/>
    <n v="30000"/>
    <x v="0"/>
    <n v="1"/>
    <n v="73310.636655149632"/>
  </r>
  <r>
    <x v="2"/>
    <s v="Scranton Branch"/>
    <s v="ITR"/>
    <x v="7"/>
    <b v="1"/>
    <n v="37.607403806679848"/>
    <n v="30000"/>
    <x v="0"/>
    <n v="1"/>
    <n v="78223.399917894087"/>
  </r>
  <r>
    <x v="2"/>
    <s v="Scranton Sales"/>
    <s v="ATTRM"/>
    <x v="8"/>
    <b v="1"/>
    <n v="38.46153846153846"/>
    <n v="0"/>
    <x v="0"/>
    <n v="1"/>
    <n v="80000"/>
  </r>
  <r>
    <x v="11"/>
    <s v="Buffalo Branch"/>
    <s v="ITR"/>
    <x v="7"/>
    <b v="1"/>
    <n v="38.660932508598684"/>
    <n v="30000"/>
    <x v="0"/>
    <n v="1"/>
    <n v="80414.739617885265"/>
  </r>
  <r>
    <x v="0"/>
    <s v="Nashua Branch"/>
    <s v="ITR"/>
    <x v="7"/>
    <b v="1"/>
    <n v="39.926060045112536"/>
    <n v="30000"/>
    <x v="0"/>
    <n v="1"/>
    <n v="83046.204893834074"/>
  </r>
  <r>
    <x v="5"/>
    <s v="Pittsfield Branch"/>
    <s v="SRR"/>
    <x v="4"/>
    <b v="1"/>
    <n v="19.9926077275978"/>
    <n v="20000"/>
    <x v="0"/>
    <n v="2"/>
    <n v="83169.248146806844"/>
  </r>
  <r>
    <x v="4"/>
    <s v="Akron Accounting"/>
    <s v="SACCT"/>
    <x v="6"/>
    <b v="1"/>
    <n v="40.668067546730413"/>
    <n v="30000"/>
    <x v="0"/>
    <n v="1"/>
    <n v="84589.580497199262"/>
  </r>
  <r>
    <x v="1"/>
    <s v="Rochester Branch"/>
    <s v="ITR"/>
    <x v="7"/>
    <b v="1"/>
    <n v="40.834552469231575"/>
    <n v="30000"/>
    <x v="0"/>
    <n v="1"/>
    <n v="84935.869136001682"/>
  </r>
  <r>
    <x v="6"/>
    <s v="Yonkers Branch"/>
    <s v="ITR"/>
    <x v="7"/>
    <b v="1"/>
    <n v="41.500510828535134"/>
    <n v="30000"/>
    <x v="0"/>
    <n v="1"/>
    <n v="86321.062523353074"/>
  </r>
  <r>
    <x v="3"/>
    <s v="Albany Accounting"/>
    <s v="SACCT"/>
    <x v="6"/>
    <b v="1"/>
    <n v="41.840421286714047"/>
    <n v="30000"/>
    <x v="0"/>
    <n v="1"/>
    <n v="87028.076276365216"/>
  </r>
  <r>
    <x v="9"/>
    <s v="Stamford Accounting"/>
    <s v="SACCT"/>
    <x v="6"/>
    <b v="1"/>
    <n v="41.873873227288307"/>
    <n v="30000"/>
    <x v="0"/>
    <n v="1"/>
    <n v="87097.656312759675"/>
  </r>
  <r>
    <x v="5"/>
    <s v="Pittsfield Branch"/>
    <s v="ITR"/>
    <x v="7"/>
    <b v="1"/>
    <n v="41.93719302631466"/>
    <n v="30000"/>
    <x v="0"/>
    <n v="1"/>
    <n v="87229.36149473449"/>
  </r>
  <r>
    <x v="1"/>
    <s v="Rochester Accounting"/>
    <s v="SACCT"/>
    <x v="6"/>
    <b v="1"/>
    <n v="42.268214007250776"/>
    <n v="30000"/>
    <x v="0"/>
    <n v="1"/>
    <n v="87917.885135081611"/>
  </r>
  <r>
    <x v="3"/>
    <s v="Albany Branch"/>
    <s v="ITR"/>
    <x v="7"/>
    <b v="1"/>
    <n v="42.410903382315965"/>
    <n v="30000"/>
    <x v="0"/>
    <n v="1"/>
    <n v="88214.67903521721"/>
  </r>
  <r>
    <x v="10"/>
    <s v="Binghampton Branch"/>
    <s v="ITR"/>
    <x v="7"/>
    <b v="1"/>
    <n v="42.457218928448583"/>
    <n v="30000"/>
    <x v="0"/>
    <n v="1"/>
    <n v="88311.015371173053"/>
  </r>
  <r>
    <x v="3"/>
    <s v="Albany Branch"/>
    <s v="SRR"/>
    <x v="4"/>
    <b v="1"/>
    <n v="21.498358505023344"/>
    <n v="20000"/>
    <x v="0"/>
    <n v="2"/>
    <n v="89433.171380897111"/>
  </r>
  <r>
    <x v="9"/>
    <s v="Stamford Branch"/>
    <s v="SRR"/>
    <x v="4"/>
    <b v="1"/>
    <n v="21.551349690148115"/>
    <n v="20000"/>
    <x v="0"/>
    <n v="2"/>
    <n v="89653.614711016155"/>
  </r>
  <r>
    <x v="3"/>
    <s v="Albany Branch"/>
    <s v="CSR"/>
    <x v="3"/>
    <b v="1"/>
    <n v="22.242989113918213"/>
    <n v="20000"/>
    <x v="0"/>
    <n v="2"/>
    <n v="92530.834713899763"/>
  </r>
  <r>
    <x v="9"/>
    <s v="Stamford Branch"/>
    <s v="CSR"/>
    <x v="3"/>
    <b v="1"/>
    <n v="22.679010705476593"/>
    <n v="20000"/>
    <x v="0"/>
    <n v="2"/>
    <n v="94344.684534782631"/>
  </r>
  <r>
    <x v="1"/>
    <s v="Rochester Warehouse"/>
    <s v="WDW"/>
    <x v="1"/>
    <b v="1"/>
    <n v="11.515821296970051"/>
    <n v="10000"/>
    <x v="1"/>
    <n v="4"/>
    <n v="95811.633190790832"/>
  </r>
  <r>
    <x v="5"/>
    <s v="Pittsfield Branch"/>
    <s v="CSR"/>
    <x v="3"/>
    <b v="1"/>
    <n v="23.166032608391621"/>
    <n v="20000"/>
    <x v="0"/>
    <n v="2"/>
    <n v="96370.69565090914"/>
  </r>
  <r>
    <x v="2"/>
    <s v="Scranton Warehouse"/>
    <s v="WDW"/>
    <x v="1"/>
    <b v="1"/>
    <n v="11.623176899591545"/>
    <n v="10000"/>
    <x v="1"/>
    <n v="4"/>
    <n v="96704.83180460165"/>
  </r>
  <r>
    <x v="1"/>
    <s v="Rochester Branch"/>
    <s v="CSR"/>
    <x v="3"/>
    <b v="1"/>
    <n v="23.477731242839273"/>
    <n v="20000"/>
    <x v="0"/>
    <n v="2"/>
    <n v="97667.361970211379"/>
  </r>
  <r>
    <x v="3"/>
    <s v="Northern Region"/>
    <s v="MM"/>
    <x v="9"/>
    <b v="1"/>
    <n v="47.009004054369157"/>
    <n v="40000"/>
    <x v="0"/>
    <n v="1"/>
    <n v="97778.728433087846"/>
  </r>
  <r>
    <x v="11"/>
    <s v="Buffalo Branch"/>
    <s v="CSR"/>
    <x v="3"/>
    <b v="1"/>
    <n v="23.572805736248966"/>
    <n v="20000"/>
    <x v="0"/>
    <n v="2"/>
    <n v="98062.871862795699"/>
  </r>
  <r>
    <x v="1"/>
    <s v="Rochester Branch"/>
    <s v="SRR"/>
    <x v="4"/>
    <b v="1"/>
    <n v="23.741862887827754"/>
    <n v="20000"/>
    <x v="0"/>
    <n v="2"/>
    <n v="98766.14961336345"/>
  </r>
  <r>
    <x v="11"/>
    <s v="Buffalo Branch"/>
    <s v="SRR"/>
    <x v="4"/>
    <b v="1"/>
    <n v="24.27260143793908"/>
    <n v="20000"/>
    <x v="0"/>
    <n v="2"/>
    <n v="100974.02198182658"/>
  </r>
  <r>
    <x v="6"/>
    <s v="Yonkers Accounting"/>
    <s v="ACCT"/>
    <x v="6"/>
    <b v="1"/>
    <n v="24.724326885313769"/>
    <n v="20000"/>
    <x v="0"/>
    <n v="2"/>
    <n v="102853.19984290528"/>
  </r>
  <r>
    <x v="2"/>
    <s v="Scranton Warehouse"/>
    <s v="WDW"/>
    <x v="1"/>
    <b v="1"/>
    <n v="12.374545152436013"/>
    <n v="10000"/>
    <x v="2"/>
    <n v="4"/>
    <n v="102956.21566826763"/>
  </r>
  <r>
    <x v="4"/>
    <s v="Akron Branch"/>
    <s v="SRR"/>
    <x v="4"/>
    <b v="1"/>
    <n v="24.846329788179084"/>
    <n v="20000"/>
    <x v="0"/>
    <n v="2"/>
    <n v="103360.73191882498"/>
  </r>
  <r>
    <x v="11"/>
    <s v="Buffalo Branch"/>
    <s v="RM"/>
    <x v="10"/>
    <b v="1"/>
    <n v="51.338388539628752"/>
    <n v="50000"/>
    <x v="0"/>
    <n v="1"/>
    <n v="106783.84816242781"/>
  </r>
  <r>
    <x v="5"/>
    <s v="Pittsfield Branch"/>
    <s v="RM"/>
    <x v="10"/>
    <b v="1"/>
    <n v="51.458821610648108"/>
    <n v="50000"/>
    <x v="0"/>
    <n v="1"/>
    <n v="107034.34895014807"/>
  </r>
  <r>
    <x v="10"/>
    <s v="Binghampton Branch"/>
    <s v="CSR"/>
    <x v="3"/>
    <b v="1"/>
    <n v="25.881437597763515"/>
    <n v="20000"/>
    <x v="0"/>
    <n v="2"/>
    <n v="107666.78040669623"/>
  </r>
  <r>
    <x v="9"/>
    <s v="Stamford Branch"/>
    <s v="RM"/>
    <x v="10"/>
    <b v="1"/>
    <n v="51.876054540910509"/>
    <n v="50000"/>
    <x v="0"/>
    <n v="1"/>
    <n v="107902.19344509386"/>
  </r>
  <r>
    <x v="2"/>
    <s v="Scranton Branch"/>
    <s v="RM"/>
    <x v="10"/>
    <b v="1"/>
    <n v="53.355933680911697"/>
    <n v="50000"/>
    <x v="0"/>
    <n v="1"/>
    <n v="110980.34205629633"/>
  </r>
  <r>
    <x v="9"/>
    <s v="Eastern Region"/>
    <s v="MM"/>
    <x v="9"/>
    <b v="1"/>
    <n v="53.897169875064677"/>
    <n v="40000"/>
    <x v="0"/>
    <n v="1"/>
    <n v="112106.11334013453"/>
  </r>
  <r>
    <x v="10"/>
    <s v="Southern Region"/>
    <s v="MM"/>
    <x v="9"/>
    <b v="1"/>
    <n v="54.056292740714561"/>
    <n v="40000"/>
    <x v="0"/>
    <n v="1"/>
    <n v="112437.08890068629"/>
  </r>
  <r>
    <x v="12"/>
    <s v="Cambden Branch"/>
    <s v="RM"/>
    <x v="10"/>
    <b v="1"/>
    <n v="54.911005267058023"/>
    <n v="50000"/>
    <x v="0"/>
    <n v="1"/>
    <n v="114214.89095548069"/>
  </r>
  <r>
    <x v="0"/>
    <s v="Nashua Accounting"/>
    <s v="ACCT"/>
    <x v="6"/>
    <b v="1"/>
    <n v="27.51384844847399"/>
    <n v="20000"/>
    <x v="0"/>
    <n v="2"/>
    <n v="114457.60954565179"/>
  </r>
  <r>
    <x v="10"/>
    <s v="Binghampton Branch"/>
    <s v="SRR"/>
    <x v="4"/>
    <b v="1"/>
    <n v="27.644018311016723"/>
    <n v="20000"/>
    <x v="0"/>
    <n v="2"/>
    <n v="114999.11617382956"/>
  </r>
  <r>
    <x v="11"/>
    <s v="Western Region"/>
    <s v="MM"/>
    <x v="9"/>
    <b v="1"/>
    <n v="56.028604137351067"/>
    <n v="40000"/>
    <x v="0"/>
    <n v="1"/>
    <n v="116539.49660569022"/>
  </r>
  <r>
    <x v="6"/>
    <s v="Yonkers Branch"/>
    <s v="RM"/>
    <x v="10"/>
    <b v="1"/>
    <n v="56.278361229043902"/>
    <n v="50000"/>
    <x v="0"/>
    <n v="1"/>
    <n v="117058.99135641132"/>
  </r>
  <r>
    <x v="4"/>
    <s v="Akron Branch"/>
    <s v="CSR"/>
    <x v="3"/>
    <b v="1"/>
    <n v="28.407281430885973"/>
    <n v="20000"/>
    <x v="0"/>
    <n v="2"/>
    <n v="118174.29075248566"/>
  </r>
  <r>
    <x v="10"/>
    <s v="Binghampton Warehouse"/>
    <s v="WDW"/>
    <x v="1"/>
    <b v="1"/>
    <n v="11.420087530258577"/>
    <n v="10000"/>
    <x v="1"/>
    <n v="5"/>
    <n v="118768.9103146892"/>
  </r>
  <r>
    <x v="7"/>
    <s v="Utica Branch"/>
    <s v="RM"/>
    <x v="10"/>
    <b v="1"/>
    <n v="57.687557002136082"/>
    <n v="50000"/>
    <x v="0"/>
    <n v="1"/>
    <n v="119990.11856444305"/>
  </r>
  <r>
    <x v="13"/>
    <s v="Corporate Leadership"/>
    <s v="REC"/>
    <x v="0"/>
    <b v="1"/>
    <n v="19.232642493764423"/>
    <n v="15000"/>
    <x v="0"/>
    <n v="3"/>
    <n v="120011.68916109001"/>
  </r>
  <r>
    <x v="10"/>
    <s v="Binghampton Branch"/>
    <s v="RM"/>
    <x v="10"/>
    <b v="1"/>
    <n v="58.078854401946593"/>
    <n v="50000"/>
    <x v="0"/>
    <n v="1"/>
    <n v="120804.01715604891"/>
  </r>
  <r>
    <x v="8"/>
    <s v="Syracuse Branch"/>
    <s v="RM"/>
    <x v="10"/>
    <b v="1"/>
    <n v="58.417508111389438"/>
    <n v="50000"/>
    <x v="0"/>
    <n v="1"/>
    <n v="121508.41687169003"/>
  </r>
  <r>
    <x v="5"/>
    <s v="Pittsfield Warehouse"/>
    <s v="WDW"/>
    <x v="1"/>
    <b v="1"/>
    <n v="11.78208057531425"/>
    <n v="10000"/>
    <x v="1"/>
    <n v="5"/>
    <n v="122533.63798326821"/>
  </r>
  <r>
    <x v="1"/>
    <s v="Rochester Warehouse"/>
    <s v="WDW"/>
    <x v="1"/>
    <b v="1"/>
    <n v="11.783492222854116"/>
    <n v="10000"/>
    <x v="2"/>
    <n v="5"/>
    <n v="122548.31911768281"/>
  </r>
  <r>
    <x v="3"/>
    <s v="Albany Branch"/>
    <s v="RM"/>
    <x v="10"/>
    <b v="1"/>
    <n v="60.342391365015288"/>
    <n v="50000"/>
    <x v="0"/>
    <n v="1"/>
    <n v="125512.1740392318"/>
  </r>
  <r>
    <x v="13"/>
    <s v="Corporate HR"/>
    <s v="HRM"/>
    <x v="5"/>
    <b v="1"/>
    <n v="30.395391965038883"/>
    <n v="30000"/>
    <x v="0"/>
    <n v="2"/>
    <n v="126444.83057456175"/>
  </r>
  <r>
    <x v="0"/>
    <s v="Nashua Branch"/>
    <s v="RM"/>
    <x v="10"/>
    <b v="1"/>
    <n v="66.232676901423986"/>
    <n v="50000"/>
    <x v="0"/>
    <n v="1"/>
    <n v="137763.9679549619"/>
  </r>
  <r>
    <x v="3"/>
    <s v="Albany Accounting"/>
    <s v="ACCT"/>
    <x v="6"/>
    <b v="1"/>
    <n v="23.102968920807704"/>
    <n v="20000"/>
    <x v="0"/>
    <n v="3"/>
    <n v="144162.52606584007"/>
  </r>
  <r>
    <x v="1"/>
    <s v="Rochester Branch"/>
    <s v="RM"/>
    <x v="10"/>
    <b v="1"/>
    <n v="70.587474434473165"/>
    <n v="50000"/>
    <x v="0"/>
    <n v="1"/>
    <n v="146821.94682370417"/>
  </r>
  <r>
    <x v="4"/>
    <s v="Akron Branch"/>
    <s v="RM"/>
    <x v="10"/>
    <b v="1"/>
    <n v="71.208639117099807"/>
    <n v="50000"/>
    <x v="0"/>
    <n v="1"/>
    <n v="148113.96936356759"/>
  </r>
  <r>
    <x v="13"/>
    <s v="Corporate Customer Service"/>
    <s v="CSM"/>
    <x v="3"/>
    <b v="1"/>
    <n v="35.915182677716075"/>
    <n v="30000"/>
    <x v="0"/>
    <n v="2"/>
    <n v="149407.15993929887"/>
  </r>
  <r>
    <x v="10"/>
    <s v="Binghampton Warehouse"/>
    <s v="WDW"/>
    <x v="1"/>
    <b v="1"/>
    <n v="12.057627174891161"/>
    <n v="10000"/>
    <x v="2"/>
    <n v="6"/>
    <n v="150479.18714264169"/>
  </r>
  <r>
    <x v="13"/>
    <s v="Corporate Supply Chain"/>
    <s v="QAM"/>
    <x v="2"/>
    <b v="1"/>
    <n v="36.227751342518914"/>
    <n v="30000"/>
    <x v="0"/>
    <n v="2"/>
    <n v="150707.44558487867"/>
  </r>
  <r>
    <x v="13"/>
    <s v="Corporate Marketing"/>
    <s v="VP"/>
    <x v="11"/>
    <b v="1"/>
    <n v="74.13152414926715"/>
    <n v="100000"/>
    <x v="0"/>
    <n v="1"/>
    <n v="154193.57023047569"/>
  </r>
  <r>
    <x v="13"/>
    <s v="Corporate Supply Chain"/>
    <s v="VP"/>
    <x v="11"/>
    <b v="1"/>
    <n v="74.470190184390773"/>
    <n v="100000"/>
    <x v="0"/>
    <n v="1"/>
    <n v="154897.99558353281"/>
  </r>
  <r>
    <x v="4"/>
    <s v="Akron Warehouse"/>
    <s v="WDW"/>
    <x v="1"/>
    <b v="1"/>
    <n v="12.58812700413927"/>
    <n v="10000"/>
    <x v="1"/>
    <n v="6"/>
    <n v="157099.8250116581"/>
  </r>
  <r>
    <x v="11"/>
    <s v="Buffalo Accounting"/>
    <s v="SACCT"/>
    <x v="6"/>
    <b v="1"/>
    <n v="38.117214743184533"/>
    <n v="30000"/>
    <x v="0"/>
    <n v="2"/>
    <n v="158567.61333164765"/>
  </r>
  <r>
    <x v="9"/>
    <s v="Stamford Warehouse"/>
    <s v="WDW"/>
    <x v="1"/>
    <b v="1"/>
    <n v="12.724059699787498"/>
    <n v="10000"/>
    <x v="1"/>
    <n v="6"/>
    <n v="158796.26505334798"/>
  </r>
  <r>
    <x v="8"/>
    <s v="Syracuse Sales"/>
    <s v="SALER"/>
    <x v="8"/>
    <b v="1"/>
    <n v="38.305598207815031"/>
    <n v="30000"/>
    <x v="0"/>
    <n v="2"/>
    <n v="159351.28854451052"/>
  </r>
  <r>
    <x v="5"/>
    <s v="Pittsfield Warehouse"/>
    <s v="WDW"/>
    <x v="1"/>
    <b v="1"/>
    <n v="13.00232536884921"/>
    <n v="10000"/>
    <x v="2"/>
    <n v="6"/>
    <n v="162269.02060323811"/>
  </r>
  <r>
    <x v="13"/>
    <s v="Corporate Customer Service"/>
    <s v="VP"/>
    <x v="11"/>
    <b v="1"/>
    <n v="78.904146728235176"/>
    <n v="100000"/>
    <x v="0"/>
    <n v="1"/>
    <n v="164120.62519472916"/>
  </r>
  <r>
    <x v="9"/>
    <s v="Stamford Warehouse"/>
    <s v="WDW"/>
    <x v="1"/>
    <b v="1"/>
    <n v="11.332632305443681"/>
    <n v="10000"/>
    <x v="2"/>
    <n v="7"/>
    <n v="165003.12636726"/>
  </r>
  <r>
    <x v="9"/>
    <s v="Eastern Region"/>
    <s v="VP"/>
    <x v="11"/>
    <b v="1"/>
    <n v="80.978050285990776"/>
    <n v="100000"/>
    <x v="0"/>
    <n v="1"/>
    <n v="168434.3445948608"/>
  </r>
  <r>
    <x v="2"/>
    <s v="Scranton Accounting"/>
    <s v="ACCT"/>
    <x v="6"/>
    <b v="1"/>
    <n v="27.072020579534744"/>
    <n v="20000"/>
    <x v="0"/>
    <n v="3"/>
    <n v="168929.40841629679"/>
  </r>
  <r>
    <x v="4"/>
    <s v="Akron Warehouse"/>
    <s v="WDW"/>
    <x v="1"/>
    <b v="1"/>
    <n v="11.758211452307116"/>
    <n v="10000"/>
    <x v="2"/>
    <n v="7"/>
    <n v="171199.55874559161"/>
  </r>
  <r>
    <x v="4"/>
    <s v="Akron Accounting"/>
    <s v="ACCT"/>
    <x v="6"/>
    <b v="1"/>
    <n v="27.622262356804686"/>
    <n v="20000"/>
    <x v="0"/>
    <n v="3"/>
    <n v="172362.91710646125"/>
  </r>
  <r>
    <x v="10"/>
    <s v="Southern Region"/>
    <s v="VP"/>
    <x v="11"/>
    <b v="1"/>
    <n v="83.022026975773741"/>
    <n v="100000"/>
    <x v="0"/>
    <n v="1"/>
    <n v="172685.81610960938"/>
  </r>
  <r>
    <x v="13"/>
    <s v="Infinity"/>
    <s v="ITM"/>
    <x v="7"/>
    <b v="1"/>
    <n v="42.658164640145635"/>
    <n v="40000"/>
    <x v="0"/>
    <n v="2"/>
    <n v="177457.96490300584"/>
  </r>
  <r>
    <x v="10"/>
    <s v="Southern Region"/>
    <s v="SALEM"/>
    <x v="8"/>
    <b v="1"/>
    <n v="43.678485345278531"/>
    <n v="40000"/>
    <x v="0"/>
    <n v="2"/>
    <n v="181702.4990363587"/>
  </r>
  <r>
    <x v="13"/>
    <s v="Corporate HR"/>
    <s v="VP"/>
    <x v="11"/>
    <b v="1"/>
    <n v="87.918587204674537"/>
    <n v="100000"/>
    <x v="0"/>
    <n v="1"/>
    <n v="182870.66138572304"/>
  </r>
  <r>
    <x v="13"/>
    <s v="Corporate IT"/>
    <s v="VP"/>
    <x v="11"/>
    <b v="1"/>
    <n v="88.47526588916017"/>
    <n v="100000"/>
    <x v="0"/>
    <n v="1"/>
    <n v="184028.55304945316"/>
  </r>
  <r>
    <x v="1"/>
    <s v="Rochester Accounting"/>
    <s v="ACCT"/>
    <x v="6"/>
    <b v="1"/>
    <n v="23.25157659577544"/>
    <n v="20000"/>
    <x v="0"/>
    <n v="4"/>
    <n v="193453.11727685167"/>
  </r>
  <r>
    <x v="11"/>
    <s v="Western Region"/>
    <s v="VP"/>
    <x v="11"/>
    <b v="1"/>
    <n v="95.428889207880502"/>
    <n v="100000"/>
    <x v="0"/>
    <n v="1"/>
    <n v="198492.08955239144"/>
  </r>
  <r>
    <x v="3"/>
    <s v="Northern Region"/>
    <s v="VP"/>
    <x v="11"/>
    <b v="1"/>
    <n v="97.097954373123102"/>
    <n v="100000"/>
    <x v="0"/>
    <n v="1"/>
    <n v="201963.74509609604"/>
  </r>
  <r>
    <x v="3"/>
    <s v="Northern Region"/>
    <s v="SALEM"/>
    <x v="8"/>
    <b v="1"/>
    <n v="49.08763083888693"/>
    <n v="40000"/>
    <x v="0"/>
    <n v="2"/>
    <n v="204204.54428976963"/>
  </r>
  <r>
    <x v="13"/>
    <s v="Infinity"/>
    <s v="VP"/>
    <x v="11"/>
    <b v="1"/>
    <n v="118.554210872596"/>
    <n v="100000"/>
    <x v="0"/>
    <n v="1"/>
    <n v="246592.75861499968"/>
  </r>
  <r>
    <x v="3"/>
    <s v="Albany Warehouse"/>
    <s v="WDW"/>
    <x v="1"/>
    <b v="1"/>
    <n v="12.40413632355672"/>
    <n v="10000"/>
    <x v="2"/>
    <n v="8"/>
    <n v="206404.82842398382"/>
  </r>
  <r>
    <x v="7"/>
    <s v="Utica Sales"/>
    <s v="SALER"/>
    <x v="8"/>
    <b v="1"/>
    <n v="35.10584905570434"/>
    <n v="30000"/>
    <x v="0"/>
    <n v="3"/>
    <n v="219060.49810759508"/>
  </r>
  <r>
    <x v="9"/>
    <s v="Stamford Accounting"/>
    <s v="ACCT"/>
    <x v="6"/>
    <b v="1"/>
    <n v="46.335128024330203"/>
    <n v="20000"/>
    <x v="0"/>
    <n v="4"/>
    <n v="385508.26516242727"/>
  </r>
  <r>
    <x v="10"/>
    <s v="Binghampton Sales"/>
    <s v="SALER"/>
    <x v="8"/>
    <b v="1"/>
    <n v="35.166062268370716"/>
    <n v="30000"/>
    <x v="0"/>
    <n v="3"/>
    <n v="219436.22855463324"/>
  </r>
  <r>
    <x v="12"/>
    <s v="Cambden Sales"/>
    <s v="SALER"/>
    <x v="8"/>
    <b v="1"/>
    <n v="35.434470132574198"/>
    <n v="30000"/>
    <x v="0"/>
    <n v="3"/>
    <n v="221111.09362726298"/>
  </r>
  <r>
    <x v="11"/>
    <s v="Western Region"/>
    <s v="SALEM"/>
    <x v="8"/>
    <b v="1"/>
    <n v="53.80294480977836"/>
    <n v="40000"/>
    <x v="0"/>
    <n v="2"/>
    <n v="223820.25040867797"/>
  </r>
  <r>
    <x v="3"/>
    <s v="Albany Warehouse"/>
    <s v="WDW"/>
    <x v="1"/>
    <b v="1"/>
    <n v="12.5572040777569"/>
    <n v="10000"/>
    <x v="1"/>
    <n v="9"/>
    <n v="235070.86033560915"/>
  </r>
  <r>
    <x v="11"/>
    <s v="Buffalo Warehouse"/>
    <s v="WDW"/>
    <x v="1"/>
    <b v="1"/>
    <n v="15.0575563008138"/>
    <n v="10000"/>
    <x v="1"/>
    <n v="10"/>
    <n v="313197.17105692707"/>
  </r>
  <r>
    <x v="5"/>
    <s v="Pittsfield Sales"/>
    <s v="SALER"/>
    <x v="8"/>
    <b v="1"/>
    <n v="37.419293084576339"/>
    <n v="30000"/>
    <x v="0"/>
    <n v="3"/>
    <n v="233496.38884775635"/>
  </r>
  <r>
    <x v="11"/>
    <s v="Buffalo Warehouse"/>
    <s v="WDW"/>
    <x v="1"/>
    <b v="1"/>
    <n v="12.667779911110411"/>
    <n v="10000"/>
    <x v="2"/>
    <n v="9"/>
    <n v="237140.83993598691"/>
  </r>
  <r>
    <x v="13"/>
    <s v="Infinity"/>
    <s v="MM"/>
    <x v="9"/>
    <b v="1"/>
    <n v="42.910687114350402"/>
    <n v="40000"/>
    <x v="0"/>
    <n v="3"/>
    <n v="267762.68759354652"/>
  </r>
  <r>
    <x v="13"/>
    <s v="Corporate Supply Chain"/>
    <s v="SRM"/>
    <x v="4"/>
    <b v="1"/>
    <n v="32.718112651195625"/>
    <n v="30000"/>
    <x v="0"/>
    <n v="4"/>
    <n v="272214.69725794758"/>
  </r>
  <r>
    <x v="11"/>
    <s v="Buffalo Accounting"/>
    <s v="ACCT"/>
    <x v="6"/>
    <b v="1"/>
    <n v="22.07005509274083"/>
    <n v="20000"/>
    <x v="0"/>
    <n v="6"/>
    <n v="275434.28755740554"/>
  </r>
  <r>
    <x v="0"/>
    <s v="Nashua Sales"/>
    <s v="SALER"/>
    <x v="8"/>
    <b v="1"/>
    <n v="33.881058840309393"/>
    <n v="30000"/>
    <x v="0"/>
    <n v="4"/>
    <n v="281890.40955137415"/>
  </r>
  <r>
    <x v="9"/>
    <s v="Eastern Region"/>
    <s v="SALEM"/>
    <x v="8"/>
    <b v="1"/>
    <n v="50.869774449547684"/>
    <n v="40000"/>
    <x v="0"/>
    <n v="3"/>
    <n v="317427.39256517752"/>
  </r>
  <r>
    <x v="13"/>
    <s v="Corporate IT"/>
    <s v="ITM"/>
    <x v="7"/>
    <b v="1"/>
    <n v="51.961855813797456"/>
    <n v="40000"/>
    <x v="0"/>
    <n v="3"/>
    <n v="324241.9802780961"/>
  </r>
  <r>
    <x v="2"/>
    <s v="Scranton Sales"/>
    <s v="SALER"/>
    <x v="8"/>
    <b v="1"/>
    <n v="39.64434505428035"/>
    <n v="30000"/>
    <x v="0"/>
    <n v="4"/>
    <n v="329840.95085161249"/>
  </r>
  <r>
    <x v="13"/>
    <s v="Corporate Finance"/>
    <s v="VP"/>
    <x v="6"/>
    <b v="1"/>
    <n v="84.327563274930469"/>
    <n v="100000"/>
    <x v="0"/>
    <n v="2"/>
    <n v="350802.66322371073"/>
  </r>
  <r>
    <x v="6"/>
    <s v="Yonkers Sales"/>
    <s v="SALER"/>
    <x v="8"/>
    <b v="1"/>
    <n v="35.396797636657567"/>
    <n v="30000"/>
    <x v="0"/>
    <n v="5"/>
    <n v="368126.69542123872"/>
  </r>
  <r>
    <x v="3"/>
    <s v="Albany Sales"/>
    <s v="SALER"/>
    <x v="8"/>
    <b v="1"/>
    <n v="36.016917546104736"/>
    <n v="30000"/>
    <x v="0"/>
    <n v="5"/>
    <n v="374575.94247948925"/>
  </r>
  <r>
    <x v="4"/>
    <s v="Akron Sales"/>
    <s v="SALER"/>
    <x v="8"/>
    <b v="1"/>
    <n v="50.283037161779198"/>
    <n v="30000"/>
    <x v="0"/>
    <n v="5"/>
    <n v="522943.58648250363"/>
  </r>
  <r>
    <x v="13"/>
    <s v="Corporate Finance"/>
    <s v="MACCT"/>
    <x v="6"/>
    <b v="1"/>
    <n v="49.571795375649401"/>
    <n v="40000"/>
    <x v="0"/>
    <n v="4"/>
    <n v="412437.33752540301"/>
  </r>
  <r>
    <x v="1"/>
    <s v="Rochester Sales"/>
    <s v="SALER"/>
    <x v="8"/>
    <b v="1"/>
    <n v="37.485658569441462"/>
    <n v="30000"/>
    <x v="0"/>
    <n v="6"/>
    <n v="467821.01894662948"/>
  </r>
  <r>
    <x v="9"/>
    <s v="Stamford Sales"/>
    <s v="SALER"/>
    <x v="8"/>
    <b v="1"/>
    <n v="33.935790384740116"/>
    <n v="30000"/>
    <x v="0"/>
    <n v="7"/>
    <n v="494105.10800181609"/>
  </r>
  <r>
    <x v="13"/>
    <s v="Corporate Leadership"/>
    <s v="CEO"/>
    <x v="12"/>
    <b v="1"/>
    <n v="240.38461538461539"/>
    <n v="0"/>
    <x v="0"/>
    <n v="1"/>
    <n v="500000"/>
  </r>
  <r>
    <x v="11"/>
    <s v="Buffalo Sales"/>
    <s v="SALER"/>
    <x v="8"/>
    <b v="1"/>
    <n v="38.793342463072101"/>
    <n v="30000"/>
    <x v="0"/>
    <n v="7"/>
    <n v="564831.0662623297"/>
  </r>
  <r>
    <x v="13"/>
    <s v="Corporate Leadership"/>
    <s v="CXO"/>
    <x v="12"/>
    <b v="1"/>
    <n v="211.914595996168"/>
    <n v="150000"/>
    <x v="0"/>
    <n v="4"/>
    <n v="1763129.43868811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F84109-274D-44DF-B832-CD98551CFAE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96:F342" firstHeaderRow="1" firstDataRow="2" firstDataCol="1"/>
  <pivotFields count="10">
    <pivotField axis="axisRow" showAll="0">
      <items count="15">
        <item x="4"/>
        <item x="3"/>
        <item x="10"/>
        <item x="11"/>
        <item x="12"/>
        <item x="0"/>
        <item x="13"/>
        <item x="5"/>
        <item x="1"/>
        <item x="2"/>
        <item x="9"/>
        <item x="8"/>
        <item x="7"/>
        <item x="6"/>
        <item t="default"/>
      </items>
    </pivotField>
    <pivotField showAll="0"/>
    <pivotField showAll="0"/>
    <pivotField axis="axisRow" showAll="0">
      <items count="14">
        <item x="12"/>
        <item x="3"/>
        <item x="6"/>
        <item x="5"/>
        <item x="7"/>
        <item x="9"/>
        <item x="2"/>
        <item x="0"/>
        <item x="10"/>
        <item x="11"/>
        <item x="8"/>
        <item x="4"/>
        <item x="1"/>
        <item t="default"/>
      </items>
    </pivotField>
    <pivotField showAll="0"/>
    <pivotField numFmtId="2" showAll="0"/>
    <pivotField showAll="0"/>
    <pivotField axis="axisCol" showAll="0">
      <items count="4">
        <item x="0"/>
        <item x="1"/>
        <item x="2"/>
        <item t="default"/>
      </items>
    </pivotField>
    <pivotField dataField="1" numFmtId="1" showAll="0"/>
    <pivotField numFmtId="2" showAll="0"/>
  </pivotFields>
  <rowFields count="2">
    <field x="0"/>
    <field x="3"/>
  </rowFields>
  <rowItems count="145">
    <i>
      <x/>
    </i>
    <i r="1">
      <x v="1"/>
    </i>
    <i r="1">
      <x v="2"/>
    </i>
    <i r="1">
      <x v="3"/>
    </i>
    <i r="1">
      <x v="4"/>
    </i>
    <i r="1">
      <x v="6"/>
    </i>
    <i r="1">
      <x v="7"/>
    </i>
    <i r="1">
      <x v="8"/>
    </i>
    <i r="1">
      <x v="10"/>
    </i>
    <i r="1">
      <x v="11"/>
    </i>
    <i r="1">
      <x v="12"/>
    </i>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4"/>
    </i>
    <i r="1">
      <x v="7"/>
    </i>
    <i r="1">
      <x v="8"/>
    </i>
    <i r="1">
      <x v="10"/>
    </i>
    <i>
      <x v="5"/>
    </i>
    <i r="1">
      <x v="1"/>
    </i>
    <i r="1">
      <x v="2"/>
    </i>
    <i r="1">
      <x v="3"/>
    </i>
    <i r="1">
      <x v="4"/>
    </i>
    <i r="1">
      <x v="6"/>
    </i>
    <i r="1">
      <x v="7"/>
    </i>
    <i r="1">
      <x v="8"/>
    </i>
    <i r="1">
      <x v="10"/>
    </i>
    <i r="1">
      <x v="11"/>
    </i>
    <i r="1">
      <x v="12"/>
    </i>
    <i>
      <x v="6"/>
    </i>
    <i r="1">
      <x/>
    </i>
    <i r="1">
      <x v="1"/>
    </i>
    <i r="1">
      <x v="2"/>
    </i>
    <i r="1">
      <x v="3"/>
    </i>
    <i r="1">
      <x v="4"/>
    </i>
    <i r="1">
      <x v="5"/>
    </i>
    <i r="1">
      <x v="6"/>
    </i>
    <i r="1">
      <x v="7"/>
    </i>
    <i r="1">
      <x v="9"/>
    </i>
    <i r="1">
      <x v="11"/>
    </i>
    <i>
      <x v="7"/>
    </i>
    <i r="1">
      <x v="1"/>
    </i>
    <i r="1">
      <x v="2"/>
    </i>
    <i r="1">
      <x v="3"/>
    </i>
    <i r="1">
      <x v="4"/>
    </i>
    <i r="1">
      <x v="6"/>
    </i>
    <i r="1">
      <x v="7"/>
    </i>
    <i r="1">
      <x v="8"/>
    </i>
    <i r="1">
      <x v="10"/>
    </i>
    <i r="1">
      <x v="11"/>
    </i>
    <i r="1">
      <x v="12"/>
    </i>
    <i>
      <x v="8"/>
    </i>
    <i r="1">
      <x v="1"/>
    </i>
    <i r="1">
      <x v="2"/>
    </i>
    <i r="1">
      <x v="3"/>
    </i>
    <i r="1">
      <x v="4"/>
    </i>
    <i r="1">
      <x v="6"/>
    </i>
    <i r="1">
      <x v="7"/>
    </i>
    <i r="1">
      <x v="8"/>
    </i>
    <i r="1">
      <x v="10"/>
    </i>
    <i r="1">
      <x v="11"/>
    </i>
    <i r="1">
      <x v="12"/>
    </i>
    <i>
      <x v="9"/>
    </i>
    <i r="1">
      <x v="1"/>
    </i>
    <i r="1">
      <x v="2"/>
    </i>
    <i r="1">
      <x v="3"/>
    </i>
    <i r="1">
      <x v="4"/>
    </i>
    <i r="1">
      <x v="6"/>
    </i>
    <i r="1">
      <x v="7"/>
    </i>
    <i r="1">
      <x v="8"/>
    </i>
    <i r="1">
      <x v="10"/>
    </i>
    <i r="1">
      <x v="11"/>
    </i>
    <i r="1">
      <x v="12"/>
    </i>
    <i>
      <x v="10"/>
    </i>
    <i r="1">
      <x v="1"/>
    </i>
    <i r="1">
      <x v="2"/>
    </i>
    <i r="1">
      <x v="3"/>
    </i>
    <i r="1">
      <x v="4"/>
    </i>
    <i r="1">
      <x v="5"/>
    </i>
    <i r="1">
      <x v="6"/>
    </i>
    <i r="1">
      <x v="7"/>
    </i>
    <i r="1">
      <x v="8"/>
    </i>
    <i r="1">
      <x v="9"/>
    </i>
    <i r="1">
      <x v="10"/>
    </i>
    <i r="1">
      <x v="11"/>
    </i>
    <i r="1">
      <x v="12"/>
    </i>
    <i>
      <x v="11"/>
    </i>
    <i r="1">
      <x v="2"/>
    </i>
    <i r="1">
      <x v="7"/>
    </i>
    <i r="1">
      <x v="8"/>
    </i>
    <i r="1">
      <x v="10"/>
    </i>
    <i>
      <x v="12"/>
    </i>
    <i r="1">
      <x v="1"/>
    </i>
    <i r="1">
      <x v="2"/>
    </i>
    <i r="1">
      <x v="4"/>
    </i>
    <i r="1">
      <x v="7"/>
    </i>
    <i r="1">
      <x v="8"/>
    </i>
    <i r="1">
      <x v="10"/>
    </i>
    <i>
      <x v="13"/>
    </i>
    <i r="1">
      <x v="1"/>
    </i>
    <i r="1">
      <x v="2"/>
    </i>
    <i r="1">
      <x v="4"/>
    </i>
    <i r="1">
      <x v="7"/>
    </i>
    <i r="1">
      <x v="8"/>
    </i>
    <i r="1">
      <x v="10"/>
    </i>
    <i t="grand">
      <x/>
    </i>
  </rowItems>
  <colFields count="1">
    <field x="7"/>
  </colFields>
  <colItems count="4">
    <i>
      <x/>
    </i>
    <i>
      <x v="1"/>
    </i>
    <i>
      <x v="2"/>
    </i>
    <i t="grand">
      <x/>
    </i>
  </colItems>
  <dataFields count="1">
    <dataField name="Sum of HeadC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2D1AB0-E5DC-4C1C-9CD0-A443B770B0D9}" name="Table2" displayName="Table2" ref="B9:M110" totalsRowCount="1" headerRowDxfId="26" dataDxfId="25" tableBorderDxfId="24" headerRowCellStyle="Comma">
  <autoFilter ref="B9:M109" xr:uid="{683CC57A-C645-404A-9B96-2E8679FDFE81}"/>
  <sortState xmlns:xlrd2="http://schemas.microsoft.com/office/spreadsheetml/2017/richdata2" ref="B10:M109">
    <sortCondition descending="1" ref="M9:M109"/>
  </sortState>
  <tableColumns count="12">
    <tableColumn id="1" xr3:uid="{844FD033-877D-4657-9AE5-D65DD7BCE5AB}" name="Distributor_ID" totalsRowLabel="Total" dataDxfId="22" totalsRowDxfId="23"/>
    <tableColumn id="2" xr3:uid="{DB38A424-202C-4E37-B726-1E4623FD4DAB}" name="Distributor" dataDxfId="20" totalsRowDxfId="21"/>
    <tableColumn id="3" xr3:uid="{C2A995BB-7C69-4F30-9014-2A0111DFECD8}" name="Last Name" dataDxfId="18" totalsRowDxfId="19">
      <calculatedColumnFormula>RIGHT(Table2[[#This Row],[Distributor]],LEN(Table2[[#This Row],[Distributor]])-FIND(" ",Table2[[#This Row],[Distributor]]))</calculatedColumnFormula>
    </tableColumn>
    <tableColumn id="4" xr3:uid="{867BA1F0-E636-4BBC-B1C6-0FDDA50AFF95}" name="Country" dataDxfId="16" totalsRowDxfId="17"/>
    <tableColumn id="5" xr3:uid="{A0871201-43DB-43D8-903C-040F8AF2F92D}" name="Product ID - Clean" dataDxfId="14" totalsRowDxfId="15"/>
    <tableColumn id="6" xr3:uid="{57F777CB-12A8-4B79-869C-6F63A738BCAF}" name="Sales Channel - Clean" dataDxfId="12" totalsRowDxfId="13"/>
    <tableColumn id="7" xr3:uid="{C08C7366-13C8-4153-8CE6-2396360F7805}" name="Sold_Date" dataDxfId="10" totalsRowDxfId="11"/>
    <tableColumn id="8" xr3:uid="{785FDDAF-CE63-4707-8CA9-2422D5E79518}" name="Quantity" dataDxfId="8" totalsRowDxfId="9"/>
    <tableColumn id="9" xr3:uid="{2F8A2D14-D8F9-486A-8BDF-CBD0CF93DF17}" name="Size" dataDxfId="6" totalsRowDxfId="7"/>
    <tableColumn id="10" xr3:uid="{ABFF001D-158C-4B2C-909F-C11C58E5B5E4}" name="Size Units" dataDxfId="4" totalsRowDxfId="5"/>
    <tableColumn id="11" xr3:uid="{2E31B8FD-3556-4F47-BD24-747C4F7D39EF}" name="Price" dataDxfId="2" totalsRowDxfId="3"/>
    <tableColumn id="12" xr3:uid="{22B4DC7B-79FD-43ED-83E4-622EF47B1AAB}" name="Revenue" dataDxfId="0" totalsRowDxfId="1">
      <calculatedColumnFormula>Table2[[#This Row],[Price]]*Table2[[#This Row],[Quantity]]</calculatedColumnFormula>
    </tableColumn>
  </tableColumns>
  <tableStyleInfo name="TableStyleMedium2" showFirstColumn="0"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DAB5A-09CC-4D61-9847-195EEC64C767}">
  <dimension ref="A1:L31"/>
  <sheetViews>
    <sheetView tabSelected="1" workbookViewId="0">
      <selection activeCell="G22" sqref="G22"/>
    </sheetView>
  </sheetViews>
  <sheetFormatPr defaultColWidth="8.88671875" defaultRowHeight="18" x14ac:dyDescent="0.3"/>
  <cols>
    <col min="1" max="1" width="8.88671875" style="2"/>
    <col min="2" max="2" width="16.6640625" style="2" bestFit="1" customWidth="1"/>
    <col min="3" max="3" width="23.109375" style="2" bestFit="1" customWidth="1"/>
    <col min="4" max="4" width="24.44140625" style="2" bestFit="1" customWidth="1"/>
    <col min="5" max="5" width="17.6640625" style="2" bestFit="1" customWidth="1"/>
    <col min="6" max="6" width="13.6640625" style="2" bestFit="1" customWidth="1"/>
    <col min="7" max="7" width="17" style="2" bestFit="1" customWidth="1"/>
    <col min="8" max="8" width="7.88671875" style="2" bestFit="1" customWidth="1"/>
    <col min="9" max="9" width="6.88671875" style="2" bestFit="1" customWidth="1"/>
    <col min="10" max="10" width="8" style="2" bestFit="1" customWidth="1"/>
    <col min="11" max="11" width="11.6640625" style="2" bestFit="1" customWidth="1"/>
    <col min="12" max="16384" width="8.88671875" style="2"/>
  </cols>
  <sheetData>
    <row r="1" spans="1:12" ht="29.4" x14ac:dyDescent="0.3">
      <c r="A1" s="1" t="s">
        <v>0</v>
      </c>
    </row>
    <row r="4" spans="1:12" ht="14.4" customHeight="1" x14ac:dyDescent="0.3">
      <c r="B4" s="3" t="s">
        <v>1</v>
      </c>
      <c r="C4" s="3"/>
      <c r="D4" s="3"/>
      <c r="E4" s="3"/>
      <c r="F4" s="3"/>
      <c r="G4" s="3"/>
      <c r="H4" s="3"/>
      <c r="I4" s="3"/>
      <c r="J4" s="3"/>
      <c r="K4" s="3"/>
      <c r="L4" s="3"/>
    </row>
    <row r="5" spans="1:12" x14ac:dyDescent="0.3">
      <c r="B5" s="3"/>
      <c r="C5" s="3"/>
      <c r="D5" s="3"/>
      <c r="E5" s="3"/>
      <c r="F5" s="3"/>
      <c r="G5" s="3"/>
      <c r="H5" s="3"/>
      <c r="I5" s="3"/>
      <c r="J5" s="3"/>
      <c r="K5" s="3"/>
      <c r="L5" s="3"/>
    </row>
    <row r="6" spans="1:12" x14ac:dyDescent="0.3">
      <c r="B6" s="3"/>
      <c r="C6" s="3"/>
      <c r="D6" s="3"/>
      <c r="E6" s="3"/>
      <c r="F6" s="3"/>
      <c r="G6" s="3"/>
      <c r="H6" s="3"/>
      <c r="I6" s="3"/>
      <c r="J6" s="3"/>
      <c r="K6" s="3"/>
      <c r="L6" s="3"/>
    </row>
    <row r="7" spans="1:12" x14ac:dyDescent="0.3">
      <c r="B7" s="4"/>
      <c r="C7" s="4"/>
      <c r="D7" s="4"/>
      <c r="E7" s="4"/>
      <c r="F7" s="4"/>
      <c r="G7" s="4"/>
      <c r="H7" s="4"/>
      <c r="I7" s="4"/>
      <c r="J7" s="4"/>
      <c r="K7" s="4"/>
      <c r="L7" s="4"/>
    </row>
    <row r="8" spans="1:12" x14ac:dyDescent="0.3">
      <c r="B8" s="5"/>
      <c r="C8" s="5"/>
      <c r="D8" s="5"/>
      <c r="E8" s="5"/>
      <c r="F8" s="5"/>
      <c r="G8" s="5"/>
      <c r="H8" s="5"/>
      <c r="I8" s="5"/>
      <c r="J8" s="5"/>
      <c r="K8" s="5"/>
      <c r="L8" s="5"/>
    </row>
    <row r="9" spans="1:12" ht="14.4" customHeight="1" x14ac:dyDescent="0.3">
      <c r="B9" s="3" t="s">
        <v>2</v>
      </c>
      <c r="C9" s="3"/>
      <c r="D9" s="3"/>
      <c r="E9" s="3"/>
      <c r="F9" s="3"/>
      <c r="G9" s="3"/>
      <c r="H9" s="3"/>
      <c r="I9" s="3"/>
      <c r="J9" s="3"/>
      <c r="K9" s="3"/>
      <c r="L9" s="3"/>
    </row>
    <row r="10" spans="1:12" x14ac:dyDescent="0.3">
      <c r="B10" s="3"/>
      <c r="C10" s="3"/>
      <c r="D10" s="3"/>
      <c r="E10" s="3"/>
      <c r="F10" s="3"/>
      <c r="G10" s="3"/>
      <c r="H10" s="3"/>
      <c r="I10" s="3"/>
      <c r="J10" s="3"/>
      <c r="K10" s="3"/>
      <c r="L10" s="3"/>
    </row>
    <row r="11" spans="1:12" x14ac:dyDescent="0.3">
      <c r="B11" s="5"/>
      <c r="C11" s="5"/>
      <c r="D11" s="5"/>
      <c r="E11" s="5"/>
      <c r="F11" s="5"/>
      <c r="G11" s="5"/>
      <c r="H11" s="5"/>
      <c r="I11" s="5"/>
      <c r="J11" s="5"/>
      <c r="K11" s="5"/>
      <c r="L11" s="5"/>
    </row>
    <row r="12" spans="1:12" ht="18.600000000000001" thickBot="1" x14ac:dyDescent="0.35">
      <c r="B12" s="5"/>
      <c r="C12" s="5"/>
      <c r="D12" s="5"/>
      <c r="E12" s="5"/>
      <c r="F12" s="5"/>
      <c r="G12" s="5"/>
      <c r="H12" s="5"/>
      <c r="I12" s="5"/>
      <c r="J12" s="5"/>
      <c r="K12" s="5"/>
      <c r="L12" s="5"/>
    </row>
    <row r="13" spans="1:12" ht="19.2" x14ac:dyDescent="0.3">
      <c r="B13" s="6" t="s">
        <v>3</v>
      </c>
      <c r="C13" s="7" t="s">
        <v>4</v>
      </c>
      <c r="D13" s="8" t="s">
        <v>5</v>
      </c>
      <c r="E13" s="8" t="s">
        <v>6</v>
      </c>
      <c r="F13" s="8" t="s">
        <v>7</v>
      </c>
      <c r="G13" s="8" t="s">
        <v>8</v>
      </c>
      <c r="H13" s="9" t="s">
        <v>9</v>
      </c>
      <c r="I13" s="8" t="s">
        <v>10</v>
      </c>
      <c r="J13" s="10" t="s">
        <v>11</v>
      </c>
      <c r="K13" s="11" t="s">
        <v>12</v>
      </c>
    </row>
    <row r="14" spans="1:12" x14ac:dyDescent="0.3">
      <c r="B14" s="12">
        <v>23264</v>
      </c>
      <c r="C14" s="13" t="s">
        <v>13</v>
      </c>
      <c r="D14" s="13" t="s">
        <v>14</v>
      </c>
      <c r="E14" s="13" t="s">
        <v>15</v>
      </c>
      <c r="F14" s="14" t="s">
        <v>16</v>
      </c>
      <c r="G14" s="15">
        <v>205</v>
      </c>
      <c r="H14" s="16">
        <v>4.5</v>
      </c>
      <c r="I14" s="13">
        <v>250</v>
      </c>
      <c r="J14" s="13" t="s">
        <v>17</v>
      </c>
      <c r="K14" s="17">
        <v>922.5</v>
      </c>
    </row>
    <row r="15" spans="1:12" x14ac:dyDescent="0.3">
      <c r="B15" s="12">
        <v>23371</v>
      </c>
      <c r="C15" s="13" t="str">
        <f>VLOOKUP(B15,[1]!Table2[#All],3,FALSE)</f>
        <v>Williams</v>
      </c>
      <c r="D15" s="14" t="str">
        <f>VLOOKUP(B15,[1]!Table2[#All],4,FALSE)</f>
        <v>Trinidad and Tobago</v>
      </c>
      <c r="E15" s="14" t="str">
        <f>VLOOKUP(B15,[1]!Table2[#All],6,FALSE)</f>
        <v>Online</v>
      </c>
      <c r="F15" s="14" t="str">
        <f>VLOOKUP(B15,[1]!Table2[#All],5,FALSE)</f>
        <v>SUPA-1000</v>
      </c>
      <c r="G15" s="18">
        <f>VLOOKUP(B15,[1]!Table2[#All],8,FALSE)</f>
        <v>204</v>
      </c>
      <c r="H15" s="16">
        <f>VLOOKUP(B15,[1]!Table2[#All],11,FALSE)</f>
        <v>9.99</v>
      </c>
      <c r="I15" s="13">
        <f>VLOOKUP(B15,[1]!Table2[#All],9,FALSE)</f>
        <v>1000</v>
      </c>
      <c r="J15" s="19" t="str">
        <f>VLOOKUP(B15,[1]!Table2[#All],10,FALSE)</f>
        <v>ml</v>
      </c>
      <c r="K15" s="17">
        <f>VLOOKUP(B15,[1]!Table2[#All],12,FALSE)</f>
        <v>2037.96</v>
      </c>
    </row>
    <row r="16" spans="1:12" x14ac:dyDescent="0.3">
      <c r="B16" s="12">
        <v>23332</v>
      </c>
      <c r="C16" s="13" t="str">
        <f>VLOOKUP(B16,[1]!Table2[#All],3,FALSE)</f>
        <v>Carter</v>
      </c>
      <c r="D16" s="14" t="str">
        <f>VLOOKUP(B16,[1]!Table2[#All],4,FALSE)</f>
        <v>Malaysia</v>
      </c>
      <c r="E16" s="14" t="str">
        <f>VLOOKUP(B16,[1]!Table2[#All],6,FALSE)</f>
        <v>Direct</v>
      </c>
      <c r="F16" s="14" t="str">
        <f>VLOOKUP(B16,[1]!Table2[#All],5,FALSE)</f>
        <v>PURA-250</v>
      </c>
      <c r="G16" s="18">
        <f>VLOOKUP(B16,[1]!Table2[#All],8,FALSE)</f>
        <v>4.5</v>
      </c>
      <c r="H16" s="16">
        <f>VLOOKUP(B16,[1]!Table2[#All],11,FALSE)</f>
        <v>4.5</v>
      </c>
      <c r="I16" s="13">
        <f>VLOOKUP(B16,[1]!Table2[#All],9,FALSE)</f>
        <v>250</v>
      </c>
      <c r="J16" s="19" t="str">
        <f>VLOOKUP(B16,[1]!Table2[#All],10,FALSE)</f>
        <v>ml</v>
      </c>
      <c r="K16" s="17">
        <f>VLOOKUP(B16,[1]!Table2[#All],12,FALSE)</f>
        <v>20.25</v>
      </c>
    </row>
    <row r="17" spans="2:11" x14ac:dyDescent="0.3">
      <c r="B17" s="12">
        <v>23329</v>
      </c>
      <c r="C17" s="13" t="str">
        <f>VLOOKUP(B17,[1]!Table2[#All],3,FALSE)</f>
        <v>Cobb</v>
      </c>
      <c r="D17" s="14" t="str">
        <f>VLOOKUP(B17,[1]!Table2[#All],4,FALSE)</f>
        <v>Uruguay</v>
      </c>
      <c r="E17" s="14" t="str">
        <f>VLOOKUP(B17,[1]!Table2[#All],6,FALSE)</f>
        <v>Retail</v>
      </c>
      <c r="F17" s="14" t="str">
        <f>VLOOKUP(B17,[1]!Table2[#All],5,FALSE)</f>
        <v>PURA-250</v>
      </c>
      <c r="G17" s="18">
        <f>VLOOKUP(B17,[1]!Table2[#All],8,FALSE)</f>
        <v>203</v>
      </c>
      <c r="H17" s="16">
        <f>VLOOKUP(B17,[1]!Table2[#All],11,FALSE)</f>
        <v>4.5</v>
      </c>
      <c r="I17" s="13">
        <f>VLOOKUP(B17,[1]!Table2[#All],9,FALSE)</f>
        <v>250</v>
      </c>
      <c r="J17" s="19" t="str">
        <f>VLOOKUP(B17,[1]!Table2[#All],10,FALSE)</f>
        <v>ml</v>
      </c>
      <c r="K17" s="17">
        <f>VLOOKUP(B17,[1]!Table2[#All],12,FALSE)</f>
        <v>913.5</v>
      </c>
    </row>
    <row r="18" spans="2:11" x14ac:dyDescent="0.3">
      <c r="B18" s="12">
        <v>23291</v>
      </c>
      <c r="C18" s="13" t="str">
        <f>VLOOKUP(B18,[1]!Table2[#All],3,FALSE)</f>
        <v>Odonnell</v>
      </c>
      <c r="D18" s="14" t="str">
        <f>VLOOKUP(B18,[1]!Table2[#All],4,FALSE)</f>
        <v>Albania</v>
      </c>
      <c r="E18" s="14" t="str">
        <f>VLOOKUP(B18,[1]!Table2[#All],6,FALSE)</f>
        <v>Retail</v>
      </c>
      <c r="F18" s="14" t="str">
        <f>VLOOKUP(B18,[1]!Table2[#All],5,FALSE)</f>
        <v>DETA-800</v>
      </c>
      <c r="G18" s="18">
        <f>VLOOKUP(B18,[1]!Table2[#All],8,FALSE)</f>
        <v>199</v>
      </c>
      <c r="H18" s="16">
        <f>VLOOKUP(B18,[1]!Table2[#All],11,FALSE)</f>
        <v>9</v>
      </c>
      <c r="I18" s="13">
        <f>VLOOKUP(B18,[1]!Table2[#All],9,FALSE)</f>
        <v>800</v>
      </c>
      <c r="J18" s="19" t="str">
        <f>VLOOKUP(B18,[1]!Table2[#All],10,FALSE)</f>
        <v>ml</v>
      </c>
      <c r="K18" s="17">
        <f>VLOOKUP(B18,[1]!Table2[#All],12,FALSE)</f>
        <v>1791</v>
      </c>
    </row>
    <row r="19" spans="2:11" x14ac:dyDescent="0.3">
      <c r="B19" s="12">
        <v>23317</v>
      </c>
      <c r="C19" s="13" t="str">
        <f>VLOOKUP(B19,[1]!Table2[#All],3,FALSE)</f>
        <v>Buckley</v>
      </c>
      <c r="D19" s="14" t="str">
        <f>VLOOKUP(B19,[1]!Table2[#All],4,FALSE)</f>
        <v>Malta</v>
      </c>
      <c r="E19" s="14" t="str">
        <f>VLOOKUP(B19,[1]!Table2[#All],6,FALSE)</f>
        <v>Direct</v>
      </c>
      <c r="F19" s="14" t="str">
        <f>VLOOKUP(B19,[1]!Table2[#All],5,FALSE)</f>
        <v>DETA-100</v>
      </c>
      <c r="G19" s="18">
        <f>VLOOKUP(B19,[1]!Table2[#All],8,FALSE)</f>
        <v>196</v>
      </c>
      <c r="H19" s="16">
        <f>VLOOKUP(B19,[1]!Table2[#All],11,FALSE)</f>
        <v>6</v>
      </c>
      <c r="I19" s="13">
        <f>VLOOKUP(B19,[1]!Table2[#All],9,FALSE)</f>
        <v>100</v>
      </c>
      <c r="J19" s="19" t="str">
        <f>VLOOKUP(B19,[1]!Table2[#All],10,FALSE)</f>
        <v>ml</v>
      </c>
      <c r="K19" s="17">
        <f>VLOOKUP(B19,[1]!Table2[#All],12,FALSE)</f>
        <v>1176</v>
      </c>
    </row>
    <row r="20" spans="2:11" x14ac:dyDescent="0.3">
      <c r="B20" s="12">
        <v>23324</v>
      </c>
      <c r="C20" s="13" t="str">
        <f>VLOOKUP(B20,[1]!Table2[#All],3,FALSE)</f>
        <v>Warner</v>
      </c>
      <c r="D20" s="14" t="str">
        <f>VLOOKUP(B20,[1]!Table2[#All],4,FALSE)</f>
        <v>Burkina Faso</v>
      </c>
      <c r="E20" s="14" t="str">
        <f>VLOOKUP(B20,[1]!Table2[#All],6,FALSE)</f>
        <v>Retail</v>
      </c>
      <c r="F20" s="14" t="str">
        <f>VLOOKUP(B20,[1]!Table2[#All],5,FALSE)</f>
        <v>PURA-500</v>
      </c>
      <c r="G20" s="18">
        <f>VLOOKUP(B20,[1]!Table2[#All],8,FALSE)</f>
        <v>193</v>
      </c>
      <c r="H20" s="16">
        <f>VLOOKUP(B20,[1]!Table2[#All],11,FALSE)</f>
        <v>6.5</v>
      </c>
      <c r="I20" s="13">
        <f>VLOOKUP(B20,[1]!Table2[#All],9,FALSE)</f>
        <v>500</v>
      </c>
      <c r="J20" s="19" t="str">
        <f>VLOOKUP(B20,[1]!Table2[#All],10,FALSE)</f>
        <v>ml</v>
      </c>
      <c r="K20" s="17">
        <f>VLOOKUP(B20,[1]!Table2[#All],12,FALSE)</f>
        <v>1254.5</v>
      </c>
    </row>
    <row r="21" spans="2:11" x14ac:dyDescent="0.3">
      <c r="B21" s="12">
        <v>23350</v>
      </c>
      <c r="C21" s="13" t="str">
        <f>VLOOKUP(B21,[1]!Table2[#All],3,FALSE)</f>
        <v>Acevedo</v>
      </c>
      <c r="D21" s="14" t="str">
        <f>VLOOKUP(B21,[1]!Table2[#All],4,FALSE)</f>
        <v>Burundi</v>
      </c>
      <c r="E21" s="14" t="str">
        <f>VLOOKUP(B21,[1]!Table2[#All],6,FALSE)</f>
        <v>Online</v>
      </c>
      <c r="F21" s="14" t="str">
        <f>VLOOKUP(B21,[1]!Table2[#All],5,FALSE)</f>
        <v>SUPA-1000</v>
      </c>
      <c r="G21" s="18">
        <f>VLOOKUP(B21,[1]!Table2[#All],8,FALSE)</f>
        <v>188</v>
      </c>
      <c r="H21" s="16">
        <f>VLOOKUP(B21,[1]!Table2[#All],11,FALSE)</f>
        <v>9.99</v>
      </c>
      <c r="I21" s="13">
        <f>VLOOKUP(B21,[1]!Table2[#All],9,FALSE)</f>
        <v>1000</v>
      </c>
      <c r="J21" s="19" t="str">
        <f>VLOOKUP(B21,[1]!Table2[#All],10,FALSE)</f>
        <v>ml</v>
      </c>
      <c r="K21" s="17">
        <f>VLOOKUP(B21,[1]!Table2[#All],12,FALSE)</f>
        <v>1878.1200000000001</v>
      </c>
    </row>
    <row r="22" spans="2:11" x14ac:dyDescent="0.3">
      <c r="B22" s="12">
        <v>23325</v>
      </c>
      <c r="C22" s="13" t="str">
        <f>VLOOKUP(B22,[1]!Table2[#All],3,FALSE)</f>
        <v>Mcclure</v>
      </c>
      <c r="D22" s="14" t="str">
        <f>VLOOKUP(B22,[1]!Table2[#All],4,FALSE)</f>
        <v>Indonesia</v>
      </c>
      <c r="E22" s="14" t="str">
        <f>VLOOKUP(B22,[1]!Table2[#All],6,FALSE)</f>
        <v>Retail</v>
      </c>
      <c r="F22" s="14" t="str">
        <f>VLOOKUP(B22,[1]!Table2[#All],5,FALSE)</f>
        <v>PURA-200</v>
      </c>
      <c r="G22" s="18">
        <f>VLOOKUP(B22,[1]!Table2[#All],8,FALSE)</f>
        <v>184</v>
      </c>
      <c r="H22" s="16">
        <f>VLOOKUP(B22,[1]!Table2[#All],11,FALSE)</f>
        <v>3.99</v>
      </c>
      <c r="I22" s="13">
        <f>VLOOKUP(B22,[1]!Table2[#All],9,FALSE)</f>
        <v>200</v>
      </c>
      <c r="J22" s="19" t="str">
        <f>VLOOKUP(B22,[1]!Table2[#All],10,FALSE)</f>
        <v>ml</v>
      </c>
      <c r="K22" s="17">
        <f>VLOOKUP(B22,[1]!Table2[#All],12,FALSE)</f>
        <v>734.16000000000008</v>
      </c>
    </row>
    <row r="23" spans="2:11" x14ac:dyDescent="0.3">
      <c r="B23" s="12">
        <v>23361</v>
      </c>
      <c r="C23" s="13" t="str">
        <f>VLOOKUP(B23,[1]!Table2[#All],3,FALSE)</f>
        <v>Byrd</v>
      </c>
      <c r="D23" s="14" t="str">
        <f>VLOOKUP(B23,[1]!Table2[#All],4,FALSE)</f>
        <v>Mauritania</v>
      </c>
      <c r="E23" s="14" t="str">
        <f>VLOOKUP(B23,[1]!Table2[#All],6,FALSE)</f>
        <v>Online</v>
      </c>
      <c r="F23" s="14" t="str">
        <f>VLOOKUP(B23,[1]!Table2[#All],5,FALSE)</f>
        <v>PURA-100</v>
      </c>
      <c r="G23" s="18">
        <f>VLOOKUP(B23,[1]!Table2[#All],8,FALSE)</f>
        <v>184</v>
      </c>
      <c r="H23" s="16">
        <f>VLOOKUP(B23,[1]!Table2[#All],11,FALSE)</f>
        <v>3</v>
      </c>
      <c r="I23" s="13">
        <f>VLOOKUP(B23,[1]!Table2[#All],9,FALSE)</f>
        <v>100</v>
      </c>
      <c r="J23" s="19" t="str">
        <f>VLOOKUP(B23,[1]!Table2[#All],10,FALSE)</f>
        <v>ml</v>
      </c>
      <c r="K23" s="17">
        <f>VLOOKUP(B23,[1]!Table2[#All],12,FALSE)</f>
        <v>552</v>
      </c>
    </row>
    <row r="24" spans="2:11" x14ac:dyDescent="0.3">
      <c r="B24" s="12">
        <v>23362</v>
      </c>
      <c r="C24" s="13" t="str">
        <f>VLOOKUP(B24,[1]!Table2[#All],3,FALSE)</f>
        <v>Alvarado</v>
      </c>
      <c r="D24" s="14" t="str">
        <f>VLOOKUP(B24,[1]!Table2[#All],4,FALSE)</f>
        <v>Korea, Republic of</v>
      </c>
      <c r="E24" s="14" t="str">
        <f>VLOOKUP(B24,[1]!Table2[#All],6,FALSE)</f>
        <v>Online</v>
      </c>
      <c r="F24" s="14" t="str">
        <f>VLOOKUP(B24,[1]!Table2[#All],5,FALSE)</f>
        <v>PURA-500</v>
      </c>
      <c r="G24" s="18">
        <f>VLOOKUP(B24,[1]!Table2[#All],8,FALSE)</f>
        <v>179</v>
      </c>
      <c r="H24" s="16">
        <f>VLOOKUP(B24,[1]!Table2[#All],11,FALSE)</f>
        <v>6.5</v>
      </c>
      <c r="I24" s="13">
        <f>VLOOKUP(B24,[1]!Table2[#All],9,FALSE)</f>
        <v>500</v>
      </c>
      <c r="J24" s="19" t="str">
        <f>VLOOKUP(B24,[1]!Table2[#All],10,FALSE)</f>
        <v>ml</v>
      </c>
      <c r="K24" s="17">
        <f>VLOOKUP(B24,[1]!Table2[#All],12,FALSE)</f>
        <v>1163.5</v>
      </c>
    </row>
    <row r="25" spans="2:11" x14ac:dyDescent="0.3">
      <c r="B25" s="12">
        <v>23338</v>
      </c>
      <c r="C25" s="13" t="str">
        <f>VLOOKUP(B25,[1]!Table2[#All],3,FALSE)</f>
        <v>Best</v>
      </c>
      <c r="D25" s="14" t="str">
        <f>VLOOKUP(B25,[1]!Table2[#All],4,FALSE)</f>
        <v>Western Sahara</v>
      </c>
      <c r="E25" s="14" t="str">
        <f>VLOOKUP(B25,[1]!Table2[#All],6,FALSE)</f>
        <v>Retail</v>
      </c>
      <c r="F25" s="14" t="str">
        <f>VLOOKUP(B25,[1]!Table2[#All],5,FALSE)</f>
        <v>PURA-250</v>
      </c>
      <c r="G25" s="18">
        <f>VLOOKUP(B25,[1]!Table2[#All],8,FALSE)</f>
        <v>178</v>
      </c>
      <c r="H25" s="16">
        <f>VLOOKUP(B25,[1]!Table2[#All],11,FALSE)</f>
        <v>4.5</v>
      </c>
      <c r="I25" s="13">
        <f>VLOOKUP(B25,[1]!Table2[#All],9,FALSE)</f>
        <v>250</v>
      </c>
      <c r="J25" s="19" t="str">
        <f>VLOOKUP(B25,[1]!Table2[#All],10,FALSE)</f>
        <v>ml</v>
      </c>
      <c r="K25" s="17">
        <f>VLOOKUP(B25,[1]!Table2[#All],12,FALSE)</f>
        <v>801</v>
      </c>
    </row>
    <row r="26" spans="2:11" ht="18.600000000000001" thickBot="1" x14ac:dyDescent="0.35">
      <c r="B26" s="20">
        <v>23303</v>
      </c>
      <c r="C26" s="13" t="str">
        <f>VLOOKUP(B26,[1]!Table2[#All],3,FALSE)</f>
        <v>Key</v>
      </c>
      <c r="D26" s="14" t="str">
        <f>VLOOKUP(B26,[1]!Table2[#All],4,FALSE)</f>
        <v>Colombia</v>
      </c>
      <c r="E26" s="14" t="str">
        <f>VLOOKUP(B26,[1]!Table2[#All],6,FALSE)</f>
        <v>Retail</v>
      </c>
      <c r="F26" s="14" t="str">
        <f>VLOOKUP(B26,[1]!Table2[#All],5,FALSE)</f>
        <v>DETA-800</v>
      </c>
      <c r="G26" s="18">
        <f>VLOOKUP(B26,[1]!Table2[#All],8,FALSE)</f>
        <v>176</v>
      </c>
      <c r="H26" s="16">
        <f>VLOOKUP(B26,[1]!Table2[#All],11,FALSE)</f>
        <v>9</v>
      </c>
      <c r="I26" s="13">
        <f>VLOOKUP(B26,[1]!Table2[#All],9,FALSE)</f>
        <v>800</v>
      </c>
      <c r="J26" s="19" t="str">
        <f>VLOOKUP(B26,[1]!Table2[#All],10,FALSE)</f>
        <v>ml</v>
      </c>
      <c r="K26" s="17">
        <f>VLOOKUP(B26,[1]!Table2[#All],12,FALSE)</f>
        <v>1584</v>
      </c>
    </row>
    <row r="28" spans="2:11" ht="18.600000000000001" thickBot="1" x14ac:dyDescent="0.35"/>
    <row r="29" spans="2:11" ht="18.600000000000001" thickTop="1" x14ac:dyDescent="0.3">
      <c r="B29" s="21" t="s">
        <v>18</v>
      </c>
      <c r="C29" s="22">
        <v>9914.49</v>
      </c>
    </row>
    <row r="30" spans="2:11" ht="18.600000000000001" thickBot="1" x14ac:dyDescent="0.35">
      <c r="B30" s="23" t="s">
        <v>19</v>
      </c>
      <c r="C30" s="24">
        <v>68874.92</v>
      </c>
    </row>
    <row r="31" spans="2:11" ht="18.600000000000001" thickTop="1" x14ac:dyDescent="0.3"/>
  </sheetData>
  <mergeCells count="2">
    <mergeCell ref="B4:L6"/>
    <mergeCell ref="B9:L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B2E11-A9CB-45FC-BB46-F29C7BEB6E05}">
  <dimension ref="A1:I18"/>
  <sheetViews>
    <sheetView topLeftCell="A4" workbookViewId="0">
      <selection activeCell="B7" sqref="B7:I18"/>
    </sheetView>
  </sheetViews>
  <sheetFormatPr defaultColWidth="8.88671875" defaultRowHeight="18" x14ac:dyDescent="0.3"/>
  <cols>
    <col min="1" max="1" width="8.88671875" style="2"/>
    <col min="2" max="2" width="14.33203125" style="2" bestFit="1" customWidth="1"/>
    <col min="3" max="3" width="27.6640625" style="2" bestFit="1" customWidth="1"/>
    <col min="4" max="4" width="21.6640625" style="2" bestFit="1" customWidth="1"/>
    <col min="5" max="5" width="18" style="2" bestFit="1" customWidth="1"/>
    <col min="6" max="6" width="15.88671875" style="2" bestFit="1" customWidth="1"/>
    <col min="7" max="7" width="13.109375" style="2" bestFit="1" customWidth="1"/>
    <col min="8" max="8" width="8.88671875" style="2"/>
    <col min="9" max="9" width="13.6640625" style="2" bestFit="1" customWidth="1"/>
    <col min="10" max="16384" width="8.88671875" style="2"/>
  </cols>
  <sheetData>
    <row r="1" spans="1:9" ht="29.4" x14ac:dyDescent="0.3">
      <c r="A1" s="1" t="s">
        <v>20</v>
      </c>
    </row>
    <row r="4" spans="1:9" x14ac:dyDescent="0.3">
      <c r="A4" s="2" t="s">
        <v>21</v>
      </c>
    </row>
    <row r="6" spans="1:9" ht="18.600000000000001" thickBot="1" x14ac:dyDescent="0.35"/>
    <row r="7" spans="1:9" ht="19.2" x14ac:dyDescent="0.3">
      <c r="B7" s="25" t="s">
        <v>22</v>
      </c>
      <c r="C7" s="7" t="s">
        <v>23</v>
      </c>
      <c r="D7" s="7" t="s">
        <v>24</v>
      </c>
      <c r="E7" s="7" t="s">
        <v>25</v>
      </c>
      <c r="F7" s="7" t="s">
        <v>26</v>
      </c>
      <c r="G7" s="7" t="s">
        <v>27</v>
      </c>
      <c r="H7" s="7" t="s">
        <v>9</v>
      </c>
      <c r="I7" s="26" t="s">
        <v>7</v>
      </c>
    </row>
    <row r="8" spans="1:9" x14ac:dyDescent="0.3">
      <c r="B8" s="27" t="s">
        <v>28</v>
      </c>
      <c r="C8" s="14" t="s">
        <v>29</v>
      </c>
      <c r="D8" s="14" t="s">
        <v>30</v>
      </c>
      <c r="E8" s="14" t="s">
        <v>31</v>
      </c>
      <c r="F8" s="14">
        <v>100</v>
      </c>
      <c r="G8" s="14" t="s">
        <v>17</v>
      </c>
      <c r="H8" s="28">
        <v>3</v>
      </c>
      <c r="I8" s="29" t="s">
        <v>28</v>
      </c>
    </row>
    <row r="9" spans="1:9" x14ac:dyDescent="0.3">
      <c r="B9" s="27" t="s">
        <v>32</v>
      </c>
      <c r="C9" s="14" t="s">
        <v>33</v>
      </c>
      <c r="D9" s="2" t="str">
        <f>LEFT(C9,FIND("-",C9)-1)</f>
        <v xml:space="preserve">Pure Soft Detergent </v>
      </c>
      <c r="E9" s="14" t="str">
        <f>RIGHT(C9,LEN(C9)-FIND("-",C9))</f>
        <v xml:space="preserve"> 200ml</v>
      </c>
      <c r="F9" s="30" t="str">
        <f>LEFT(E9,FIND("m",E9)-1)</f>
        <v xml:space="preserve"> 200</v>
      </c>
      <c r="G9" s="14" t="str">
        <f>RIGHT(E9,LEN(E9)-FIND("m",E9)+1)</f>
        <v>ml</v>
      </c>
      <c r="H9" s="28">
        <v>3.99</v>
      </c>
      <c r="I9" s="29" t="s">
        <v>32</v>
      </c>
    </row>
    <row r="10" spans="1:9" x14ac:dyDescent="0.3">
      <c r="B10" s="27" t="s">
        <v>16</v>
      </c>
      <c r="C10" s="14" t="s">
        <v>34</v>
      </c>
      <c r="D10" s="2" t="str">
        <f t="shared" ref="D10:D18" si="0">LEFT(C10,FIND("-",C10)-1)</f>
        <v xml:space="preserve">Pure Soft Detergent </v>
      </c>
      <c r="E10" s="14" t="str">
        <f t="shared" ref="E10:E18" si="1">RIGHT(C10,LEN(C10)-FIND("-",C10))</f>
        <v xml:space="preserve"> 250ml</v>
      </c>
      <c r="F10" s="30" t="str">
        <f t="shared" ref="F10:F18" si="2">LEFT(E10,FIND("m",E10)-1)</f>
        <v xml:space="preserve"> 250</v>
      </c>
      <c r="G10" s="14" t="str">
        <f t="shared" ref="G10:G18" si="3">RIGHT(E10,LEN(E10)-FIND("m",E10)+1)</f>
        <v>ml</v>
      </c>
      <c r="H10" s="28">
        <v>4.5</v>
      </c>
      <c r="I10" s="29" t="s">
        <v>16</v>
      </c>
    </row>
    <row r="11" spans="1:9" x14ac:dyDescent="0.3">
      <c r="B11" s="27" t="s">
        <v>35</v>
      </c>
      <c r="C11" s="14" t="s">
        <v>36</v>
      </c>
      <c r="D11" s="2" t="str">
        <f t="shared" si="0"/>
        <v xml:space="preserve">Pure Soft Detergent </v>
      </c>
      <c r="E11" s="14" t="str">
        <f t="shared" si="1"/>
        <v xml:space="preserve"> 500ml</v>
      </c>
      <c r="F11" s="30" t="str">
        <f t="shared" si="2"/>
        <v xml:space="preserve"> 500</v>
      </c>
      <c r="G11" s="14" t="str">
        <f t="shared" si="3"/>
        <v>ml</v>
      </c>
      <c r="H11" s="28">
        <v>6.5</v>
      </c>
      <c r="I11" s="29" t="s">
        <v>35</v>
      </c>
    </row>
    <row r="12" spans="1:9" x14ac:dyDescent="0.3">
      <c r="B12" s="27" t="s">
        <v>37</v>
      </c>
      <c r="C12" s="14" t="s">
        <v>38</v>
      </c>
      <c r="D12" s="2" t="str">
        <f t="shared" si="0"/>
        <v xml:space="preserve">Detafast Stain Remover </v>
      </c>
      <c r="E12" s="14" t="str">
        <f t="shared" si="1"/>
        <v xml:space="preserve"> 100ml</v>
      </c>
      <c r="F12" s="30" t="str">
        <f t="shared" si="2"/>
        <v xml:space="preserve"> 100</v>
      </c>
      <c r="G12" s="14" t="str">
        <f t="shared" si="3"/>
        <v>ml</v>
      </c>
      <c r="H12" s="28">
        <v>6</v>
      </c>
      <c r="I12" s="29" t="s">
        <v>37</v>
      </c>
    </row>
    <row r="13" spans="1:9" x14ac:dyDescent="0.3">
      <c r="B13" s="27" t="s">
        <v>39</v>
      </c>
      <c r="C13" s="14" t="s">
        <v>40</v>
      </c>
      <c r="D13" s="2" t="str">
        <f t="shared" si="0"/>
        <v xml:space="preserve">Detafast Stain Remover </v>
      </c>
      <c r="E13" s="14" t="str">
        <f t="shared" si="1"/>
        <v xml:space="preserve"> 200ml</v>
      </c>
      <c r="F13" s="30" t="str">
        <f t="shared" si="2"/>
        <v xml:space="preserve"> 200</v>
      </c>
      <c r="G13" s="14" t="str">
        <f t="shared" si="3"/>
        <v>ml</v>
      </c>
      <c r="H13" s="28">
        <v>6.5</v>
      </c>
      <c r="I13" s="29" t="s">
        <v>39</v>
      </c>
    </row>
    <row r="14" spans="1:9" x14ac:dyDescent="0.3">
      <c r="B14" s="27" t="s">
        <v>41</v>
      </c>
      <c r="C14" s="14" t="s">
        <v>42</v>
      </c>
      <c r="D14" s="2" t="str">
        <f t="shared" si="0"/>
        <v xml:space="preserve">Detafast Stain Remover </v>
      </c>
      <c r="E14" s="14" t="str">
        <f t="shared" si="1"/>
        <v xml:space="preserve"> 800ml</v>
      </c>
      <c r="F14" s="30" t="str">
        <f t="shared" si="2"/>
        <v xml:space="preserve"> 800</v>
      </c>
      <c r="G14" s="14" t="str">
        <f t="shared" si="3"/>
        <v>ml</v>
      </c>
      <c r="H14" s="28">
        <v>9</v>
      </c>
      <c r="I14" s="29" t="s">
        <v>41</v>
      </c>
    </row>
    <row r="15" spans="1:9" x14ac:dyDescent="0.3">
      <c r="B15" s="27" t="s">
        <v>43</v>
      </c>
      <c r="C15" s="14" t="s">
        <v>44</v>
      </c>
      <c r="D15" s="2" t="str">
        <f t="shared" si="0"/>
        <v xml:space="preserve">Super Soft </v>
      </c>
      <c r="E15" s="14" t="str">
        <f t="shared" si="1"/>
        <v xml:space="preserve"> 250ml</v>
      </c>
      <c r="F15" s="30" t="str">
        <f t="shared" si="2"/>
        <v xml:space="preserve"> 250</v>
      </c>
      <c r="G15" s="14" t="str">
        <f t="shared" si="3"/>
        <v>ml</v>
      </c>
      <c r="H15" s="28">
        <v>4.5</v>
      </c>
      <c r="I15" s="29" t="s">
        <v>43</v>
      </c>
    </row>
    <row r="16" spans="1:9" x14ac:dyDescent="0.3">
      <c r="B16" s="27" t="s">
        <v>45</v>
      </c>
      <c r="C16" s="14" t="s">
        <v>46</v>
      </c>
      <c r="D16" s="2" t="str">
        <f t="shared" si="0"/>
        <v xml:space="preserve">Super Soft </v>
      </c>
      <c r="E16" s="14" t="str">
        <f t="shared" si="1"/>
        <v xml:space="preserve"> 500ml</v>
      </c>
      <c r="F16" s="30" t="str">
        <f t="shared" si="2"/>
        <v xml:space="preserve"> 500</v>
      </c>
      <c r="G16" s="14" t="str">
        <f t="shared" si="3"/>
        <v>ml</v>
      </c>
      <c r="H16" s="28">
        <v>6.99</v>
      </c>
      <c r="I16" s="29" t="s">
        <v>45</v>
      </c>
    </row>
    <row r="17" spans="2:9" x14ac:dyDescent="0.3">
      <c r="B17" s="27" t="s">
        <v>47</v>
      </c>
      <c r="C17" s="14" t="s">
        <v>48</v>
      </c>
      <c r="D17" s="2" t="str">
        <f t="shared" si="0"/>
        <v xml:space="preserve">Super Soft </v>
      </c>
      <c r="E17" s="14" t="str">
        <f t="shared" si="1"/>
        <v xml:space="preserve"> 1000ml</v>
      </c>
      <c r="F17" s="30" t="str">
        <f t="shared" si="2"/>
        <v xml:space="preserve"> 1000</v>
      </c>
      <c r="G17" s="14" t="str">
        <f t="shared" si="3"/>
        <v>ml</v>
      </c>
      <c r="H17" s="28">
        <v>9.99</v>
      </c>
      <c r="I17" s="29" t="s">
        <v>47</v>
      </c>
    </row>
    <row r="18" spans="2:9" ht="18.600000000000001" thickBot="1" x14ac:dyDescent="0.35">
      <c r="B18" s="31" t="s">
        <v>49</v>
      </c>
      <c r="C18" s="32" t="s">
        <v>50</v>
      </c>
      <c r="D18" s="2" t="str">
        <f t="shared" si="0"/>
        <v xml:space="preserve">Super Soft Bulk </v>
      </c>
      <c r="E18" s="14" t="str">
        <f t="shared" si="1"/>
        <v xml:space="preserve"> 2000ml</v>
      </c>
      <c r="F18" s="30" t="str">
        <f t="shared" si="2"/>
        <v xml:space="preserve"> 2000</v>
      </c>
      <c r="G18" s="14" t="str">
        <f t="shared" si="3"/>
        <v>ml</v>
      </c>
      <c r="H18" s="32">
        <v>14.5</v>
      </c>
      <c r="I18" s="33" t="s">
        <v>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F3FAB-E4FE-43F8-B9A7-5B6CB8E3D898}">
  <dimension ref="A1:P104"/>
  <sheetViews>
    <sheetView topLeftCell="E1" workbookViewId="0">
      <selection activeCell="H5" sqref="H5:H104"/>
    </sheetView>
  </sheetViews>
  <sheetFormatPr defaultColWidth="8.88671875" defaultRowHeight="18" x14ac:dyDescent="0.3"/>
  <cols>
    <col min="1" max="1" width="8.88671875" style="2"/>
    <col min="2" max="2" width="17.33203125" style="2" bestFit="1" customWidth="1"/>
    <col min="3" max="3" width="17.6640625" style="2" bestFit="1" customWidth="1"/>
    <col min="4" max="4" width="30.88671875" style="2" bestFit="1" customWidth="1"/>
    <col min="5" max="5" width="27.33203125" style="2" bestFit="1" customWidth="1"/>
    <col min="6" max="6" width="17.6640625" style="2" bestFit="1" customWidth="1"/>
    <col min="7" max="7" width="13.33203125" style="2" bestFit="1" customWidth="1"/>
    <col min="8" max="8" width="11.5546875" style="2" bestFit="1" customWidth="1"/>
    <col min="9" max="9" width="8.88671875" style="2" customWidth="1"/>
    <col min="10" max="16384" width="8.88671875" style="2"/>
  </cols>
  <sheetData>
    <row r="1" spans="1:16" ht="29.4" x14ac:dyDescent="0.3">
      <c r="A1" s="1" t="s">
        <v>51</v>
      </c>
    </row>
    <row r="3" spans="1:16" ht="18.600000000000001" thickBot="1" x14ac:dyDescent="0.35"/>
    <row r="4" spans="1:16" ht="19.8" thickBot="1" x14ac:dyDescent="0.35">
      <c r="B4" s="34" t="s">
        <v>52</v>
      </c>
      <c r="C4" s="35" t="s">
        <v>53</v>
      </c>
      <c r="D4" s="9" t="s">
        <v>5</v>
      </c>
      <c r="E4" s="9" t="s">
        <v>54</v>
      </c>
      <c r="F4" s="9" t="s">
        <v>6</v>
      </c>
      <c r="G4" s="9" t="s">
        <v>55</v>
      </c>
      <c r="H4" s="9" t="s">
        <v>56</v>
      </c>
    </row>
    <row r="5" spans="1:16" x14ac:dyDescent="0.3">
      <c r="B5" s="36">
        <v>23320</v>
      </c>
      <c r="C5" s="37" t="s">
        <v>57</v>
      </c>
      <c r="D5" s="38" t="s">
        <v>58</v>
      </c>
      <c r="E5" s="38" t="s">
        <v>32</v>
      </c>
      <c r="F5" s="38" t="s">
        <v>59</v>
      </c>
      <c r="G5" s="39">
        <v>42531</v>
      </c>
      <c r="H5" s="40">
        <v>125</v>
      </c>
      <c r="I5" s="2" t="str">
        <f>PROPER(C5)</f>
        <v>Lance Little</v>
      </c>
      <c r="K5" s="2">
        <f>LEN(O5)</f>
        <v>6</v>
      </c>
      <c r="L5" s="2" t="str">
        <f>SUBSTITUTE(E5," ","")</f>
        <v>PURA-200</v>
      </c>
      <c r="N5" s="2" t="str">
        <f>SUBSTITUTE(L5,"ml","")</f>
        <v>PURA-200</v>
      </c>
      <c r="O5" s="2" t="str">
        <f>TRIM(F5)</f>
        <v>Direct</v>
      </c>
      <c r="P5" s="2" t="b">
        <f>ISNUMBER(H5)</f>
        <v>1</v>
      </c>
    </row>
    <row r="6" spans="1:16" x14ac:dyDescent="0.3">
      <c r="B6" s="12">
        <v>23325</v>
      </c>
      <c r="C6" s="13" t="s">
        <v>60</v>
      </c>
      <c r="D6" s="14" t="s">
        <v>61</v>
      </c>
      <c r="E6" s="14" t="s">
        <v>62</v>
      </c>
      <c r="F6" s="14" t="s">
        <v>63</v>
      </c>
      <c r="G6" s="41">
        <v>42563</v>
      </c>
      <c r="H6" s="29">
        <v>184</v>
      </c>
      <c r="I6" s="2" t="str">
        <f t="shared" ref="I6:I69" si="0">PROPER(C6)</f>
        <v>Isadora Mcclure</v>
      </c>
      <c r="K6" s="2">
        <f t="shared" ref="K6:K69" si="1">LEN(O6)</f>
        <v>6</v>
      </c>
      <c r="L6" s="2" t="str">
        <f t="shared" ref="L6:L69" si="2">SUBSTITUTE(E6," ","")</f>
        <v>PURA-200ml</v>
      </c>
      <c r="N6" s="2" t="str">
        <f t="shared" ref="N6:N69" si="3">SUBSTITUTE(L6,"ml","")</f>
        <v>PURA-200</v>
      </c>
      <c r="O6" s="2" t="str">
        <f t="shared" ref="O6:O69" si="4">TRIM(F6)</f>
        <v>Retail</v>
      </c>
      <c r="P6" s="2" t="b">
        <f t="shared" ref="P6:P69" si="5">ISNUMBER(H6)</f>
        <v>1</v>
      </c>
    </row>
    <row r="7" spans="1:16" x14ac:dyDescent="0.3">
      <c r="B7" s="12">
        <v>23307</v>
      </c>
      <c r="C7" s="13" t="s">
        <v>64</v>
      </c>
      <c r="D7" s="14" t="s">
        <v>65</v>
      </c>
      <c r="E7" s="14" t="s">
        <v>28</v>
      </c>
      <c r="F7" s="14" t="s">
        <v>66</v>
      </c>
      <c r="G7" s="41">
        <v>42565</v>
      </c>
      <c r="H7" s="29">
        <v>113</v>
      </c>
      <c r="I7" s="2" t="str">
        <f t="shared" si="0"/>
        <v>Oprah Ellis</v>
      </c>
      <c r="K7" s="2">
        <f t="shared" si="1"/>
        <v>6</v>
      </c>
      <c r="L7" s="2" t="str">
        <f t="shared" si="2"/>
        <v>PURA-100</v>
      </c>
      <c r="N7" s="2" t="str">
        <f t="shared" si="3"/>
        <v>PURA-100</v>
      </c>
      <c r="O7" s="2" t="str">
        <f t="shared" si="4"/>
        <v>Retail</v>
      </c>
      <c r="P7" s="2" t="b">
        <f t="shared" si="5"/>
        <v>1</v>
      </c>
    </row>
    <row r="8" spans="1:16" x14ac:dyDescent="0.3">
      <c r="B8" s="12">
        <v>23352</v>
      </c>
      <c r="C8" s="13" t="s">
        <v>67</v>
      </c>
      <c r="D8" s="14" t="s">
        <v>68</v>
      </c>
      <c r="E8" s="14" t="s">
        <v>45</v>
      </c>
      <c r="F8" s="14" t="s">
        <v>15</v>
      </c>
      <c r="G8" s="41">
        <v>42240</v>
      </c>
      <c r="H8" s="29">
        <v>89</v>
      </c>
      <c r="I8" s="2" t="str">
        <f t="shared" si="0"/>
        <v>Iliana Porter</v>
      </c>
      <c r="K8" s="2">
        <f t="shared" si="1"/>
        <v>6</v>
      </c>
      <c r="L8" s="2" t="str">
        <f t="shared" si="2"/>
        <v>SUPA-500</v>
      </c>
      <c r="N8" s="2" t="str">
        <f t="shared" si="3"/>
        <v>SUPA-500</v>
      </c>
      <c r="O8" s="2" t="str">
        <f t="shared" si="4"/>
        <v>Online</v>
      </c>
      <c r="P8" s="2" t="b">
        <f t="shared" si="5"/>
        <v>1</v>
      </c>
    </row>
    <row r="9" spans="1:16" x14ac:dyDescent="0.3">
      <c r="B9" s="12">
        <v>23339</v>
      </c>
      <c r="C9" s="13" t="s">
        <v>69</v>
      </c>
      <c r="D9" s="14" t="s">
        <v>70</v>
      </c>
      <c r="E9" s="14" t="s">
        <v>45</v>
      </c>
      <c r="F9" s="14" t="s">
        <v>15</v>
      </c>
      <c r="G9" s="41">
        <v>41833</v>
      </c>
      <c r="H9" s="29">
        <v>41</v>
      </c>
      <c r="I9" s="2" t="str">
        <f t="shared" si="0"/>
        <v>Basil Vang</v>
      </c>
      <c r="K9" s="2">
        <f t="shared" si="1"/>
        <v>6</v>
      </c>
      <c r="L9" s="2" t="str">
        <f t="shared" si="2"/>
        <v>SUPA-500</v>
      </c>
      <c r="N9" s="2" t="str">
        <f t="shared" si="3"/>
        <v>SUPA-500</v>
      </c>
      <c r="O9" s="2" t="str">
        <f t="shared" si="4"/>
        <v>Online</v>
      </c>
      <c r="P9" s="2" t="b">
        <f t="shared" si="5"/>
        <v>1</v>
      </c>
    </row>
    <row r="10" spans="1:16" x14ac:dyDescent="0.3">
      <c r="B10" s="12">
        <v>23268</v>
      </c>
      <c r="C10" s="13" t="s">
        <v>71</v>
      </c>
      <c r="D10" s="14" t="s">
        <v>72</v>
      </c>
      <c r="E10" s="14" t="s">
        <v>73</v>
      </c>
      <c r="F10" s="14" t="s">
        <v>15</v>
      </c>
      <c r="G10" s="41">
        <v>41796</v>
      </c>
      <c r="H10" s="29">
        <v>82</v>
      </c>
      <c r="I10" s="2" t="str">
        <f t="shared" si="0"/>
        <v>Latifah Wall</v>
      </c>
      <c r="K10" s="2">
        <f t="shared" si="1"/>
        <v>6</v>
      </c>
      <c r="L10" s="2" t="str">
        <f t="shared" si="2"/>
        <v>SUPA-2000ml</v>
      </c>
      <c r="N10" s="2" t="str">
        <f t="shared" si="3"/>
        <v>SUPA-2000</v>
      </c>
      <c r="O10" s="2" t="str">
        <f t="shared" si="4"/>
        <v>Online</v>
      </c>
      <c r="P10" s="2" t="b">
        <f t="shared" si="5"/>
        <v>1</v>
      </c>
    </row>
    <row r="11" spans="1:16" x14ac:dyDescent="0.3">
      <c r="B11" s="12">
        <v>23357</v>
      </c>
      <c r="C11" s="13" t="s">
        <v>74</v>
      </c>
      <c r="D11" s="14" t="s">
        <v>75</v>
      </c>
      <c r="E11" s="14" t="s">
        <v>76</v>
      </c>
      <c r="F11" s="14" t="s">
        <v>66</v>
      </c>
      <c r="G11" s="41">
        <v>42182</v>
      </c>
      <c r="H11" s="29">
        <v>50</v>
      </c>
      <c r="I11" s="2" t="str">
        <f t="shared" si="0"/>
        <v>Cyrus Whitley</v>
      </c>
      <c r="K11" s="2">
        <f t="shared" si="1"/>
        <v>6</v>
      </c>
      <c r="L11" s="2" t="str">
        <f t="shared" si="2"/>
        <v>DETA-200ml</v>
      </c>
      <c r="N11" s="2" t="str">
        <f t="shared" si="3"/>
        <v>DETA-200</v>
      </c>
      <c r="O11" s="2" t="str">
        <f t="shared" si="4"/>
        <v>Retail</v>
      </c>
      <c r="P11" s="2" t="b">
        <f t="shared" si="5"/>
        <v>1</v>
      </c>
    </row>
    <row r="12" spans="1:16" x14ac:dyDescent="0.3">
      <c r="B12" s="12">
        <v>23282</v>
      </c>
      <c r="C12" s="13" t="s">
        <v>77</v>
      </c>
      <c r="D12" s="14" t="s">
        <v>78</v>
      </c>
      <c r="E12" s="14" t="s">
        <v>28</v>
      </c>
      <c r="F12" s="14" t="s">
        <v>66</v>
      </c>
      <c r="G12" s="41">
        <v>41804</v>
      </c>
      <c r="H12" s="29">
        <v>100</v>
      </c>
      <c r="I12" s="2" t="str">
        <f t="shared" si="0"/>
        <v>Amir Alexander</v>
      </c>
      <c r="K12" s="2">
        <f t="shared" si="1"/>
        <v>6</v>
      </c>
      <c r="L12" s="2" t="str">
        <f t="shared" si="2"/>
        <v>PURA-100</v>
      </c>
      <c r="N12" s="2" t="str">
        <f t="shared" si="3"/>
        <v>PURA-100</v>
      </c>
      <c r="O12" s="2" t="str">
        <f t="shared" si="4"/>
        <v>Retail</v>
      </c>
      <c r="P12" s="2" t="b">
        <f t="shared" si="5"/>
        <v>1</v>
      </c>
    </row>
    <row r="13" spans="1:16" x14ac:dyDescent="0.3">
      <c r="B13" s="12">
        <v>23306</v>
      </c>
      <c r="C13" s="13" t="s">
        <v>79</v>
      </c>
      <c r="D13" s="14" t="s">
        <v>80</v>
      </c>
      <c r="E13" s="14" t="s">
        <v>49</v>
      </c>
      <c r="F13" s="14" t="s">
        <v>15</v>
      </c>
      <c r="G13" s="41">
        <v>42198</v>
      </c>
      <c r="H13" s="29">
        <v>93</v>
      </c>
      <c r="I13" s="2" t="str">
        <f t="shared" si="0"/>
        <v>Ima Cummings</v>
      </c>
      <c r="K13" s="2">
        <f t="shared" si="1"/>
        <v>6</v>
      </c>
      <c r="L13" s="2" t="str">
        <f t="shared" si="2"/>
        <v>SUPA-2000</v>
      </c>
      <c r="N13" s="2" t="str">
        <f t="shared" si="3"/>
        <v>SUPA-2000</v>
      </c>
      <c r="O13" s="2" t="str">
        <f t="shared" si="4"/>
        <v>Online</v>
      </c>
      <c r="P13" s="2" t="b">
        <f t="shared" si="5"/>
        <v>1</v>
      </c>
    </row>
    <row r="14" spans="1:16" x14ac:dyDescent="0.3">
      <c r="B14" s="12">
        <v>23263</v>
      </c>
      <c r="C14" s="13" t="s">
        <v>81</v>
      </c>
      <c r="D14" s="14" t="s">
        <v>82</v>
      </c>
      <c r="E14" s="14" t="s">
        <v>83</v>
      </c>
      <c r="F14" s="14" t="s">
        <v>15</v>
      </c>
      <c r="G14" s="41">
        <v>42545</v>
      </c>
      <c r="H14" s="29">
        <v>73</v>
      </c>
      <c r="I14" s="2" t="str">
        <f t="shared" si="0"/>
        <v>Xerxes Smith</v>
      </c>
      <c r="K14" s="2">
        <f t="shared" si="1"/>
        <v>6</v>
      </c>
      <c r="L14" s="2" t="str">
        <f t="shared" si="2"/>
        <v>SUPA-1000ml</v>
      </c>
      <c r="N14" s="2" t="str">
        <f t="shared" si="3"/>
        <v>SUPA-1000</v>
      </c>
      <c r="O14" s="2" t="str">
        <f t="shared" si="4"/>
        <v>Online</v>
      </c>
      <c r="P14" s="2" t="b">
        <f t="shared" si="5"/>
        <v>1</v>
      </c>
    </row>
    <row r="15" spans="1:16" x14ac:dyDescent="0.3">
      <c r="B15" s="12">
        <v>23318</v>
      </c>
      <c r="C15" s="13" t="s">
        <v>84</v>
      </c>
      <c r="D15" s="14" t="s">
        <v>85</v>
      </c>
      <c r="E15" s="14" t="s">
        <v>49</v>
      </c>
      <c r="F15" s="14" t="s">
        <v>86</v>
      </c>
      <c r="G15" s="41">
        <v>42233</v>
      </c>
      <c r="H15" s="29">
        <v>48</v>
      </c>
      <c r="I15" s="2" t="str">
        <f t="shared" si="0"/>
        <v>Shea Cortez</v>
      </c>
      <c r="K15" s="2">
        <f t="shared" si="1"/>
        <v>6</v>
      </c>
      <c r="L15" s="2" t="str">
        <f t="shared" si="2"/>
        <v>SUPA-2000</v>
      </c>
      <c r="N15" s="2" t="str">
        <f t="shared" si="3"/>
        <v>SUPA-2000</v>
      </c>
      <c r="O15" s="2" t="str">
        <f t="shared" si="4"/>
        <v>Online</v>
      </c>
      <c r="P15" s="2" t="b">
        <f t="shared" si="5"/>
        <v>1</v>
      </c>
    </row>
    <row r="16" spans="1:16" x14ac:dyDescent="0.3">
      <c r="B16" s="12">
        <v>23349</v>
      </c>
      <c r="C16" s="13" t="s">
        <v>87</v>
      </c>
      <c r="D16" s="14" t="s">
        <v>88</v>
      </c>
      <c r="E16" s="14" t="s">
        <v>45</v>
      </c>
      <c r="F16" s="14" t="s">
        <v>89</v>
      </c>
      <c r="G16" s="41">
        <v>42596</v>
      </c>
      <c r="H16" s="29">
        <v>126</v>
      </c>
      <c r="I16" s="2" t="str">
        <f t="shared" si="0"/>
        <v>Amery Frazier</v>
      </c>
      <c r="K16" s="2">
        <f t="shared" si="1"/>
        <v>6</v>
      </c>
      <c r="L16" s="2" t="str">
        <f t="shared" si="2"/>
        <v>SUPA-500</v>
      </c>
      <c r="N16" s="2" t="str">
        <f t="shared" si="3"/>
        <v>SUPA-500</v>
      </c>
      <c r="O16" s="2" t="str">
        <f t="shared" si="4"/>
        <v>Retail</v>
      </c>
      <c r="P16" s="2" t="b">
        <f t="shared" si="5"/>
        <v>1</v>
      </c>
    </row>
    <row r="17" spans="2:16" x14ac:dyDescent="0.3">
      <c r="B17" s="12">
        <v>23373</v>
      </c>
      <c r="C17" s="13" t="s">
        <v>90</v>
      </c>
      <c r="D17" s="14" t="s">
        <v>91</v>
      </c>
      <c r="E17" s="14" t="s">
        <v>47</v>
      </c>
      <c r="F17" s="14" t="s">
        <v>15</v>
      </c>
      <c r="G17" s="41">
        <v>42199</v>
      </c>
      <c r="H17" s="29">
        <v>95</v>
      </c>
      <c r="I17" s="2" t="str">
        <f t="shared" si="0"/>
        <v>Maite Henson</v>
      </c>
      <c r="K17" s="2">
        <f t="shared" si="1"/>
        <v>6</v>
      </c>
      <c r="L17" s="2" t="str">
        <f t="shared" si="2"/>
        <v>SUPA-1000</v>
      </c>
      <c r="N17" s="2" t="str">
        <f t="shared" si="3"/>
        <v>SUPA-1000</v>
      </c>
      <c r="O17" s="2" t="str">
        <f t="shared" si="4"/>
        <v>Online</v>
      </c>
      <c r="P17" s="2" t="b">
        <f t="shared" si="5"/>
        <v>1</v>
      </c>
    </row>
    <row r="18" spans="2:16" x14ac:dyDescent="0.3">
      <c r="B18" s="12">
        <v>23272</v>
      </c>
      <c r="C18" s="13" t="s">
        <v>92</v>
      </c>
      <c r="D18" s="14" t="s">
        <v>93</v>
      </c>
      <c r="E18" s="14" t="s">
        <v>37</v>
      </c>
      <c r="F18" s="14" t="s">
        <v>59</v>
      </c>
      <c r="G18" s="41">
        <v>42589</v>
      </c>
      <c r="H18" s="29">
        <v>71</v>
      </c>
      <c r="I18" s="2" t="str">
        <f t="shared" si="0"/>
        <v>Anjolie Hicks</v>
      </c>
      <c r="K18" s="2">
        <f t="shared" si="1"/>
        <v>6</v>
      </c>
      <c r="L18" s="2" t="str">
        <f t="shared" si="2"/>
        <v>DETA-100</v>
      </c>
      <c r="N18" s="2" t="str">
        <f t="shared" si="3"/>
        <v>DETA-100</v>
      </c>
      <c r="O18" s="2" t="str">
        <f t="shared" si="4"/>
        <v>Direct</v>
      </c>
      <c r="P18" s="2" t="b">
        <f t="shared" si="5"/>
        <v>1</v>
      </c>
    </row>
    <row r="19" spans="2:16" x14ac:dyDescent="0.3">
      <c r="B19" s="12">
        <v>23327</v>
      </c>
      <c r="C19" s="13" t="s">
        <v>94</v>
      </c>
      <c r="D19" s="14" t="s">
        <v>95</v>
      </c>
      <c r="E19" s="14" t="s">
        <v>35</v>
      </c>
      <c r="F19" s="14" t="s">
        <v>96</v>
      </c>
      <c r="G19" s="41">
        <v>41873</v>
      </c>
      <c r="H19" s="29">
        <v>176</v>
      </c>
      <c r="I19" s="2" t="str">
        <f t="shared" si="0"/>
        <v>Fletcher Jimenez</v>
      </c>
      <c r="K19" s="2">
        <f t="shared" si="1"/>
        <v>6</v>
      </c>
      <c r="L19" s="2" t="str">
        <f t="shared" si="2"/>
        <v>PURA-500</v>
      </c>
      <c r="N19" s="2" t="str">
        <f t="shared" si="3"/>
        <v>PURA-500</v>
      </c>
      <c r="O19" s="2" t="str">
        <f t="shared" si="4"/>
        <v>Retail</v>
      </c>
      <c r="P19" s="2" t="b">
        <f t="shared" si="5"/>
        <v>1</v>
      </c>
    </row>
    <row r="20" spans="2:16" x14ac:dyDescent="0.3">
      <c r="B20" s="12">
        <v>23344</v>
      </c>
      <c r="C20" s="13" t="s">
        <v>97</v>
      </c>
      <c r="D20" s="14" t="s">
        <v>98</v>
      </c>
      <c r="E20" s="14" t="s">
        <v>99</v>
      </c>
      <c r="F20" s="14" t="s">
        <v>100</v>
      </c>
      <c r="G20" s="41">
        <v>41871</v>
      </c>
      <c r="H20" s="29">
        <v>64</v>
      </c>
      <c r="I20" s="2" t="str">
        <f t="shared" si="0"/>
        <v>Winifred Cantu</v>
      </c>
      <c r="K20" s="2">
        <f t="shared" si="1"/>
        <v>6</v>
      </c>
      <c r="L20" s="2" t="str">
        <f t="shared" si="2"/>
        <v>PURA-250ml</v>
      </c>
      <c r="N20" s="2" t="str">
        <f t="shared" si="3"/>
        <v>PURA-250</v>
      </c>
      <c r="O20" s="2" t="str">
        <f t="shared" si="4"/>
        <v>Online</v>
      </c>
      <c r="P20" s="2" t="b">
        <f t="shared" si="5"/>
        <v>1</v>
      </c>
    </row>
    <row r="21" spans="2:16" x14ac:dyDescent="0.3">
      <c r="B21" s="12">
        <v>23294</v>
      </c>
      <c r="C21" s="13" t="s">
        <v>101</v>
      </c>
      <c r="D21" s="14" t="s">
        <v>102</v>
      </c>
      <c r="E21" s="14" t="s">
        <v>16</v>
      </c>
      <c r="F21" s="14" t="s">
        <v>66</v>
      </c>
      <c r="G21" s="41">
        <v>42199</v>
      </c>
      <c r="H21" s="29">
        <v>160</v>
      </c>
      <c r="I21" s="2" t="str">
        <f t="shared" si="0"/>
        <v>Samuel Ayala</v>
      </c>
      <c r="K21" s="2">
        <f t="shared" si="1"/>
        <v>6</v>
      </c>
      <c r="L21" s="2" t="str">
        <f t="shared" si="2"/>
        <v>PURA-250</v>
      </c>
      <c r="N21" s="2" t="str">
        <f t="shared" si="3"/>
        <v>PURA-250</v>
      </c>
      <c r="O21" s="2" t="str">
        <f t="shared" si="4"/>
        <v>Retail</v>
      </c>
      <c r="P21" s="2" t="b">
        <f t="shared" si="5"/>
        <v>1</v>
      </c>
    </row>
    <row r="22" spans="2:16" x14ac:dyDescent="0.3">
      <c r="B22" s="12">
        <v>23350</v>
      </c>
      <c r="C22" s="13" t="s">
        <v>103</v>
      </c>
      <c r="D22" s="14" t="s">
        <v>104</v>
      </c>
      <c r="E22" s="14" t="s">
        <v>83</v>
      </c>
      <c r="F22" s="14" t="s">
        <v>15</v>
      </c>
      <c r="G22" s="41">
        <v>41798</v>
      </c>
      <c r="H22" s="29">
        <v>188</v>
      </c>
      <c r="I22" s="2" t="str">
        <f t="shared" si="0"/>
        <v>Hiroko Acevedo</v>
      </c>
      <c r="K22" s="2">
        <f t="shared" si="1"/>
        <v>6</v>
      </c>
      <c r="L22" s="2" t="str">
        <f t="shared" si="2"/>
        <v>SUPA-1000ml</v>
      </c>
      <c r="N22" s="2" t="str">
        <f t="shared" si="3"/>
        <v>SUPA-1000</v>
      </c>
      <c r="O22" s="2" t="str">
        <f t="shared" si="4"/>
        <v>Online</v>
      </c>
      <c r="P22" s="2" t="b">
        <f t="shared" si="5"/>
        <v>1</v>
      </c>
    </row>
    <row r="23" spans="2:16" x14ac:dyDescent="0.3">
      <c r="B23" s="12">
        <v>23347</v>
      </c>
      <c r="C23" s="13" t="s">
        <v>105</v>
      </c>
      <c r="D23" s="14" t="s">
        <v>106</v>
      </c>
      <c r="E23" s="14" t="s">
        <v>73</v>
      </c>
      <c r="F23" s="14" t="s">
        <v>15</v>
      </c>
      <c r="G23" s="41">
        <v>41872</v>
      </c>
      <c r="H23" s="29">
        <v>147</v>
      </c>
      <c r="I23" s="2" t="str">
        <f t="shared" si="0"/>
        <v>Nell Maddox</v>
      </c>
      <c r="K23" s="2">
        <f t="shared" si="1"/>
        <v>6</v>
      </c>
      <c r="L23" s="2" t="str">
        <f t="shared" si="2"/>
        <v>SUPA-2000ml</v>
      </c>
      <c r="N23" s="2" t="str">
        <f t="shared" si="3"/>
        <v>SUPA-2000</v>
      </c>
      <c r="O23" s="2" t="str">
        <f t="shared" si="4"/>
        <v>Online</v>
      </c>
      <c r="P23" s="2" t="b">
        <f t="shared" si="5"/>
        <v>1</v>
      </c>
    </row>
    <row r="24" spans="2:16" x14ac:dyDescent="0.3">
      <c r="B24" s="12">
        <v>23364</v>
      </c>
      <c r="C24" s="13" t="s">
        <v>107</v>
      </c>
      <c r="D24" s="14" t="s">
        <v>108</v>
      </c>
      <c r="E24" s="14" t="s">
        <v>109</v>
      </c>
      <c r="F24" s="14" t="s">
        <v>15</v>
      </c>
      <c r="G24" s="41">
        <v>42207</v>
      </c>
      <c r="H24" s="29">
        <v>47</v>
      </c>
      <c r="I24" s="2" t="str">
        <f t="shared" si="0"/>
        <v>Mercedes Humphrey</v>
      </c>
      <c r="K24" s="2">
        <f t="shared" si="1"/>
        <v>6</v>
      </c>
      <c r="L24" s="2" t="str">
        <f t="shared" si="2"/>
        <v>PURA-100ml</v>
      </c>
      <c r="N24" s="2" t="str">
        <f t="shared" si="3"/>
        <v>PURA-100</v>
      </c>
      <c r="O24" s="2" t="str">
        <f t="shared" si="4"/>
        <v>Online</v>
      </c>
      <c r="P24" s="2" t="b">
        <f t="shared" si="5"/>
        <v>1</v>
      </c>
    </row>
    <row r="25" spans="2:16" x14ac:dyDescent="0.3">
      <c r="B25" s="12">
        <v>23275</v>
      </c>
      <c r="C25" s="13" t="s">
        <v>110</v>
      </c>
      <c r="D25" s="14" t="s">
        <v>111</v>
      </c>
      <c r="E25" s="14" t="s">
        <v>32</v>
      </c>
      <c r="F25" s="14" t="s">
        <v>96</v>
      </c>
      <c r="G25" s="41">
        <v>42225</v>
      </c>
      <c r="H25" s="29">
        <v>141</v>
      </c>
      <c r="I25" s="2" t="str">
        <f t="shared" si="0"/>
        <v>Ethan Gregory</v>
      </c>
      <c r="K25" s="2">
        <f t="shared" si="1"/>
        <v>6</v>
      </c>
      <c r="L25" s="2" t="str">
        <f t="shared" si="2"/>
        <v>PURA-200</v>
      </c>
      <c r="N25" s="2" t="str">
        <f t="shared" si="3"/>
        <v>PURA-200</v>
      </c>
      <c r="O25" s="2" t="str">
        <f t="shared" si="4"/>
        <v>Retail</v>
      </c>
      <c r="P25" s="2" t="b">
        <f t="shared" si="5"/>
        <v>1</v>
      </c>
    </row>
    <row r="26" spans="2:16" x14ac:dyDescent="0.3">
      <c r="B26" s="12">
        <v>23286</v>
      </c>
      <c r="C26" s="13" t="s">
        <v>112</v>
      </c>
      <c r="D26" s="14" t="s">
        <v>113</v>
      </c>
      <c r="E26" s="14" t="s">
        <v>114</v>
      </c>
      <c r="F26" s="14" t="s">
        <v>15</v>
      </c>
      <c r="G26" s="41">
        <v>42156</v>
      </c>
      <c r="H26" s="29">
        <v>69</v>
      </c>
      <c r="I26" s="2" t="str">
        <f t="shared" si="0"/>
        <v>Renee Padilla</v>
      </c>
      <c r="K26" s="2">
        <f t="shared" si="1"/>
        <v>6</v>
      </c>
      <c r="L26" s="2" t="str">
        <f t="shared" si="2"/>
        <v>DETA-800ml</v>
      </c>
      <c r="N26" s="2" t="str">
        <f t="shared" si="3"/>
        <v>DETA-800</v>
      </c>
      <c r="O26" s="2" t="str">
        <f t="shared" si="4"/>
        <v>Online</v>
      </c>
      <c r="P26" s="2" t="b">
        <f t="shared" si="5"/>
        <v>1</v>
      </c>
    </row>
    <row r="27" spans="2:16" x14ac:dyDescent="0.3">
      <c r="B27" s="12">
        <v>23290</v>
      </c>
      <c r="C27" s="13" t="s">
        <v>115</v>
      </c>
      <c r="D27" s="14" t="s">
        <v>116</v>
      </c>
      <c r="E27" s="14" t="s">
        <v>117</v>
      </c>
      <c r="F27" s="14" t="s">
        <v>15</v>
      </c>
      <c r="G27" s="41">
        <v>42567</v>
      </c>
      <c r="H27" s="29">
        <v>170</v>
      </c>
      <c r="I27" s="2" t="str">
        <f t="shared" si="0"/>
        <v>Rama Goodwin</v>
      </c>
      <c r="K27" s="2">
        <f t="shared" si="1"/>
        <v>6</v>
      </c>
      <c r="L27" s="2" t="str">
        <f t="shared" si="2"/>
        <v>DETA-100ml</v>
      </c>
      <c r="N27" s="2" t="str">
        <f t="shared" si="3"/>
        <v>DETA-100</v>
      </c>
      <c r="O27" s="2" t="str">
        <f t="shared" si="4"/>
        <v>Online</v>
      </c>
      <c r="P27" s="2" t="b">
        <f t="shared" si="5"/>
        <v>1</v>
      </c>
    </row>
    <row r="28" spans="2:16" x14ac:dyDescent="0.3">
      <c r="B28" s="12">
        <v>23297</v>
      </c>
      <c r="C28" s="13" t="s">
        <v>118</v>
      </c>
      <c r="D28" s="14" t="s">
        <v>119</v>
      </c>
      <c r="E28" s="14" t="s">
        <v>62</v>
      </c>
      <c r="F28" s="14" t="s">
        <v>15</v>
      </c>
      <c r="G28" s="41">
        <v>41793</v>
      </c>
      <c r="H28" s="29">
        <v>135</v>
      </c>
      <c r="I28" s="2" t="str">
        <f t="shared" si="0"/>
        <v>Ursula Mcconnell</v>
      </c>
      <c r="K28" s="2">
        <f t="shared" si="1"/>
        <v>6</v>
      </c>
      <c r="L28" s="2" t="str">
        <f t="shared" si="2"/>
        <v>PURA-200ml</v>
      </c>
      <c r="N28" s="2" t="str">
        <f t="shared" si="3"/>
        <v>PURA-200</v>
      </c>
      <c r="O28" s="2" t="str">
        <f t="shared" si="4"/>
        <v>Online</v>
      </c>
      <c r="P28" s="2" t="b">
        <f t="shared" si="5"/>
        <v>1</v>
      </c>
    </row>
    <row r="29" spans="2:16" x14ac:dyDescent="0.3">
      <c r="B29" s="12">
        <v>23335</v>
      </c>
      <c r="C29" s="13" t="s">
        <v>120</v>
      </c>
      <c r="D29" s="14" t="s">
        <v>121</v>
      </c>
      <c r="E29" s="14" t="s">
        <v>49</v>
      </c>
      <c r="F29" s="14" t="s">
        <v>100</v>
      </c>
      <c r="G29" s="41">
        <v>42177</v>
      </c>
      <c r="H29" s="29">
        <v>116</v>
      </c>
      <c r="I29" s="2" t="str">
        <f t="shared" si="0"/>
        <v>Noble Gilbert</v>
      </c>
      <c r="K29" s="2">
        <f t="shared" si="1"/>
        <v>6</v>
      </c>
      <c r="L29" s="2" t="str">
        <f t="shared" si="2"/>
        <v>SUPA-2000</v>
      </c>
      <c r="N29" s="2" t="str">
        <f t="shared" si="3"/>
        <v>SUPA-2000</v>
      </c>
      <c r="O29" s="2" t="str">
        <f t="shared" si="4"/>
        <v>Online</v>
      </c>
      <c r="P29" s="2" t="b">
        <f t="shared" si="5"/>
        <v>1</v>
      </c>
    </row>
    <row r="30" spans="2:16" x14ac:dyDescent="0.3">
      <c r="B30" s="12">
        <v>23264</v>
      </c>
      <c r="C30" s="13" t="s">
        <v>122</v>
      </c>
      <c r="D30" s="14" t="s">
        <v>14</v>
      </c>
      <c r="E30" s="14" t="s">
        <v>99</v>
      </c>
      <c r="F30" s="14" t="s">
        <v>15</v>
      </c>
      <c r="G30" s="41">
        <v>41795</v>
      </c>
      <c r="H30" s="29">
        <v>205</v>
      </c>
      <c r="I30" s="2" t="str">
        <f t="shared" si="0"/>
        <v>Levi Douglas</v>
      </c>
      <c r="K30" s="2">
        <f t="shared" si="1"/>
        <v>6</v>
      </c>
      <c r="L30" s="2" t="str">
        <f t="shared" si="2"/>
        <v>PURA-250ml</v>
      </c>
      <c r="N30" s="2" t="str">
        <f t="shared" si="3"/>
        <v>PURA-250</v>
      </c>
      <c r="O30" s="2" t="str">
        <f t="shared" si="4"/>
        <v>Online</v>
      </c>
      <c r="P30" s="2" t="b">
        <f t="shared" si="5"/>
        <v>1</v>
      </c>
    </row>
    <row r="31" spans="2:16" x14ac:dyDescent="0.3">
      <c r="B31" s="12">
        <v>23291</v>
      </c>
      <c r="C31" s="13" t="s">
        <v>123</v>
      </c>
      <c r="D31" s="14" t="s">
        <v>124</v>
      </c>
      <c r="E31" s="14" t="s">
        <v>114</v>
      </c>
      <c r="F31" s="14" t="s">
        <v>66</v>
      </c>
      <c r="G31" s="41">
        <v>41854</v>
      </c>
      <c r="H31" s="29">
        <v>199</v>
      </c>
      <c r="I31" s="2" t="str">
        <f t="shared" si="0"/>
        <v>Jelani Odonnell</v>
      </c>
      <c r="K31" s="2">
        <f t="shared" si="1"/>
        <v>6</v>
      </c>
      <c r="L31" s="2" t="str">
        <f t="shared" si="2"/>
        <v>DETA-800ml</v>
      </c>
      <c r="N31" s="2" t="str">
        <f t="shared" si="3"/>
        <v>DETA-800</v>
      </c>
      <c r="O31" s="2" t="str">
        <f t="shared" si="4"/>
        <v>Retail</v>
      </c>
      <c r="P31" s="2" t="b">
        <f t="shared" si="5"/>
        <v>1</v>
      </c>
    </row>
    <row r="32" spans="2:16" x14ac:dyDescent="0.3">
      <c r="B32" s="42">
        <v>23269</v>
      </c>
      <c r="C32" s="13" t="s">
        <v>125</v>
      </c>
      <c r="D32" s="14" t="s">
        <v>126</v>
      </c>
      <c r="E32" s="14" t="s">
        <v>32</v>
      </c>
      <c r="F32" s="14" t="s">
        <v>100</v>
      </c>
      <c r="G32" s="41">
        <v>42181</v>
      </c>
      <c r="H32" s="29">
        <v>116</v>
      </c>
      <c r="I32" s="2" t="str">
        <f t="shared" si="0"/>
        <v>Jane Hernandez</v>
      </c>
      <c r="K32" s="2">
        <f t="shared" si="1"/>
        <v>6</v>
      </c>
      <c r="L32" s="2" t="str">
        <f t="shared" si="2"/>
        <v>PURA-200</v>
      </c>
      <c r="N32" s="2" t="str">
        <f t="shared" si="3"/>
        <v>PURA-200</v>
      </c>
      <c r="O32" s="2" t="str">
        <f t="shared" si="4"/>
        <v>Online</v>
      </c>
      <c r="P32" s="2" t="b">
        <f t="shared" si="5"/>
        <v>1</v>
      </c>
    </row>
    <row r="33" spans="2:16" x14ac:dyDescent="0.3">
      <c r="B33" s="12">
        <v>23322</v>
      </c>
      <c r="C33" s="13" t="s">
        <v>127</v>
      </c>
      <c r="D33" s="14" t="s">
        <v>128</v>
      </c>
      <c r="E33" s="14" t="s">
        <v>109</v>
      </c>
      <c r="F33" s="14" t="s">
        <v>66</v>
      </c>
      <c r="G33" s="41">
        <v>41874</v>
      </c>
      <c r="H33" s="29">
        <v>20</v>
      </c>
      <c r="I33" s="2" t="str">
        <f t="shared" si="0"/>
        <v>Arsenio Knowles</v>
      </c>
      <c r="K33" s="2">
        <f t="shared" si="1"/>
        <v>6</v>
      </c>
      <c r="L33" s="2" t="str">
        <f t="shared" si="2"/>
        <v>PURA-100ml</v>
      </c>
      <c r="N33" s="2" t="str">
        <f t="shared" si="3"/>
        <v>PURA-100</v>
      </c>
      <c r="O33" s="2" t="str">
        <f t="shared" si="4"/>
        <v>Retail</v>
      </c>
      <c r="P33" s="2" t="b">
        <f t="shared" si="5"/>
        <v>1</v>
      </c>
    </row>
    <row r="34" spans="2:16" x14ac:dyDescent="0.3">
      <c r="B34" s="12">
        <v>23279</v>
      </c>
      <c r="C34" s="13" t="s">
        <v>129</v>
      </c>
      <c r="D34" s="14" t="s">
        <v>70</v>
      </c>
      <c r="E34" s="14" t="s">
        <v>16</v>
      </c>
      <c r="F34" s="14" t="s">
        <v>15</v>
      </c>
      <c r="G34" s="41">
        <v>42160</v>
      </c>
      <c r="H34" s="29">
        <v>10</v>
      </c>
      <c r="I34" s="2" t="str">
        <f t="shared" si="0"/>
        <v>Angela Wise</v>
      </c>
      <c r="K34" s="2">
        <f t="shared" si="1"/>
        <v>6</v>
      </c>
      <c r="L34" s="2" t="str">
        <f t="shared" si="2"/>
        <v>PURA-250</v>
      </c>
      <c r="N34" s="2" t="str">
        <f t="shared" si="3"/>
        <v>PURA-250</v>
      </c>
      <c r="O34" s="2" t="str">
        <f t="shared" si="4"/>
        <v>Online</v>
      </c>
      <c r="P34" s="2" t="b">
        <f t="shared" si="5"/>
        <v>1</v>
      </c>
    </row>
    <row r="35" spans="2:16" x14ac:dyDescent="0.3">
      <c r="B35" s="12">
        <v>23341</v>
      </c>
      <c r="C35" s="13" t="s">
        <v>130</v>
      </c>
      <c r="D35" s="14" t="s">
        <v>131</v>
      </c>
      <c r="E35" s="14" t="s">
        <v>62</v>
      </c>
      <c r="F35" s="14" t="s">
        <v>66</v>
      </c>
      <c r="G35" s="41">
        <v>42603</v>
      </c>
      <c r="H35" s="29">
        <v>77</v>
      </c>
      <c r="I35" s="2" t="str">
        <f t="shared" si="0"/>
        <v>Noel Key</v>
      </c>
      <c r="K35" s="2">
        <f t="shared" si="1"/>
        <v>6</v>
      </c>
      <c r="L35" s="2" t="str">
        <f t="shared" si="2"/>
        <v>PURA-200ml</v>
      </c>
      <c r="N35" s="2" t="str">
        <f t="shared" si="3"/>
        <v>PURA-200</v>
      </c>
      <c r="O35" s="2" t="str">
        <f t="shared" si="4"/>
        <v>Retail</v>
      </c>
      <c r="P35" s="2" t="b">
        <f t="shared" si="5"/>
        <v>1</v>
      </c>
    </row>
    <row r="36" spans="2:16" x14ac:dyDescent="0.3">
      <c r="B36" s="12">
        <v>23370</v>
      </c>
      <c r="C36" s="13" t="s">
        <v>132</v>
      </c>
      <c r="D36" s="14" t="s">
        <v>61</v>
      </c>
      <c r="E36" s="14" t="s">
        <v>41</v>
      </c>
      <c r="F36" s="14" t="s">
        <v>96</v>
      </c>
      <c r="G36" s="41">
        <v>42229</v>
      </c>
      <c r="H36" s="29">
        <v>63</v>
      </c>
      <c r="I36" s="2" t="str">
        <f t="shared" si="0"/>
        <v>Clark Orr</v>
      </c>
      <c r="K36" s="2">
        <f t="shared" si="1"/>
        <v>6</v>
      </c>
      <c r="L36" s="2" t="str">
        <f t="shared" si="2"/>
        <v>DETA-800</v>
      </c>
      <c r="N36" s="2" t="str">
        <f t="shared" si="3"/>
        <v>DETA-800</v>
      </c>
      <c r="O36" s="2" t="str">
        <f t="shared" si="4"/>
        <v>Retail</v>
      </c>
      <c r="P36" s="2" t="b">
        <f t="shared" si="5"/>
        <v>1</v>
      </c>
    </row>
    <row r="37" spans="2:16" x14ac:dyDescent="0.3">
      <c r="B37" s="12">
        <v>23308</v>
      </c>
      <c r="C37" s="13" t="s">
        <v>133</v>
      </c>
      <c r="D37" s="14" t="s">
        <v>134</v>
      </c>
      <c r="E37" s="14" t="s">
        <v>28</v>
      </c>
      <c r="F37" s="14" t="s">
        <v>66</v>
      </c>
      <c r="G37" s="41">
        <v>42231</v>
      </c>
      <c r="H37" s="29">
        <v>112</v>
      </c>
      <c r="I37" s="2" t="str">
        <f t="shared" si="0"/>
        <v>Dara Cunningham</v>
      </c>
      <c r="K37" s="2">
        <f t="shared" si="1"/>
        <v>6</v>
      </c>
      <c r="L37" s="2" t="str">
        <f t="shared" si="2"/>
        <v>PURA-100</v>
      </c>
      <c r="N37" s="2" t="str">
        <f t="shared" si="3"/>
        <v>PURA-100</v>
      </c>
      <c r="O37" s="2" t="str">
        <f t="shared" si="4"/>
        <v>Retail</v>
      </c>
      <c r="P37" s="2" t="b">
        <f t="shared" si="5"/>
        <v>1</v>
      </c>
    </row>
    <row r="38" spans="2:16" x14ac:dyDescent="0.3">
      <c r="B38" s="12">
        <v>23267</v>
      </c>
      <c r="C38" s="13" t="s">
        <v>135</v>
      </c>
      <c r="D38" s="14" t="s">
        <v>136</v>
      </c>
      <c r="E38" s="14" t="s">
        <v>45</v>
      </c>
      <c r="F38" s="14" t="s">
        <v>15</v>
      </c>
      <c r="G38" s="41">
        <v>42242</v>
      </c>
      <c r="H38" s="29">
        <v>129</v>
      </c>
      <c r="I38" s="2" t="str">
        <f t="shared" si="0"/>
        <v>Vance Campos</v>
      </c>
      <c r="K38" s="2">
        <f t="shared" si="1"/>
        <v>6</v>
      </c>
      <c r="L38" s="2" t="str">
        <f t="shared" si="2"/>
        <v>SUPA-500</v>
      </c>
      <c r="N38" s="2" t="str">
        <f t="shared" si="3"/>
        <v>SUPA-500</v>
      </c>
      <c r="O38" s="2" t="str">
        <f t="shared" si="4"/>
        <v>Online</v>
      </c>
      <c r="P38" s="2" t="b">
        <f t="shared" si="5"/>
        <v>1</v>
      </c>
    </row>
    <row r="39" spans="2:16" x14ac:dyDescent="0.3">
      <c r="B39" s="12">
        <v>23334</v>
      </c>
      <c r="C39" s="13" t="s">
        <v>137</v>
      </c>
      <c r="D39" s="14" t="s">
        <v>138</v>
      </c>
      <c r="E39" s="14" t="s">
        <v>43</v>
      </c>
      <c r="F39" s="14" t="s">
        <v>15</v>
      </c>
      <c r="G39" s="41">
        <v>42211</v>
      </c>
      <c r="H39" s="29">
        <v>14</v>
      </c>
      <c r="I39" s="2" t="str">
        <f t="shared" si="0"/>
        <v>Silas Battle</v>
      </c>
      <c r="K39" s="2">
        <f t="shared" si="1"/>
        <v>6</v>
      </c>
      <c r="L39" s="2" t="str">
        <f t="shared" si="2"/>
        <v>SUPA-250</v>
      </c>
      <c r="N39" s="2" t="str">
        <f t="shared" si="3"/>
        <v>SUPA-250</v>
      </c>
      <c r="O39" s="2" t="str">
        <f t="shared" si="4"/>
        <v>Online</v>
      </c>
      <c r="P39" s="2" t="b">
        <f t="shared" si="5"/>
        <v>1</v>
      </c>
    </row>
    <row r="40" spans="2:16" x14ac:dyDescent="0.3">
      <c r="B40" s="12">
        <v>23362</v>
      </c>
      <c r="C40" s="13" t="s">
        <v>139</v>
      </c>
      <c r="D40" s="14" t="s">
        <v>140</v>
      </c>
      <c r="E40" s="14" t="s">
        <v>141</v>
      </c>
      <c r="F40" s="14" t="s">
        <v>100</v>
      </c>
      <c r="G40" s="41">
        <v>42225</v>
      </c>
      <c r="H40" s="29">
        <v>179</v>
      </c>
      <c r="I40" s="2" t="str">
        <f t="shared" si="0"/>
        <v>Jerry Alvarado</v>
      </c>
      <c r="K40" s="2">
        <f t="shared" si="1"/>
        <v>6</v>
      </c>
      <c r="L40" s="2" t="str">
        <f t="shared" si="2"/>
        <v>PURA-500ml</v>
      </c>
      <c r="N40" s="2" t="str">
        <f t="shared" si="3"/>
        <v>PURA-500</v>
      </c>
      <c r="O40" s="2" t="str">
        <f t="shared" si="4"/>
        <v>Online</v>
      </c>
      <c r="P40" s="2" t="b">
        <f t="shared" si="5"/>
        <v>1</v>
      </c>
    </row>
    <row r="41" spans="2:16" x14ac:dyDescent="0.3">
      <c r="B41" s="12">
        <v>23274</v>
      </c>
      <c r="C41" s="13" t="s">
        <v>142</v>
      </c>
      <c r="D41" s="14" t="s">
        <v>126</v>
      </c>
      <c r="E41" s="14" t="s">
        <v>73</v>
      </c>
      <c r="F41" s="14" t="s">
        <v>66</v>
      </c>
      <c r="G41" s="41">
        <v>42235</v>
      </c>
      <c r="H41" s="29">
        <v>153</v>
      </c>
      <c r="I41" s="2" t="str">
        <f t="shared" si="0"/>
        <v>Asher Weber</v>
      </c>
      <c r="K41" s="2">
        <f t="shared" si="1"/>
        <v>6</v>
      </c>
      <c r="L41" s="2" t="str">
        <f t="shared" si="2"/>
        <v>SUPA-2000ml</v>
      </c>
      <c r="N41" s="2" t="str">
        <f t="shared" si="3"/>
        <v>SUPA-2000</v>
      </c>
      <c r="O41" s="2" t="str">
        <f t="shared" si="4"/>
        <v>Retail</v>
      </c>
      <c r="P41" s="2" t="b">
        <f t="shared" si="5"/>
        <v>1</v>
      </c>
    </row>
    <row r="42" spans="2:16" x14ac:dyDescent="0.3">
      <c r="B42" s="12">
        <v>23304</v>
      </c>
      <c r="C42" s="13" t="s">
        <v>143</v>
      </c>
      <c r="D42" s="14" t="s">
        <v>144</v>
      </c>
      <c r="E42" s="14" t="s">
        <v>41</v>
      </c>
      <c r="F42" s="14" t="s">
        <v>66</v>
      </c>
      <c r="G42" s="41">
        <v>42607</v>
      </c>
      <c r="H42" s="29">
        <v>131</v>
      </c>
      <c r="I42" s="2" t="str">
        <f t="shared" si="0"/>
        <v>Deanna Santana</v>
      </c>
      <c r="K42" s="2">
        <f t="shared" si="1"/>
        <v>6</v>
      </c>
      <c r="L42" s="2" t="str">
        <f t="shared" si="2"/>
        <v>DETA-800</v>
      </c>
      <c r="N42" s="2" t="str">
        <f t="shared" si="3"/>
        <v>DETA-800</v>
      </c>
      <c r="O42" s="2" t="str">
        <f t="shared" si="4"/>
        <v>Retail</v>
      </c>
      <c r="P42" s="2" t="b">
        <f t="shared" si="5"/>
        <v>1</v>
      </c>
    </row>
    <row r="43" spans="2:16" x14ac:dyDescent="0.3">
      <c r="B43" s="12">
        <v>23316</v>
      </c>
      <c r="C43" s="13" t="s">
        <v>145</v>
      </c>
      <c r="D43" s="14" t="s">
        <v>146</v>
      </c>
      <c r="E43" s="14" t="s">
        <v>41</v>
      </c>
      <c r="F43" s="14" t="s">
        <v>66</v>
      </c>
      <c r="G43" s="41">
        <v>42602</v>
      </c>
      <c r="H43" s="29">
        <v>137</v>
      </c>
      <c r="I43" s="2" t="str">
        <f t="shared" si="0"/>
        <v>Robert Juarez</v>
      </c>
      <c r="K43" s="2">
        <f t="shared" si="1"/>
        <v>6</v>
      </c>
      <c r="L43" s="2" t="str">
        <f t="shared" si="2"/>
        <v>DETA-800</v>
      </c>
      <c r="N43" s="2" t="str">
        <f t="shared" si="3"/>
        <v>DETA-800</v>
      </c>
      <c r="O43" s="2" t="str">
        <f t="shared" si="4"/>
        <v>Retail</v>
      </c>
      <c r="P43" s="2" t="b">
        <f t="shared" si="5"/>
        <v>1</v>
      </c>
    </row>
    <row r="44" spans="2:16" x14ac:dyDescent="0.3">
      <c r="B44" s="12">
        <v>23356</v>
      </c>
      <c r="C44" s="13" t="s">
        <v>147</v>
      </c>
      <c r="D44" s="14" t="s">
        <v>148</v>
      </c>
      <c r="E44" s="14" t="s">
        <v>37</v>
      </c>
      <c r="F44" s="14" t="s">
        <v>15</v>
      </c>
      <c r="G44" s="41">
        <v>42202</v>
      </c>
      <c r="H44" s="29">
        <v>80</v>
      </c>
      <c r="I44" s="2" t="str">
        <f t="shared" si="0"/>
        <v>Colette Sargent</v>
      </c>
      <c r="K44" s="2">
        <f t="shared" si="1"/>
        <v>6</v>
      </c>
      <c r="L44" s="2" t="str">
        <f t="shared" si="2"/>
        <v>DETA-100</v>
      </c>
      <c r="N44" s="2" t="str">
        <f t="shared" si="3"/>
        <v>DETA-100</v>
      </c>
      <c r="O44" s="2" t="str">
        <f t="shared" si="4"/>
        <v>Online</v>
      </c>
      <c r="P44" s="2" t="b">
        <f t="shared" si="5"/>
        <v>1</v>
      </c>
    </row>
    <row r="45" spans="2:16" x14ac:dyDescent="0.3">
      <c r="B45" s="12">
        <v>23309</v>
      </c>
      <c r="C45" s="13" t="s">
        <v>149</v>
      </c>
      <c r="D45" s="14" t="s">
        <v>150</v>
      </c>
      <c r="E45" s="14" t="s">
        <v>151</v>
      </c>
      <c r="F45" s="14" t="s">
        <v>15</v>
      </c>
      <c r="G45" s="41">
        <v>42181</v>
      </c>
      <c r="H45" s="29">
        <v>201</v>
      </c>
      <c r="I45" s="2" t="str">
        <f t="shared" si="0"/>
        <v>Buckminster Hopkins</v>
      </c>
      <c r="K45" s="2">
        <f t="shared" si="1"/>
        <v>6</v>
      </c>
      <c r="L45" s="2" t="str">
        <f t="shared" si="2"/>
        <v>SUPA-250ml</v>
      </c>
      <c r="N45" s="2" t="str">
        <f t="shared" si="3"/>
        <v>SUPA-250</v>
      </c>
      <c r="O45" s="2" t="str">
        <f t="shared" si="4"/>
        <v>Online</v>
      </c>
      <c r="P45" s="2" t="b">
        <f t="shared" si="5"/>
        <v>1</v>
      </c>
    </row>
    <row r="46" spans="2:16" x14ac:dyDescent="0.3">
      <c r="B46" s="12">
        <v>23299</v>
      </c>
      <c r="C46" s="13" t="s">
        <v>152</v>
      </c>
      <c r="D46" s="14" t="s">
        <v>153</v>
      </c>
      <c r="E46" s="14" t="s">
        <v>76</v>
      </c>
      <c r="F46" s="14" t="s">
        <v>89</v>
      </c>
      <c r="G46" s="41">
        <v>42540</v>
      </c>
      <c r="H46" s="29">
        <v>104</v>
      </c>
      <c r="I46" s="2" t="str">
        <f t="shared" si="0"/>
        <v>Germaine Kidd</v>
      </c>
      <c r="K46" s="2">
        <f t="shared" si="1"/>
        <v>6</v>
      </c>
      <c r="L46" s="2" t="str">
        <f t="shared" si="2"/>
        <v>DETA-200ml</v>
      </c>
      <c r="N46" s="2" t="str">
        <f t="shared" si="3"/>
        <v>DETA-200</v>
      </c>
      <c r="O46" s="2" t="str">
        <f t="shared" si="4"/>
        <v>Retail</v>
      </c>
      <c r="P46" s="2" t="b">
        <f t="shared" si="5"/>
        <v>1</v>
      </c>
    </row>
    <row r="47" spans="2:16" x14ac:dyDescent="0.3">
      <c r="B47" s="12">
        <v>23342</v>
      </c>
      <c r="C47" s="13" t="s">
        <v>154</v>
      </c>
      <c r="D47" s="14" t="s">
        <v>155</v>
      </c>
      <c r="E47" s="14" t="s">
        <v>32</v>
      </c>
      <c r="F47" s="14" t="s">
        <v>15</v>
      </c>
      <c r="G47" s="41">
        <v>41862</v>
      </c>
      <c r="H47" s="29">
        <v>122</v>
      </c>
      <c r="I47" s="2" t="str">
        <f t="shared" si="0"/>
        <v>Paul Duke</v>
      </c>
      <c r="K47" s="2">
        <f t="shared" si="1"/>
        <v>6</v>
      </c>
      <c r="L47" s="2" t="str">
        <f t="shared" si="2"/>
        <v>PURA-200</v>
      </c>
      <c r="N47" s="2" t="str">
        <f t="shared" si="3"/>
        <v>PURA-200</v>
      </c>
      <c r="O47" s="2" t="str">
        <f t="shared" si="4"/>
        <v>Online</v>
      </c>
      <c r="P47" s="2" t="b">
        <f t="shared" si="5"/>
        <v>1</v>
      </c>
    </row>
    <row r="48" spans="2:16" x14ac:dyDescent="0.3">
      <c r="B48" s="12">
        <v>23312</v>
      </c>
      <c r="C48" s="13" t="s">
        <v>156</v>
      </c>
      <c r="D48" s="14" t="s">
        <v>157</v>
      </c>
      <c r="E48" s="14" t="s">
        <v>47</v>
      </c>
      <c r="F48" s="14" t="s">
        <v>158</v>
      </c>
      <c r="G48" s="41">
        <v>41841</v>
      </c>
      <c r="H48" s="29">
        <v>28</v>
      </c>
      <c r="I48" s="2" t="str">
        <f t="shared" si="0"/>
        <v>Thomas Barnes</v>
      </c>
      <c r="K48" s="2">
        <f t="shared" si="1"/>
        <v>6</v>
      </c>
      <c r="L48" s="2" t="str">
        <f t="shared" si="2"/>
        <v>SUPA-1000</v>
      </c>
      <c r="N48" s="2" t="str">
        <f t="shared" si="3"/>
        <v>SUPA-1000</v>
      </c>
      <c r="O48" s="2" t="str">
        <f t="shared" si="4"/>
        <v>Online</v>
      </c>
      <c r="P48" s="2" t="b">
        <f t="shared" si="5"/>
        <v>1</v>
      </c>
    </row>
    <row r="49" spans="2:16" x14ac:dyDescent="0.3">
      <c r="B49" s="12">
        <v>23351</v>
      </c>
      <c r="C49" s="13" t="s">
        <v>159</v>
      </c>
      <c r="D49" s="14" t="s">
        <v>160</v>
      </c>
      <c r="E49" s="14" t="s">
        <v>45</v>
      </c>
      <c r="F49" s="14" t="s">
        <v>15</v>
      </c>
      <c r="G49" s="41">
        <v>42189</v>
      </c>
      <c r="H49" s="29">
        <v>151</v>
      </c>
      <c r="I49" s="2" t="str">
        <f t="shared" si="0"/>
        <v>Nyssa Quinn</v>
      </c>
      <c r="K49" s="2">
        <f t="shared" si="1"/>
        <v>6</v>
      </c>
      <c r="L49" s="2" t="str">
        <f t="shared" si="2"/>
        <v>SUPA-500</v>
      </c>
      <c r="N49" s="2" t="str">
        <f t="shared" si="3"/>
        <v>SUPA-500</v>
      </c>
      <c r="O49" s="2" t="str">
        <f t="shared" si="4"/>
        <v>Online</v>
      </c>
      <c r="P49" s="2" t="b">
        <f t="shared" si="5"/>
        <v>1</v>
      </c>
    </row>
    <row r="50" spans="2:16" x14ac:dyDescent="0.3">
      <c r="B50" s="12">
        <v>23266</v>
      </c>
      <c r="C50" s="13" t="s">
        <v>161</v>
      </c>
      <c r="D50" s="14" t="s">
        <v>162</v>
      </c>
      <c r="E50" s="14" t="s">
        <v>117</v>
      </c>
      <c r="F50" s="14" t="s">
        <v>15</v>
      </c>
      <c r="G50" s="41">
        <v>41872</v>
      </c>
      <c r="H50" s="29">
        <v>170</v>
      </c>
      <c r="I50" s="2" t="str">
        <f t="shared" si="0"/>
        <v>Celeste Pugh</v>
      </c>
      <c r="K50" s="2">
        <f t="shared" si="1"/>
        <v>6</v>
      </c>
      <c r="L50" s="2" t="str">
        <f t="shared" si="2"/>
        <v>DETA-100ml</v>
      </c>
      <c r="N50" s="2" t="str">
        <f t="shared" si="3"/>
        <v>DETA-100</v>
      </c>
      <c r="O50" s="2" t="str">
        <f t="shared" si="4"/>
        <v>Online</v>
      </c>
      <c r="P50" s="2" t="b">
        <f t="shared" si="5"/>
        <v>1</v>
      </c>
    </row>
    <row r="51" spans="2:16" x14ac:dyDescent="0.3">
      <c r="B51" s="12">
        <v>23374</v>
      </c>
      <c r="C51" s="13" t="s">
        <v>163</v>
      </c>
      <c r="D51" s="14" t="s">
        <v>164</v>
      </c>
      <c r="E51" s="14" t="s">
        <v>165</v>
      </c>
      <c r="F51" s="14" t="s">
        <v>15</v>
      </c>
      <c r="G51" s="41">
        <v>42222</v>
      </c>
      <c r="H51" s="29">
        <v>57</v>
      </c>
      <c r="I51" s="2" t="str">
        <f t="shared" si="0"/>
        <v>Ebony Mercer</v>
      </c>
      <c r="K51" s="2">
        <f t="shared" si="1"/>
        <v>6</v>
      </c>
      <c r="L51" s="2" t="str">
        <f t="shared" si="2"/>
        <v>SUPA-500ml</v>
      </c>
      <c r="N51" s="2" t="str">
        <f t="shared" si="3"/>
        <v>SUPA-500</v>
      </c>
      <c r="O51" s="2" t="str">
        <f t="shared" si="4"/>
        <v>Online</v>
      </c>
      <c r="P51" s="2" t="b">
        <f t="shared" si="5"/>
        <v>1</v>
      </c>
    </row>
    <row r="52" spans="2:16" x14ac:dyDescent="0.3">
      <c r="B52" s="12">
        <v>23284</v>
      </c>
      <c r="C52" s="13" t="s">
        <v>166</v>
      </c>
      <c r="D52" s="14" t="s">
        <v>167</v>
      </c>
      <c r="E52" s="14" t="s">
        <v>109</v>
      </c>
      <c r="F52" s="14" t="s">
        <v>89</v>
      </c>
      <c r="G52" s="41">
        <v>42548</v>
      </c>
      <c r="H52" s="29">
        <v>135</v>
      </c>
      <c r="I52" s="2" t="str">
        <f t="shared" si="0"/>
        <v>Clark Weaver</v>
      </c>
      <c r="K52" s="2">
        <f t="shared" si="1"/>
        <v>6</v>
      </c>
      <c r="L52" s="2" t="str">
        <f t="shared" si="2"/>
        <v>PURA-100ml</v>
      </c>
      <c r="N52" s="2" t="str">
        <f t="shared" si="3"/>
        <v>PURA-100</v>
      </c>
      <c r="O52" s="2" t="str">
        <f t="shared" si="4"/>
        <v>Retail</v>
      </c>
      <c r="P52" s="2" t="b">
        <f t="shared" si="5"/>
        <v>1</v>
      </c>
    </row>
    <row r="53" spans="2:16" x14ac:dyDescent="0.3">
      <c r="B53" s="12">
        <v>23287</v>
      </c>
      <c r="C53" s="13" t="s">
        <v>168</v>
      </c>
      <c r="D53" s="14" t="s">
        <v>169</v>
      </c>
      <c r="E53" s="14" t="s">
        <v>39</v>
      </c>
      <c r="F53" s="14" t="s">
        <v>96</v>
      </c>
      <c r="G53" s="41">
        <v>41803</v>
      </c>
      <c r="H53" s="29">
        <v>189</v>
      </c>
      <c r="I53" s="2" t="str">
        <f t="shared" si="0"/>
        <v>Joy Vazquez</v>
      </c>
      <c r="K53" s="2">
        <f t="shared" si="1"/>
        <v>6</v>
      </c>
      <c r="L53" s="2" t="str">
        <f t="shared" si="2"/>
        <v>DETA-200</v>
      </c>
      <c r="N53" s="2" t="str">
        <f t="shared" si="3"/>
        <v>DETA-200</v>
      </c>
      <c r="O53" s="2" t="str">
        <f t="shared" si="4"/>
        <v>Retail</v>
      </c>
      <c r="P53" s="2" t="b">
        <f t="shared" si="5"/>
        <v>1</v>
      </c>
    </row>
    <row r="54" spans="2:16" x14ac:dyDescent="0.3">
      <c r="B54" s="12">
        <v>23367</v>
      </c>
      <c r="C54" s="13" t="s">
        <v>170</v>
      </c>
      <c r="D54" s="14" t="s">
        <v>171</v>
      </c>
      <c r="E54" s="14" t="s">
        <v>151</v>
      </c>
      <c r="F54" s="14" t="s">
        <v>66</v>
      </c>
      <c r="G54" s="41">
        <v>42545</v>
      </c>
      <c r="H54" s="29">
        <v>10</v>
      </c>
      <c r="I54" s="2" t="str">
        <f t="shared" si="0"/>
        <v>Roary Dixon</v>
      </c>
      <c r="K54" s="2">
        <f t="shared" si="1"/>
        <v>6</v>
      </c>
      <c r="L54" s="2" t="str">
        <f t="shared" si="2"/>
        <v>SUPA-250ml</v>
      </c>
      <c r="N54" s="2" t="str">
        <f t="shared" si="3"/>
        <v>SUPA-250</v>
      </c>
      <c r="O54" s="2" t="str">
        <f t="shared" si="4"/>
        <v>Retail</v>
      </c>
      <c r="P54" s="2" t="b">
        <f t="shared" si="5"/>
        <v>1</v>
      </c>
    </row>
    <row r="55" spans="2:16" x14ac:dyDescent="0.3">
      <c r="B55" s="12">
        <v>23355</v>
      </c>
      <c r="C55" s="13" t="s">
        <v>172</v>
      </c>
      <c r="D55" s="14" t="s">
        <v>167</v>
      </c>
      <c r="E55" s="14" t="s">
        <v>109</v>
      </c>
      <c r="F55" s="14" t="s">
        <v>15</v>
      </c>
      <c r="G55" s="41">
        <v>42602</v>
      </c>
      <c r="H55" s="29">
        <v>16</v>
      </c>
      <c r="I55" s="2" t="str">
        <f t="shared" si="0"/>
        <v>Victoria Solis</v>
      </c>
      <c r="K55" s="2">
        <f t="shared" si="1"/>
        <v>6</v>
      </c>
      <c r="L55" s="2" t="str">
        <f t="shared" si="2"/>
        <v>PURA-100ml</v>
      </c>
      <c r="N55" s="2" t="str">
        <f t="shared" si="3"/>
        <v>PURA-100</v>
      </c>
      <c r="O55" s="2" t="str">
        <f t="shared" si="4"/>
        <v>Online</v>
      </c>
      <c r="P55" s="2" t="b">
        <f t="shared" si="5"/>
        <v>1</v>
      </c>
    </row>
    <row r="56" spans="2:16" x14ac:dyDescent="0.3">
      <c r="B56" s="12">
        <v>23332</v>
      </c>
      <c r="C56" s="13" t="s">
        <v>173</v>
      </c>
      <c r="D56" s="14" t="s">
        <v>128</v>
      </c>
      <c r="E56" s="14" t="s">
        <v>16</v>
      </c>
      <c r="F56" s="14" t="s">
        <v>59</v>
      </c>
      <c r="G56" s="41">
        <v>42210</v>
      </c>
      <c r="H56" s="29">
        <v>4.5</v>
      </c>
      <c r="I56" s="2" t="str">
        <f t="shared" si="0"/>
        <v>Yael Carter</v>
      </c>
      <c r="K56" s="2">
        <f t="shared" si="1"/>
        <v>6</v>
      </c>
      <c r="L56" s="2" t="str">
        <f t="shared" si="2"/>
        <v>PURA-250</v>
      </c>
      <c r="N56" s="2" t="str">
        <f t="shared" si="3"/>
        <v>PURA-250</v>
      </c>
      <c r="O56" s="2" t="str">
        <f t="shared" si="4"/>
        <v>Direct</v>
      </c>
      <c r="P56" s="2" t="b">
        <f t="shared" si="5"/>
        <v>1</v>
      </c>
    </row>
    <row r="57" spans="2:16" x14ac:dyDescent="0.3">
      <c r="B57" s="12">
        <v>23315</v>
      </c>
      <c r="C57" s="13" t="s">
        <v>174</v>
      </c>
      <c r="D57" s="14" t="s">
        <v>175</v>
      </c>
      <c r="E57" s="14" t="s">
        <v>37</v>
      </c>
      <c r="F57" s="14" t="s">
        <v>96</v>
      </c>
      <c r="G57" s="41">
        <v>41876</v>
      </c>
      <c r="H57" s="29">
        <v>109</v>
      </c>
      <c r="I57" s="2" t="str">
        <f t="shared" si="0"/>
        <v>Anika Tillman</v>
      </c>
      <c r="K57" s="2">
        <f t="shared" si="1"/>
        <v>6</v>
      </c>
      <c r="L57" s="2" t="str">
        <f t="shared" si="2"/>
        <v>DETA-100</v>
      </c>
      <c r="N57" s="2" t="str">
        <f t="shared" si="3"/>
        <v>DETA-100</v>
      </c>
      <c r="O57" s="2" t="str">
        <f t="shared" si="4"/>
        <v>Retail</v>
      </c>
      <c r="P57" s="2" t="b">
        <f t="shared" si="5"/>
        <v>1</v>
      </c>
    </row>
    <row r="58" spans="2:16" x14ac:dyDescent="0.3">
      <c r="B58" s="42">
        <v>23317</v>
      </c>
      <c r="C58" s="13" t="s">
        <v>176</v>
      </c>
      <c r="D58" s="14" t="s">
        <v>177</v>
      </c>
      <c r="E58" s="14" t="s">
        <v>37</v>
      </c>
      <c r="F58" s="14" t="s">
        <v>59</v>
      </c>
      <c r="G58" s="41">
        <v>42592</v>
      </c>
      <c r="H58" s="29">
        <v>196</v>
      </c>
      <c r="I58" s="2" t="str">
        <f t="shared" si="0"/>
        <v>Kay Buckley</v>
      </c>
      <c r="K58" s="2">
        <f t="shared" si="1"/>
        <v>6</v>
      </c>
      <c r="L58" s="2" t="str">
        <f t="shared" si="2"/>
        <v>DETA-100</v>
      </c>
      <c r="N58" s="2" t="str">
        <f t="shared" si="3"/>
        <v>DETA-100</v>
      </c>
      <c r="O58" s="2" t="str">
        <f t="shared" si="4"/>
        <v>Direct</v>
      </c>
      <c r="P58" s="2" t="b">
        <f t="shared" si="5"/>
        <v>1</v>
      </c>
    </row>
    <row r="59" spans="2:16" x14ac:dyDescent="0.3">
      <c r="B59" s="42">
        <v>23329</v>
      </c>
      <c r="C59" s="13" t="s">
        <v>178</v>
      </c>
      <c r="D59" s="14" t="s">
        <v>179</v>
      </c>
      <c r="E59" s="14" t="s">
        <v>99</v>
      </c>
      <c r="F59" s="14" t="s">
        <v>89</v>
      </c>
      <c r="G59" s="41">
        <v>42160</v>
      </c>
      <c r="H59" s="29">
        <v>203</v>
      </c>
      <c r="I59" s="2" t="str">
        <f t="shared" si="0"/>
        <v>Melinda Cobb</v>
      </c>
      <c r="K59" s="2">
        <f t="shared" si="1"/>
        <v>6</v>
      </c>
      <c r="L59" s="2" t="str">
        <f t="shared" si="2"/>
        <v>PURA-250ml</v>
      </c>
      <c r="N59" s="2" t="str">
        <f t="shared" si="3"/>
        <v>PURA-250</v>
      </c>
      <c r="O59" s="2" t="str">
        <f t="shared" si="4"/>
        <v>Retail</v>
      </c>
      <c r="P59" s="2" t="b">
        <f t="shared" si="5"/>
        <v>1</v>
      </c>
    </row>
    <row r="60" spans="2:16" x14ac:dyDescent="0.3">
      <c r="B60" s="12">
        <v>23298</v>
      </c>
      <c r="C60" s="13" t="s">
        <v>180</v>
      </c>
      <c r="D60" s="14" t="s">
        <v>181</v>
      </c>
      <c r="E60" s="14" t="s">
        <v>151</v>
      </c>
      <c r="F60" s="14" t="s">
        <v>182</v>
      </c>
      <c r="G60" s="41">
        <v>42569</v>
      </c>
      <c r="H60" s="29">
        <v>12</v>
      </c>
      <c r="I60" s="2" t="str">
        <f t="shared" si="0"/>
        <v>Ryder Conner</v>
      </c>
      <c r="K60" s="2">
        <f t="shared" si="1"/>
        <v>6</v>
      </c>
      <c r="L60" s="2" t="str">
        <f t="shared" si="2"/>
        <v>SUPA-250ml</v>
      </c>
      <c r="N60" s="2" t="str">
        <f t="shared" si="3"/>
        <v>SUPA-250</v>
      </c>
      <c r="O60" s="2" t="str">
        <f t="shared" si="4"/>
        <v>Direct</v>
      </c>
      <c r="P60" s="2" t="b">
        <f t="shared" si="5"/>
        <v>1</v>
      </c>
    </row>
    <row r="61" spans="2:16" x14ac:dyDescent="0.3">
      <c r="B61" s="12">
        <v>23333</v>
      </c>
      <c r="C61" s="13" t="s">
        <v>183</v>
      </c>
      <c r="D61" s="14" t="s">
        <v>177</v>
      </c>
      <c r="E61" s="14" t="s">
        <v>73</v>
      </c>
      <c r="F61" s="14" t="s">
        <v>15</v>
      </c>
      <c r="G61" s="41">
        <v>41846</v>
      </c>
      <c r="H61" s="29">
        <v>106</v>
      </c>
      <c r="I61" s="2" t="str">
        <f t="shared" si="0"/>
        <v>Sawyer Stokes</v>
      </c>
      <c r="K61" s="2">
        <f t="shared" si="1"/>
        <v>6</v>
      </c>
      <c r="L61" s="2" t="str">
        <f t="shared" si="2"/>
        <v>SUPA-2000ml</v>
      </c>
      <c r="N61" s="2" t="str">
        <f t="shared" si="3"/>
        <v>SUPA-2000</v>
      </c>
      <c r="O61" s="2" t="str">
        <f t="shared" si="4"/>
        <v>Online</v>
      </c>
      <c r="P61" s="2" t="b">
        <f t="shared" si="5"/>
        <v>1</v>
      </c>
    </row>
    <row r="62" spans="2:16" x14ac:dyDescent="0.3">
      <c r="B62" s="12">
        <v>23338</v>
      </c>
      <c r="C62" s="13" t="s">
        <v>184</v>
      </c>
      <c r="D62" s="14" t="s">
        <v>185</v>
      </c>
      <c r="E62" s="14" t="s">
        <v>16</v>
      </c>
      <c r="F62" s="14" t="s">
        <v>66</v>
      </c>
      <c r="G62" s="41">
        <v>41872</v>
      </c>
      <c r="H62" s="29">
        <v>178</v>
      </c>
      <c r="I62" s="2" t="str">
        <f t="shared" si="0"/>
        <v>George Best</v>
      </c>
      <c r="K62" s="2">
        <f t="shared" si="1"/>
        <v>6</v>
      </c>
      <c r="L62" s="2" t="str">
        <f t="shared" si="2"/>
        <v>PURA-250</v>
      </c>
      <c r="N62" s="2" t="str">
        <f t="shared" si="3"/>
        <v>PURA-250</v>
      </c>
      <c r="O62" s="2" t="str">
        <f t="shared" si="4"/>
        <v>Retail</v>
      </c>
      <c r="P62" s="2" t="b">
        <f t="shared" si="5"/>
        <v>1</v>
      </c>
    </row>
    <row r="63" spans="2:16" x14ac:dyDescent="0.3">
      <c r="B63" s="12">
        <v>23377</v>
      </c>
      <c r="C63" s="13" t="s">
        <v>186</v>
      </c>
      <c r="D63" s="14" t="s">
        <v>187</v>
      </c>
      <c r="E63" s="14" t="s">
        <v>117</v>
      </c>
      <c r="F63" s="14" t="s">
        <v>15</v>
      </c>
      <c r="G63" s="41">
        <v>41824</v>
      </c>
      <c r="H63" s="29">
        <v>43</v>
      </c>
      <c r="I63" s="2" t="str">
        <f t="shared" si="0"/>
        <v>Eleanor Hopper</v>
      </c>
      <c r="K63" s="2">
        <f t="shared" si="1"/>
        <v>6</v>
      </c>
      <c r="L63" s="2" t="str">
        <f t="shared" si="2"/>
        <v>DETA-100ml</v>
      </c>
      <c r="N63" s="2" t="str">
        <f t="shared" si="3"/>
        <v>DETA-100</v>
      </c>
      <c r="O63" s="2" t="str">
        <f t="shared" si="4"/>
        <v>Online</v>
      </c>
      <c r="P63" s="2" t="b">
        <f t="shared" si="5"/>
        <v>1</v>
      </c>
    </row>
    <row r="64" spans="2:16" x14ac:dyDescent="0.3">
      <c r="B64" s="12">
        <v>23369</v>
      </c>
      <c r="C64" s="13" t="s">
        <v>188</v>
      </c>
      <c r="D64" s="14" t="s">
        <v>189</v>
      </c>
      <c r="E64" s="14" t="s">
        <v>45</v>
      </c>
      <c r="F64" s="14" t="s">
        <v>66</v>
      </c>
      <c r="G64" s="41">
        <v>42210</v>
      </c>
      <c r="H64" s="29">
        <v>77</v>
      </c>
      <c r="I64" s="2" t="str">
        <f t="shared" si="0"/>
        <v>Ivor Mclaughlin</v>
      </c>
      <c r="K64" s="2">
        <f t="shared" si="1"/>
        <v>6</v>
      </c>
      <c r="L64" s="2" t="str">
        <f t="shared" si="2"/>
        <v>SUPA-500</v>
      </c>
      <c r="N64" s="2" t="str">
        <f t="shared" si="3"/>
        <v>SUPA-500</v>
      </c>
      <c r="O64" s="2" t="str">
        <f t="shared" si="4"/>
        <v>Retail</v>
      </c>
      <c r="P64" s="2" t="b">
        <f t="shared" si="5"/>
        <v>1</v>
      </c>
    </row>
    <row r="65" spans="2:16" x14ac:dyDescent="0.3">
      <c r="B65" s="12">
        <v>23380</v>
      </c>
      <c r="C65" s="13" t="s">
        <v>190</v>
      </c>
      <c r="D65" s="14" t="s">
        <v>191</v>
      </c>
      <c r="E65" s="14" t="s">
        <v>39</v>
      </c>
      <c r="F65" s="14" t="s">
        <v>63</v>
      </c>
      <c r="G65" s="41">
        <v>42163</v>
      </c>
      <c r="H65" s="29">
        <v>95</v>
      </c>
      <c r="I65" s="2" t="str">
        <f t="shared" si="0"/>
        <v>Ivory Chang</v>
      </c>
      <c r="K65" s="2">
        <f t="shared" si="1"/>
        <v>6</v>
      </c>
      <c r="L65" s="2" t="str">
        <f t="shared" si="2"/>
        <v>DETA-200</v>
      </c>
      <c r="N65" s="2" t="str">
        <f t="shared" si="3"/>
        <v>DETA-200</v>
      </c>
      <c r="O65" s="2" t="str">
        <f t="shared" si="4"/>
        <v>Retail</v>
      </c>
      <c r="P65" s="2" t="b">
        <f t="shared" si="5"/>
        <v>1</v>
      </c>
    </row>
    <row r="66" spans="2:16" x14ac:dyDescent="0.3">
      <c r="B66" s="12">
        <v>23302</v>
      </c>
      <c r="C66" s="13" t="s">
        <v>192</v>
      </c>
      <c r="D66" s="14" t="s">
        <v>82</v>
      </c>
      <c r="E66" s="14" t="s">
        <v>35</v>
      </c>
      <c r="F66" s="14" t="s">
        <v>100</v>
      </c>
      <c r="G66" s="41">
        <v>41854</v>
      </c>
      <c r="H66" s="29">
        <v>105</v>
      </c>
      <c r="I66" s="2" t="str">
        <f t="shared" si="0"/>
        <v>Isaac Wolf</v>
      </c>
      <c r="K66" s="2">
        <f t="shared" si="1"/>
        <v>6</v>
      </c>
      <c r="L66" s="2" t="str">
        <f t="shared" si="2"/>
        <v>PURA-500</v>
      </c>
      <c r="N66" s="2" t="str">
        <f t="shared" si="3"/>
        <v>PURA-500</v>
      </c>
      <c r="O66" s="2" t="str">
        <f t="shared" si="4"/>
        <v>Online</v>
      </c>
      <c r="P66" s="2" t="b">
        <f t="shared" si="5"/>
        <v>1</v>
      </c>
    </row>
    <row r="67" spans="2:16" x14ac:dyDescent="0.3">
      <c r="B67" s="12">
        <v>23276</v>
      </c>
      <c r="C67" s="13" t="s">
        <v>193</v>
      </c>
      <c r="D67" s="14" t="s">
        <v>194</v>
      </c>
      <c r="E67" s="14" t="s">
        <v>99</v>
      </c>
      <c r="F67" s="14" t="s">
        <v>15</v>
      </c>
      <c r="G67" s="41">
        <v>41805</v>
      </c>
      <c r="H67" s="29">
        <v>65</v>
      </c>
      <c r="I67" s="2" t="str">
        <f t="shared" si="0"/>
        <v>Hayes Rollins</v>
      </c>
      <c r="K67" s="2">
        <f t="shared" si="1"/>
        <v>6</v>
      </c>
      <c r="L67" s="2" t="str">
        <f t="shared" si="2"/>
        <v>PURA-250ml</v>
      </c>
      <c r="N67" s="2" t="str">
        <f t="shared" si="3"/>
        <v>PURA-250</v>
      </c>
      <c r="O67" s="2" t="str">
        <f t="shared" si="4"/>
        <v>Online</v>
      </c>
      <c r="P67" s="2" t="b">
        <f t="shared" si="5"/>
        <v>1</v>
      </c>
    </row>
    <row r="68" spans="2:16" x14ac:dyDescent="0.3">
      <c r="B68" s="12">
        <v>23372</v>
      </c>
      <c r="C68" s="13" t="s">
        <v>195</v>
      </c>
      <c r="D68" s="14" t="s">
        <v>196</v>
      </c>
      <c r="E68" s="14" t="s">
        <v>165</v>
      </c>
      <c r="F68" s="14" t="s">
        <v>15</v>
      </c>
      <c r="G68" s="41">
        <v>41840</v>
      </c>
      <c r="H68" s="29">
        <v>22</v>
      </c>
      <c r="I68" s="2" t="str">
        <f t="shared" si="0"/>
        <v>Phillip Perkins</v>
      </c>
      <c r="K68" s="2">
        <f t="shared" si="1"/>
        <v>6</v>
      </c>
      <c r="L68" s="2" t="str">
        <f t="shared" si="2"/>
        <v>SUPA-500ml</v>
      </c>
      <c r="N68" s="2" t="str">
        <f t="shared" si="3"/>
        <v>SUPA-500</v>
      </c>
      <c r="O68" s="2" t="str">
        <f t="shared" si="4"/>
        <v>Online</v>
      </c>
      <c r="P68" s="2" t="b">
        <f t="shared" si="5"/>
        <v>1</v>
      </c>
    </row>
    <row r="69" spans="2:16" x14ac:dyDescent="0.3">
      <c r="B69" s="12">
        <v>23358</v>
      </c>
      <c r="C69" s="13" t="s">
        <v>197</v>
      </c>
      <c r="D69" s="14" t="s">
        <v>198</v>
      </c>
      <c r="E69" s="14" t="s">
        <v>151</v>
      </c>
      <c r="F69" s="14" t="s">
        <v>66</v>
      </c>
      <c r="G69" s="41">
        <v>41799</v>
      </c>
      <c r="H69" s="29">
        <v>41</v>
      </c>
      <c r="I69" s="2" t="str">
        <f t="shared" si="0"/>
        <v>Joel Rivers</v>
      </c>
      <c r="K69" s="2">
        <f t="shared" si="1"/>
        <v>6</v>
      </c>
      <c r="L69" s="2" t="str">
        <f t="shared" si="2"/>
        <v>SUPA-250ml</v>
      </c>
      <c r="N69" s="2" t="str">
        <f t="shared" si="3"/>
        <v>SUPA-250</v>
      </c>
      <c r="O69" s="2" t="str">
        <f t="shared" si="4"/>
        <v>Retail</v>
      </c>
      <c r="P69" s="2" t="b">
        <f t="shared" si="5"/>
        <v>1</v>
      </c>
    </row>
    <row r="70" spans="2:16" x14ac:dyDescent="0.3">
      <c r="B70" s="12">
        <v>23288</v>
      </c>
      <c r="C70" s="13" t="s">
        <v>199</v>
      </c>
      <c r="D70" s="14" t="s">
        <v>200</v>
      </c>
      <c r="E70" s="14" t="s">
        <v>39</v>
      </c>
      <c r="F70" s="14" t="s">
        <v>59</v>
      </c>
      <c r="G70" s="41">
        <v>42609</v>
      </c>
      <c r="H70" s="29">
        <v>141</v>
      </c>
      <c r="I70" s="2" t="str">
        <f t="shared" ref="I70:I104" si="6">PROPER(C70)</f>
        <v>Ingrid Bush</v>
      </c>
      <c r="K70" s="2">
        <f t="shared" ref="K70:K104" si="7">LEN(O70)</f>
        <v>6</v>
      </c>
      <c r="L70" s="2" t="str">
        <f t="shared" ref="L70:L104" si="8">SUBSTITUTE(E70," ","")</f>
        <v>DETA-200</v>
      </c>
      <c r="N70" s="2" t="str">
        <f t="shared" ref="N70:N104" si="9">SUBSTITUTE(L70,"ml","")</f>
        <v>DETA-200</v>
      </c>
      <c r="O70" s="2" t="str">
        <f t="shared" ref="O70:O104" si="10">TRIM(F70)</f>
        <v>Direct</v>
      </c>
      <c r="P70" s="2" t="b">
        <f t="shared" ref="P70:P104" si="11">ISNUMBER(H70)</f>
        <v>1</v>
      </c>
    </row>
    <row r="71" spans="2:16" x14ac:dyDescent="0.3">
      <c r="B71" s="12">
        <v>23310</v>
      </c>
      <c r="C71" s="13" t="s">
        <v>201</v>
      </c>
      <c r="D71" s="14" t="s">
        <v>202</v>
      </c>
      <c r="E71" s="14" t="s">
        <v>45</v>
      </c>
      <c r="F71" s="14" t="s">
        <v>15</v>
      </c>
      <c r="G71" s="41">
        <v>42194</v>
      </c>
      <c r="H71" s="29">
        <v>41</v>
      </c>
      <c r="I71" s="2" t="str">
        <f t="shared" si="6"/>
        <v>Kenyon Joyce</v>
      </c>
      <c r="K71" s="2">
        <f t="shared" si="7"/>
        <v>6</v>
      </c>
      <c r="L71" s="2" t="str">
        <f t="shared" si="8"/>
        <v>SUPA-500</v>
      </c>
      <c r="N71" s="2" t="str">
        <f t="shared" si="9"/>
        <v>SUPA-500</v>
      </c>
      <c r="O71" s="2" t="str">
        <f t="shared" si="10"/>
        <v>Online</v>
      </c>
      <c r="P71" s="2" t="b">
        <f t="shared" si="11"/>
        <v>1</v>
      </c>
    </row>
    <row r="72" spans="2:16" x14ac:dyDescent="0.3">
      <c r="B72" s="12">
        <v>23300</v>
      </c>
      <c r="C72" s="13" t="s">
        <v>203</v>
      </c>
      <c r="D72" s="14" t="s">
        <v>204</v>
      </c>
      <c r="E72" s="14" t="s">
        <v>141</v>
      </c>
      <c r="F72" s="14" t="s">
        <v>15</v>
      </c>
      <c r="G72" s="41">
        <v>42181</v>
      </c>
      <c r="H72" s="29">
        <v>9.99</v>
      </c>
      <c r="I72" s="2" t="str">
        <f t="shared" si="6"/>
        <v>Rhona Clarke</v>
      </c>
      <c r="K72" s="2">
        <f t="shared" si="7"/>
        <v>6</v>
      </c>
      <c r="L72" s="2" t="str">
        <f t="shared" si="8"/>
        <v>PURA-500ml</v>
      </c>
      <c r="N72" s="2" t="str">
        <f t="shared" si="9"/>
        <v>PURA-500</v>
      </c>
      <c r="O72" s="2" t="str">
        <f t="shared" si="10"/>
        <v>Online</v>
      </c>
      <c r="P72" s="2" t="b">
        <f t="shared" si="11"/>
        <v>1</v>
      </c>
    </row>
    <row r="73" spans="2:16" x14ac:dyDescent="0.3">
      <c r="B73" s="12">
        <v>23346</v>
      </c>
      <c r="C73" s="13" t="s">
        <v>205</v>
      </c>
      <c r="D73" s="14" t="s">
        <v>206</v>
      </c>
      <c r="E73" s="14" t="s">
        <v>16</v>
      </c>
      <c r="F73" s="14" t="s">
        <v>15</v>
      </c>
      <c r="G73" s="41">
        <v>42202</v>
      </c>
      <c r="H73" s="29">
        <v>13</v>
      </c>
      <c r="I73" s="2" t="str">
        <f t="shared" si="6"/>
        <v>Aretha Patton</v>
      </c>
      <c r="K73" s="2">
        <f t="shared" si="7"/>
        <v>6</v>
      </c>
      <c r="L73" s="2" t="str">
        <f t="shared" si="8"/>
        <v>PURA-250</v>
      </c>
      <c r="N73" s="2" t="str">
        <f t="shared" si="9"/>
        <v>PURA-250</v>
      </c>
      <c r="O73" s="2" t="str">
        <f t="shared" si="10"/>
        <v>Online</v>
      </c>
      <c r="P73" s="2" t="b">
        <f t="shared" si="11"/>
        <v>1</v>
      </c>
    </row>
    <row r="74" spans="2:16" x14ac:dyDescent="0.3">
      <c r="B74" s="12">
        <v>23265</v>
      </c>
      <c r="C74" s="13" t="s">
        <v>207</v>
      </c>
      <c r="D74" s="14" t="s">
        <v>208</v>
      </c>
      <c r="E74" s="14" t="s">
        <v>83</v>
      </c>
      <c r="F74" s="14" t="s">
        <v>66</v>
      </c>
      <c r="G74" s="41">
        <v>42165</v>
      </c>
      <c r="H74" s="29">
        <v>14</v>
      </c>
      <c r="I74" s="2" t="str">
        <f t="shared" si="6"/>
        <v>Uriel Benton</v>
      </c>
      <c r="K74" s="2">
        <f t="shared" si="7"/>
        <v>6</v>
      </c>
      <c r="L74" s="2" t="str">
        <f t="shared" si="8"/>
        <v>SUPA-1000ml</v>
      </c>
      <c r="N74" s="2" t="str">
        <f t="shared" si="9"/>
        <v>SUPA-1000</v>
      </c>
      <c r="O74" s="2" t="str">
        <f t="shared" si="10"/>
        <v>Retail</v>
      </c>
      <c r="P74" s="2" t="b">
        <f t="shared" si="11"/>
        <v>1</v>
      </c>
    </row>
    <row r="75" spans="2:16" x14ac:dyDescent="0.3">
      <c r="B75" s="12">
        <v>23314</v>
      </c>
      <c r="C75" s="13" t="s">
        <v>209</v>
      </c>
      <c r="D75" s="14" t="s">
        <v>82</v>
      </c>
      <c r="E75" s="14" t="s">
        <v>39</v>
      </c>
      <c r="F75" s="14" t="s">
        <v>66</v>
      </c>
      <c r="G75" s="41">
        <v>42558</v>
      </c>
      <c r="H75" s="29">
        <v>95</v>
      </c>
      <c r="I75" s="2" t="str">
        <f t="shared" si="6"/>
        <v>Maxine Gentry</v>
      </c>
      <c r="K75" s="2">
        <f t="shared" si="7"/>
        <v>6</v>
      </c>
      <c r="L75" s="2" t="str">
        <f t="shared" si="8"/>
        <v>DETA-200</v>
      </c>
      <c r="N75" s="2" t="str">
        <f t="shared" si="9"/>
        <v>DETA-200</v>
      </c>
      <c r="O75" s="2" t="str">
        <f t="shared" si="10"/>
        <v>Retail</v>
      </c>
      <c r="P75" s="2" t="b">
        <f t="shared" si="11"/>
        <v>1</v>
      </c>
    </row>
    <row r="76" spans="2:16" x14ac:dyDescent="0.3">
      <c r="B76" s="12">
        <v>23273</v>
      </c>
      <c r="C76" s="13" t="s">
        <v>210</v>
      </c>
      <c r="D76" s="14" t="s">
        <v>211</v>
      </c>
      <c r="E76" s="14" t="s">
        <v>76</v>
      </c>
      <c r="F76" s="14" t="s">
        <v>15</v>
      </c>
      <c r="G76" s="41">
        <v>42532</v>
      </c>
      <c r="H76" s="29">
        <v>22</v>
      </c>
      <c r="I76" s="2" t="str">
        <f t="shared" si="6"/>
        <v>Isaac Cooper</v>
      </c>
      <c r="K76" s="2">
        <f t="shared" si="7"/>
        <v>6</v>
      </c>
      <c r="L76" s="2" t="str">
        <f t="shared" si="8"/>
        <v>DETA-200ml</v>
      </c>
      <c r="N76" s="2" t="str">
        <f t="shared" si="9"/>
        <v>DETA-200</v>
      </c>
      <c r="O76" s="2" t="str">
        <f t="shared" si="10"/>
        <v>Online</v>
      </c>
      <c r="P76" s="2" t="b">
        <f t="shared" si="11"/>
        <v>1</v>
      </c>
    </row>
    <row r="77" spans="2:16" x14ac:dyDescent="0.3">
      <c r="B77" s="12">
        <v>23324</v>
      </c>
      <c r="C77" s="13" t="s">
        <v>212</v>
      </c>
      <c r="D77" s="14" t="s">
        <v>175</v>
      </c>
      <c r="E77" s="14" t="s">
        <v>35</v>
      </c>
      <c r="F77" s="14" t="s">
        <v>66</v>
      </c>
      <c r="G77" s="41">
        <v>42522</v>
      </c>
      <c r="H77" s="29">
        <v>193</v>
      </c>
      <c r="I77" s="2" t="str">
        <f t="shared" si="6"/>
        <v>Noble Warner</v>
      </c>
      <c r="K77" s="2">
        <f t="shared" si="7"/>
        <v>6</v>
      </c>
      <c r="L77" s="2" t="str">
        <f t="shared" si="8"/>
        <v>PURA-500</v>
      </c>
      <c r="N77" s="2" t="str">
        <f t="shared" si="9"/>
        <v>PURA-500</v>
      </c>
      <c r="O77" s="2" t="str">
        <f t="shared" si="10"/>
        <v>Retail</v>
      </c>
      <c r="P77" s="2" t="b">
        <f t="shared" si="11"/>
        <v>1</v>
      </c>
    </row>
    <row r="78" spans="2:16" x14ac:dyDescent="0.3">
      <c r="B78" s="12">
        <v>23343</v>
      </c>
      <c r="C78" s="13" t="s">
        <v>213</v>
      </c>
      <c r="D78" s="14" t="s">
        <v>91</v>
      </c>
      <c r="E78" s="14" t="s">
        <v>73</v>
      </c>
      <c r="F78" s="14" t="s">
        <v>100</v>
      </c>
      <c r="G78" s="41">
        <v>41864</v>
      </c>
      <c r="H78" s="29">
        <v>42</v>
      </c>
      <c r="I78" s="2" t="str">
        <f t="shared" si="6"/>
        <v>Josiah Yates</v>
      </c>
      <c r="K78" s="2">
        <f t="shared" si="7"/>
        <v>6</v>
      </c>
      <c r="L78" s="2" t="str">
        <f t="shared" si="8"/>
        <v>SUPA-2000ml</v>
      </c>
      <c r="N78" s="2" t="str">
        <f t="shared" si="9"/>
        <v>SUPA-2000</v>
      </c>
      <c r="O78" s="2" t="str">
        <f t="shared" si="10"/>
        <v>Online</v>
      </c>
      <c r="P78" s="2" t="b">
        <f t="shared" si="11"/>
        <v>1</v>
      </c>
    </row>
    <row r="79" spans="2:16" x14ac:dyDescent="0.3">
      <c r="B79" s="12">
        <v>23296</v>
      </c>
      <c r="C79" s="13" t="s">
        <v>214</v>
      </c>
      <c r="D79" s="14" t="s">
        <v>75</v>
      </c>
      <c r="E79" s="14" t="s">
        <v>32</v>
      </c>
      <c r="F79" s="14" t="s">
        <v>66</v>
      </c>
      <c r="G79" s="41">
        <v>42566</v>
      </c>
      <c r="H79" s="29">
        <v>37</v>
      </c>
      <c r="I79" s="2" t="str">
        <f t="shared" si="6"/>
        <v>India Gilbert</v>
      </c>
      <c r="K79" s="2">
        <f t="shared" si="7"/>
        <v>6</v>
      </c>
      <c r="L79" s="2" t="str">
        <f t="shared" si="8"/>
        <v>PURA-200</v>
      </c>
      <c r="N79" s="2" t="str">
        <f t="shared" si="9"/>
        <v>PURA-200</v>
      </c>
      <c r="O79" s="2" t="str">
        <f t="shared" si="10"/>
        <v>Retail</v>
      </c>
      <c r="P79" s="2" t="b">
        <f t="shared" si="11"/>
        <v>1</v>
      </c>
    </row>
    <row r="80" spans="2:16" x14ac:dyDescent="0.3">
      <c r="B80" s="12">
        <v>23353</v>
      </c>
      <c r="C80" s="13" t="s">
        <v>215</v>
      </c>
      <c r="D80" s="14" t="s">
        <v>202</v>
      </c>
      <c r="E80" s="14" t="s">
        <v>45</v>
      </c>
      <c r="F80" s="14" t="s">
        <v>182</v>
      </c>
      <c r="G80" s="41">
        <v>42584</v>
      </c>
      <c r="H80" s="29">
        <v>168</v>
      </c>
      <c r="I80" s="2" t="str">
        <f t="shared" si="6"/>
        <v>Zahir Fields</v>
      </c>
      <c r="K80" s="2">
        <f t="shared" si="7"/>
        <v>6</v>
      </c>
      <c r="L80" s="2" t="str">
        <f t="shared" si="8"/>
        <v>SUPA-500</v>
      </c>
      <c r="N80" s="2" t="str">
        <f t="shared" si="9"/>
        <v>SUPA-500</v>
      </c>
      <c r="O80" s="2" t="str">
        <f t="shared" si="10"/>
        <v>Direct</v>
      </c>
      <c r="P80" s="2" t="b">
        <f t="shared" si="11"/>
        <v>1</v>
      </c>
    </row>
    <row r="81" spans="2:16" x14ac:dyDescent="0.3">
      <c r="B81" s="12">
        <v>23311</v>
      </c>
      <c r="C81" s="13" t="s">
        <v>216</v>
      </c>
      <c r="D81" s="14" t="s">
        <v>217</v>
      </c>
      <c r="E81" s="14" t="s">
        <v>47</v>
      </c>
      <c r="F81" s="14" t="s">
        <v>66</v>
      </c>
      <c r="G81" s="41">
        <v>42533</v>
      </c>
      <c r="H81" s="29">
        <v>18</v>
      </c>
      <c r="I81" s="2" t="str">
        <f t="shared" si="6"/>
        <v>Forrest Macdonald</v>
      </c>
      <c r="K81" s="2">
        <f t="shared" si="7"/>
        <v>6</v>
      </c>
      <c r="L81" s="2" t="str">
        <f t="shared" si="8"/>
        <v>SUPA-1000</v>
      </c>
      <c r="N81" s="2" t="str">
        <f t="shared" si="9"/>
        <v>SUPA-1000</v>
      </c>
      <c r="O81" s="2" t="str">
        <f t="shared" si="10"/>
        <v>Retail</v>
      </c>
      <c r="P81" s="2" t="b">
        <f t="shared" si="11"/>
        <v>1</v>
      </c>
    </row>
    <row r="82" spans="2:16" x14ac:dyDescent="0.3">
      <c r="B82" s="12">
        <v>23378</v>
      </c>
      <c r="C82" s="13" t="s">
        <v>218</v>
      </c>
      <c r="D82" s="14" t="s">
        <v>219</v>
      </c>
      <c r="E82" s="14" t="s">
        <v>99</v>
      </c>
      <c r="F82" s="14" t="s">
        <v>220</v>
      </c>
      <c r="G82" s="41">
        <v>42240</v>
      </c>
      <c r="H82" s="29">
        <v>157</v>
      </c>
      <c r="I82" s="2" t="str">
        <f t="shared" si="6"/>
        <v>Brynne Mcgowan</v>
      </c>
      <c r="K82" s="2">
        <f t="shared" si="7"/>
        <v>6</v>
      </c>
      <c r="L82" s="2" t="str">
        <f t="shared" si="8"/>
        <v>PURA-250ml</v>
      </c>
      <c r="N82" s="2" t="str">
        <f t="shared" si="9"/>
        <v>PURA-250</v>
      </c>
      <c r="O82" s="2" t="str">
        <f t="shared" si="10"/>
        <v>Online</v>
      </c>
      <c r="P82" s="2" t="b">
        <f t="shared" si="11"/>
        <v>1</v>
      </c>
    </row>
    <row r="83" spans="2:16" x14ac:dyDescent="0.3">
      <c r="B83" s="12">
        <v>23283</v>
      </c>
      <c r="C83" s="13" t="s">
        <v>221</v>
      </c>
      <c r="D83" s="14" t="s">
        <v>222</v>
      </c>
      <c r="E83" s="14" t="s">
        <v>114</v>
      </c>
      <c r="F83" s="14" t="s">
        <v>100</v>
      </c>
      <c r="G83" s="41">
        <v>42552</v>
      </c>
      <c r="H83" s="29">
        <v>142</v>
      </c>
      <c r="I83" s="2" t="str">
        <f t="shared" si="6"/>
        <v>Lani Sweet</v>
      </c>
      <c r="K83" s="2">
        <f t="shared" si="7"/>
        <v>6</v>
      </c>
      <c r="L83" s="2" t="str">
        <f t="shared" si="8"/>
        <v>DETA-800ml</v>
      </c>
      <c r="N83" s="2" t="str">
        <f t="shared" si="9"/>
        <v>DETA-800</v>
      </c>
      <c r="O83" s="2" t="str">
        <f t="shared" si="10"/>
        <v>Online</v>
      </c>
      <c r="P83" s="2" t="b">
        <f t="shared" si="11"/>
        <v>1</v>
      </c>
    </row>
    <row r="84" spans="2:16" x14ac:dyDescent="0.3">
      <c r="B84" s="12">
        <v>23292</v>
      </c>
      <c r="C84" s="13" t="s">
        <v>223</v>
      </c>
      <c r="D84" s="14" t="s">
        <v>224</v>
      </c>
      <c r="E84" s="14" t="s">
        <v>83</v>
      </c>
      <c r="F84" s="14" t="s">
        <v>15</v>
      </c>
      <c r="G84" s="41">
        <v>41881</v>
      </c>
      <c r="H84" s="29">
        <v>73</v>
      </c>
      <c r="I84" s="2" t="str">
        <f t="shared" si="6"/>
        <v>Liberty Mcbride</v>
      </c>
      <c r="K84" s="2">
        <f t="shared" si="7"/>
        <v>6</v>
      </c>
      <c r="L84" s="2" t="str">
        <f t="shared" si="8"/>
        <v>SUPA-1000ml</v>
      </c>
      <c r="N84" s="2" t="str">
        <f t="shared" si="9"/>
        <v>SUPA-1000</v>
      </c>
      <c r="O84" s="2" t="str">
        <f t="shared" si="10"/>
        <v>Online</v>
      </c>
      <c r="P84" s="2" t="b">
        <f t="shared" si="11"/>
        <v>1</v>
      </c>
    </row>
    <row r="85" spans="2:16" x14ac:dyDescent="0.3">
      <c r="B85" s="12">
        <v>23328</v>
      </c>
      <c r="C85" s="13" t="s">
        <v>225</v>
      </c>
      <c r="D85" s="14" t="s">
        <v>226</v>
      </c>
      <c r="E85" s="14" t="s">
        <v>32</v>
      </c>
      <c r="F85" s="14" t="s">
        <v>66</v>
      </c>
      <c r="G85" s="41">
        <v>41791</v>
      </c>
      <c r="H85" s="29">
        <v>102</v>
      </c>
      <c r="I85" s="2" t="str">
        <f t="shared" si="6"/>
        <v>Keaton Wolfe</v>
      </c>
      <c r="K85" s="2">
        <f t="shared" si="7"/>
        <v>6</v>
      </c>
      <c r="L85" s="2" t="str">
        <f t="shared" si="8"/>
        <v>PURA-200</v>
      </c>
      <c r="N85" s="2" t="str">
        <f t="shared" si="9"/>
        <v>PURA-200</v>
      </c>
      <c r="O85" s="2" t="str">
        <f t="shared" si="10"/>
        <v>Retail</v>
      </c>
      <c r="P85" s="2" t="b">
        <f t="shared" si="11"/>
        <v>1</v>
      </c>
    </row>
    <row r="86" spans="2:16" x14ac:dyDescent="0.3">
      <c r="B86" s="12">
        <v>23289</v>
      </c>
      <c r="C86" s="13" t="s">
        <v>227</v>
      </c>
      <c r="D86" s="14" t="s">
        <v>228</v>
      </c>
      <c r="E86" s="14" t="s">
        <v>41</v>
      </c>
      <c r="F86" s="14" t="s">
        <v>66</v>
      </c>
      <c r="G86" s="41">
        <v>41853</v>
      </c>
      <c r="H86" s="29">
        <v>166</v>
      </c>
      <c r="I86" s="2" t="str">
        <f t="shared" si="6"/>
        <v>Deacon Craig</v>
      </c>
      <c r="K86" s="2">
        <f t="shared" si="7"/>
        <v>6</v>
      </c>
      <c r="L86" s="2" t="str">
        <f t="shared" si="8"/>
        <v>DETA-800</v>
      </c>
      <c r="N86" s="2" t="str">
        <f t="shared" si="9"/>
        <v>DETA-800</v>
      </c>
      <c r="O86" s="2" t="str">
        <f t="shared" si="10"/>
        <v>Retail</v>
      </c>
      <c r="P86" s="2" t="b">
        <f t="shared" si="11"/>
        <v>1</v>
      </c>
    </row>
    <row r="87" spans="2:16" x14ac:dyDescent="0.3">
      <c r="B87" s="12">
        <v>23303</v>
      </c>
      <c r="C87" s="13" t="s">
        <v>229</v>
      </c>
      <c r="D87" s="14" t="s">
        <v>230</v>
      </c>
      <c r="E87" s="14" t="s">
        <v>41</v>
      </c>
      <c r="F87" s="14" t="s">
        <v>63</v>
      </c>
      <c r="G87" s="41">
        <v>41831</v>
      </c>
      <c r="H87" s="29">
        <v>176</v>
      </c>
      <c r="I87" s="2" t="str">
        <f t="shared" si="6"/>
        <v>Guinevere Key</v>
      </c>
      <c r="K87" s="2">
        <f t="shared" si="7"/>
        <v>6</v>
      </c>
      <c r="L87" s="2" t="str">
        <f t="shared" si="8"/>
        <v>DETA-800</v>
      </c>
      <c r="N87" s="2" t="str">
        <f t="shared" si="9"/>
        <v>DETA-800</v>
      </c>
      <c r="O87" s="2" t="str">
        <f t="shared" si="10"/>
        <v>Retail</v>
      </c>
      <c r="P87" s="2" t="b">
        <f t="shared" si="11"/>
        <v>1</v>
      </c>
    </row>
    <row r="88" spans="2:16" x14ac:dyDescent="0.3">
      <c r="B88" s="12">
        <v>23336</v>
      </c>
      <c r="C88" s="13" t="s">
        <v>231</v>
      </c>
      <c r="D88" s="14" t="s">
        <v>232</v>
      </c>
      <c r="E88" s="14" t="s">
        <v>99</v>
      </c>
      <c r="F88" s="14" t="s">
        <v>89</v>
      </c>
      <c r="G88" s="41">
        <v>42245</v>
      </c>
      <c r="H88" s="29">
        <v>7</v>
      </c>
      <c r="I88" s="2" t="str">
        <f t="shared" si="6"/>
        <v>Petra Mckenzie</v>
      </c>
      <c r="K88" s="2">
        <f t="shared" si="7"/>
        <v>6</v>
      </c>
      <c r="L88" s="2" t="str">
        <f t="shared" si="8"/>
        <v>PURA-250ml</v>
      </c>
      <c r="N88" s="2" t="str">
        <f t="shared" si="9"/>
        <v>PURA-250</v>
      </c>
      <c r="O88" s="2" t="str">
        <f t="shared" si="10"/>
        <v>Retail</v>
      </c>
      <c r="P88" s="2" t="b">
        <f t="shared" si="11"/>
        <v>1</v>
      </c>
    </row>
    <row r="89" spans="2:16" x14ac:dyDescent="0.3">
      <c r="B89" s="12">
        <v>23280</v>
      </c>
      <c r="C89" s="13" t="s">
        <v>233</v>
      </c>
      <c r="D89" s="14" t="s">
        <v>175</v>
      </c>
      <c r="E89" s="14" t="s">
        <v>35</v>
      </c>
      <c r="F89" s="14" t="s">
        <v>15</v>
      </c>
      <c r="G89" s="41">
        <v>41810</v>
      </c>
      <c r="H89" s="29">
        <v>30</v>
      </c>
      <c r="I89" s="2" t="str">
        <f t="shared" si="6"/>
        <v>James Spencer</v>
      </c>
      <c r="K89" s="2">
        <f t="shared" si="7"/>
        <v>6</v>
      </c>
      <c r="L89" s="2" t="str">
        <f t="shared" si="8"/>
        <v>PURA-500</v>
      </c>
      <c r="N89" s="2" t="str">
        <f t="shared" si="9"/>
        <v>PURA-500</v>
      </c>
      <c r="O89" s="2" t="str">
        <f t="shared" si="10"/>
        <v>Online</v>
      </c>
      <c r="P89" s="2" t="b">
        <f t="shared" si="11"/>
        <v>1</v>
      </c>
    </row>
    <row r="90" spans="2:16" x14ac:dyDescent="0.3">
      <c r="B90" s="12">
        <v>23270</v>
      </c>
      <c r="C90" s="13" t="s">
        <v>234</v>
      </c>
      <c r="D90" s="14" t="s">
        <v>235</v>
      </c>
      <c r="E90" s="14" t="s">
        <v>83</v>
      </c>
      <c r="F90" s="14" t="s">
        <v>66</v>
      </c>
      <c r="G90" s="41">
        <v>42211</v>
      </c>
      <c r="H90" s="29">
        <v>67</v>
      </c>
      <c r="I90" s="2" t="str">
        <f t="shared" si="6"/>
        <v>Wanda Garza</v>
      </c>
      <c r="K90" s="2">
        <f t="shared" si="7"/>
        <v>6</v>
      </c>
      <c r="L90" s="2" t="str">
        <f t="shared" si="8"/>
        <v>SUPA-1000ml</v>
      </c>
      <c r="N90" s="2" t="str">
        <f t="shared" si="9"/>
        <v>SUPA-1000</v>
      </c>
      <c r="O90" s="2" t="str">
        <f t="shared" si="10"/>
        <v>Retail</v>
      </c>
      <c r="P90" s="2" t="b">
        <f t="shared" si="11"/>
        <v>1</v>
      </c>
    </row>
    <row r="91" spans="2:16" x14ac:dyDescent="0.3">
      <c r="B91" s="12">
        <v>23360</v>
      </c>
      <c r="C91" s="13" t="s">
        <v>236</v>
      </c>
      <c r="D91" s="14" t="s">
        <v>136</v>
      </c>
      <c r="E91" s="14" t="s">
        <v>47</v>
      </c>
      <c r="F91" s="14" t="s">
        <v>15</v>
      </c>
      <c r="G91" s="41">
        <v>42530</v>
      </c>
      <c r="H91" s="29">
        <v>37</v>
      </c>
      <c r="I91" s="2" t="str">
        <f t="shared" si="6"/>
        <v>Barrett Mckinney</v>
      </c>
      <c r="K91" s="2">
        <f t="shared" si="7"/>
        <v>6</v>
      </c>
      <c r="L91" s="2" t="str">
        <f t="shared" si="8"/>
        <v>SUPA-1000</v>
      </c>
      <c r="N91" s="2" t="str">
        <f t="shared" si="9"/>
        <v>SUPA-1000</v>
      </c>
      <c r="O91" s="2" t="str">
        <f t="shared" si="10"/>
        <v>Online</v>
      </c>
      <c r="P91" s="2" t="b">
        <f t="shared" si="11"/>
        <v>1</v>
      </c>
    </row>
    <row r="92" spans="2:16" x14ac:dyDescent="0.3">
      <c r="B92" s="12">
        <v>23375</v>
      </c>
      <c r="C92" s="13" t="s">
        <v>237</v>
      </c>
      <c r="D92" s="14" t="s">
        <v>167</v>
      </c>
      <c r="E92" s="14" t="s">
        <v>41</v>
      </c>
      <c r="F92" s="14" t="s">
        <v>66</v>
      </c>
      <c r="G92" s="41">
        <v>42174</v>
      </c>
      <c r="H92" s="29">
        <v>5</v>
      </c>
      <c r="I92" s="2" t="str">
        <f t="shared" si="6"/>
        <v>Brittany Burris</v>
      </c>
      <c r="K92" s="2">
        <f t="shared" si="7"/>
        <v>6</v>
      </c>
      <c r="L92" s="2" t="str">
        <f t="shared" si="8"/>
        <v>DETA-800</v>
      </c>
      <c r="N92" s="2" t="str">
        <f t="shared" si="9"/>
        <v>DETA-800</v>
      </c>
      <c r="O92" s="2" t="str">
        <f t="shared" si="10"/>
        <v>Retail</v>
      </c>
      <c r="P92" s="2" t="b">
        <f t="shared" si="11"/>
        <v>1</v>
      </c>
    </row>
    <row r="93" spans="2:16" x14ac:dyDescent="0.3">
      <c r="B93" s="12">
        <v>23337</v>
      </c>
      <c r="C93" s="13" t="s">
        <v>238</v>
      </c>
      <c r="D93" s="14" t="s">
        <v>239</v>
      </c>
      <c r="E93" s="14" t="s">
        <v>32</v>
      </c>
      <c r="F93" s="14" t="s">
        <v>89</v>
      </c>
      <c r="G93" s="41">
        <v>42596</v>
      </c>
      <c r="H93" s="29">
        <v>82</v>
      </c>
      <c r="I93" s="2" t="str">
        <f t="shared" si="6"/>
        <v>Bell Prince</v>
      </c>
      <c r="K93" s="2">
        <f t="shared" si="7"/>
        <v>6</v>
      </c>
      <c r="L93" s="2" t="str">
        <f t="shared" si="8"/>
        <v>PURA-200</v>
      </c>
      <c r="N93" s="2" t="str">
        <f t="shared" si="9"/>
        <v>PURA-200</v>
      </c>
      <c r="O93" s="2" t="str">
        <f t="shared" si="10"/>
        <v>Retail</v>
      </c>
      <c r="P93" s="2" t="b">
        <f t="shared" si="11"/>
        <v>1</v>
      </c>
    </row>
    <row r="94" spans="2:16" x14ac:dyDescent="0.3">
      <c r="B94" s="12">
        <v>23301</v>
      </c>
      <c r="C94" s="13" t="s">
        <v>240</v>
      </c>
      <c r="D94" s="14" t="s">
        <v>241</v>
      </c>
      <c r="E94" s="14" t="s">
        <v>165</v>
      </c>
      <c r="F94" s="14" t="s">
        <v>66</v>
      </c>
      <c r="G94" s="41">
        <v>42205</v>
      </c>
      <c r="H94" s="29">
        <v>108</v>
      </c>
      <c r="I94" s="2" t="str">
        <f t="shared" si="6"/>
        <v>Maxwell Parker</v>
      </c>
      <c r="K94" s="2">
        <f t="shared" si="7"/>
        <v>6</v>
      </c>
      <c r="L94" s="2" t="str">
        <f t="shared" si="8"/>
        <v>SUPA-500ml</v>
      </c>
      <c r="N94" s="2" t="str">
        <f t="shared" si="9"/>
        <v>SUPA-500</v>
      </c>
      <c r="O94" s="2" t="str">
        <f t="shared" si="10"/>
        <v>Retail</v>
      </c>
      <c r="P94" s="2" t="b">
        <f t="shared" si="11"/>
        <v>1</v>
      </c>
    </row>
    <row r="95" spans="2:16" x14ac:dyDescent="0.3">
      <c r="B95" s="12">
        <v>23271</v>
      </c>
      <c r="C95" s="13" t="s">
        <v>242</v>
      </c>
      <c r="D95" s="14" t="s">
        <v>243</v>
      </c>
      <c r="E95" s="14" t="s">
        <v>49</v>
      </c>
      <c r="F95" s="14" t="s">
        <v>66</v>
      </c>
      <c r="G95" s="41">
        <v>41854</v>
      </c>
      <c r="H95" s="29">
        <v>125</v>
      </c>
      <c r="I95" s="2" t="str">
        <f t="shared" si="6"/>
        <v>Athena Fitzpatrick</v>
      </c>
      <c r="K95" s="2">
        <f t="shared" si="7"/>
        <v>6</v>
      </c>
      <c r="L95" s="2" t="str">
        <f t="shared" si="8"/>
        <v>SUPA-2000</v>
      </c>
      <c r="N95" s="2" t="str">
        <f t="shared" si="9"/>
        <v>SUPA-2000</v>
      </c>
      <c r="O95" s="2" t="str">
        <f t="shared" si="10"/>
        <v>Retail</v>
      </c>
      <c r="P95" s="2" t="b">
        <f t="shared" si="11"/>
        <v>1</v>
      </c>
    </row>
    <row r="96" spans="2:16" x14ac:dyDescent="0.3">
      <c r="B96" s="12">
        <v>23354</v>
      </c>
      <c r="C96" s="13" t="s">
        <v>244</v>
      </c>
      <c r="D96" s="14" t="s">
        <v>187</v>
      </c>
      <c r="E96" s="14" t="s">
        <v>28</v>
      </c>
      <c r="F96" s="14" t="s">
        <v>100</v>
      </c>
      <c r="G96" s="41">
        <v>42557</v>
      </c>
      <c r="H96" s="29">
        <v>84</v>
      </c>
      <c r="I96" s="2" t="str">
        <f t="shared" si="6"/>
        <v>Gwendolyn Mccarty</v>
      </c>
      <c r="K96" s="2">
        <f t="shared" si="7"/>
        <v>6</v>
      </c>
      <c r="L96" s="2" t="str">
        <f t="shared" si="8"/>
        <v>PURA-100</v>
      </c>
      <c r="N96" s="2" t="str">
        <f t="shared" si="9"/>
        <v>PURA-100</v>
      </c>
      <c r="O96" s="2" t="str">
        <f t="shared" si="10"/>
        <v>Online</v>
      </c>
      <c r="P96" s="2" t="b">
        <f t="shared" si="11"/>
        <v>1</v>
      </c>
    </row>
    <row r="97" spans="2:16" x14ac:dyDescent="0.3">
      <c r="B97" s="12">
        <v>23340</v>
      </c>
      <c r="C97" s="13" t="s">
        <v>245</v>
      </c>
      <c r="D97" s="14" t="s">
        <v>246</v>
      </c>
      <c r="E97" s="14" t="s">
        <v>41</v>
      </c>
      <c r="F97" s="14" t="s">
        <v>15</v>
      </c>
      <c r="G97" s="41">
        <v>42581</v>
      </c>
      <c r="H97" s="29">
        <v>85</v>
      </c>
      <c r="I97" s="2" t="str">
        <f t="shared" si="6"/>
        <v>Lael Gould</v>
      </c>
      <c r="K97" s="2">
        <f t="shared" si="7"/>
        <v>6</v>
      </c>
      <c r="L97" s="2" t="str">
        <f t="shared" si="8"/>
        <v>DETA-800</v>
      </c>
      <c r="N97" s="2" t="str">
        <f t="shared" si="9"/>
        <v>DETA-800</v>
      </c>
      <c r="O97" s="2" t="str">
        <f t="shared" si="10"/>
        <v>Online</v>
      </c>
      <c r="P97" s="2" t="b">
        <f t="shared" si="11"/>
        <v>1</v>
      </c>
    </row>
    <row r="98" spans="2:16" x14ac:dyDescent="0.3">
      <c r="B98" s="12">
        <v>23365</v>
      </c>
      <c r="C98" s="13" t="s">
        <v>247</v>
      </c>
      <c r="D98" s="14" t="s">
        <v>248</v>
      </c>
      <c r="E98" s="14" t="s">
        <v>114</v>
      </c>
      <c r="F98" s="14" t="s">
        <v>66</v>
      </c>
      <c r="G98" s="41">
        <v>42227</v>
      </c>
      <c r="H98" s="29">
        <v>165</v>
      </c>
      <c r="I98" s="2" t="str">
        <f t="shared" si="6"/>
        <v>Gwendolyn Walton</v>
      </c>
      <c r="K98" s="2">
        <f t="shared" si="7"/>
        <v>6</v>
      </c>
      <c r="L98" s="2" t="str">
        <f t="shared" si="8"/>
        <v>DETA-800ml</v>
      </c>
      <c r="N98" s="2" t="str">
        <f t="shared" si="9"/>
        <v>DETA-800</v>
      </c>
      <c r="O98" s="2" t="str">
        <f t="shared" si="10"/>
        <v>Retail</v>
      </c>
      <c r="P98" s="2" t="b">
        <f t="shared" si="11"/>
        <v>1</v>
      </c>
    </row>
    <row r="99" spans="2:16" x14ac:dyDescent="0.3">
      <c r="B99" s="12">
        <v>23281</v>
      </c>
      <c r="C99" s="13" t="s">
        <v>249</v>
      </c>
      <c r="D99" s="14" t="s">
        <v>206</v>
      </c>
      <c r="E99" s="14" t="s">
        <v>28</v>
      </c>
      <c r="F99" s="14" t="s">
        <v>66</v>
      </c>
      <c r="G99" s="41">
        <v>41802</v>
      </c>
      <c r="H99" s="29">
        <v>134</v>
      </c>
      <c r="I99" s="2" t="str">
        <f t="shared" si="6"/>
        <v>Adria Kaufman</v>
      </c>
      <c r="K99" s="2">
        <f t="shared" si="7"/>
        <v>6</v>
      </c>
      <c r="L99" s="2" t="str">
        <f t="shared" si="8"/>
        <v>PURA-100</v>
      </c>
      <c r="N99" s="2" t="str">
        <f t="shared" si="9"/>
        <v>PURA-100</v>
      </c>
      <c r="O99" s="2" t="str">
        <f t="shared" si="10"/>
        <v>Retail</v>
      </c>
      <c r="P99" s="2" t="b">
        <f t="shared" si="11"/>
        <v>1</v>
      </c>
    </row>
    <row r="100" spans="2:16" x14ac:dyDescent="0.3">
      <c r="B100" s="12">
        <v>23285</v>
      </c>
      <c r="C100" s="13" t="s">
        <v>250</v>
      </c>
      <c r="D100" s="14" t="s">
        <v>187</v>
      </c>
      <c r="E100" s="14" t="s">
        <v>117</v>
      </c>
      <c r="F100" s="14" t="s">
        <v>66</v>
      </c>
      <c r="G100" s="41">
        <v>41866</v>
      </c>
      <c r="H100" s="29">
        <v>9</v>
      </c>
      <c r="I100" s="2" t="str">
        <f t="shared" si="6"/>
        <v>Leonard Cardenas</v>
      </c>
      <c r="K100" s="2">
        <f t="shared" si="7"/>
        <v>6</v>
      </c>
      <c r="L100" s="2" t="str">
        <f t="shared" si="8"/>
        <v>DETA-100ml</v>
      </c>
      <c r="N100" s="2" t="str">
        <f t="shared" si="9"/>
        <v>DETA-100</v>
      </c>
      <c r="O100" s="2" t="str">
        <f t="shared" si="10"/>
        <v>Retail</v>
      </c>
      <c r="P100" s="2" t="b">
        <f t="shared" si="11"/>
        <v>1</v>
      </c>
    </row>
    <row r="101" spans="2:16" x14ac:dyDescent="0.3">
      <c r="B101" s="12">
        <v>23326</v>
      </c>
      <c r="C101" s="13" t="s">
        <v>251</v>
      </c>
      <c r="D101" s="14" t="s">
        <v>252</v>
      </c>
      <c r="E101" s="14" t="s">
        <v>151</v>
      </c>
      <c r="F101" s="14" t="s">
        <v>66</v>
      </c>
      <c r="G101" s="41">
        <v>41858</v>
      </c>
      <c r="H101" s="29">
        <v>126</v>
      </c>
      <c r="I101" s="2" t="str">
        <f t="shared" si="6"/>
        <v>Katelyn Joseph</v>
      </c>
      <c r="K101" s="2">
        <f t="shared" si="7"/>
        <v>6</v>
      </c>
      <c r="L101" s="2" t="str">
        <f t="shared" si="8"/>
        <v>SUPA-250ml</v>
      </c>
      <c r="N101" s="2" t="str">
        <f t="shared" si="9"/>
        <v>SUPA-250</v>
      </c>
      <c r="O101" s="2" t="str">
        <f t="shared" si="10"/>
        <v>Retail</v>
      </c>
      <c r="P101" s="2" t="b">
        <f t="shared" si="11"/>
        <v>1</v>
      </c>
    </row>
    <row r="102" spans="2:16" x14ac:dyDescent="0.3">
      <c r="B102" s="12">
        <v>23361</v>
      </c>
      <c r="C102" s="13" t="s">
        <v>253</v>
      </c>
      <c r="D102" s="14" t="s">
        <v>254</v>
      </c>
      <c r="E102" s="14" t="s">
        <v>28</v>
      </c>
      <c r="F102" s="14" t="s">
        <v>15</v>
      </c>
      <c r="G102" s="41">
        <v>42522</v>
      </c>
      <c r="H102" s="29">
        <v>184</v>
      </c>
      <c r="I102" s="2" t="str">
        <f t="shared" si="6"/>
        <v>Benedict Byrd</v>
      </c>
      <c r="K102" s="2">
        <f t="shared" si="7"/>
        <v>6</v>
      </c>
      <c r="L102" s="2" t="str">
        <f t="shared" si="8"/>
        <v>PURA-100</v>
      </c>
      <c r="N102" s="2" t="str">
        <f t="shared" si="9"/>
        <v>PURA-100</v>
      </c>
      <c r="O102" s="2" t="str">
        <f t="shared" si="10"/>
        <v>Online</v>
      </c>
      <c r="P102" s="2" t="b">
        <f t="shared" si="11"/>
        <v>1</v>
      </c>
    </row>
    <row r="103" spans="2:16" x14ac:dyDescent="0.3">
      <c r="B103" s="12">
        <v>23376</v>
      </c>
      <c r="C103" s="13" t="s">
        <v>255</v>
      </c>
      <c r="D103" s="14" t="s">
        <v>153</v>
      </c>
      <c r="E103" s="14" t="s">
        <v>39</v>
      </c>
      <c r="F103" s="14" t="s">
        <v>59</v>
      </c>
      <c r="G103" s="41">
        <v>42185</v>
      </c>
      <c r="H103" s="29">
        <v>85</v>
      </c>
      <c r="I103" s="2" t="str">
        <f t="shared" si="6"/>
        <v>Imogene Bradshaw</v>
      </c>
      <c r="K103" s="2">
        <f t="shared" si="7"/>
        <v>6</v>
      </c>
      <c r="L103" s="2" t="str">
        <f t="shared" si="8"/>
        <v>DETA-200</v>
      </c>
      <c r="N103" s="2" t="str">
        <f t="shared" si="9"/>
        <v>DETA-200</v>
      </c>
      <c r="O103" s="2" t="str">
        <f t="shared" si="10"/>
        <v>Direct</v>
      </c>
      <c r="P103" s="2" t="b">
        <f t="shared" si="11"/>
        <v>1</v>
      </c>
    </row>
    <row r="104" spans="2:16" ht="18.600000000000001" thickBot="1" x14ac:dyDescent="0.35">
      <c r="B104" s="20">
        <v>23371</v>
      </c>
      <c r="C104" s="43" t="s">
        <v>256</v>
      </c>
      <c r="D104" s="32" t="s">
        <v>257</v>
      </c>
      <c r="E104" s="32" t="s">
        <v>47</v>
      </c>
      <c r="F104" s="32" t="s">
        <v>15</v>
      </c>
      <c r="G104" s="44">
        <v>42529</v>
      </c>
      <c r="H104" s="33">
        <v>204</v>
      </c>
      <c r="I104" s="2" t="str">
        <f t="shared" si="6"/>
        <v>Doris Williams</v>
      </c>
      <c r="K104" s="2">
        <f t="shared" si="7"/>
        <v>6</v>
      </c>
      <c r="L104" s="2" t="str">
        <f t="shared" si="8"/>
        <v>SUPA-1000</v>
      </c>
      <c r="N104" s="2" t="str">
        <f t="shared" si="9"/>
        <v>SUPA-1000</v>
      </c>
      <c r="O104" s="2" t="str">
        <f t="shared" si="10"/>
        <v>Online</v>
      </c>
      <c r="P104" s="2" t="b">
        <f t="shared" si="11"/>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7EFD4-1B68-407F-ADF4-A0C61AFEAAF5}">
  <dimension ref="A1:N110"/>
  <sheetViews>
    <sheetView workbookViewId="0">
      <selection activeCell="I10" sqref="I10:I109"/>
    </sheetView>
  </sheetViews>
  <sheetFormatPr defaultColWidth="8.88671875" defaultRowHeight="18" x14ac:dyDescent="0.3"/>
  <cols>
    <col min="1" max="1" width="8.88671875" style="2"/>
    <col min="2" max="2" width="20" style="2" customWidth="1"/>
    <col min="3" max="3" width="16.33203125" style="2" customWidth="1"/>
    <col min="4" max="4" width="16.77734375" style="2" customWidth="1"/>
    <col min="5" max="5" width="26.33203125" style="2" customWidth="1"/>
    <col min="6" max="6" width="13.33203125" style="2" customWidth="1"/>
    <col min="7" max="7" width="24.44140625" style="2" customWidth="1"/>
    <col min="8" max="8" width="27.44140625" style="2" customWidth="1"/>
    <col min="9" max="9" width="15.44140625" style="2" customWidth="1"/>
    <col min="10" max="10" width="14" style="2" customWidth="1"/>
    <col min="11" max="11" width="16.33203125" style="2" customWidth="1"/>
    <col min="12" max="12" width="15.109375" style="2" customWidth="1"/>
    <col min="13" max="13" width="10" style="2" customWidth="1"/>
    <col min="14" max="14" width="13.6640625" style="2" customWidth="1"/>
    <col min="15" max="16384" width="8.88671875" style="2"/>
  </cols>
  <sheetData>
    <row r="1" spans="1:14" ht="29.4" x14ac:dyDescent="0.3">
      <c r="A1" s="1" t="s">
        <v>258</v>
      </c>
    </row>
    <row r="4" spans="1:14" ht="14.4" customHeight="1" x14ac:dyDescent="0.3">
      <c r="B4" s="3" t="s">
        <v>259</v>
      </c>
      <c r="C4" s="3"/>
      <c r="D4" s="3"/>
      <c r="E4" s="3"/>
      <c r="F4" s="3"/>
      <c r="G4" s="3"/>
      <c r="H4" s="3"/>
      <c r="I4" s="3"/>
      <c r="J4" s="3"/>
      <c r="K4" s="3"/>
      <c r="L4" s="3"/>
      <c r="M4" s="3"/>
      <c r="N4" s="3"/>
    </row>
    <row r="5" spans="1:14" x14ac:dyDescent="0.3">
      <c r="A5" s="4"/>
      <c r="B5" s="3"/>
      <c r="C5" s="3"/>
      <c r="D5" s="3"/>
      <c r="E5" s="3"/>
      <c r="F5" s="3"/>
      <c r="G5" s="3"/>
      <c r="H5" s="3"/>
      <c r="I5" s="3"/>
      <c r="J5" s="3"/>
      <c r="K5" s="3"/>
      <c r="L5" s="3"/>
      <c r="M5" s="3"/>
      <c r="N5" s="3"/>
    </row>
    <row r="6" spans="1:14" x14ac:dyDescent="0.3">
      <c r="A6" s="4"/>
      <c r="B6" s="3"/>
      <c r="C6" s="3"/>
      <c r="D6" s="3"/>
      <c r="E6" s="3"/>
      <c r="F6" s="3"/>
      <c r="G6" s="3"/>
      <c r="H6" s="3"/>
      <c r="I6" s="3"/>
      <c r="J6" s="3"/>
      <c r="K6" s="3"/>
      <c r="L6" s="3"/>
      <c r="M6" s="3"/>
      <c r="N6" s="3"/>
    </row>
    <row r="7" spans="1:14" x14ac:dyDescent="0.3">
      <c r="A7" s="4"/>
      <c r="B7" s="4"/>
      <c r="C7" s="4"/>
      <c r="D7" s="4"/>
      <c r="E7" s="4"/>
      <c r="F7" s="4"/>
      <c r="G7" s="4"/>
      <c r="H7" s="4"/>
    </row>
    <row r="9" spans="1:14" ht="19.8" thickBot="1" x14ac:dyDescent="0.35">
      <c r="B9" s="45" t="s">
        <v>52</v>
      </c>
      <c r="C9" s="46" t="s">
        <v>53</v>
      </c>
      <c r="D9" s="46" t="s">
        <v>260</v>
      </c>
      <c r="E9" s="47" t="s">
        <v>5</v>
      </c>
      <c r="F9" s="47" t="s">
        <v>261</v>
      </c>
      <c r="G9" s="47" t="s">
        <v>262</v>
      </c>
      <c r="H9" s="47" t="s">
        <v>55</v>
      </c>
      <c r="I9" s="47" t="s">
        <v>56</v>
      </c>
      <c r="J9" s="47" t="s">
        <v>10</v>
      </c>
      <c r="K9" s="47" t="s">
        <v>27</v>
      </c>
      <c r="L9" s="47" t="s">
        <v>9</v>
      </c>
      <c r="M9" s="47" t="s">
        <v>12</v>
      </c>
    </row>
    <row r="10" spans="1:14" x14ac:dyDescent="0.3">
      <c r="B10" s="48">
        <v>23274</v>
      </c>
      <c r="C10" s="37" t="s">
        <v>263</v>
      </c>
      <c r="D10" s="13" t="str">
        <f>RIGHT(Table2[[#This Row],[Distributor]],LEN(Table2[[#This Row],[Distributor]])-FIND(" ",Table2[[#This Row],[Distributor]]))</f>
        <v>Weber</v>
      </c>
      <c r="E10" s="14" t="s">
        <v>126</v>
      </c>
      <c r="F10" s="14" t="s">
        <v>49</v>
      </c>
      <c r="G10" s="14" t="s">
        <v>66</v>
      </c>
      <c r="H10" s="39">
        <v>42235</v>
      </c>
      <c r="I10" s="40">
        <v>153</v>
      </c>
      <c r="J10" s="14">
        <v>2000</v>
      </c>
      <c r="K10" s="14" t="s">
        <v>17</v>
      </c>
      <c r="L10" s="49">
        <v>14.5</v>
      </c>
      <c r="M10" s="17">
        <f>Table2[[#This Row],[Price]]*Table2[[#This Row],[Quantity]]</f>
        <v>2218.5</v>
      </c>
      <c r="N10" s="50"/>
    </row>
    <row r="11" spans="1:14" x14ac:dyDescent="0.3">
      <c r="B11" s="51">
        <v>23347</v>
      </c>
      <c r="C11" s="13" t="s">
        <v>264</v>
      </c>
      <c r="D11" s="13" t="str">
        <f>RIGHT(Table2[[#This Row],[Distributor]],LEN(Table2[[#This Row],[Distributor]])-FIND(" ",Table2[[#This Row],[Distributor]]))</f>
        <v>Maddox</v>
      </c>
      <c r="E11" s="14" t="s">
        <v>106</v>
      </c>
      <c r="F11" s="14" t="s">
        <v>49</v>
      </c>
      <c r="G11" s="14" t="s">
        <v>15</v>
      </c>
      <c r="H11" s="41">
        <v>41872</v>
      </c>
      <c r="I11" s="29">
        <v>147</v>
      </c>
      <c r="J11" s="14">
        <v>2000</v>
      </c>
      <c r="K11" s="14" t="s">
        <v>17</v>
      </c>
      <c r="L11" s="49">
        <v>14.5</v>
      </c>
      <c r="M11" s="17">
        <f>Table2[[#This Row],[Price]]*Table2[[#This Row],[Quantity]]</f>
        <v>2131.5</v>
      </c>
    </row>
    <row r="12" spans="1:14" x14ac:dyDescent="0.3">
      <c r="B12" s="51">
        <v>23371</v>
      </c>
      <c r="C12" s="13" t="s">
        <v>265</v>
      </c>
      <c r="D12" s="13" t="str">
        <f>RIGHT(Table2[[#This Row],[Distributor]],LEN(Table2[[#This Row],[Distributor]])-FIND(" ",Table2[[#This Row],[Distributor]]))</f>
        <v>Williams</v>
      </c>
      <c r="E12" s="14" t="s">
        <v>257</v>
      </c>
      <c r="F12" s="14" t="s">
        <v>47</v>
      </c>
      <c r="G12" s="14" t="s">
        <v>15</v>
      </c>
      <c r="H12" s="41">
        <v>42529</v>
      </c>
      <c r="I12" s="29">
        <v>204</v>
      </c>
      <c r="J12" s="14">
        <v>1000</v>
      </c>
      <c r="K12" s="14" t="s">
        <v>17</v>
      </c>
      <c r="L12" s="49">
        <v>9.99</v>
      </c>
      <c r="M12" s="17">
        <f>Table2[[#This Row],[Price]]*Table2[[#This Row],[Quantity]]</f>
        <v>2037.96</v>
      </c>
    </row>
    <row r="13" spans="1:14" x14ac:dyDescent="0.3">
      <c r="B13" s="51">
        <v>23350</v>
      </c>
      <c r="C13" s="13" t="s">
        <v>266</v>
      </c>
      <c r="D13" s="13" t="str">
        <f>RIGHT(Table2[[#This Row],[Distributor]],LEN(Table2[[#This Row],[Distributor]])-FIND(" ",Table2[[#This Row],[Distributor]]))</f>
        <v>Acevedo</v>
      </c>
      <c r="E13" s="14" t="s">
        <v>104</v>
      </c>
      <c r="F13" s="14" t="s">
        <v>47</v>
      </c>
      <c r="G13" s="14" t="s">
        <v>15</v>
      </c>
      <c r="H13" s="41">
        <v>41798</v>
      </c>
      <c r="I13" s="29">
        <v>188</v>
      </c>
      <c r="J13" s="14">
        <v>1000</v>
      </c>
      <c r="K13" s="14" t="s">
        <v>17</v>
      </c>
      <c r="L13" s="49">
        <v>9.99</v>
      </c>
      <c r="M13" s="17">
        <f>Table2[[#This Row],[Price]]*Table2[[#This Row],[Quantity]]</f>
        <v>1878.1200000000001</v>
      </c>
    </row>
    <row r="14" spans="1:14" x14ac:dyDescent="0.3">
      <c r="B14" s="51">
        <v>23271</v>
      </c>
      <c r="C14" s="13" t="s">
        <v>267</v>
      </c>
      <c r="D14" s="13" t="str">
        <f>RIGHT(Table2[[#This Row],[Distributor]],LEN(Table2[[#This Row],[Distributor]])-FIND(" ",Table2[[#This Row],[Distributor]]))</f>
        <v>Fitzpatrick</v>
      </c>
      <c r="E14" s="14" t="s">
        <v>243</v>
      </c>
      <c r="F14" s="14" t="s">
        <v>49</v>
      </c>
      <c r="G14" s="14" t="s">
        <v>66</v>
      </c>
      <c r="H14" s="41">
        <v>41854</v>
      </c>
      <c r="I14" s="29">
        <v>125</v>
      </c>
      <c r="J14" s="14">
        <v>2000</v>
      </c>
      <c r="K14" s="14" t="s">
        <v>17</v>
      </c>
      <c r="L14" s="49">
        <v>14.5</v>
      </c>
      <c r="M14" s="17">
        <f>Table2[[#This Row],[Price]]*Table2[[#This Row],[Quantity]]</f>
        <v>1812.5</v>
      </c>
    </row>
    <row r="15" spans="1:14" x14ac:dyDescent="0.3">
      <c r="B15" s="51">
        <v>23291</v>
      </c>
      <c r="C15" s="13" t="s">
        <v>268</v>
      </c>
      <c r="D15" s="13" t="str">
        <f>RIGHT(Table2[[#This Row],[Distributor]],LEN(Table2[[#This Row],[Distributor]])-FIND(" ",Table2[[#This Row],[Distributor]]))</f>
        <v>Odonnell</v>
      </c>
      <c r="E15" s="14" t="s">
        <v>124</v>
      </c>
      <c r="F15" s="14" t="s">
        <v>41</v>
      </c>
      <c r="G15" s="14" t="s">
        <v>66</v>
      </c>
      <c r="H15" s="41">
        <v>41854</v>
      </c>
      <c r="I15" s="29">
        <v>199</v>
      </c>
      <c r="J15" s="14">
        <v>800</v>
      </c>
      <c r="K15" s="14" t="s">
        <v>17</v>
      </c>
      <c r="L15" s="49">
        <v>9</v>
      </c>
      <c r="M15" s="17">
        <f>Table2[[#This Row],[Price]]*Table2[[#This Row],[Quantity]]</f>
        <v>1791</v>
      </c>
    </row>
    <row r="16" spans="1:14" x14ac:dyDescent="0.3">
      <c r="B16" s="51">
        <v>23335</v>
      </c>
      <c r="C16" s="13" t="s">
        <v>269</v>
      </c>
      <c r="D16" s="13" t="str">
        <f>RIGHT(Table2[[#This Row],[Distributor]],LEN(Table2[[#This Row],[Distributor]])-FIND(" ",Table2[[#This Row],[Distributor]]))</f>
        <v>Gilbert</v>
      </c>
      <c r="E16" s="14" t="s">
        <v>121</v>
      </c>
      <c r="F16" s="14" t="s">
        <v>49</v>
      </c>
      <c r="G16" s="14" t="s">
        <v>15</v>
      </c>
      <c r="H16" s="41">
        <v>42177</v>
      </c>
      <c r="I16" s="29">
        <v>116</v>
      </c>
      <c r="J16" s="14">
        <v>2000</v>
      </c>
      <c r="K16" s="14" t="s">
        <v>17</v>
      </c>
      <c r="L16" s="49">
        <v>14.5</v>
      </c>
      <c r="M16" s="17">
        <f>Table2[[#This Row],[Price]]*Table2[[#This Row],[Quantity]]</f>
        <v>1682</v>
      </c>
    </row>
    <row r="17" spans="2:13" x14ac:dyDescent="0.3">
      <c r="B17" s="51">
        <v>23303</v>
      </c>
      <c r="C17" s="13" t="s">
        <v>270</v>
      </c>
      <c r="D17" s="13" t="str">
        <f>RIGHT(Table2[[#This Row],[Distributor]],LEN(Table2[[#This Row],[Distributor]])-FIND(" ",Table2[[#This Row],[Distributor]]))</f>
        <v>Key</v>
      </c>
      <c r="E17" s="14" t="s">
        <v>230</v>
      </c>
      <c r="F17" s="14" t="s">
        <v>41</v>
      </c>
      <c r="G17" s="14" t="s">
        <v>66</v>
      </c>
      <c r="H17" s="41">
        <v>41831</v>
      </c>
      <c r="I17" s="29">
        <v>176</v>
      </c>
      <c r="J17" s="14">
        <v>800</v>
      </c>
      <c r="K17" s="14" t="s">
        <v>17</v>
      </c>
      <c r="L17" s="49">
        <v>9</v>
      </c>
      <c r="M17" s="17">
        <f>Table2[[#This Row],[Price]]*Table2[[#This Row],[Quantity]]</f>
        <v>1584</v>
      </c>
    </row>
    <row r="18" spans="2:13" x14ac:dyDescent="0.3">
      <c r="B18" s="51">
        <v>23333</v>
      </c>
      <c r="C18" s="13" t="s">
        <v>271</v>
      </c>
      <c r="D18" s="13" t="str">
        <f>RIGHT(Table2[[#This Row],[Distributor]],LEN(Table2[[#This Row],[Distributor]])-FIND(" ",Table2[[#This Row],[Distributor]]))</f>
        <v>Stokes</v>
      </c>
      <c r="E18" s="14" t="s">
        <v>177</v>
      </c>
      <c r="F18" s="14" t="s">
        <v>49</v>
      </c>
      <c r="G18" s="14" t="s">
        <v>15</v>
      </c>
      <c r="H18" s="41">
        <v>41846</v>
      </c>
      <c r="I18" s="29">
        <v>106</v>
      </c>
      <c r="J18" s="14">
        <v>2000</v>
      </c>
      <c r="K18" s="14" t="s">
        <v>17</v>
      </c>
      <c r="L18" s="49">
        <v>14.5</v>
      </c>
      <c r="M18" s="17">
        <f>Table2[[#This Row],[Price]]*Table2[[#This Row],[Quantity]]</f>
        <v>1537</v>
      </c>
    </row>
    <row r="19" spans="2:13" x14ac:dyDescent="0.3">
      <c r="B19" s="51">
        <v>23289</v>
      </c>
      <c r="C19" s="13" t="s">
        <v>272</v>
      </c>
      <c r="D19" s="13" t="str">
        <f>RIGHT(Table2[[#This Row],[Distributor]],LEN(Table2[[#This Row],[Distributor]])-FIND(" ",Table2[[#This Row],[Distributor]]))</f>
        <v>Craig</v>
      </c>
      <c r="E19" s="14" t="s">
        <v>228</v>
      </c>
      <c r="F19" s="14" t="s">
        <v>41</v>
      </c>
      <c r="G19" s="14" t="s">
        <v>66</v>
      </c>
      <c r="H19" s="41">
        <v>41853</v>
      </c>
      <c r="I19" s="29">
        <v>166</v>
      </c>
      <c r="J19" s="14">
        <v>800</v>
      </c>
      <c r="K19" s="14" t="s">
        <v>17</v>
      </c>
      <c r="L19" s="49">
        <v>9</v>
      </c>
      <c r="M19" s="17">
        <f>Table2[[#This Row],[Price]]*Table2[[#This Row],[Quantity]]</f>
        <v>1494</v>
      </c>
    </row>
    <row r="20" spans="2:13" x14ac:dyDescent="0.3">
      <c r="B20" s="51">
        <v>23365</v>
      </c>
      <c r="C20" s="13" t="s">
        <v>273</v>
      </c>
      <c r="D20" s="13" t="str">
        <f>RIGHT(Table2[[#This Row],[Distributor]],LEN(Table2[[#This Row],[Distributor]])-FIND(" ",Table2[[#This Row],[Distributor]]))</f>
        <v>Walton</v>
      </c>
      <c r="E20" s="14" t="s">
        <v>248</v>
      </c>
      <c r="F20" s="14" t="s">
        <v>41</v>
      </c>
      <c r="G20" s="14" t="s">
        <v>66</v>
      </c>
      <c r="H20" s="41">
        <v>42227</v>
      </c>
      <c r="I20" s="29">
        <v>165</v>
      </c>
      <c r="J20" s="14">
        <v>800</v>
      </c>
      <c r="K20" s="14" t="s">
        <v>17</v>
      </c>
      <c r="L20" s="49">
        <v>9</v>
      </c>
      <c r="M20" s="17">
        <f>Table2[[#This Row],[Price]]*Table2[[#This Row],[Quantity]]</f>
        <v>1485</v>
      </c>
    </row>
    <row r="21" spans="2:13" x14ac:dyDescent="0.3">
      <c r="B21" s="51">
        <v>23306</v>
      </c>
      <c r="C21" s="13" t="s">
        <v>274</v>
      </c>
      <c r="D21" s="13" t="str">
        <f>RIGHT(Table2[[#This Row],[Distributor]],LEN(Table2[[#This Row],[Distributor]])-FIND(" ",Table2[[#This Row],[Distributor]]))</f>
        <v>Cummings</v>
      </c>
      <c r="E21" s="14" t="s">
        <v>80</v>
      </c>
      <c r="F21" s="14" t="s">
        <v>49</v>
      </c>
      <c r="G21" s="14" t="s">
        <v>15</v>
      </c>
      <c r="H21" s="41">
        <v>42198</v>
      </c>
      <c r="I21" s="29">
        <v>93</v>
      </c>
      <c r="J21" s="14">
        <v>2000</v>
      </c>
      <c r="K21" s="14" t="s">
        <v>17</v>
      </c>
      <c r="L21" s="49">
        <v>14.5</v>
      </c>
      <c r="M21" s="17">
        <f>Table2[[#This Row],[Price]]*Table2[[#This Row],[Quantity]]</f>
        <v>1348.5</v>
      </c>
    </row>
    <row r="22" spans="2:13" x14ac:dyDescent="0.3">
      <c r="B22" s="51">
        <v>23283</v>
      </c>
      <c r="C22" s="13" t="s">
        <v>275</v>
      </c>
      <c r="D22" s="13" t="str">
        <f>RIGHT(Table2[[#This Row],[Distributor]],LEN(Table2[[#This Row],[Distributor]])-FIND(" ",Table2[[#This Row],[Distributor]]))</f>
        <v>Sweet</v>
      </c>
      <c r="E22" s="14" t="s">
        <v>222</v>
      </c>
      <c r="F22" s="14" t="s">
        <v>41</v>
      </c>
      <c r="G22" s="14" t="s">
        <v>15</v>
      </c>
      <c r="H22" s="41">
        <v>42552</v>
      </c>
      <c r="I22" s="29">
        <v>142</v>
      </c>
      <c r="J22" s="14">
        <v>800</v>
      </c>
      <c r="K22" s="14" t="s">
        <v>17</v>
      </c>
      <c r="L22" s="49">
        <v>9</v>
      </c>
      <c r="M22" s="17">
        <f>Table2[[#This Row],[Price]]*Table2[[#This Row],[Quantity]]</f>
        <v>1278</v>
      </c>
    </row>
    <row r="23" spans="2:13" x14ac:dyDescent="0.3">
      <c r="B23" s="51">
        <v>23324</v>
      </c>
      <c r="C23" s="13" t="s">
        <v>276</v>
      </c>
      <c r="D23" s="13" t="str">
        <f>RIGHT(Table2[[#This Row],[Distributor]],LEN(Table2[[#This Row],[Distributor]])-FIND(" ",Table2[[#This Row],[Distributor]]))</f>
        <v>Warner</v>
      </c>
      <c r="E23" s="14" t="s">
        <v>175</v>
      </c>
      <c r="F23" s="14" t="s">
        <v>35</v>
      </c>
      <c r="G23" s="14" t="s">
        <v>66</v>
      </c>
      <c r="H23" s="41">
        <v>42522</v>
      </c>
      <c r="I23" s="29">
        <v>193</v>
      </c>
      <c r="J23" s="14">
        <v>500</v>
      </c>
      <c r="K23" s="14" t="s">
        <v>17</v>
      </c>
      <c r="L23" s="49">
        <v>6.5</v>
      </c>
      <c r="M23" s="17">
        <f>Table2[[#This Row],[Price]]*Table2[[#This Row],[Quantity]]</f>
        <v>1254.5</v>
      </c>
    </row>
    <row r="24" spans="2:13" x14ac:dyDescent="0.3">
      <c r="B24" s="51">
        <v>23316</v>
      </c>
      <c r="C24" s="13" t="s">
        <v>277</v>
      </c>
      <c r="D24" s="13" t="str">
        <f>RIGHT(Table2[[#This Row],[Distributor]],LEN(Table2[[#This Row],[Distributor]])-FIND(" ",Table2[[#This Row],[Distributor]]))</f>
        <v>Juarez</v>
      </c>
      <c r="E24" s="14" t="s">
        <v>146</v>
      </c>
      <c r="F24" s="14" t="s">
        <v>41</v>
      </c>
      <c r="G24" s="14" t="s">
        <v>66</v>
      </c>
      <c r="H24" s="41">
        <v>42602</v>
      </c>
      <c r="I24" s="29">
        <v>137</v>
      </c>
      <c r="J24" s="14">
        <v>800</v>
      </c>
      <c r="K24" s="14" t="s">
        <v>17</v>
      </c>
      <c r="L24" s="49">
        <v>9</v>
      </c>
      <c r="M24" s="17">
        <f>Table2[[#This Row],[Price]]*Table2[[#This Row],[Quantity]]</f>
        <v>1233</v>
      </c>
    </row>
    <row r="25" spans="2:13" x14ac:dyDescent="0.3">
      <c r="B25" s="51">
        <v>23287</v>
      </c>
      <c r="C25" s="13" t="s">
        <v>278</v>
      </c>
      <c r="D25" s="13" t="str">
        <f>RIGHT(Table2[[#This Row],[Distributor]],LEN(Table2[[#This Row],[Distributor]])-FIND(" ",Table2[[#This Row],[Distributor]]))</f>
        <v>Vazquez</v>
      </c>
      <c r="E25" s="14" t="s">
        <v>169</v>
      </c>
      <c r="F25" s="14" t="s">
        <v>39</v>
      </c>
      <c r="G25" s="14" t="s">
        <v>66</v>
      </c>
      <c r="H25" s="41">
        <v>41803</v>
      </c>
      <c r="I25" s="29">
        <v>189</v>
      </c>
      <c r="J25" s="14">
        <v>200</v>
      </c>
      <c r="K25" s="14" t="s">
        <v>17</v>
      </c>
      <c r="L25" s="49">
        <v>6.5</v>
      </c>
      <c r="M25" s="17">
        <f>Table2[[#This Row],[Price]]*Table2[[#This Row],[Quantity]]</f>
        <v>1228.5</v>
      </c>
    </row>
    <row r="26" spans="2:13" x14ac:dyDescent="0.3">
      <c r="B26" s="51">
        <v>23268</v>
      </c>
      <c r="C26" s="13" t="s">
        <v>279</v>
      </c>
      <c r="D26" s="13" t="str">
        <f>RIGHT(Table2[[#This Row],[Distributor]],LEN(Table2[[#This Row],[Distributor]])-FIND(" ",Table2[[#This Row],[Distributor]]))</f>
        <v>Wall</v>
      </c>
      <c r="E26" s="14" t="s">
        <v>72</v>
      </c>
      <c r="F26" s="14" t="s">
        <v>49</v>
      </c>
      <c r="G26" s="14" t="s">
        <v>15</v>
      </c>
      <c r="H26" s="41">
        <v>41796</v>
      </c>
      <c r="I26" s="29">
        <v>82</v>
      </c>
      <c r="J26" s="14">
        <v>2000</v>
      </c>
      <c r="K26" s="14" t="s">
        <v>17</v>
      </c>
      <c r="L26" s="49">
        <v>14.5</v>
      </c>
      <c r="M26" s="17">
        <f>Table2[[#This Row],[Price]]*Table2[[#This Row],[Quantity]]</f>
        <v>1189</v>
      </c>
    </row>
    <row r="27" spans="2:13" x14ac:dyDescent="0.3">
      <c r="B27" s="51">
        <v>23304</v>
      </c>
      <c r="C27" s="13" t="s">
        <v>280</v>
      </c>
      <c r="D27" s="13" t="str">
        <f>RIGHT(Table2[[#This Row],[Distributor]],LEN(Table2[[#This Row],[Distributor]])-FIND(" ",Table2[[#This Row],[Distributor]]))</f>
        <v>Santana</v>
      </c>
      <c r="E27" s="14" t="s">
        <v>144</v>
      </c>
      <c r="F27" s="14" t="s">
        <v>41</v>
      </c>
      <c r="G27" s="14" t="s">
        <v>66</v>
      </c>
      <c r="H27" s="41">
        <v>42607</v>
      </c>
      <c r="I27" s="29">
        <v>131</v>
      </c>
      <c r="J27" s="14">
        <v>800</v>
      </c>
      <c r="K27" s="14" t="s">
        <v>17</v>
      </c>
      <c r="L27" s="49">
        <v>9</v>
      </c>
      <c r="M27" s="17">
        <f>Table2[[#This Row],[Price]]*Table2[[#This Row],[Quantity]]</f>
        <v>1179</v>
      </c>
    </row>
    <row r="28" spans="2:13" x14ac:dyDescent="0.3">
      <c r="B28" s="52">
        <v>23317</v>
      </c>
      <c r="C28" s="13" t="s">
        <v>281</v>
      </c>
      <c r="D28" s="13" t="str">
        <f>RIGHT(Table2[[#This Row],[Distributor]],LEN(Table2[[#This Row],[Distributor]])-FIND(" ",Table2[[#This Row],[Distributor]]))</f>
        <v>Buckley</v>
      </c>
      <c r="E28" s="14" t="s">
        <v>177</v>
      </c>
      <c r="F28" s="14" t="s">
        <v>37</v>
      </c>
      <c r="G28" s="14" t="s">
        <v>59</v>
      </c>
      <c r="H28" s="41">
        <v>42592</v>
      </c>
      <c r="I28" s="29">
        <v>196</v>
      </c>
      <c r="J28" s="14">
        <v>100</v>
      </c>
      <c r="K28" s="14" t="s">
        <v>17</v>
      </c>
      <c r="L28" s="49">
        <v>6</v>
      </c>
      <c r="M28" s="17">
        <f>Table2[[#This Row],[Price]]*Table2[[#This Row],[Quantity]]</f>
        <v>1176</v>
      </c>
    </row>
    <row r="29" spans="2:13" x14ac:dyDescent="0.3">
      <c r="B29" s="51">
        <v>23353</v>
      </c>
      <c r="C29" s="13" t="s">
        <v>282</v>
      </c>
      <c r="D29" s="13" t="str">
        <f>RIGHT(Table2[[#This Row],[Distributor]],LEN(Table2[[#This Row],[Distributor]])-FIND(" ",Table2[[#This Row],[Distributor]]))</f>
        <v>Fields</v>
      </c>
      <c r="E29" s="14" t="s">
        <v>202</v>
      </c>
      <c r="F29" s="14" t="s">
        <v>45</v>
      </c>
      <c r="G29" s="14" t="s">
        <v>59</v>
      </c>
      <c r="H29" s="41">
        <v>42584</v>
      </c>
      <c r="I29" s="29">
        <v>168</v>
      </c>
      <c r="J29" s="14">
        <v>500</v>
      </c>
      <c r="K29" s="14" t="s">
        <v>17</v>
      </c>
      <c r="L29" s="49">
        <v>6.99</v>
      </c>
      <c r="M29" s="17">
        <f>Table2[[#This Row],[Price]]*Table2[[#This Row],[Quantity]]</f>
        <v>1174.32</v>
      </c>
    </row>
    <row r="30" spans="2:13" x14ac:dyDescent="0.3">
      <c r="B30" s="51">
        <v>23362</v>
      </c>
      <c r="C30" s="13" t="s">
        <v>283</v>
      </c>
      <c r="D30" s="13" t="str">
        <f>RIGHT(Table2[[#This Row],[Distributor]],LEN(Table2[[#This Row],[Distributor]])-FIND(" ",Table2[[#This Row],[Distributor]]))</f>
        <v>Alvarado</v>
      </c>
      <c r="E30" s="14" t="s">
        <v>140</v>
      </c>
      <c r="F30" s="14" t="s">
        <v>35</v>
      </c>
      <c r="G30" s="14" t="s">
        <v>15</v>
      </c>
      <c r="H30" s="41">
        <v>42225</v>
      </c>
      <c r="I30" s="29">
        <v>179</v>
      </c>
      <c r="J30" s="14">
        <v>500</v>
      </c>
      <c r="K30" s="14" t="s">
        <v>17</v>
      </c>
      <c r="L30" s="49">
        <v>6.5</v>
      </c>
      <c r="M30" s="17">
        <f>Table2[[#This Row],[Price]]*Table2[[#This Row],[Quantity]]</f>
        <v>1163.5</v>
      </c>
    </row>
    <row r="31" spans="2:13" x14ac:dyDescent="0.3">
      <c r="B31" s="51">
        <v>23327</v>
      </c>
      <c r="C31" s="13" t="s">
        <v>284</v>
      </c>
      <c r="D31" s="13" t="str">
        <f>RIGHT(Table2[[#This Row],[Distributor]],LEN(Table2[[#This Row],[Distributor]])-FIND(" ",Table2[[#This Row],[Distributor]]))</f>
        <v>Jimenez</v>
      </c>
      <c r="E31" s="14" t="s">
        <v>95</v>
      </c>
      <c r="F31" s="14" t="s">
        <v>35</v>
      </c>
      <c r="G31" s="14" t="s">
        <v>66</v>
      </c>
      <c r="H31" s="41">
        <v>41873</v>
      </c>
      <c r="I31" s="29">
        <v>176</v>
      </c>
      <c r="J31" s="14">
        <v>500</v>
      </c>
      <c r="K31" s="14" t="s">
        <v>17</v>
      </c>
      <c r="L31" s="49">
        <v>6.5</v>
      </c>
      <c r="M31" s="17">
        <f>Table2[[#This Row],[Price]]*Table2[[#This Row],[Quantity]]</f>
        <v>1144</v>
      </c>
    </row>
    <row r="32" spans="2:13" x14ac:dyDescent="0.3">
      <c r="B32" s="51">
        <v>23351</v>
      </c>
      <c r="C32" s="13" t="s">
        <v>285</v>
      </c>
      <c r="D32" s="13" t="str">
        <f>RIGHT(Table2[[#This Row],[Distributor]],LEN(Table2[[#This Row],[Distributor]])-FIND(" ",Table2[[#This Row],[Distributor]]))</f>
        <v>Quinn</v>
      </c>
      <c r="E32" s="14" t="s">
        <v>160</v>
      </c>
      <c r="F32" s="14" t="s">
        <v>45</v>
      </c>
      <c r="G32" s="14" t="s">
        <v>15</v>
      </c>
      <c r="H32" s="41">
        <v>42189</v>
      </c>
      <c r="I32" s="29">
        <v>151</v>
      </c>
      <c r="J32" s="14">
        <v>500</v>
      </c>
      <c r="K32" s="14" t="s">
        <v>17</v>
      </c>
      <c r="L32" s="49">
        <v>6.99</v>
      </c>
      <c r="M32" s="17">
        <f>Table2[[#This Row],[Price]]*Table2[[#This Row],[Quantity]]</f>
        <v>1055.49</v>
      </c>
    </row>
    <row r="33" spans="2:13" x14ac:dyDescent="0.3">
      <c r="B33" s="51">
        <v>23290</v>
      </c>
      <c r="C33" s="13" t="s">
        <v>286</v>
      </c>
      <c r="D33" s="13" t="str">
        <f>RIGHT(Table2[[#This Row],[Distributor]],LEN(Table2[[#This Row],[Distributor]])-FIND(" ",Table2[[#This Row],[Distributor]]))</f>
        <v>Goodwin</v>
      </c>
      <c r="E33" s="14" t="s">
        <v>116</v>
      </c>
      <c r="F33" s="14" t="s">
        <v>37</v>
      </c>
      <c r="G33" s="14" t="s">
        <v>15</v>
      </c>
      <c r="H33" s="41">
        <v>42567</v>
      </c>
      <c r="I33" s="29">
        <v>170</v>
      </c>
      <c r="J33" s="14">
        <v>100</v>
      </c>
      <c r="K33" s="14" t="s">
        <v>17</v>
      </c>
      <c r="L33" s="49">
        <v>6</v>
      </c>
      <c r="M33" s="17">
        <f>Table2[[#This Row],[Price]]*Table2[[#This Row],[Quantity]]</f>
        <v>1020</v>
      </c>
    </row>
    <row r="34" spans="2:13" x14ac:dyDescent="0.3">
      <c r="B34" s="51">
        <v>23266</v>
      </c>
      <c r="C34" s="13" t="s">
        <v>287</v>
      </c>
      <c r="D34" s="13" t="str">
        <f>RIGHT(Table2[[#This Row],[Distributor]],LEN(Table2[[#This Row],[Distributor]])-FIND(" ",Table2[[#This Row],[Distributor]]))</f>
        <v>Pugh</v>
      </c>
      <c r="E34" s="14" t="s">
        <v>162</v>
      </c>
      <c r="F34" s="14" t="s">
        <v>37</v>
      </c>
      <c r="G34" s="14" t="s">
        <v>15</v>
      </c>
      <c r="H34" s="41">
        <v>41872</v>
      </c>
      <c r="I34" s="29">
        <v>170</v>
      </c>
      <c r="J34" s="14">
        <v>100</v>
      </c>
      <c r="K34" s="14" t="s">
        <v>17</v>
      </c>
      <c r="L34" s="49">
        <v>6</v>
      </c>
      <c r="M34" s="17">
        <f>Table2[[#This Row],[Price]]*Table2[[#This Row],[Quantity]]</f>
        <v>1020</v>
      </c>
    </row>
    <row r="35" spans="2:13" x14ac:dyDescent="0.3">
      <c r="B35" s="51">
        <v>23373</v>
      </c>
      <c r="C35" s="13" t="s">
        <v>288</v>
      </c>
      <c r="D35" s="13" t="str">
        <f>RIGHT(Table2[[#This Row],[Distributor]],LEN(Table2[[#This Row],[Distributor]])-FIND(" ",Table2[[#This Row],[Distributor]]))</f>
        <v>Henson</v>
      </c>
      <c r="E35" s="14" t="s">
        <v>91</v>
      </c>
      <c r="F35" s="14" t="s">
        <v>47</v>
      </c>
      <c r="G35" s="14" t="s">
        <v>15</v>
      </c>
      <c r="H35" s="41">
        <v>42199</v>
      </c>
      <c r="I35" s="29">
        <v>95</v>
      </c>
      <c r="J35" s="14">
        <v>1000</v>
      </c>
      <c r="K35" s="14" t="s">
        <v>17</v>
      </c>
      <c r="L35" s="49">
        <v>9.99</v>
      </c>
      <c r="M35" s="17">
        <f>Table2[[#This Row],[Price]]*Table2[[#This Row],[Quantity]]</f>
        <v>949.05000000000007</v>
      </c>
    </row>
    <row r="36" spans="2:13" x14ac:dyDescent="0.3">
      <c r="B36" s="51">
        <v>23264</v>
      </c>
      <c r="C36" s="13" t="s">
        <v>289</v>
      </c>
      <c r="D36" s="13" t="str">
        <f>RIGHT(Table2[[#This Row],[Distributor]],LEN(Table2[[#This Row],[Distributor]])-FIND(" ",Table2[[#This Row],[Distributor]]))</f>
        <v>Douglas</v>
      </c>
      <c r="E36" s="14" t="s">
        <v>14</v>
      </c>
      <c r="F36" s="14" t="s">
        <v>16</v>
      </c>
      <c r="G36" s="14" t="s">
        <v>15</v>
      </c>
      <c r="H36" s="41">
        <v>41795</v>
      </c>
      <c r="I36" s="29">
        <v>205</v>
      </c>
      <c r="J36" s="14">
        <v>250</v>
      </c>
      <c r="K36" s="14" t="s">
        <v>17</v>
      </c>
      <c r="L36" s="49">
        <v>4.5</v>
      </c>
      <c r="M36" s="17">
        <f>Table2[[#This Row],[Price]]*Table2[[#This Row],[Quantity]]</f>
        <v>922.5</v>
      </c>
    </row>
    <row r="37" spans="2:13" x14ac:dyDescent="0.3">
      <c r="B37" s="51">
        <v>23288</v>
      </c>
      <c r="C37" s="13" t="s">
        <v>290</v>
      </c>
      <c r="D37" s="13" t="str">
        <f>RIGHT(Table2[[#This Row],[Distributor]],LEN(Table2[[#This Row],[Distributor]])-FIND(" ",Table2[[#This Row],[Distributor]]))</f>
        <v>Bush</v>
      </c>
      <c r="E37" s="14" t="s">
        <v>200</v>
      </c>
      <c r="F37" s="14" t="s">
        <v>39</v>
      </c>
      <c r="G37" s="14" t="s">
        <v>59</v>
      </c>
      <c r="H37" s="41">
        <v>42609</v>
      </c>
      <c r="I37" s="29">
        <v>141</v>
      </c>
      <c r="J37" s="14">
        <v>200</v>
      </c>
      <c r="K37" s="14" t="s">
        <v>17</v>
      </c>
      <c r="L37" s="49">
        <v>6.5</v>
      </c>
      <c r="M37" s="17">
        <f>Table2[[#This Row],[Price]]*Table2[[#This Row],[Quantity]]</f>
        <v>916.5</v>
      </c>
    </row>
    <row r="38" spans="2:13" x14ac:dyDescent="0.3">
      <c r="B38" s="52">
        <v>23329</v>
      </c>
      <c r="C38" s="13" t="s">
        <v>291</v>
      </c>
      <c r="D38" s="13" t="str">
        <f>RIGHT(Table2[[#This Row],[Distributor]],LEN(Table2[[#This Row],[Distributor]])-FIND(" ",Table2[[#This Row],[Distributor]]))</f>
        <v>Cobb</v>
      </c>
      <c r="E38" s="14" t="s">
        <v>179</v>
      </c>
      <c r="F38" s="14" t="s">
        <v>16</v>
      </c>
      <c r="G38" s="14" t="s">
        <v>66</v>
      </c>
      <c r="H38" s="41">
        <v>42160</v>
      </c>
      <c r="I38" s="29">
        <v>203</v>
      </c>
      <c r="J38" s="14">
        <v>250</v>
      </c>
      <c r="K38" s="14" t="s">
        <v>17</v>
      </c>
      <c r="L38" s="49">
        <v>4.5</v>
      </c>
      <c r="M38" s="17">
        <f>Table2[[#This Row],[Price]]*Table2[[#This Row],[Quantity]]</f>
        <v>913.5</v>
      </c>
    </row>
    <row r="39" spans="2:13" x14ac:dyDescent="0.3">
      <c r="B39" s="51">
        <v>23309</v>
      </c>
      <c r="C39" s="13" t="s">
        <v>292</v>
      </c>
      <c r="D39" s="13" t="str">
        <f>RIGHT(Table2[[#This Row],[Distributor]],LEN(Table2[[#This Row],[Distributor]])-FIND(" ",Table2[[#This Row],[Distributor]]))</f>
        <v>Hopkins</v>
      </c>
      <c r="E39" s="14" t="s">
        <v>150</v>
      </c>
      <c r="F39" s="14" t="s">
        <v>43</v>
      </c>
      <c r="G39" s="14" t="s">
        <v>15</v>
      </c>
      <c r="H39" s="41">
        <v>42181</v>
      </c>
      <c r="I39" s="29">
        <v>201</v>
      </c>
      <c r="J39" s="14">
        <v>250</v>
      </c>
      <c r="K39" s="14" t="s">
        <v>17</v>
      </c>
      <c r="L39" s="49">
        <v>4.5</v>
      </c>
      <c r="M39" s="17">
        <f>Table2[[#This Row],[Price]]*Table2[[#This Row],[Quantity]]</f>
        <v>904.5</v>
      </c>
    </row>
    <row r="40" spans="2:13" x14ac:dyDescent="0.3">
      <c r="B40" s="51">
        <v>23267</v>
      </c>
      <c r="C40" s="13" t="s">
        <v>293</v>
      </c>
      <c r="D40" s="13" t="str">
        <f>RIGHT(Table2[[#This Row],[Distributor]],LEN(Table2[[#This Row],[Distributor]])-FIND(" ",Table2[[#This Row],[Distributor]]))</f>
        <v>Campos</v>
      </c>
      <c r="E40" s="14" t="s">
        <v>136</v>
      </c>
      <c r="F40" s="14" t="s">
        <v>45</v>
      </c>
      <c r="G40" s="14" t="s">
        <v>15</v>
      </c>
      <c r="H40" s="41">
        <v>42242</v>
      </c>
      <c r="I40" s="29">
        <v>129</v>
      </c>
      <c r="J40" s="14">
        <v>500</v>
      </c>
      <c r="K40" s="14" t="s">
        <v>17</v>
      </c>
      <c r="L40" s="49">
        <v>6.99</v>
      </c>
      <c r="M40" s="17">
        <f>Table2[[#This Row],[Price]]*Table2[[#This Row],[Quantity]]</f>
        <v>901.71</v>
      </c>
    </row>
    <row r="41" spans="2:13" x14ac:dyDescent="0.3">
      <c r="B41" s="51">
        <v>23349</v>
      </c>
      <c r="C41" s="13" t="s">
        <v>294</v>
      </c>
      <c r="D41" s="13" t="str">
        <f>RIGHT(Table2[[#This Row],[Distributor]],LEN(Table2[[#This Row],[Distributor]])-FIND(" ",Table2[[#This Row],[Distributor]]))</f>
        <v>Frazier</v>
      </c>
      <c r="E41" s="14" t="s">
        <v>88</v>
      </c>
      <c r="F41" s="14" t="s">
        <v>45</v>
      </c>
      <c r="G41" s="14" t="s">
        <v>66</v>
      </c>
      <c r="H41" s="41">
        <v>42596</v>
      </c>
      <c r="I41" s="29">
        <v>126</v>
      </c>
      <c r="J41" s="14">
        <v>500</v>
      </c>
      <c r="K41" s="14" t="s">
        <v>17</v>
      </c>
      <c r="L41" s="49">
        <v>6.99</v>
      </c>
      <c r="M41" s="17">
        <f>Table2[[#This Row],[Price]]*Table2[[#This Row],[Quantity]]</f>
        <v>880.74</v>
      </c>
    </row>
    <row r="42" spans="2:13" x14ac:dyDescent="0.3">
      <c r="B42" s="51">
        <v>23338</v>
      </c>
      <c r="C42" s="13" t="s">
        <v>295</v>
      </c>
      <c r="D42" s="13" t="str">
        <f>RIGHT(Table2[[#This Row],[Distributor]],LEN(Table2[[#This Row],[Distributor]])-FIND(" ",Table2[[#This Row],[Distributor]]))</f>
        <v>Best</v>
      </c>
      <c r="E42" s="14" t="s">
        <v>185</v>
      </c>
      <c r="F42" s="14" t="s">
        <v>16</v>
      </c>
      <c r="G42" s="14" t="s">
        <v>66</v>
      </c>
      <c r="H42" s="41">
        <v>41872</v>
      </c>
      <c r="I42" s="29">
        <v>178</v>
      </c>
      <c r="J42" s="14">
        <v>250</v>
      </c>
      <c r="K42" s="14" t="s">
        <v>17</v>
      </c>
      <c r="L42" s="49">
        <v>4.5</v>
      </c>
      <c r="M42" s="17">
        <f>Table2[[#This Row],[Price]]*Table2[[#This Row],[Quantity]]</f>
        <v>801</v>
      </c>
    </row>
    <row r="43" spans="2:13" x14ac:dyDescent="0.3">
      <c r="B43" s="51">
        <v>23340</v>
      </c>
      <c r="C43" s="13" t="s">
        <v>296</v>
      </c>
      <c r="D43" s="13" t="str">
        <f>RIGHT(Table2[[#This Row],[Distributor]],LEN(Table2[[#This Row],[Distributor]])-FIND(" ",Table2[[#This Row],[Distributor]]))</f>
        <v>Gould</v>
      </c>
      <c r="E43" s="14" t="s">
        <v>246</v>
      </c>
      <c r="F43" s="14" t="s">
        <v>41</v>
      </c>
      <c r="G43" s="14" t="s">
        <v>15</v>
      </c>
      <c r="H43" s="41">
        <v>42581</v>
      </c>
      <c r="I43" s="29">
        <v>85</v>
      </c>
      <c r="J43" s="14">
        <v>800</v>
      </c>
      <c r="K43" s="14" t="s">
        <v>17</v>
      </c>
      <c r="L43" s="49">
        <v>9</v>
      </c>
      <c r="M43" s="17">
        <f>Table2[[#This Row],[Price]]*Table2[[#This Row],[Quantity]]</f>
        <v>765</v>
      </c>
    </row>
    <row r="44" spans="2:13" x14ac:dyDescent="0.3">
      <c r="B44" s="51">
        <v>23301</v>
      </c>
      <c r="C44" s="13" t="s">
        <v>297</v>
      </c>
      <c r="D44" s="13" t="str">
        <f>RIGHT(Table2[[#This Row],[Distributor]],LEN(Table2[[#This Row],[Distributor]])-FIND(" ",Table2[[#This Row],[Distributor]]))</f>
        <v>Parker</v>
      </c>
      <c r="E44" s="14" t="s">
        <v>241</v>
      </c>
      <c r="F44" s="14" t="s">
        <v>45</v>
      </c>
      <c r="G44" s="14" t="s">
        <v>66</v>
      </c>
      <c r="H44" s="41">
        <v>42205</v>
      </c>
      <c r="I44" s="29">
        <v>108</v>
      </c>
      <c r="J44" s="14">
        <v>500</v>
      </c>
      <c r="K44" s="14" t="s">
        <v>17</v>
      </c>
      <c r="L44" s="49">
        <v>6.99</v>
      </c>
      <c r="M44" s="17">
        <f>Table2[[#This Row],[Price]]*Table2[[#This Row],[Quantity]]</f>
        <v>754.92000000000007</v>
      </c>
    </row>
    <row r="45" spans="2:13" x14ac:dyDescent="0.3">
      <c r="B45" s="51">
        <v>23325</v>
      </c>
      <c r="C45" s="13" t="s">
        <v>298</v>
      </c>
      <c r="D45" s="13" t="str">
        <f>RIGHT(Table2[[#This Row],[Distributor]],LEN(Table2[[#This Row],[Distributor]])-FIND(" ",Table2[[#This Row],[Distributor]]))</f>
        <v>Mcclure</v>
      </c>
      <c r="E45" s="14" t="s">
        <v>61</v>
      </c>
      <c r="F45" s="14" t="s">
        <v>32</v>
      </c>
      <c r="G45" s="14" t="s">
        <v>66</v>
      </c>
      <c r="H45" s="41">
        <v>42563</v>
      </c>
      <c r="I45" s="29">
        <v>184</v>
      </c>
      <c r="J45" s="14">
        <v>200</v>
      </c>
      <c r="K45" s="14" t="s">
        <v>17</v>
      </c>
      <c r="L45" s="49">
        <v>3.99</v>
      </c>
      <c r="M45" s="17">
        <f>Table2[[#This Row],[Price]]*Table2[[#This Row],[Quantity]]</f>
        <v>734.16000000000008</v>
      </c>
    </row>
    <row r="46" spans="2:13" x14ac:dyDescent="0.3">
      <c r="B46" s="51">
        <v>23263</v>
      </c>
      <c r="C46" s="13" t="s">
        <v>299</v>
      </c>
      <c r="D46" s="13" t="str">
        <f>RIGHT(Table2[[#This Row],[Distributor]],LEN(Table2[[#This Row],[Distributor]])-FIND(" ",Table2[[#This Row],[Distributor]]))</f>
        <v>Smith</v>
      </c>
      <c r="E46" s="14" t="s">
        <v>82</v>
      </c>
      <c r="F46" s="14" t="s">
        <v>47</v>
      </c>
      <c r="G46" s="14" t="s">
        <v>15</v>
      </c>
      <c r="H46" s="41">
        <v>42545</v>
      </c>
      <c r="I46" s="29">
        <v>73</v>
      </c>
      <c r="J46" s="14">
        <v>1000</v>
      </c>
      <c r="K46" s="14" t="s">
        <v>17</v>
      </c>
      <c r="L46" s="49">
        <v>9.99</v>
      </c>
      <c r="M46" s="17">
        <f>Table2[[#This Row],[Price]]*Table2[[#This Row],[Quantity]]</f>
        <v>729.27</v>
      </c>
    </row>
    <row r="47" spans="2:13" x14ac:dyDescent="0.3">
      <c r="B47" s="51">
        <v>23292</v>
      </c>
      <c r="C47" s="13" t="s">
        <v>300</v>
      </c>
      <c r="D47" s="13" t="str">
        <f>RIGHT(Table2[[#This Row],[Distributor]],LEN(Table2[[#This Row],[Distributor]])-FIND(" ",Table2[[#This Row],[Distributor]]))</f>
        <v>Mcbride</v>
      </c>
      <c r="E47" s="14" t="s">
        <v>224</v>
      </c>
      <c r="F47" s="14" t="s">
        <v>47</v>
      </c>
      <c r="G47" s="14" t="s">
        <v>15</v>
      </c>
      <c r="H47" s="41">
        <v>41881</v>
      </c>
      <c r="I47" s="29">
        <v>73</v>
      </c>
      <c r="J47" s="14">
        <v>1000</v>
      </c>
      <c r="K47" s="14" t="s">
        <v>17</v>
      </c>
      <c r="L47" s="49">
        <v>9.99</v>
      </c>
      <c r="M47" s="17">
        <f>Table2[[#This Row],[Price]]*Table2[[#This Row],[Quantity]]</f>
        <v>729.27</v>
      </c>
    </row>
    <row r="48" spans="2:13" x14ac:dyDescent="0.3">
      <c r="B48" s="51">
        <v>23294</v>
      </c>
      <c r="C48" s="13" t="s">
        <v>301</v>
      </c>
      <c r="D48" s="13" t="str">
        <f>RIGHT(Table2[[#This Row],[Distributor]],LEN(Table2[[#This Row],[Distributor]])-FIND(" ",Table2[[#This Row],[Distributor]]))</f>
        <v>Ayala</v>
      </c>
      <c r="E48" s="14" t="s">
        <v>102</v>
      </c>
      <c r="F48" s="14" t="s">
        <v>16</v>
      </c>
      <c r="G48" s="14" t="s">
        <v>66</v>
      </c>
      <c r="H48" s="41">
        <v>42199</v>
      </c>
      <c r="I48" s="29">
        <v>160</v>
      </c>
      <c r="J48" s="14">
        <v>250</v>
      </c>
      <c r="K48" s="14" t="s">
        <v>17</v>
      </c>
      <c r="L48" s="49">
        <v>4.5</v>
      </c>
      <c r="M48" s="17">
        <f>Table2[[#This Row],[Price]]*Table2[[#This Row],[Quantity]]</f>
        <v>720</v>
      </c>
    </row>
    <row r="49" spans="2:13" x14ac:dyDescent="0.3">
      <c r="B49" s="51">
        <v>23378</v>
      </c>
      <c r="C49" s="13" t="s">
        <v>302</v>
      </c>
      <c r="D49" s="13" t="str">
        <f>RIGHT(Table2[[#This Row],[Distributor]],LEN(Table2[[#This Row],[Distributor]])-FIND(" ",Table2[[#This Row],[Distributor]]))</f>
        <v>Mcgowan</v>
      </c>
      <c r="E49" s="14" t="s">
        <v>219</v>
      </c>
      <c r="F49" s="14" t="s">
        <v>16</v>
      </c>
      <c r="G49" s="14" t="s">
        <v>15</v>
      </c>
      <c r="H49" s="41">
        <v>42240</v>
      </c>
      <c r="I49" s="29">
        <v>157</v>
      </c>
      <c r="J49" s="14">
        <v>250</v>
      </c>
      <c r="K49" s="14" t="s">
        <v>17</v>
      </c>
      <c r="L49" s="49">
        <v>4.5</v>
      </c>
      <c r="M49" s="17">
        <f>Table2[[#This Row],[Price]]*Table2[[#This Row],[Quantity]]</f>
        <v>706.5</v>
      </c>
    </row>
    <row r="50" spans="2:13" x14ac:dyDescent="0.3">
      <c r="B50" s="51">
        <v>23318</v>
      </c>
      <c r="C50" s="13" t="s">
        <v>303</v>
      </c>
      <c r="D50" s="13" t="str">
        <f>RIGHT(Table2[[#This Row],[Distributor]],LEN(Table2[[#This Row],[Distributor]])-FIND(" ",Table2[[#This Row],[Distributor]]))</f>
        <v>Cortez</v>
      </c>
      <c r="E50" s="14" t="s">
        <v>85</v>
      </c>
      <c r="F50" s="14" t="s">
        <v>49</v>
      </c>
      <c r="G50" s="14" t="s">
        <v>15</v>
      </c>
      <c r="H50" s="41">
        <v>42233</v>
      </c>
      <c r="I50" s="29">
        <v>48</v>
      </c>
      <c r="J50" s="14">
        <v>2000</v>
      </c>
      <c r="K50" s="14" t="s">
        <v>17</v>
      </c>
      <c r="L50" s="49">
        <v>14.5</v>
      </c>
      <c r="M50" s="17">
        <f>Table2[[#This Row],[Price]]*Table2[[#This Row],[Quantity]]</f>
        <v>696</v>
      </c>
    </row>
    <row r="51" spans="2:13" x14ac:dyDescent="0.3">
      <c r="B51" s="51">
        <v>23302</v>
      </c>
      <c r="C51" s="13" t="s">
        <v>304</v>
      </c>
      <c r="D51" s="13" t="str">
        <f>RIGHT(Table2[[#This Row],[Distributor]],LEN(Table2[[#This Row],[Distributor]])-FIND(" ",Table2[[#This Row],[Distributor]]))</f>
        <v>Wolf</v>
      </c>
      <c r="E51" s="14" t="s">
        <v>82</v>
      </c>
      <c r="F51" s="14" t="s">
        <v>35</v>
      </c>
      <c r="G51" s="14" t="s">
        <v>15</v>
      </c>
      <c r="H51" s="41">
        <v>41854</v>
      </c>
      <c r="I51" s="29">
        <v>105</v>
      </c>
      <c r="J51" s="14">
        <v>500</v>
      </c>
      <c r="K51" s="14" t="s">
        <v>17</v>
      </c>
      <c r="L51" s="49">
        <v>6.5</v>
      </c>
      <c r="M51" s="17">
        <f>Table2[[#This Row],[Price]]*Table2[[#This Row],[Quantity]]</f>
        <v>682.5</v>
      </c>
    </row>
    <row r="52" spans="2:13" x14ac:dyDescent="0.3">
      <c r="B52" s="51">
        <v>23299</v>
      </c>
      <c r="C52" s="13" t="s">
        <v>305</v>
      </c>
      <c r="D52" s="13" t="str">
        <f>RIGHT(Table2[[#This Row],[Distributor]],LEN(Table2[[#This Row],[Distributor]])-FIND(" ",Table2[[#This Row],[Distributor]]))</f>
        <v>Kidd</v>
      </c>
      <c r="E52" s="14" t="s">
        <v>153</v>
      </c>
      <c r="F52" s="14" t="s">
        <v>39</v>
      </c>
      <c r="G52" s="14" t="s">
        <v>66</v>
      </c>
      <c r="H52" s="41">
        <v>42540</v>
      </c>
      <c r="I52" s="29">
        <v>104</v>
      </c>
      <c r="J52" s="14">
        <v>200</v>
      </c>
      <c r="K52" s="14" t="s">
        <v>17</v>
      </c>
      <c r="L52" s="49">
        <v>6.5</v>
      </c>
      <c r="M52" s="17">
        <f>Table2[[#This Row],[Price]]*Table2[[#This Row],[Quantity]]</f>
        <v>676</v>
      </c>
    </row>
    <row r="53" spans="2:13" x14ac:dyDescent="0.3">
      <c r="B53" s="51">
        <v>23270</v>
      </c>
      <c r="C53" s="13" t="s">
        <v>306</v>
      </c>
      <c r="D53" s="13" t="str">
        <f>RIGHT(Table2[[#This Row],[Distributor]],LEN(Table2[[#This Row],[Distributor]])-FIND(" ",Table2[[#This Row],[Distributor]]))</f>
        <v>Garza</v>
      </c>
      <c r="E53" s="14" t="s">
        <v>235</v>
      </c>
      <c r="F53" s="14" t="s">
        <v>47</v>
      </c>
      <c r="G53" s="14" t="s">
        <v>66</v>
      </c>
      <c r="H53" s="41">
        <v>42211</v>
      </c>
      <c r="I53" s="29">
        <v>67</v>
      </c>
      <c r="J53" s="14">
        <v>1000</v>
      </c>
      <c r="K53" s="14" t="s">
        <v>17</v>
      </c>
      <c r="L53" s="49">
        <v>9.99</v>
      </c>
      <c r="M53" s="17">
        <f>Table2[[#This Row],[Price]]*Table2[[#This Row],[Quantity]]</f>
        <v>669.33</v>
      </c>
    </row>
    <row r="54" spans="2:13" x14ac:dyDescent="0.3">
      <c r="B54" s="51">
        <v>23315</v>
      </c>
      <c r="C54" s="13" t="s">
        <v>307</v>
      </c>
      <c r="D54" s="13" t="str">
        <f>RIGHT(Table2[[#This Row],[Distributor]],LEN(Table2[[#This Row],[Distributor]])-FIND(" ",Table2[[#This Row],[Distributor]]))</f>
        <v>Tillman</v>
      </c>
      <c r="E54" s="14" t="s">
        <v>175</v>
      </c>
      <c r="F54" s="14" t="s">
        <v>37</v>
      </c>
      <c r="G54" s="14" t="s">
        <v>66</v>
      </c>
      <c r="H54" s="41">
        <v>41876</v>
      </c>
      <c r="I54" s="29">
        <v>109</v>
      </c>
      <c r="J54" s="14">
        <v>100</v>
      </c>
      <c r="K54" s="14" t="s">
        <v>17</v>
      </c>
      <c r="L54" s="49">
        <v>6</v>
      </c>
      <c r="M54" s="17">
        <f>Table2[[#This Row],[Price]]*Table2[[#This Row],[Quantity]]</f>
        <v>654</v>
      </c>
    </row>
    <row r="55" spans="2:13" x14ac:dyDescent="0.3">
      <c r="B55" s="51">
        <v>23352</v>
      </c>
      <c r="C55" s="13" t="s">
        <v>308</v>
      </c>
      <c r="D55" s="13" t="str">
        <f>RIGHT(Table2[[#This Row],[Distributor]],LEN(Table2[[#This Row],[Distributor]])-FIND(" ",Table2[[#This Row],[Distributor]]))</f>
        <v>Porter</v>
      </c>
      <c r="E55" s="14" t="s">
        <v>68</v>
      </c>
      <c r="F55" s="14" t="s">
        <v>45</v>
      </c>
      <c r="G55" s="14" t="s">
        <v>15</v>
      </c>
      <c r="H55" s="41">
        <v>42240</v>
      </c>
      <c r="I55" s="29">
        <v>89</v>
      </c>
      <c r="J55" s="14">
        <v>500</v>
      </c>
      <c r="K55" s="14" t="s">
        <v>17</v>
      </c>
      <c r="L55" s="49">
        <v>6.99</v>
      </c>
      <c r="M55" s="17">
        <f>Table2[[#This Row],[Price]]*Table2[[#This Row],[Quantity]]</f>
        <v>622.11</v>
      </c>
    </row>
    <row r="56" spans="2:13" x14ac:dyDescent="0.3">
      <c r="B56" s="51">
        <v>23286</v>
      </c>
      <c r="C56" s="13" t="s">
        <v>309</v>
      </c>
      <c r="D56" s="13" t="str">
        <f>RIGHT(Table2[[#This Row],[Distributor]],LEN(Table2[[#This Row],[Distributor]])-FIND(" ",Table2[[#This Row],[Distributor]]))</f>
        <v>Padilla</v>
      </c>
      <c r="E56" s="14" t="s">
        <v>113</v>
      </c>
      <c r="F56" s="14" t="s">
        <v>41</v>
      </c>
      <c r="G56" s="14" t="s">
        <v>15</v>
      </c>
      <c r="H56" s="41">
        <v>42156</v>
      </c>
      <c r="I56" s="29">
        <v>69</v>
      </c>
      <c r="J56" s="14">
        <v>800</v>
      </c>
      <c r="K56" s="14" t="s">
        <v>17</v>
      </c>
      <c r="L56" s="49">
        <v>9</v>
      </c>
      <c r="M56" s="17">
        <f>Table2[[#This Row],[Price]]*Table2[[#This Row],[Quantity]]</f>
        <v>621</v>
      </c>
    </row>
    <row r="57" spans="2:13" x14ac:dyDescent="0.3">
      <c r="B57" s="51">
        <v>23380</v>
      </c>
      <c r="C57" s="13" t="s">
        <v>310</v>
      </c>
      <c r="D57" s="13" t="str">
        <f>RIGHT(Table2[[#This Row],[Distributor]],LEN(Table2[[#This Row],[Distributor]])-FIND(" ",Table2[[#This Row],[Distributor]]))</f>
        <v>Chang</v>
      </c>
      <c r="E57" s="14" t="s">
        <v>191</v>
      </c>
      <c r="F57" s="14" t="s">
        <v>39</v>
      </c>
      <c r="G57" s="14" t="s">
        <v>66</v>
      </c>
      <c r="H57" s="41">
        <v>42163</v>
      </c>
      <c r="I57" s="29">
        <v>95</v>
      </c>
      <c r="J57" s="14">
        <v>200</v>
      </c>
      <c r="K57" s="14" t="s">
        <v>17</v>
      </c>
      <c r="L57" s="49">
        <v>6.5</v>
      </c>
      <c r="M57" s="17">
        <f>Table2[[#This Row],[Price]]*Table2[[#This Row],[Quantity]]</f>
        <v>617.5</v>
      </c>
    </row>
    <row r="58" spans="2:13" x14ac:dyDescent="0.3">
      <c r="B58" s="51">
        <v>23314</v>
      </c>
      <c r="C58" s="13" t="s">
        <v>311</v>
      </c>
      <c r="D58" s="13" t="str">
        <f>RIGHT(Table2[[#This Row],[Distributor]],LEN(Table2[[#This Row],[Distributor]])-FIND(" ",Table2[[#This Row],[Distributor]]))</f>
        <v>Gentry</v>
      </c>
      <c r="E58" s="14" t="s">
        <v>82</v>
      </c>
      <c r="F58" s="14" t="s">
        <v>39</v>
      </c>
      <c r="G58" s="14" t="s">
        <v>66</v>
      </c>
      <c r="H58" s="41">
        <v>42558</v>
      </c>
      <c r="I58" s="29">
        <v>95</v>
      </c>
      <c r="J58" s="14">
        <v>200</v>
      </c>
      <c r="K58" s="14" t="s">
        <v>17</v>
      </c>
      <c r="L58" s="49">
        <v>6.5</v>
      </c>
      <c r="M58" s="17">
        <f>Table2[[#This Row],[Price]]*Table2[[#This Row],[Quantity]]</f>
        <v>617.5</v>
      </c>
    </row>
    <row r="59" spans="2:13" x14ac:dyDescent="0.3">
      <c r="B59" s="51">
        <v>23343</v>
      </c>
      <c r="C59" s="13" t="s">
        <v>312</v>
      </c>
      <c r="D59" s="13" t="str">
        <f>RIGHT(Table2[[#This Row],[Distributor]],LEN(Table2[[#This Row],[Distributor]])-FIND(" ",Table2[[#This Row],[Distributor]]))</f>
        <v>Yates</v>
      </c>
      <c r="E59" s="14" t="s">
        <v>91</v>
      </c>
      <c r="F59" s="14" t="s">
        <v>49</v>
      </c>
      <c r="G59" s="14" t="s">
        <v>15</v>
      </c>
      <c r="H59" s="41">
        <v>41864</v>
      </c>
      <c r="I59" s="29">
        <v>42</v>
      </c>
      <c r="J59" s="14">
        <v>2000</v>
      </c>
      <c r="K59" s="14" t="s">
        <v>17</v>
      </c>
      <c r="L59" s="49">
        <v>14.5</v>
      </c>
      <c r="M59" s="17">
        <f>Table2[[#This Row],[Price]]*Table2[[#This Row],[Quantity]]</f>
        <v>609</v>
      </c>
    </row>
    <row r="60" spans="2:13" x14ac:dyDescent="0.3">
      <c r="B60" s="51">
        <v>23370</v>
      </c>
      <c r="C60" s="13" t="s">
        <v>313</v>
      </c>
      <c r="D60" s="13" t="str">
        <f>RIGHT(Table2[[#This Row],[Distributor]],LEN(Table2[[#This Row],[Distributor]])-FIND(" ",Table2[[#This Row],[Distributor]]))</f>
        <v>Orr</v>
      </c>
      <c r="E60" s="14" t="s">
        <v>61</v>
      </c>
      <c r="F60" s="14" t="s">
        <v>41</v>
      </c>
      <c r="G60" s="14" t="s">
        <v>66</v>
      </c>
      <c r="H60" s="41">
        <v>42229</v>
      </c>
      <c r="I60" s="29">
        <v>63</v>
      </c>
      <c r="J60" s="14">
        <v>800</v>
      </c>
      <c r="K60" s="14" t="s">
        <v>17</v>
      </c>
      <c r="L60" s="49">
        <v>9</v>
      </c>
      <c r="M60" s="17">
        <f>Table2[[#This Row],[Price]]*Table2[[#This Row],[Quantity]]</f>
        <v>567</v>
      </c>
    </row>
    <row r="61" spans="2:13" x14ac:dyDescent="0.3">
      <c r="B61" s="51">
        <v>23326</v>
      </c>
      <c r="C61" s="13" t="s">
        <v>314</v>
      </c>
      <c r="D61" s="13" t="str">
        <f>RIGHT(Table2[[#This Row],[Distributor]],LEN(Table2[[#This Row],[Distributor]])-FIND(" ",Table2[[#This Row],[Distributor]]))</f>
        <v>Joseph</v>
      </c>
      <c r="E61" s="14" t="s">
        <v>252</v>
      </c>
      <c r="F61" s="14" t="s">
        <v>43</v>
      </c>
      <c r="G61" s="14" t="s">
        <v>66</v>
      </c>
      <c r="H61" s="41">
        <v>41858</v>
      </c>
      <c r="I61" s="29">
        <v>126</v>
      </c>
      <c r="J61" s="14">
        <v>250</v>
      </c>
      <c r="K61" s="14" t="s">
        <v>17</v>
      </c>
      <c r="L61" s="49">
        <v>4.5</v>
      </c>
      <c r="M61" s="17">
        <f>Table2[[#This Row],[Price]]*Table2[[#This Row],[Quantity]]</f>
        <v>567</v>
      </c>
    </row>
    <row r="62" spans="2:13" x14ac:dyDescent="0.3">
      <c r="B62" s="51">
        <v>23275</v>
      </c>
      <c r="C62" s="13" t="s">
        <v>315</v>
      </c>
      <c r="D62" s="13" t="str">
        <f>RIGHT(Table2[[#This Row],[Distributor]],LEN(Table2[[#This Row],[Distributor]])-FIND(" ",Table2[[#This Row],[Distributor]]))</f>
        <v>Gregory</v>
      </c>
      <c r="E62" s="14" t="s">
        <v>111</v>
      </c>
      <c r="F62" s="14" t="s">
        <v>32</v>
      </c>
      <c r="G62" s="14" t="s">
        <v>66</v>
      </c>
      <c r="H62" s="41">
        <v>42225</v>
      </c>
      <c r="I62" s="29">
        <v>141</v>
      </c>
      <c r="J62" s="14">
        <v>200</v>
      </c>
      <c r="K62" s="14" t="s">
        <v>17</v>
      </c>
      <c r="L62" s="49">
        <v>3.99</v>
      </c>
      <c r="M62" s="17">
        <f>Table2[[#This Row],[Price]]*Table2[[#This Row],[Quantity]]</f>
        <v>562.59</v>
      </c>
    </row>
    <row r="63" spans="2:13" x14ac:dyDescent="0.3">
      <c r="B63" s="51">
        <v>23376</v>
      </c>
      <c r="C63" s="13" t="s">
        <v>316</v>
      </c>
      <c r="D63" s="13" t="str">
        <f>RIGHT(Table2[[#This Row],[Distributor]],LEN(Table2[[#This Row],[Distributor]])-FIND(" ",Table2[[#This Row],[Distributor]]))</f>
        <v>Bradshaw</v>
      </c>
      <c r="E63" s="14" t="s">
        <v>153</v>
      </c>
      <c r="F63" s="14" t="s">
        <v>39</v>
      </c>
      <c r="G63" s="14" t="s">
        <v>59</v>
      </c>
      <c r="H63" s="41">
        <v>42185</v>
      </c>
      <c r="I63" s="29">
        <v>85</v>
      </c>
      <c r="J63" s="14">
        <v>200</v>
      </c>
      <c r="K63" s="14" t="s">
        <v>17</v>
      </c>
      <c r="L63" s="49">
        <v>6.5</v>
      </c>
      <c r="M63" s="17">
        <f>Table2[[#This Row],[Price]]*Table2[[#This Row],[Quantity]]</f>
        <v>552.5</v>
      </c>
    </row>
    <row r="64" spans="2:13" x14ac:dyDescent="0.3">
      <c r="B64" s="51">
        <v>23361</v>
      </c>
      <c r="C64" s="13" t="s">
        <v>317</v>
      </c>
      <c r="D64" s="13" t="str">
        <f>RIGHT(Table2[[#This Row],[Distributor]],LEN(Table2[[#This Row],[Distributor]])-FIND(" ",Table2[[#This Row],[Distributor]]))</f>
        <v>Byrd</v>
      </c>
      <c r="E64" s="14" t="s">
        <v>254</v>
      </c>
      <c r="F64" s="14" t="s">
        <v>28</v>
      </c>
      <c r="G64" s="14" t="s">
        <v>15</v>
      </c>
      <c r="H64" s="41">
        <v>42522</v>
      </c>
      <c r="I64" s="29">
        <v>184</v>
      </c>
      <c r="J64" s="14">
        <v>100</v>
      </c>
      <c r="K64" s="14" t="s">
        <v>17</v>
      </c>
      <c r="L64" s="49">
        <v>3</v>
      </c>
      <c r="M64" s="17">
        <f>Table2[[#This Row],[Price]]*Table2[[#This Row],[Quantity]]</f>
        <v>552</v>
      </c>
    </row>
    <row r="65" spans="2:13" x14ac:dyDescent="0.3">
      <c r="B65" s="51">
        <v>23297</v>
      </c>
      <c r="C65" s="13" t="s">
        <v>318</v>
      </c>
      <c r="D65" s="13" t="str">
        <f>RIGHT(Table2[[#This Row],[Distributor]],LEN(Table2[[#This Row],[Distributor]])-FIND(" ",Table2[[#This Row],[Distributor]]))</f>
        <v>Mcconnell</v>
      </c>
      <c r="E65" s="14" t="s">
        <v>119</v>
      </c>
      <c r="F65" s="14" t="s">
        <v>32</v>
      </c>
      <c r="G65" s="14" t="s">
        <v>15</v>
      </c>
      <c r="H65" s="41">
        <v>41793</v>
      </c>
      <c r="I65" s="29">
        <v>135</v>
      </c>
      <c r="J65" s="14">
        <v>200</v>
      </c>
      <c r="K65" s="14" t="s">
        <v>17</v>
      </c>
      <c r="L65" s="49">
        <v>3.99</v>
      </c>
      <c r="M65" s="17">
        <f>Table2[[#This Row],[Price]]*Table2[[#This Row],[Quantity]]</f>
        <v>538.65</v>
      </c>
    </row>
    <row r="66" spans="2:13" x14ac:dyDescent="0.3">
      <c r="B66" s="51">
        <v>23369</v>
      </c>
      <c r="C66" s="13" t="s">
        <v>319</v>
      </c>
      <c r="D66" s="13" t="str">
        <f>RIGHT(Table2[[#This Row],[Distributor]],LEN(Table2[[#This Row],[Distributor]])-FIND(" ",Table2[[#This Row],[Distributor]]))</f>
        <v>Mclaughlin</v>
      </c>
      <c r="E66" s="14" t="s">
        <v>189</v>
      </c>
      <c r="F66" s="14" t="s">
        <v>45</v>
      </c>
      <c r="G66" s="14" t="s">
        <v>66</v>
      </c>
      <c r="H66" s="41">
        <v>42210</v>
      </c>
      <c r="I66" s="29">
        <v>77</v>
      </c>
      <c r="J66" s="14">
        <v>500</v>
      </c>
      <c r="K66" s="14" t="s">
        <v>17</v>
      </c>
      <c r="L66" s="49">
        <v>6.99</v>
      </c>
      <c r="M66" s="17">
        <f>Table2[[#This Row],[Price]]*Table2[[#This Row],[Quantity]]</f>
        <v>538.23</v>
      </c>
    </row>
    <row r="67" spans="2:13" x14ac:dyDescent="0.3">
      <c r="B67" s="51">
        <v>23320</v>
      </c>
      <c r="C67" s="13" t="s">
        <v>320</v>
      </c>
      <c r="D67" s="13" t="str">
        <f>RIGHT(Table2[[#This Row],[Distributor]],LEN(Table2[[#This Row],[Distributor]])-FIND(" ",Table2[[#This Row],[Distributor]]))</f>
        <v>Little</v>
      </c>
      <c r="E67" s="14" t="s">
        <v>58</v>
      </c>
      <c r="F67" s="14" t="s">
        <v>32</v>
      </c>
      <c r="G67" s="14" t="s">
        <v>59</v>
      </c>
      <c r="H67" s="41">
        <v>42531</v>
      </c>
      <c r="I67" s="29">
        <v>125</v>
      </c>
      <c r="J67" s="14">
        <v>200</v>
      </c>
      <c r="K67" s="14" t="s">
        <v>17</v>
      </c>
      <c r="L67" s="49">
        <v>3.99</v>
      </c>
      <c r="M67" s="17">
        <f>Table2[[#This Row],[Price]]*Table2[[#This Row],[Quantity]]</f>
        <v>498.75</v>
      </c>
    </row>
    <row r="68" spans="2:13" x14ac:dyDescent="0.3">
      <c r="B68" s="51">
        <v>23342</v>
      </c>
      <c r="C68" s="13" t="s">
        <v>321</v>
      </c>
      <c r="D68" s="13" t="str">
        <f>RIGHT(Table2[[#This Row],[Distributor]],LEN(Table2[[#This Row],[Distributor]])-FIND(" ",Table2[[#This Row],[Distributor]]))</f>
        <v>Duke</v>
      </c>
      <c r="E68" s="14" t="s">
        <v>155</v>
      </c>
      <c r="F68" s="14" t="s">
        <v>32</v>
      </c>
      <c r="G68" s="14" t="s">
        <v>15</v>
      </c>
      <c r="H68" s="41">
        <v>41862</v>
      </c>
      <c r="I68" s="29">
        <v>122</v>
      </c>
      <c r="J68" s="14">
        <v>200</v>
      </c>
      <c r="K68" s="14" t="s">
        <v>17</v>
      </c>
      <c r="L68" s="49">
        <v>3.99</v>
      </c>
      <c r="M68" s="17">
        <f>Table2[[#This Row],[Price]]*Table2[[#This Row],[Quantity]]</f>
        <v>486.78000000000003</v>
      </c>
    </row>
    <row r="69" spans="2:13" x14ac:dyDescent="0.3">
      <c r="B69" s="51">
        <v>23356</v>
      </c>
      <c r="C69" s="13" t="s">
        <v>322</v>
      </c>
      <c r="D69" s="13" t="str">
        <f>RIGHT(Table2[[#This Row],[Distributor]],LEN(Table2[[#This Row],[Distributor]])-FIND(" ",Table2[[#This Row],[Distributor]]))</f>
        <v>Sargent</v>
      </c>
      <c r="E69" s="14" t="s">
        <v>148</v>
      </c>
      <c r="F69" s="14" t="s">
        <v>37</v>
      </c>
      <c r="G69" s="14" t="s">
        <v>15</v>
      </c>
      <c r="H69" s="41">
        <v>42202</v>
      </c>
      <c r="I69" s="29">
        <v>80</v>
      </c>
      <c r="J69" s="14">
        <v>100</v>
      </c>
      <c r="K69" s="14" t="s">
        <v>17</v>
      </c>
      <c r="L69" s="49">
        <v>6</v>
      </c>
      <c r="M69" s="17">
        <f>Table2[[#This Row],[Price]]*Table2[[#This Row],[Quantity]]</f>
        <v>480</v>
      </c>
    </row>
    <row r="70" spans="2:13" x14ac:dyDescent="0.3">
      <c r="B70" s="52">
        <v>23269</v>
      </c>
      <c r="C70" s="13" t="s">
        <v>323</v>
      </c>
      <c r="D70" s="13" t="str">
        <f>RIGHT(Table2[[#This Row],[Distributor]],LEN(Table2[[#This Row],[Distributor]])-FIND(" ",Table2[[#This Row],[Distributor]]))</f>
        <v>Hernandez</v>
      </c>
      <c r="E70" s="14" t="s">
        <v>126</v>
      </c>
      <c r="F70" s="14" t="s">
        <v>32</v>
      </c>
      <c r="G70" s="14" t="s">
        <v>15</v>
      </c>
      <c r="H70" s="41">
        <v>42181</v>
      </c>
      <c r="I70" s="29">
        <v>116</v>
      </c>
      <c r="J70" s="14">
        <v>200</v>
      </c>
      <c r="K70" s="14" t="s">
        <v>17</v>
      </c>
      <c r="L70" s="49">
        <v>3.99</v>
      </c>
      <c r="M70" s="17">
        <f>Table2[[#This Row],[Price]]*Table2[[#This Row],[Quantity]]</f>
        <v>462.84000000000003</v>
      </c>
    </row>
    <row r="71" spans="2:13" x14ac:dyDescent="0.3">
      <c r="B71" s="51">
        <v>23272</v>
      </c>
      <c r="C71" s="13" t="s">
        <v>324</v>
      </c>
      <c r="D71" s="13" t="str">
        <f>RIGHT(Table2[[#This Row],[Distributor]],LEN(Table2[[#This Row],[Distributor]])-FIND(" ",Table2[[#This Row],[Distributor]]))</f>
        <v>Hicks</v>
      </c>
      <c r="E71" s="14" t="s">
        <v>93</v>
      </c>
      <c r="F71" s="14" t="s">
        <v>37</v>
      </c>
      <c r="G71" s="14" t="s">
        <v>59</v>
      </c>
      <c r="H71" s="41">
        <v>42589</v>
      </c>
      <c r="I71" s="29">
        <v>71</v>
      </c>
      <c r="J71" s="14">
        <v>100</v>
      </c>
      <c r="K71" s="14" t="s">
        <v>17</v>
      </c>
      <c r="L71" s="49">
        <v>6</v>
      </c>
      <c r="M71" s="17">
        <f>Table2[[#This Row],[Price]]*Table2[[#This Row],[Quantity]]</f>
        <v>426</v>
      </c>
    </row>
    <row r="72" spans="2:13" x14ac:dyDescent="0.3">
      <c r="B72" s="51">
        <v>23328</v>
      </c>
      <c r="C72" s="13" t="s">
        <v>325</v>
      </c>
      <c r="D72" s="13" t="str">
        <f>RIGHT(Table2[[#This Row],[Distributor]],LEN(Table2[[#This Row],[Distributor]])-FIND(" ",Table2[[#This Row],[Distributor]]))</f>
        <v>Wolfe</v>
      </c>
      <c r="E72" s="14" t="s">
        <v>226</v>
      </c>
      <c r="F72" s="14" t="s">
        <v>32</v>
      </c>
      <c r="G72" s="14" t="s">
        <v>66</v>
      </c>
      <c r="H72" s="41">
        <v>41791</v>
      </c>
      <c r="I72" s="29">
        <v>102</v>
      </c>
      <c r="J72" s="14">
        <v>200</v>
      </c>
      <c r="K72" s="14" t="s">
        <v>17</v>
      </c>
      <c r="L72" s="49">
        <v>3.99</v>
      </c>
      <c r="M72" s="17">
        <f>Table2[[#This Row],[Price]]*Table2[[#This Row],[Quantity]]</f>
        <v>406.98</v>
      </c>
    </row>
    <row r="73" spans="2:13" x14ac:dyDescent="0.3">
      <c r="B73" s="51">
        <v>23284</v>
      </c>
      <c r="C73" s="13" t="s">
        <v>326</v>
      </c>
      <c r="D73" s="13" t="str">
        <f>RIGHT(Table2[[#This Row],[Distributor]],LEN(Table2[[#This Row],[Distributor]])-FIND(" ",Table2[[#This Row],[Distributor]]))</f>
        <v>Weaver</v>
      </c>
      <c r="E73" s="14" t="s">
        <v>167</v>
      </c>
      <c r="F73" s="14" t="s">
        <v>28</v>
      </c>
      <c r="G73" s="14" t="s">
        <v>66</v>
      </c>
      <c r="H73" s="41">
        <v>42548</v>
      </c>
      <c r="I73" s="29">
        <v>135</v>
      </c>
      <c r="J73" s="14">
        <v>100</v>
      </c>
      <c r="K73" s="14" t="s">
        <v>17</v>
      </c>
      <c r="L73" s="49">
        <v>3</v>
      </c>
      <c r="M73" s="17">
        <f>Table2[[#This Row],[Price]]*Table2[[#This Row],[Quantity]]</f>
        <v>405</v>
      </c>
    </row>
    <row r="74" spans="2:13" x14ac:dyDescent="0.3">
      <c r="B74" s="51">
        <v>23281</v>
      </c>
      <c r="C74" s="13" t="s">
        <v>327</v>
      </c>
      <c r="D74" s="13" t="str">
        <f>RIGHT(Table2[[#This Row],[Distributor]],LEN(Table2[[#This Row],[Distributor]])-FIND(" ",Table2[[#This Row],[Distributor]]))</f>
        <v>Kaufman</v>
      </c>
      <c r="E74" s="14" t="s">
        <v>206</v>
      </c>
      <c r="F74" s="14" t="s">
        <v>28</v>
      </c>
      <c r="G74" s="14" t="s">
        <v>66</v>
      </c>
      <c r="H74" s="41">
        <v>41802</v>
      </c>
      <c r="I74" s="29">
        <v>134</v>
      </c>
      <c r="J74" s="14">
        <v>100</v>
      </c>
      <c r="K74" s="14" t="s">
        <v>17</v>
      </c>
      <c r="L74" s="49">
        <v>3</v>
      </c>
      <c r="M74" s="17">
        <f>Table2[[#This Row],[Price]]*Table2[[#This Row],[Quantity]]</f>
        <v>402</v>
      </c>
    </row>
    <row r="75" spans="2:13" x14ac:dyDescent="0.3">
      <c r="B75" s="51">
        <v>23374</v>
      </c>
      <c r="C75" s="13" t="s">
        <v>328</v>
      </c>
      <c r="D75" s="13" t="str">
        <f>RIGHT(Table2[[#This Row],[Distributor]],LEN(Table2[[#This Row],[Distributor]])-FIND(" ",Table2[[#This Row],[Distributor]]))</f>
        <v>Mercer</v>
      </c>
      <c r="E75" s="14" t="s">
        <v>164</v>
      </c>
      <c r="F75" s="14" t="s">
        <v>45</v>
      </c>
      <c r="G75" s="14" t="s">
        <v>15</v>
      </c>
      <c r="H75" s="41">
        <v>42222</v>
      </c>
      <c r="I75" s="29">
        <v>57</v>
      </c>
      <c r="J75" s="14">
        <v>500</v>
      </c>
      <c r="K75" s="14" t="s">
        <v>17</v>
      </c>
      <c r="L75" s="49">
        <v>6.99</v>
      </c>
      <c r="M75" s="17">
        <f>Table2[[#This Row],[Price]]*Table2[[#This Row],[Quantity]]</f>
        <v>398.43</v>
      </c>
    </row>
    <row r="76" spans="2:13" x14ac:dyDescent="0.3">
      <c r="B76" s="51">
        <v>23360</v>
      </c>
      <c r="C76" s="13" t="s">
        <v>329</v>
      </c>
      <c r="D76" s="13" t="str">
        <f>RIGHT(Table2[[#This Row],[Distributor]],LEN(Table2[[#This Row],[Distributor]])-FIND(" ",Table2[[#This Row],[Distributor]]))</f>
        <v>Mckinney</v>
      </c>
      <c r="E76" s="14" t="s">
        <v>136</v>
      </c>
      <c r="F76" s="14" t="s">
        <v>47</v>
      </c>
      <c r="G76" s="14" t="s">
        <v>15</v>
      </c>
      <c r="H76" s="41">
        <v>42530</v>
      </c>
      <c r="I76" s="29">
        <v>37</v>
      </c>
      <c r="J76" s="14">
        <v>1000</v>
      </c>
      <c r="K76" s="14" t="s">
        <v>17</v>
      </c>
      <c r="L76" s="49">
        <v>9.99</v>
      </c>
      <c r="M76" s="17">
        <f>Table2[[#This Row],[Price]]*Table2[[#This Row],[Quantity]]</f>
        <v>369.63</v>
      </c>
    </row>
    <row r="77" spans="2:13" x14ac:dyDescent="0.3">
      <c r="B77" s="51">
        <v>23307</v>
      </c>
      <c r="C77" s="13" t="s">
        <v>330</v>
      </c>
      <c r="D77" s="13" t="str">
        <f>RIGHT(Table2[[#This Row],[Distributor]],LEN(Table2[[#This Row],[Distributor]])-FIND(" ",Table2[[#This Row],[Distributor]]))</f>
        <v>Ellis</v>
      </c>
      <c r="E77" s="14" t="s">
        <v>65</v>
      </c>
      <c r="F77" s="14" t="s">
        <v>28</v>
      </c>
      <c r="G77" s="14" t="s">
        <v>66</v>
      </c>
      <c r="H77" s="41">
        <v>42565</v>
      </c>
      <c r="I77" s="29">
        <v>113</v>
      </c>
      <c r="J77" s="14">
        <v>100</v>
      </c>
      <c r="K77" s="14" t="s">
        <v>17</v>
      </c>
      <c r="L77" s="49">
        <v>3</v>
      </c>
      <c r="M77" s="17">
        <f>Table2[[#This Row],[Price]]*Table2[[#This Row],[Quantity]]</f>
        <v>339</v>
      </c>
    </row>
    <row r="78" spans="2:13" x14ac:dyDescent="0.3">
      <c r="B78" s="51">
        <v>23308</v>
      </c>
      <c r="C78" s="13" t="s">
        <v>331</v>
      </c>
      <c r="D78" s="13" t="str">
        <f>RIGHT(Table2[[#This Row],[Distributor]],LEN(Table2[[#This Row],[Distributor]])-FIND(" ",Table2[[#This Row],[Distributor]]))</f>
        <v>Cunningham</v>
      </c>
      <c r="E78" s="14" t="s">
        <v>134</v>
      </c>
      <c r="F78" s="14" t="s">
        <v>28</v>
      </c>
      <c r="G78" s="14" t="s">
        <v>66</v>
      </c>
      <c r="H78" s="41">
        <v>42231</v>
      </c>
      <c r="I78" s="29">
        <v>112</v>
      </c>
      <c r="J78" s="14">
        <v>100</v>
      </c>
      <c r="K78" s="14" t="s">
        <v>17</v>
      </c>
      <c r="L78" s="49">
        <v>3</v>
      </c>
      <c r="M78" s="17">
        <f>Table2[[#This Row],[Price]]*Table2[[#This Row],[Quantity]]</f>
        <v>336</v>
      </c>
    </row>
    <row r="79" spans="2:13" x14ac:dyDescent="0.3">
      <c r="B79" s="51">
        <v>23337</v>
      </c>
      <c r="C79" s="13" t="s">
        <v>332</v>
      </c>
      <c r="D79" s="13" t="str">
        <f>RIGHT(Table2[[#This Row],[Distributor]],LEN(Table2[[#This Row],[Distributor]])-FIND(" ",Table2[[#This Row],[Distributor]]))</f>
        <v>Prince</v>
      </c>
      <c r="E79" s="14" t="s">
        <v>239</v>
      </c>
      <c r="F79" s="14" t="s">
        <v>32</v>
      </c>
      <c r="G79" s="14" t="s">
        <v>66</v>
      </c>
      <c r="H79" s="41">
        <v>42596</v>
      </c>
      <c r="I79" s="29">
        <v>82</v>
      </c>
      <c r="J79" s="14">
        <v>200</v>
      </c>
      <c r="K79" s="14" t="s">
        <v>17</v>
      </c>
      <c r="L79" s="49">
        <v>3.99</v>
      </c>
      <c r="M79" s="17">
        <f>Table2[[#This Row],[Price]]*Table2[[#This Row],[Quantity]]</f>
        <v>327.18</v>
      </c>
    </row>
    <row r="80" spans="2:13" x14ac:dyDescent="0.3">
      <c r="B80" s="51">
        <v>23357</v>
      </c>
      <c r="C80" s="13" t="s">
        <v>333</v>
      </c>
      <c r="D80" s="13" t="str">
        <f>RIGHT(Table2[[#This Row],[Distributor]],LEN(Table2[[#This Row],[Distributor]])-FIND(" ",Table2[[#This Row],[Distributor]]))</f>
        <v>Whitley</v>
      </c>
      <c r="E80" s="14" t="s">
        <v>75</v>
      </c>
      <c r="F80" s="14" t="s">
        <v>39</v>
      </c>
      <c r="G80" s="14" t="s">
        <v>66</v>
      </c>
      <c r="H80" s="41">
        <v>42182</v>
      </c>
      <c r="I80" s="29">
        <v>50</v>
      </c>
      <c r="J80" s="14">
        <v>200</v>
      </c>
      <c r="K80" s="14" t="s">
        <v>17</v>
      </c>
      <c r="L80" s="49">
        <v>6.5</v>
      </c>
      <c r="M80" s="17">
        <f>Table2[[#This Row],[Price]]*Table2[[#This Row],[Quantity]]</f>
        <v>325</v>
      </c>
    </row>
    <row r="81" spans="2:13" x14ac:dyDescent="0.3">
      <c r="B81" s="51">
        <v>23341</v>
      </c>
      <c r="C81" s="13" t="s">
        <v>334</v>
      </c>
      <c r="D81" s="13" t="str">
        <f>RIGHT(Table2[[#This Row],[Distributor]],LEN(Table2[[#This Row],[Distributor]])-FIND(" ",Table2[[#This Row],[Distributor]]))</f>
        <v>Key</v>
      </c>
      <c r="E81" s="14" t="s">
        <v>131</v>
      </c>
      <c r="F81" s="14" t="s">
        <v>32</v>
      </c>
      <c r="G81" s="14" t="s">
        <v>66</v>
      </c>
      <c r="H81" s="41">
        <v>42603</v>
      </c>
      <c r="I81" s="29">
        <v>77</v>
      </c>
      <c r="J81" s="14">
        <v>200</v>
      </c>
      <c r="K81" s="14" t="s">
        <v>17</v>
      </c>
      <c r="L81" s="49">
        <v>3.99</v>
      </c>
      <c r="M81" s="17">
        <f>Table2[[#This Row],[Price]]*Table2[[#This Row],[Quantity]]</f>
        <v>307.23</v>
      </c>
    </row>
    <row r="82" spans="2:13" x14ac:dyDescent="0.3">
      <c r="B82" s="51">
        <v>23282</v>
      </c>
      <c r="C82" s="13" t="s">
        <v>335</v>
      </c>
      <c r="D82" s="13" t="str">
        <f>RIGHT(Table2[[#This Row],[Distributor]],LEN(Table2[[#This Row],[Distributor]])-FIND(" ",Table2[[#This Row],[Distributor]]))</f>
        <v>Alexander</v>
      </c>
      <c r="E82" s="14" t="s">
        <v>78</v>
      </c>
      <c r="F82" s="14" t="s">
        <v>28</v>
      </c>
      <c r="G82" s="14" t="s">
        <v>66</v>
      </c>
      <c r="H82" s="41">
        <v>41804</v>
      </c>
      <c r="I82" s="29">
        <v>100</v>
      </c>
      <c r="J82" s="14">
        <v>100</v>
      </c>
      <c r="K82" s="14" t="s">
        <v>17</v>
      </c>
      <c r="L82" s="49">
        <v>3</v>
      </c>
      <c r="M82" s="17">
        <f>Table2[[#This Row],[Price]]*Table2[[#This Row],[Quantity]]</f>
        <v>300</v>
      </c>
    </row>
    <row r="83" spans="2:13" x14ac:dyDescent="0.3">
      <c r="B83" s="51">
        <v>23276</v>
      </c>
      <c r="C83" s="13" t="s">
        <v>336</v>
      </c>
      <c r="D83" s="13" t="str">
        <f>RIGHT(Table2[[#This Row],[Distributor]],LEN(Table2[[#This Row],[Distributor]])-FIND(" ",Table2[[#This Row],[Distributor]]))</f>
        <v>Rollins</v>
      </c>
      <c r="E83" s="14" t="s">
        <v>194</v>
      </c>
      <c r="F83" s="14" t="s">
        <v>16</v>
      </c>
      <c r="G83" s="14" t="s">
        <v>15</v>
      </c>
      <c r="H83" s="41">
        <v>41805</v>
      </c>
      <c r="I83" s="29">
        <v>65</v>
      </c>
      <c r="J83" s="14">
        <v>250</v>
      </c>
      <c r="K83" s="14" t="s">
        <v>17</v>
      </c>
      <c r="L83" s="49">
        <v>4.5</v>
      </c>
      <c r="M83" s="17">
        <f>Table2[[#This Row],[Price]]*Table2[[#This Row],[Quantity]]</f>
        <v>292.5</v>
      </c>
    </row>
    <row r="84" spans="2:13" x14ac:dyDescent="0.3">
      <c r="B84" s="51">
        <v>23344</v>
      </c>
      <c r="C84" s="13" t="s">
        <v>337</v>
      </c>
      <c r="D84" s="13" t="str">
        <f>RIGHT(Table2[[#This Row],[Distributor]],LEN(Table2[[#This Row],[Distributor]])-FIND(" ",Table2[[#This Row],[Distributor]]))</f>
        <v>Cantu</v>
      </c>
      <c r="E84" s="14" t="s">
        <v>98</v>
      </c>
      <c r="F84" s="14" t="s">
        <v>16</v>
      </c>
      <c r="G84" s="14" t="s">
        <v>15</v>
      </c>
      <c r="H84" s="41">
        <v>41871</v>
      </c>
      <c r="I84" s="29">
        <v>64</v>
      </c>
      <c r="J84" s="14">
        <v>250</v>
      </c>
      <c r="K84" s="14" t="s">
        <v>17</v>
      </c>
      <c r="L84" s="49">
        <v>4.5</v>
      </c>
      <c r="M84" s="17">
        <f>Table2[[#This Row],[Price]]*Table2[[#This Row],[Quantity]]</f>
        <v>288</v>
      </c>
    </row>
    <row r="85" spans="2:13" x14ac:dyDescent="0.3">
      <c r="B85" s="51">
        <v>23339</v>
      </c>
      <c r="C85" s="13" t="s">
        <v>338</v>
      </c>
      <c r="D85" s="13" t="str">
        <f>RIGHT(Table2[[#This Row],[Distributor]],LEN(Table2[[#This Row],[Distributor]])-FIND(" ",Table2[[#This Row],[Distributor]]))</f>
        <v>Vang</v>
      </c>
      <c r="E85" s="14" t="s">
        <v>70</v>
      </c>
      <c r="F85" s="14" t="s">
        <v>45</v>
      </c>
      <c r="G85" s="14" t="s">
        <v>15</v>
      </c>
      <c r="H85" s="41">
        <v>41833</v>
      </c>
      <c r="I85" s="29">
        <v>41</v>
      </c>
      <c r="J85" s="14">
        <v>500</v>
      </c>
      <c r="K85" s="14" t="s">
        <v>17</v>
      </c>
      <c r="L85" s="49">
        <v>6.99</v>
      </c>
      <c r="M85" s="17">
        <f>Table2[[#This Row],[Price]]*Table2[[#This Row],[Quantity]]</f>
        <v>286.59000000000003</v>
      </c>
    </row>
    <row r="86" spans="2:13" x14ac:dyDescent="0.3">
      <c r="B86" s="51">
        <v>23310</v>
      </c>
      <c r="C86" s="13" t="s">
        <v>339</v>
      </c>
      <c r="D86" s="13" t="str">
        <f>RIGHT(Table2[[#This Row],[Distributor]],LEN(Table2[[#This Row],[Distributor]])-FIND(" ",Table2[[#This Row],[Distributor]]))</f>
        <v>Joyce</v>
      </c>
      <c r="E86" s="14" t="s">
        <v>202</v>
      </c>
      <c r="F86" s="14" t="s">
        <v>45</v>
      </c>
      <c r="G86" s="14" t="s">
        <v>15</v>
      </c>
      <c r="H86" s="41">
        <v>42194</v>
      </c>
      <c r="I86" s="29">
        <v>41</v>
      </c>
      <c r="J86" s="14">
        <v>500</v>
      </c>
      <c r="K86" s="14" t="s">
        <v>17</v>
      </c>
      <c r="L86" s="49">
        <v>6.99</v>
      </c>
      <c r="M86" s="17">
        <f>Table2[[#This Row],[Price]]*Table2[[#This Row],[Quantity]]</f>
        <v>286.59000000000003</v>
      </c>
    </row>
    <row r="87" spans="2:13" x14ac:dyDescent="0.3">
      <c r="B87" s="51">
        <v>23312</v>
      </c>
      <c r="C87" s="13" t="s">
        <v>340</v>
      </c>
      <c r="D87" s="13" t="str">
        <f>RIGHT(Table2[[#This Row],[Distributor]],LEN(Table2[[#This Row],[Distributor]])-FIND(" ",Table2[[#This Row],[Distributor]]))</f>
        <v>Barnes</v>
      </c>
      <c r="E87" s="14" t="s">
        <v>157</v>
      </c>
      <c r="F87" s="14" t="s">
        <v>47</v>
      </c>
      <c r="G87" s="14" t="s">
        <v>15</v>
      </c>
      <c r="H87" s="41">
        <v>41841</v>
      </c>
      <c r="I87" s="29">
        <v>28</v>
      </c>
      <c r="J87" s="14">
        <v>1000</v>
      </c>
      <c r="K87" s="14" t="s">
        <v>17</v>
      </c>
      <c r="L87" s="49">
        <v>9.99</v>
      </c>
      <c r="M87" s="17">
        <f>Table2[[#This Row],[Price]]*Table2[[#This Row],[Quantity]]</f>
        <v>279.72000000000003</v>
      </c>
    </row>
    <row r="88" spans="2:13" x14ac:dyDescent="0.3">
      <c r="B88" s="51">
        <v>23377</v>
      </c>
      <c r="C88" s="13" t="s">
        <v>341</v>
      </c>
      <c r="D88" s="13" t="str">
        <f>RIGHT(Table2[[#This Row],[Distributor]],LEN(Table2[[#This Row],[Distributor]])-FIND(" ",Table2[[#This Row],[Distributor]]))</f>
        <v>Hopper</v>
      </c>
      <c r="E88" s="14" t="s">
        <v>187</v>
      </c>
      <c r="F88" s="14" t="s">
        <v>37</v>
      </c>
      <c r="G88" s="14" t="s">
        <v>15</v>
      </c>
      <c r="H88" s="41">
        <v>41824</v>
      </c>
      <c r="I88" s="29">
        <v>43</v>
      </c>
      <c r="J88" s="14">
        <v>100</v>
      </c>
      <c r="K88" s="14" t="s">
        <v>17</v>
      </c>
      <c r="L88" s="49">
        <v>6</v>
      </c>
      <c r="M88" s="17">
        <f>Table2[[#This Row],[Price]]*Table2[[#This Row],[Quantity]]</f>
        <v>258</v>
      </c>
    </row>
    <row r="89" spans="2:13" x14ac:dyDescent="0.3">
      <c r="B89" s="51">
        <v>23354</v>
      </c>
      <c r="C89" s="13" t="s">
        <v>342</v>
      </c>
      <c r="D89" s="13" t="str">
        <f>RIGHT(Table2[[#This Row],[Distributor]],LEN(Table2[[#This Row],[Distributor]])-FIND(" ",Table2[[#This Row],[Distributor]]))</f>
        <v>Mccarty</v>
      </c>
      <c r="E89" s="14" t="s">
        <v>187</v>
      </c>
      <c r="F89" s="14" t="s">
        <v>28</v>
      </c>
      <c r="G89" s="14" t="s">
        <v>15</v>
      </c>
      <c r="H89" s="41">
        <v>42557</v>
      </c>
      <c r="I89" s="29">
        <v>84</v>
      </c>
      <c r="J89" s="14">
        <v>100</v>
      </c>
      <c r="K89" s="14" t="s">
        <v>17</v>
      </c>
      <c r="L89" s="49">
        <v>3</v>
      </c>
      <c r="M89" s="17">
        <f>Table2[[#This Row],[Price]]*Table2[[#This Row],[Quantity]]</f>
        <v>252</v>
      </c>
    </row>
    <row r="90" spans="2:13" x14ac:dyDescent="0.3">
      <c r="B90" s="51">
        <v>23280</v>
      </c>
      <c r="C90" s="13" t="s">
        <v>343</v>
      </c>
      <c r="D90" s="13" t="str">
        <f>RIGHT(Table2[[#This Row],[Distributor]],LEN(Table2[[#This Row],[Distributor]])-FIND(" ",Table2[[#This Row],[Distributor]]))</f>
        <v>Spencer</v>
      </c>
      <c r="E90" s="14" t="s">
        <v>175</v>
      </c>
      <c r="F90" s="14" t="s">
        <v>35</v>
      </c>
      <c r="G90" s="14" t="s">
        <v>15</v>
      </c>
      <c r="H90" s="41">
        <v>41810</v>
      </c>
      <c r="I90" s="29">
        <v>30</v>
      </c>
      <c r="J90" s="14">
        <v>500</v>
      </c>
      <c r="K90" s="14" t="s">
        <v>17</v>
      </c>
      <c r="L90" s="49">
        <v>6.5</v>
      </c>
      <c r="M90" s="17">
        <f>Table2[[#This Row],[Price]]*Table2[[#This Row],[Quantity]]</f>
        <v>195</v>
      </c>
    </row>
    <row r="91" spans="2:13" x14ac:dyDescent="0.3">
      <c r="B91" s="51">
        <v>23358</v>
      </c>
      <c r="C91" s="13" t="s">
        <v>344</v>
      </c>
      <c r="D91" s="13" t="str">
        <f>RIGHT(Table2[[#This Row],[Distributor]],LEN(Table2[[#This Row],[Distributor]])-FIND(" ",Table2[[#This Row],[Distributor]]))</f>
        <v>Rivers</v>
      </c>
      <c r="E91" s="14" t="s">
        <v>198</v>
      </c>
      <c r="F91" s="14" t="s">
        <v>43</v>
      </c>
      <c r="G91" s="14" t="s">
        <v>66</v>
      </c>
      <c r="H91" s="41">
        <v>41799</v>
      </c>
      <c r="I91" s="29">
        <v>41</v>
      </c>
      <c r="J91" s="14">
        <v>250</v>
      </c>
      <c r="K91" s="14" t="s">
        <v>17</v>
      </c>
      <c r="L91" s="49">
        <v>4.5</v>
      </c>
      <c r="M91" s="17">
        <f>Table2[[#This Row],[Price]]*Table2[[#This Row],[Quantity]]</f>
        <v>184.5</v>
      </c>
    </row>
    <row r="92" spans="2:13" x14ac:dyDescent="0.3">
      <c r="B92" s="51">
        <v>23311</v>
      </c>
      <c r="C92" s="13" t="s">
        <v>345</v>
      </c>
      <c r="D92" s="13" t="str">
        <f>RIGHT(Table2[[#This Row],[Distributor]],LEN(Table2[[#This Row],[Distributor]])-FIND(" ",Table2[[#This Row],[Distributor]]))</f>
        <v>Macdonald</v>
      </c>
      <c r="E92" s="14" t="s">
        <v>217</v>
      </c>
      <c r="F92" s="14" t="s">
        <v>47</v>
      </c>
      <c r="G92" s="14" t="s">
        <v>66</v>
      </c>
      <c r="H92" s="41">
        <v>42533</v>
      </c>
      <c r="I92" s="29">
        <v>18</v>
      </c>
      <c r="J92" s="14">
        <v>1000</v>
      </c>
      <c r="K92" s="14" t="s">
        <v>17</v>
      </c>
      <c r="L92" s="49">
        <v>9.99</v>
      </c>
      <c r="M92" s="17">
        <f>Table2[[#This Row],[Price]]*Table2[[#This Row],[Quantity]]</f>
        <v>179.82</v>
      </c>
    </row>
    <row r="93" spans="2:13" x14ac:dyDescent="0.3">
      <c r="B93" s="51">
        <v>23372</v>
      </c>
      <c r="C93" s="13" t="s">
        <v>346</v>
      </c>
      <c r="D93" s="13" t="str">
        <f>RIGHT(Table2[[#This Row],[Distributor]],LEN(Table2[[#This Row],[Distributor]])-FIND(" ",Table2[[#This Row],[Distributor]]))</f>
        <v>Perkins</v>
      </c>
      <c r="E93" s="14" t="s">
        <v>196</v>
      </c>
      <c r="F93" s="14" t="s">
        <v>45</v>
      </c>
      <c r="G93" s="14" t="s">
        <v>15</v>
      </c>
      <c r="H93" s="41">
        <v>41840</v>
      </c>
      <c r="I93" s="29">
        <v>22</v>
      </c>
      <c r="J93" s="14">
        <v>500</v>
      </c>
      <c r="K93" s="14" t="s">
        <v>17</v>
      </c>
      <c r="L93" s="49">
        <v>6.99</v>
      </c>
      <c r="M93" s="17">
        <f>Table2[[#This Row],[Price]]*Table2[[#This Row],[Quantity]]</f>
        <v>153.78</v>
      </c>
    </row>
    <row r="94" spans="2:13" x14ac:dyDescent="0.3">
      <c r="B94" s="51">
        <v>23296</v>
      </c>
      <c r="C94" s="13" t="s">
        <v>347</v>
      </c>
      <c r="D94" s="13" t="str">
        <f>RIGHT(Table2[[#This Row],[Distributor]],LEN(Table2[[#This Row],[Distributor]])-FIND(" ",Table2[[#This Row],[Distributor]]))</f>
        <v>Gilbert</v>
      </c>
      <c r="E94" s="14" t="s">
        <v>75</v>
      </c>
      <c r="F94" s="14" t="s">
        <v>32</v>
      </c>
      <c r="G94" s="14" t="s">
        <v>66</v>
      </c>
      <c r="H94" s="41">
        <v>42566</v>
      </c>
      <c r="I94" s="29">
        <v>37</v>
      </c>
      <c r="J94" s="14">
        <v>200</v>
      </c>
      <c r="K94" s="14" t="s">
        <v>17</v>
      </c>
      <c r="L94" s="49">
        <v>3.99</v>
      </c>
      <c r="M94" s="17">
        <f>Table2[[#This Row],[Price]]*Table2[[#This Row],[Quantity]]</f>
        <v>147.63</v>
      </c>
    </row>
    <row r="95" spans="2:13" x14ac:dyDescent="0.3">
      <c r="B95" s="51">
        <v>23273</v>
      </c>
      <c r="C95" s="13" t="s">
        <v>348</v>
      </c>
      <c r="D95" s="13" t="str">
        <f>RIGHT(Table2[[#This Row],[Distributor]],LEN(Table2[[#This Row],[Distributor]])-FIND(" ",Table2[[#This Row],[Distributor]]))</f>
        <v>Cooper</v>
      </c>
      <c r="E95" s="14" t="s">
        <v>211</v>
      </c>
      <c r="F95" s="14" t="s">
        <v>39</v>
      </c>
      <c r="G95" s="14" t="s">
        <v>15</v>
      </c>
      <c r="H95" s="41">
        <v>42532</v>
      </c>
      <c r="I95" s="29">
        <v>22</v>
      </c>
      <c r="J95" s="14">
        <v>200</v>
      </c>
      <c r="K95" s="14" t="s">
        <v>17</v>
      </c>
      <c r="L95" s="49">
        <v>6.5</v>
      </c>
      <c r="M95" s="17">
        <f>Table2[[#This Row],[Price]]*Table2[[#This Row],[Quantity]]</f>
        <v>143</v>
      </c>
    </row>
    <row r="96" spans="2:13" x14ac:dyDescent="0.3">
      <c r="B96" s="51">
        <v>23364</v>
      </c>
      <c r="C96" s="13" t="s">
        <v>349</v>
      </c>
      <c r="D96" s="13" t="str">
        <f>RIGHT(Table2[[#This Row],[Distributor]],LEN(Table2[[#This Row],[Distributor]])-FIND(" ",Table2[[#This Row],[Distributor]]))</f>
        <v>Humphrey</v>
      </c>
      <c r="E96" s="14" t="s">
        <v>108</v>
      </c>
      <c r="F96" s="14" t="s">
        <v>28</v>
      </c>
      <c r="G96" s="14" t="s">
        <v>15</v>
      </c>
      <c r="H96" s="41">
        <v>42207</v>
      </c>
      <c r="I96" s="29">
        <v>47</v>
      </c>
      <c r="J96" s="14">
        <v>100</v>
      </c>
      <c r="K96" s="14" t="s">
        <v>17</v>
      </c>
      <c r="L96" s="49">
        <v>3</v>
      </c>
      <c r="M96" s="17">
        <f>Table2[[#This Row],[Price]]*Table2[[#This Row],[Quantity]]</f>
        <v>141</v>
      </c>
    </row>
    <row r="97" spans="2:13" x14ac:dyDescent="0.3">
      <c r="B97" s="51">
        <v>23265</v>
      </c>
      <c r="C97" s="13" t="s">
        <v>350</v>
      </c>
      <c r="D97" s="13" t="str">
        <f>RIGHT(Table2[[#This Row],[Distributor]],LEN(Table2[[#This Row],[Distributor]])-FIND(" ",Table2[[#This Row],[Distributor]]))</f>
        <v>Benton</v>
      </c>
      <c r="E97" s="14" t="s">
        <v>208</v>
      </c>
      <c r="F97" s="14" t="s">
        <v>47</v>
      </c>
      <c r="G97" s="14" t="s">
        <v>66</v>
      </c>
      <c r="H97" s="41">
        <v>42165</v>
      </c>
      <c r="I97" s="29">
        <v>14</v>
      </c>
      <c r="J97" s="14">
        <v>1000</v>
      </c>
      <c r="K97" s="14" t="s">
        <v>17</v>
      </c>
      <c r="L97" s="49">
        <v>9.99</v>
      </c>
      <c r="M97" s="17">
        <f>Table2[[#This Row],[Price]]*Table2[[#This Row],[Quantity]]</f>
        <v>139.86000000000001</v>
      </c>
    </row>
    <row r="98" spans="2:13" x14ac:dyDescent="0.3">
      <c r="B98" s="51">
        <v>23300</v>
      </c>
      <c r="C98" s="13" t="s">
        <v>351</v>
      </c>
      <c r="D98" s="13" t="str">
        <f>RIGHT(Table2[[#This Row],[Distributor]],LEN(Table2[[#This Row],[Distributor]])-FIND(" ",Table2[[#This Row],[Distributor]]))</f>
        <v>Clarke</v>
      </c>
      <c r="E98" s="14" t="s">
        <v>204</v>
      </c>
      <c r="F98" s="14" t="s">
        <v>35</v>
      </c>
      <c r="G98" s="14" t="s">
        <v>15</v>
      </c>
      <c r="H98" s="41">
        <v>42181</v>
      </c>
      <c r="I98" s="29">
        <v>9.99</v>
      </c>
      <c r="J98" s="14">
        <v>500</v>
      </c>
      <c r="K98" s="14" t="s">
        <v>17</v>
      </c>
      <c r="L98" s="49">
        <v>6.5</v>
      </c>
      <c r="M98" s="17">
        <f>Table2[[#This Row],[Price]]*Table2[[#This Row],[Quantity]]</f>
        <v>64.935000000000002</v>
      </c>
    </row>
    <row r="99" spans="2:13" x14ac:dyDescent="0.3">
      <c r="B99" s="51">
        <v>23334</v>
      </c>
      <c r="C99" s="13" t="s">
        <v>352</v>
      </c>
      <c r="D99" s="13" t="str">
        <f>RIGHT(Table2[[#This Row],[Distributor]],LEN(Table2[[#This Row],[Distributor]])-FIND(" ",Table2[[#This Row],[Distributor]]))</f>
        <v>Battle</v>
      </c>
      <c r="E99" s="14" t="s">
        <v>138</v>
      </c>
      <c r="F99" s="14" t="s">
        <v>43</v>
      </c>
      <c r="G99" s="14" t="s">
        <v>15</v>
      </c>
      <c r="H99" s="41">
        <v>42211</v>
      </c>
      <c r="I99" s="29">
        <v>14</v>
      </c>
      <c r="J99" s="14">
        <v>250</v>
      </c>
      <c r="K99" s="14" t="s">
        <v>17</v>
      </c>
      <c r="L99" s="49">
        <v>4.5</v>
      </c>
      <c r="M99" s="17">
        <f>Table2[[#This Row],[Price]]*Table2[[#This Row],[Quantity]]</f>
        <v>63</v>
      </c>
    </row>
    <row r="100" spans="2:13" x14ac:dyDescent="0.3">
      <c r="B100" s="51">
        <v>23322</v>
      </c>
      <c r="C100" s="13" t="s">
        <v>353</v>
      </c>
      <c r="D100" s="13" t="str">
        <f>RIGHT(Table2[[#This Row],[Distributor]],LEN(Table2[[#This Row],[Distributor]])-FIND(" ",Table2[[#This Row],[Distributor]]))</f>
        <v>Knowles</v>
      </c>
      <c r="E100" s="14" t="s">
        <v>128</v>
      </c>
      <c r="F100" s="14" t="s">
        <v>28</v>
      </c>
      <c r="G100" s="14" t="s">
        <v>66</v>
      </c>
      <c r="H100" s="41">
        <v>41874</v>
      </c>
      <c r="I100" s="29">
        <v>20</v>
      </c>
      <c r="J100" s="14">
        <v>100</v>
      </c>
      <c r="K100" s="14" t="s">
        <v>17</v>
      </c>
      <c r="L100" s="49">
        <v>3</v>
      </c>
      <c r="M100" s="17">
        <f>Table2[[#This Row],[Price]]*Table2[[#This Row],[Quantity]]</f>
        <v>60</v>
      </c>
    </row>
    <row r="101" spans="2:13" x14ac:dyDescent="0.3">
      <c r="B101" s="51">
        <v>23346</v>
      </c>
      <c r="C101" s="13" t="s">
        <v>354</v>
      </c>
      <c r="D101" s="13" t="str">
        <f>RIGHT(Table2[[#This Row],[Distributor]],LEN(Table2[[#This Row],[Distributor]])-FIND(" ",Table2[[#This Row],[Distributor]]))</f>
        <v>Patton</v>
      </c>
      <c r="E101" s="14" t="s">
        <v>206</v>
      </c>
      <c r="F101" s="14" t="s">
        <v>16</v>
      </c>
      <c r="G101" s="14" t="s">
        <v>15</v>
      </c>
      <c r="H101" s="41">
        <v>42202</v>
      </c>
      <c r="I101" s="29">
        <v>13</v>
      </c>
      <c r="J101" s="14">
        <v>250</v>
      </c>
      <c r="K101" s="14" t="s">
        <v>17</v>
      </c>
      <c r="L101" s="49">
        <v>4.5</v>
      </c>
      <c r="M101" s="17">
        <f>Table2[[#This Row],[Price]]*Table2[[#This Row],[Quantity]]</f>
        <v>58.5</v>
      </c>
    </row>
    <row r="102" spans="2:13" x14ac:dyDescent="0.3">
      <c r="B102" s="51">
        <v>23298</v>
      </c>
      <c r="C102" s="13" t="s">
        <v>355</v>
      </c>
      <c r="D102" s="13" t="str">
        <f>RIGHT(Table2[[#This Row],[Distributor]],LEN(Table2[[#This Row],[Distributor]])-FIND(" ",Table2[[#This Row],[Distributor]]))</f>
        <v>Conner</v>
      </c>
      <c r="E102" s="14" t="s">
        <v>181</v>
      </c>
      <c r="F102" s="14" t="s">
        <v>43</v>
      </c>
      <c r="G102" s="14" t="s">
        <v>59</v>
      </c>
      <c r="H102" s="41">
        <v>42569</v>
      </c>
      <c r="I102" s="29">
        <v>12</v>
      </c>
      <c r="J102" s="14">
        <v>250</v>
      </c>
      <c r="K102" s="14" t="s">
        <v>17</v>
      </c>
      <c r="L102" s="49">
        <v>4.5</v>
      </c>
      <c r="M102" s="17">
        <f>Table2[[#This Row],[Price]]*Table2[[#This Row],[Quantity]]</f>
        <v>54</v>
      </c>
    </row>
    <row r="103" spans="2:13" x14ac:dyDescent="0.3">
      <c r="B103" s="51">
        <v>23285</v>
      </c>
      <c r="C103" s="13" t="s">
        <v>356</v>
      </c>
      <c r="D103" s="13" t="str">
        <f>RIGHT(Table2[[#This Row],[Distributor]],LEN(Table2[[#This Row],[Distributor]])-FIND(" ",Table2[[#This Row],[Distributor]]))</f>
        <v>Cardenas</v>
      </c>
      <c r="E103" s="14" t="s">
        <v>187</v>
      </c>
      <c r="F103" s="14" t="s">
        <v>37</v>
      </c>
      <c r="G103" s="14" t="s">
        <v>66</v>
      </c>
      <c r="H103" s="41">
        <v>41866</v>
      </c>
      <c r="I103" s="29">
        <v>9</v>
      </c>
      <c r="J103" s="14">
        <v>100</v>
      </c>
      <c r="K103" s="14" t="s">
        <v>17</v>
      </c>
      <c r="L103" s="49">
        <v>6</v>
      </c>
      <c r="M103" s="17">
        <f>Table2[[#This Row],[Price]]*Table2[[#This Row],[Quantity]]</f>
        <v>54</v>
      </c>
    </row>
    <row r="104" spans="2:13" x14ac:dyDescent="0.3">
      <c r="B104" s="51">
        <v>23355</v>
      </c>
      <c r="C104" s="13" t="s">
        <v>357</v>
      </c>
      <c r="D104" s="13" t="str">
        <f>RIGHT(Table2[[#This Row],[Distributor]],LEN(Table2[[#This Row],[Distributor]])-FIND(" ",Table2[[#This Row],[Distributor]]))</f>
        <v>Solis</v>
      </c>
      <c r="E104" s="14" t="s">
        <v>167</v>
      </c>
      <c r="F104" s="14" t="s">
        <v>28</v>
      </c>
      <c r="G104" s="14" t="s">
        <v>15</v>
      </c>
      <c r="H104" s="41">
        <v>42602</v>
      </c>
      <c r="I104" s="29">
        <v>16</v>
      </c>
      <c r="J104" s="14">
        <v>100</v>
      </c>
      <c r="K104" s="14" t="s">
        <v>17</v>
      </c>
      <c r="L104" s="49">
        <v>3</v>
      </c>
      <c r="M104" s="17">
        <f>Table2[[#This Row],[Price]]*Table2[[#This Row],[Quantity]]</f>
        <v>48</v>
      </c>
    </row>
    <row r="105" spans="2:13" x14ac:dyDescent="0.3">
      <c r="B105" s="51">
        <v>23279</v>
      </c>
      <c r="C105" s="13" t="s">
        <v>358</v>
      </c>
      <c r="D105" s="13" t="str">
        <f>RIGHT(Table2[[#This Row],[Distributor]],LEN(Table2[[#This Row],[Distributor]])-FIND(" ",Table2[[#This Row],[Distributor]]))</f>
        <v>Wise</v>
      </c>
      <c r="E105" s="14" t="s">
        <v>70</v>
      </c>
      <c r="F105" s="14" t="s">
        <v>16</v>
      </c>
      <c r="G105" s="14" t="s">
        <v>15</v>
      </c>
      <c r="H105" s="41">
        <v>42160</v>
      </c>
      <c r="I105" s="29">
        <v>10</v>
      </c>
      <c r="J105" s="14">
        <v>250</v>
      </c>
      <c r="K105" s="14" t="s">
        <v>17</v>
      </c>
      <c r="L105" s="49">
        <v>4.5</v>
      </c>
      <c r="M105" s="17">
        <f>Table2[[#This Row],[Price]]*Table2[[#This Row],[Quantity]]</f>
        <v>45</v>
      </c>
    </row>
    <row r="106" spans="2:13" x14ac:dyDescent="0.3">
      <c r="B106" s="51">
        <v>23367</v>
      </c>
      <c r="C106" s="13" t="s">
        <v>359</v>
      </c>
      <c r="D106" s="13" t="str">
        <f>RIGHT(Table2[[#This Row],[Distributor]],LEN(Table2[[#This Row],[Distributor]])-FIND(" ",Table2[[#This Row],[Distributor]]))</f>
        <v>Dixon</v>
      </c>
      <c r="E106" s="14" t="s">
        <v>171</v>
      </c>
      <c r="F106" s="14" t="s">
        <v>43</v>
      </c>
      <c r="G106" s="14" t="s">
        <v>66</v>
      </c>
      <c r="H106" s="41">
        <v>42545</v>
      </c>
      <c r="I106" s="29">
        <v>10</v>
      </c>
      <c r="J106" s="14">
        <v>250</v>
      </c>
      <c r="K106" s="14" t="s">
        <v>17</v>
      </c>
      <c r="L106" s="49">
        <v>4.5</v>
      </c>
      <c r="M106" s="17">
        <f>Table2[[#This Row],[Price]]*Table2[[#This Row],[Quantity]]</f>
        <v>45</v>
      </c>
    </row>
    <row r="107" spans="2:13" x14ac:dyDescent="0.3">
      <c r="B107" s="51">
        <v>23375</v>
      </c>
      <c r="C107" s="13" t="s">
        <v>360</v>
      </c>
      <c r="D107" s="13" t="str">
        <f>RIGHT(Table2[[#This Row],[Distributor]],LEN(Table2[[#This Row],[Distributor]])-FIND(" ",Table2[[#This Row],[Distributor]]))</f>
        <v>Burris</v>
      </c>
      <c r="E107" s="14" t="s">
        <v>167</v>
      </c>
      <c r="F107" s="14" t="s">
        <v>41</v>
      </c>
      <c r="G107" s="14" t="s">
        <v>66</v>
      </c>
      <c r="H107" s="41">
        <v>42174</v>
      </c>
      <c r="I107" s="29">
        <v>5</v>
      </c>
      <c r="J107" s="14">
        <v>800</v>
      </c>
      <c r="K107" s="14" t="s">
        <v>17</v>
      </c>
      <c r="L107" s="49">
        <v>9</v>
      </c>
      <c r="M107" s="17">
        <f>Table2[[#This Row],[Price]]*Table2[[#This Row],[Quantity]]</f>
        <v>45</v>
      </c>
    </row>
    <row r="108" spans="2:13" ht="18.600000000000001" thickBot="1" x14ac:dyDescent="0.35">
      <c r="B108" s="51">
        <v>23336</v>
      </c>
      <c r="C108" s="13" t="s">
        <v>361</v>
      </c>
      <c r="D108" s="13" t="str">
        <f>RIGHT(Table2[[#This Row],[Distributor]],LEN(Table2[[#This Row],[Distributor]])-FIND(" ",Table2[[#This Row],[Distributor]]))</f>
        <v>Mckenzie</v>
      </c>
      <c r="E108" s="32" t="s">
        <v>232</v>
      </c>
      <c r="F108" s="32" t="s">
        <v>16</v>
      </c>
      <c r="G108" s="32" t="s">
        <v>66</v>
      </c>
      <c r="H108" s="41">
        <v>42245</v>
      </c>
      <c r="I108" s="29">
        <v>7</v>
      </c>
      <c r="J108" s="32">
        <v>250</v>
      </c>
      <c r="K108" s="14" t="s">
        <v>17</v>
      </c>
      <c r="L108" s="53">
        <v>4.5</v>
      </c>
      <c r="M108" s="54">
        <f>Table2[[#This Row],[Price]]*Table2[[#This Row],[Quantity]]</f>
        <v>31.5</v>
      </c>
    </row>
    <row r="109" spans="2:13" ht="18.600000000000001" thickBot="1" x14ac:dyDescent="0.35">
      <c r="B109" s="55">
        <v>23332</v>
      </c>
      <c r="C109" s="43" t="s">
        <v>362</v>
      </c>
      <c r="D109" s="13" t="str">
        <f>RIGHT(Table2[[#This Row],[Distributor]],LEN(Table2[[#This Row],[Distributor]])-FIND(" ",Table2[[#This Row],[Distributor]]))</f>
        <v>Carter</v>
      </c>
      <c r="E109" s="2" t="s">
        <v>128</v>
      </c>
      <c r="F109" s="2" t="s">
        <v>16</v>
      </c>
      <c r="G109" s="2" t="s">
        <v>59</v>
      </c>
      <c r="H109" s="44">
        <v>42210</v>
      </c>
      <c r="I109" s="33">
        <v>4.5</v>
      </c>
      <c r="J109" s="2">
        <v>250</v>
      </c>
      <c r="K109" s="14" t="s">
        <v>17</v>
      </c>
      <c r="L109" s="50">
        <v>4.5</v>
      </c>
      <c r="M109" s="50">
        <f>Table2[[#This Row],[Price]]*Table2[[#This Row],[Quantity]]</f>
        <v>20.25</v>
      </c>
    </row>
    <row r="110" spans="2:13" x14ac:dyDescent="0.3">
      <c r="B110" s="56" t="s">
        <v>363</v>
      </c>
      <c r="C110" s="57"/>
      <c r="D110" s="57"/>
      <c r="E110" s="58"/>
      <c r="F110" s="58"/>
      <c r="G110" s="58"/>
      <c r="H110" s="58"/>
      <c r="I110" s="58"/>
      <c r="J110" s="58"/>
      <c r="K110" s="58"/>
      <c r="L110" s="58"/>
      <c r="M110" s="59"/>
    </row>
  </sheetData>
  <mergeCells count="1">
    <mergeCell ref="B4:N6"/>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F94EC-3BA6-4B5E-86BF-BE3DB69D1F4F}">
  <dimension ref="A1:N30"/>
  <sheetViews>
    <sheetView zoomScale="70" zoomScaleNormal="70" workbookViewId="0">
      <selection activeCell="B23" sqref="B23"/>
    </sheetView>
  </sheetViews>
  <sheetFormatPr defaultColWidth="8.88671875" defaultRowHeight="18" x14ac:dyDescent="0.3"/>
  <cols>
    <col min="1" max="1" width="8.88671875" style="2"/>
    <col min="2" max="2" width="155.109375" style="2" bestFit="1" customWidth="1"/>
    <col min="3" max="3" width="16.88671875" style="2" bestFit="1" customWidth="1"/>
    <col min="4" max="4" width="13.44140625" style="2" bestFit="1" customWidth="1"/>
    <col min="5" max="5" width="8.88671875" style="2"/>
    <col min="6" max="6" width="23.33203125" style="2" bestFit="1" customWidth="1"/>
    <col min="7" max="8" width="22" style="2" bestFit="1" customWidth="1"/>
    <col min="9" max="9" width="20.109375" style="2" bestFit="1" customWidth="1"/>
    <col min="10" max="10" width="18.6640625" style="2" bestFit="1" customWidth="1"/>
    <col min="11" max="11" width="20.109375" style="2" bestFit="1" customWidth="1"/>
    <col min="12" max="12" width="18.6640625" style="2" bestFit="1" customWidth="1"/>
    <col min="13" max="13" width="20.109375" style="2" bestFit="1" customWidth="1"/>
    <col min="14" max="14" width="18.6640625" style="2" bestFit="1" customWidth="1"/>
    <col min="15" max="15" width="21.6640625" style="2" bestFit="1" customWidth="1"/>
    <col min="16" max="16" width="18.6640625" style="2" bestFit="1" customWidth="1"/>
    <col min="17" max="17" width="20.109375" style="2" bestFit="1" customWidth="1"/>
    <col min="18" max="18" width="18.6640625" style="2" bestFit="1" customWidth="1"/>
    <col min="19" max="19" width="20.109375" style="2" bestFit="1" customWidth="1"/>
    <col min="20" max="20" width="18.6640625" style="2" bestFit="1" customWidth="1"/>
    <col min="21" max="21" width="20.109375" style="2" bestFit="1" customWidth="1"/>
    <col min="22" max="22" width="18.6640625" style="2" bestFit="1" customWidth="1"/>
    <col min="23" max="23" width="20.109375" style="2" bestFit="1" customWidth="1"/>
    <col min="24" max="24" width="18.6640625" style="2" bestFit="1" customWidth="1"/>
    <col min="25" max="25" width="20.109375" style="2" bestFit="1" customWidth="1"/>
    <col min="26" max="26" width="18.6640625" style="2" bestFit="1" customWidth="1"/>
    <col min="27" max="27" width="20.109375" style="2" bestFit="1" customWidth="1"/>
    <col min="28" max="28" width="18.6640625" style="2" bestFit="1" customWidth="1"/>
    <col min="29" max="29" width="20.109375" style="2" bestFit="1" customWidth="1"/>
    <col min="30" max="30" width="18.6640625" style="2" bestFit="1" customWidth="1"/>
    <col min="31" max="31" width="20.109375" style="2" bestFit="1" customWidth="1"/>
    <col min="32" max="32" width="18.6640625" style="2" bestFit="1" customWidth="1"/>
    <col min="33" max="33" width="24.88671875" style="2" bestFit="1" customWidth="1"/>
    <col min="34" max="34" width="23.44140625" style="2" bestFit="1" customWidth="1"/>
    <col min="35" max="16384" width="8.88671875" style="2"/>
  </cols>
  <sheetData>
    <row r="1" spans="1:14" ht="29.4" x14ac:dyDescent="0.3">
      <c r="A1" s="1" t="s">
        <v>364</v>
      </c>
    </row>
    <row r="3" spans="1:14" ht="14.4" customHeight="1" x14ac:dyDescent="0.3">
      <c r="B3" s="3" t="s">
        <v>365</v>
      </c>
      <c r="C3" s="3"/>
      <c r="D3" s="3"/>
      <c r="E3" s="3"/>
      <c r="F3" s="3"/>
      <c r="G3" s="3"/>
      <c r="H3" s="3"/>
      <c r="I3" s="3"/>
      <c r="J3" s="4"/>
      <c r="K3" s="4"/>
      <c r="L3" s="4"/>
      <c r="M3" s="4"/>
      <c r="N3" s="4"/>
    </row>
    <row r="4" spans="1:14" x14ac:dyDescent="0.3">
      <c r="B4" s="3"/>
      <c r="C4" s="3"/>
      <c r="D4" s="3"/>
      <c r="E4" s="3"/>
      <c r="F4" s="3"/>
      <c r="G4" s="3"/>
      <c r="H4" s="3"/>
      <c r="I4" s="3"/>
      <c r="J4" s="4"/>
      <c r="K4" s="4"/>
      <c r="L4" s="4"/>
      <c r="M4" s="4"/>
      <c r="N4" s="4"/>
    </row>
    <row r="5" spans="1:14" x14ac:dyDescent="0.3">
      <c r="B5" s="3"/>
      <c r="C5" s="3"/>
      <c r="D5" s="3"/>
      <c r="E5" s="3"/>
      <c r="F5" s="3"/>
      <c r="G5" s="3"/>
      <c r="H5" s="3"/>
      <c r="I5" s="3"/>
      <c r="J5" s="4"/>
      <c r="K5" s="4"/>
      <c r="L5" s="4"/>
      <c r="M5" s="4"/>
      <c r="N5" s="4"/>
    </row>
    <row r="6" spans="1:14" x14ac:dyDescent="0.3">
      <c r="B6" s="4"/>
      <c r="C6" s="4"/>
      <c r="D6" s="4"/>
      <c r="E6" s="4"/>
      <c r="F6" s="4"/>
      <c r="G6" s="4"/>
      <c r="H6" s="4"/>
      <c r="I6" s="4"/>
      <c r="J6" s="4"/>
      <c r="K6" s="4"/>
      <c r="L6" s="4"/>
      <c r="M6" s="4"/>
      <c r="N6" s="4"/>
    </row>
    <row r="8" spans="1:14" ht="33" customHeight="1" x14ac:dyDescent="0.3">
      <c r="B8" s="3" t="s">
        <v>366</v>
      </c>
      <c r="C8" s="3"/>
      <c r="D8" s="3"/>
      <c r="E8" s="3"/>
      <c r="F8" s="3"/>
      <c r="G8" s="3"/>
      <c r="H8" s="3"/>
      <c r="I8" s="3"/>
      <c r="J8" s="4"/>
      <c r="K8" s="4"/>
      <c r="L8" s="4"/>
      <c r="M8" s="4"/>
      <c r="N8" s="4"/>
    </row>
    <row r="9" spans="1:14" ht="18.600000000000001" thickBot="1" x14ac:dyDescent="0.35"/>
    <row r="10" spans="1:14" x14ac:dyDescent="0.3">
      <c r="B10" s="60" t="s">
        <v>367</v>
      </c>
      <c r="C10" s="61" t="s">
        <v>368</v>
      </c>
      <c r="D10" s="62" t="s">
        <v>369</v>
      </c>
    </row>
    <row r="11" spans="1:14" x14ac:dyDescent="0.3">
      <c r="B11" s="63" t="s">
        <v>370</v>
      </c>
      <c r="C11" s="64" t="s">
        <v>371</v>
      </c>
      <c r="D11" s="65">
        <v>11</v>
      </c>
    </row>
    <row r="12" spans="1:14" x14ac:dyDescent="0.3">
      <c r="B12" s="63" t="s">
        <v>372</v>
      </c>
      <c r="C12" s="64" t="s">
        <v>373</v>
      </c>
      <c r="D12" s="65">
        <v>5</v>
      </c>
    </row>
    <row r="13" spans="1:14" x14ac:dyDescent="0.3">
      <c r="B13" s="63" t="s">
        <v>374</v>
      </c>
      <c r="C13" s="64" t="s">
        <v>375</v>
      </c>
      <c r="D13" s="65">
        <v>10</v>
      </c>
    </row>
    <row r="14" spans="1:14" x14ac:dyDescent="0.3">
      <c r="B14" s="63" t="s">
        <v>376</v>
      </c>
      <c r="C14" s="64" t="s">
        <v>377</v>
      </c>
      <c r="D14" s="65">
        <v>64</v>
      </c>
    </row>
    <row r="15" spans="1:14" ht="18.600000000000001" thickBot="1" x14ac:dyDescent="0.35">
      <c r="B15" s="66" t="s">
        <v>378</v>
      </c>
      <c r="C15" s="64" t="s">
        <v>379</v>
      </c>
      <c r="D15" s="67">
        <v>4</v>
      </c>
    </row>
    <row r="18" spans="2:9" ht="18" customHeight="1" x14ac:dyDescent="0.3">
      <c r="B18" s="68"/>
      <c r="C18" s="68"/>
      <c r="D18" s="68"/>
      <c r="E18" s="68"/>
      <c r="F18" s="68"/>
      <c r="G18" s="68"/>
      <c r="H18" s="68"/>
      <c r="I18" s="68"/>
    </row>
    <row r="19" spans="2:9" x14ac:dyDescent="0.3">
      <c r="F19" s="69"/>
      <c r="G19" s="69"/>
      <c r="H19" s="69"/>
    </row>
    <row r="20" spans="2:9" x14ac:dyDescent="0.3">
      <c r="F20" s="69"/>
      <c r="G20" s="69"/>
      <c r="H20" s="69"/>
    </row>
    <row r="21" spans="2:9" x14ac:dyDescent="0.3">
      <c r="F21" s="69"/>
      <c r="G21" s="69"/>
      <c r="H21" s="69"/>
    </row>
    <row r="22" spans="2:9" x14ac:dyDescent="0.3">
      <c r="F22" s="69"/>
      <c r="G22" s="69"/>
      <c r="H22" s="69"/>
    </row>
    <row r="23" spans="2:9" x14ac:dyDescent="0.3">
      <c r="F23" s="69"/>
      <c r="G23" s="69"/>
      <c r="H23" s="69"/>
    </row>
    <row r="24" spans="2:9" x14ac:dyDescent="0.3">
      <c r="F24" s="69"/>
      <c r="G24" s="69"/>
      <c r="H24" s="69"/>
    </row>
    <row r="25" spans="2:9" x14ac:dyDescent="0.3">
      <c r="F25" s="69"/>
      <c r="G25" s="69"/>
      <c r="H25" s="69"/>
    </row>
    <row r="26" spans="2:9" x14ac:dyDescent="0.3">
      <c r="F26" s="69"/>
      <c r="G26" s="69"/>
      <c r="H26" s="69"/>
    </row>
    <row r="27" spans="2:9" x14ac:dyDescent="0.3">
      <c r="F27" s="69"/>
      <c r="G27" s="69"/>
      <c r="H27" s="69"/>
    </row>
    <row r="28" spans="2:9" x14ac:dyDescent="0.3">
      <c r="F28" s="69"/>
      <c r="G28" s="69"/>
      <c r="H28" s="69"/>
    </row>
    <row r="29" spans="2:9" x14ac:dyDescent="0.3">
      <c r="F29" s="69"/>
      <c r="G29" s="69"/>
      <c r="H29" s="69"/>
    </row>
    <row r="30" spans="2:9" x14ac:dyDescent="0.3">
      <c r="F30" s="69"/>
      <c r="G30" s="69"/>
      <c r="H30" s="69"/>
    </row>
  </sheetData>
  <mergeCells count="3">
    <mergeCell ref="B3:I5"/>
    <mergeCell ref="B8:I8"/>
    <mergeCell ref="B18:I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94240-A310-4758-A54A-2A71D7F74E3F}">
  <dimension ref="A1:K489"/>
  <sheetViews>
    <sheetView zoomScale="70" zoomScaleNormal="70" workbookViewId="0">
      <selection activeCell="P30" sqref="P30"/>
    </sheetView>
  </sheetViews>
  <sheetFormatPr defaultColWidth="8.88671875" defaultRowHeight="18" x14ac:dyDescent="0.3"/>
  <cols>
    <col min="1" max="1" width="8.88671875" style="2"/>
    <col min="2" max="2" width="25.33203125" style="2" bestFit="1" customWidth="1"/>
    <col min="3" max="3" width="16.77734375" style="2" bestFit="1" customWidth="1"/>
    <col min="4" max="5" width="3.33203125" style="2" bestFit="1" customWidth="1"/>
    <col min="6" max="6" width="11.109375" style="2" bestFit="1" customWidth="1"/>
    <col min="7" max="7" width="19.33203125" style="2" bestFit="1" customWidth="1"/>
    <col min="8" max="8" width="17" style="2" bestFit="1" customWidth="1"/>
    <col min="9" max="9" width="10.33203125" style="2" bestFit="1" customWidth="1"/>
    <col min="10" max="10" width="14.33203125" style="2" bestFit="1" customWidth="1"/>
    <col min="11" max="11" width="17.33203125" style="2" bestFit="1" customWidth="1"/>
    <col min="12" max="16384" width="8.88671875" style="2"/>
  </cols>
  <sheetData>
    <row r="1" spans="1:11" ht="29.4" x14ac:dyDescent="0.3">
      <c r="A1" s="1" t="s">
        <v>380</v>
      </c>
    </row>
    <row r="3" spans="1:11" ht="18.600000000000001" thickBot="1" x14ac:dyDescent="0.35"/>
    <row r="4" spans="1:11" ht="19.2" x14ac:dyDescent="0.3">
      <c r="B4" s="6" t="s">
        <v>381</v>
      </c>
      <c r="C4" s="7" t="s">
        <v>382</v>
      </c>
      <c r="D4" s="7" t="s">
        <v>383</v>
      </c>
      <c r="E4" s="7" t="s">
        <v>384</v>
      </c>
      <c r="F4" s="8" t="s">
        <v>385</v>
      </c>
      <c r="G4" s="8" t="s">
        <v>386</v>
      </c>
      <c r="H4" s="8" t="s">
        <v>387</v>
      </c>
      <c r="I4" s="8" t="s">
        <v>388</v>
      </c>
      <c r="J4" s="8" t="s">
        <v>389</v>
      </c>
      <c r="K4" s="70" t="s">
        <v>390</v>
      </c>
    </row>
    <row r="5" spans="1:11" x14ac:dyDescent="0.3">
      <c r="B5" s="71" t="s">
        <v>391</v>
      </c>
      <c r="C5" s="13" t="s">
        <v>392</v>
      </c>
      <c r="D5" s="13" t="s">
        <v>393</v>
      </c>
      <c r="E5" s="13" t="s">
        <v>394</v>
      </c>
      <c r="F5" s="14" t="b">
        <v>1</v>
      </c>
      <c r="G5" s="28">
        <v>14.43662046682897</v>
      </c>
      <c r="H5" s="14">
        <v>15000</v>
      </c>
      <c r="I5" s="14" t="s">
        <v>395</v>
      </c>
      <c r="J5" s="72">
        <v>1</v>
      </c>
      <c r="K5" s="73">
        <f t="shared" ref="K5:K68" si="0">J5*G5*2080</f>
        <v>30028.170571004259</v>
      </c>
    </row>
    <row r="6" spans="1:11" x14ac:dyDescent="0.3">
      <c r="B6" s="71" t="s">
        <v>396</v>
      </c>
      <c r="C6" s="13" t="s">
        <v>397</v>
      </c>
      <c r="D6" s="13" t="s">
        <v>398</v>
      </c>
      <c r="E6" s="13" t="s">
        <v>399</v>
      </c>
      <c r="F6" s="14" t="b">
        <v>1</v>
      </c>
      <c r="G6" s="28">
        <v>14.585651038366738</v>
      </c>
      <c r="H6" s="14">
        <v>15000</v>
      </c>
      <c r="I6" s="14" t="s">
        <v>400</v>
      </c>
      <c r="J6" s="72">
        <v>1</v>
      </c>
      <c r="K6" s="73">
        <f t="shared" si="0"/>
        <v>30338.154159802816</v>
      </c>
    </row>
    <row r="7" spans="1:11" x14ac:dyDescent="0.3">
      <c r="B7" s="71" t="s">
        <v>371</v>
      </c>
      <c r="C7" s="13" t="s">
        <v>401</v>
      </c>
      <c r="D7" s="13" t="s">
        <v>393</v>
      </c>
      <c r="E7" s="13" t="s">
        <v>394</v>
      </c>
      <c r="F7" s="14" t="b">
        <v>1</v>
      </c>
      <c r="G7" s="28">
        <v>14.766268475896782</v>
      </c>
      <c r="H7" s="14">
        <v>15000</v>
      </c>
      <c r="I7" s="14" t="s">
        <v>395</v>
      </c>
      <c r="J7" s="72">
        <v>1</v>
      </c>
      <c r="K7" s="73">
        <f t="shared" si="0"/>
        <v>30713.838429865307</v>
      </c>
    </row>
    <row r="8" spans="1:11" x14ac:dyDescent="0.3">
      <c r="B8" s="71" t="s">
        <v>402</v>
      </c>
      <c r="C8" s="13" t="s">
        <v>403</v>
      </c>
      <c r="D8" s="13" t="s">
        <v>398</v>
      </c>
      <c r="E8" s="13" t="s">
        <v>399</v>
      </c>
      <c r="F8" s="14" t="b">
        <v>1</v>
      </c>
      <c r="G8" s="28">
        <v>15.001505016330249</v>
      </c>
      <c r="H8" s="14">
        <v>15000</v>
      </c>
      <c r="I8" s="14" t="s">
        <v>377</v>
      </c>
      <c r="J8" s="72">
        <v>1</v>
      </c>
      <c r="K8" s="73">
        <f t="shared" si="0"/>
        <v>31203.130433966919</v>
      </c>
    </row>
    <row r="9" spans="1:11" x14ac:dyDescent="0.3">
      <c r="B9" s="71" t="s">
        <v>404</v>
      </c>
      <c r="C9" s="13" t="s">
        <v>405</v>
      </c>
      <c r="D9" s="13" t="s">
        <v>393</v>
      </c>
      <c r="E9" s="13" t="s">
        <v>394</v>
      </c>
      <c r="F9" s="14" t="b">
        <v>1</v>
      </c>
      <c r="G9" s="28">
        <v>15.249507555029933</v>
      </c>
      <c r="H9" s="14">
        <v>15000</v>
      </c>
      <c r="I9" s="14" t="s">
        <v>395</v>
      </c>
      <c r="J9" s="72">
        <v>1</v>
      </c>
      <c r="K9" s="73">
        <f t="shared" si="0"/>
        <v>31718.97571446226</v>
      </c>
    </row>
    <row r="10" spans="1:11" x14ac:dyDescent="0.3">
      <c r="B10" s="71" t="s">
        <v>406</v>
      </c>
      <c r="C10" s="13" t="s">
        <v>407</v>
      </c>
      <c r="D10" s="13" t="s">
        <v>398</v>
      </c>
      <c r="E10" s="13" t="s">
        <v>399</v>
      </c>
      <c r="F10" s="14" t="b">
        <v>1</v>
      </c>
      <c r="G10" s="28">
        <v>16.099478887693607</v>
      </c>
      <c r="H10" s="14">
        <v>15000</v>
      </c>
      <c r="I10" s="14" t="s">
        <v>377</v>
      </c>
      <c r="J10" s="72">
        <v>1</v>
      </c>
      <c r="K10" s="73">
        <f t="shared" si="0"/>
        <v>33486.9160864027</v>
      </c>
    </row>
    <row r="11" spans="1:11" x14ac:dyDescent="0.3">
      <c r="B11" s="71" t="s">
        <v>391</v>
      </c>
      <c r="C11" s="13" t="s">
        <v>408</v>
      </c>
      <c r="D11" s="13" t="s">
        <v>398</v>
      </c>
      <c r="E11" s="13" t="s">
        <v>399</v>
      </c>
      <c r="F11" s="14" t="b">
        <v>1</v>
      </c>
      <c r="G11" s="28">
        <v>16.358643088176439</v>
      </c>
      <c r="H11" s="14">
        <v>15000</v>
      </c>
      <c r="I11" s="14" t="s">
        <v>377</v>
      </c>
      <c r="J11" s="72">
        <v>1</v>
      </c>
      <c r="K11" s="73">
        <f t="shared" si="0"/>
        <v>34025.977623406994</v>
      </c>
    </row>
    <row r="12" spans="1:11" x14ac:dyDescent="0.3">
      <c r="B12" s="71" t="s">
        <v>396</v>
      </c>
      <c r="C12" s="13" t="s">
        <v>409</v>
      </c>
      <c r="D12" s="13" t="s">
        <v>393</v>
      </c>
      <c r="E12" s="13" t="s">
        <v>394</v>
      </c>
      <c r="F12" s="14" t="b">
        <v>1</v>
      </c>
      <c r="G12" s="28">
        <v>16.492153073098976</v>
      </c>
      <c r="H12" s="14">
        <v>15000</v>
      </c>
      <c r="I12" s="14" t="s">
        <v>395</v>
      </c>
      <c r="J12" s="72">
        <v>1</v>
      </c>
      <c r="K12" s="73">
        <f t="shared" si="0"/>
        <v>34303.678392045869</v>
      </c>
    </row>
    <row r="13" spans="1:11" x14ac:dyDescent="0.3">
      <c r="B13" s="71" t="s">
        <v>371</v>
      </c>
      <c r="C13" s="13" t="s">
        <v>410</v>
      </c>
      <c r="D13" s="13" t="s">
        <v>398</v>
      </c>
      <c r="E13" s="13" t="s">
        <v>399</v>
      </c>
      <c r="F13" s="14" t="b">
        <v>1</v>
      </c>
      <c r="G13" s="28">
        <v>16.532122495248551</v>
      </c>
      <c r="H13" s="14">
        <v>15000</v>
      </c>
      <c r="I13" s="14" t="s">
        <v>377</v>
      </c>
      <c r="J13" s="72">
        <v>1</v>
      </c>
      <c r="K13" s="73">
        <f t="shared" si="0"/>
        <v>34386.814790116987</v>
      </c>
    </row>
    <row r="14" spans="1:11" x14ac:dyDescent="0.3">
      <c r="B14" s="71" t="s">
        <v>411</v>
      </c>
      <c r="C14" s="13" t="s">
        <v>412</v>
      </c>
      <c r="D14" s="13" t="s">
        <v>393</v>
      </c>
      <c r="E14" s="13" t="s">
        <v>394</v>
      </c>
      <c r="F14" s="14" t="b">
        <v>1</v>
      </c>
      <c r="G14" s="28">
        <v>16.773152471145679</v>
      </c>
      <c r="H14" s="14">
        <v>15000</v>
      </c>
      <c r="I14" s="14" t="s">
        <v>395</v>
      </c>
      <c r="J14" s="72">
        <v>1</v>
      </c>
      <c r="K14" s="73">
        <f t="shared" si="0"/>
        <v>34888.157139983014</v>
      </c>
    </row>
    <row r="15" spans="1:11" x14ac:dyDescent="0.3">
      <c r="B15" s="71" t="s">
        <v>413</v>
      </c>
      <c r="C15" s="13" t="s">
        <v>414</v>
      </c>
      <c r="D15" s="13" t="s">
        <v>393</v>
      </c>
      <c r="E15" s="13" t="s">
        <v>394</v>
      </c>
      <c r="F15" s="14" t="b">
        <v>1</v>
      </c>
      <c r="G15" s="28">
        <v>17.179557302654786</v>
      </c>
      <c r="H15" s="14">
        <v>15000</v>
      </c>
      <c r="I15" s="14" t="s">
        <v>395</v>
      </c>
      <c r="J15" s="72">
        <v>1</v>
      </c>
      <c r="K15" s="73">
        <f t="shared" si="0"/>
        <v>35733.479189521953</v>
      </c>
    </row>
    <row r="16" spans="1:11" x14ac:dyDescent="0.3">
      <c r="B16" s="71" t="s">
        <v>402</v>
      </c>
      <c r="C16" s="13" t="s">
        <v>415</v>
      </c>
      <c r="D16" s="13" t="s">
        <v>393</v>
      </c>
      <c r="E16" s="13" t="s">
        <v>394</v>
      </c>
      <c r="F16" s="14" t="b">
        <v>1</v>
      </c>
      <c r="G16" s="28">
        <v>17.557090815609914</v>
      </c>
      <c r="H16" s="14">
        <v>15000</v>
      </c>
      <c r="I16" s="14" t="s">
        <v>395</v>
      </c>
      <c r="J16" s="72">
        <v>1</v>
      </c>
      <c r="K16" s="73">
        <f t="shared" si="0"/>
        <v>36518.74889646862</v>
      </c>
    </row>
    <row r="17" spans="2:11" x14ac:dyDescent="0.3">
      <c r="B17" s="71" t="s">
        <v>373</v>
      </c>
      <c r="C17" s="13" t="s">
        <v>416</v>
      </c>
      <c r="D17" s="13" t="s">
        <v>393</v>
      </c>
      <c r="E17" s="13" t="s">
        <v>394</v>
      </c>
      <c r="F17" s="14" t="b">
        <v>1</v>
      </c>
      <c r="G17" s="28">
        <v>17.842732314832862</v>
      </c>
      <c r="H17" s="14">
        <v>15000</v>
      </c>
      <c r="I17" s="14" t="s">
        <v>395</v>
      </c>
      <c r="J17" s="72">
        <v>1</v>
      </c>
      <c r="K17" s="73">
        <f t="shared" si="0"/>
        <v>37112.883214852351</v>
      </c>
    </row>
    <row r="18" spans="2:11" x14ac:dyDescent="0.3">
      <c r="B18" s="71" t="s">
        <v>404</v>
      </c>
      <c r="C18" s="13" t="s">
        <v>417</v>
      </c>
      <c r="D18" s="13" t="s">
        <v>398</v>
      </c>
      <c r="E18" s="13" t="s">
        <v>399</v>
      </c>
      <c r="F18" s="14" t="b">
        <v>1</v>
      </c>
      <c r="G18" s="28">
        <v>18.026607883526761</v>
      </c>
      <c r="H18" s="14">
        <v>15000</v>
      </c>
      <c r="I18" s="14" t="s">
        <v>377</v>
      </c>
      <c r="J18" s="72">
        <v>1</v>
      </c>
      <c r="K18" s="73">
        <f t="shared" si="0"/>
        <v>37495.344397735666</v>
      </c>
    </row>
    <row r="19" spans="2:11" x14ac:dyDescent="0.3">
      <c r="B19" s="71" t="s">
        <v>418</v>
      </c>
      <c r="C19" s="13" t="s">
        <v>419</v>
      </c>
      <c r="D19" s="13" t="s">
        <v>398</v>
      </c>
      <c r="E19" s="13" t="s">
        <v>399</v>
      </c>
      <c r="F19" s="14" t="b">
        <v>1</v>
      </c>
      <c r="G19" s="28">
        <v>18.088694086633836</v>
      </c>
      <c r="H19" s="14">
        <v>15000</v>
      </c>
      <c r="I19" s="14" t="s">
        <v>377</v>
      </c>
      <c r="J19" s="72">
        <v>1</v>
      </c>
      <c r="K19" s="73">
        <f t="shared" si="0"/>
        <v>37624.483700198383</v>
      </c>
    </row>
    <row r="20" spans="2:11" x14ac:dyDescent="0.3">
      <c r="B20" s="71" t="s">
        <v>406</v>
      </c>
      <c r="C20" s="13" t="s">
        <v>420</v>
      </c>
      <c r="D20" s="13" t="s">
        <v>393</v>
      </c>
      <c r="E20" s="13" t="s">
        <v>394</v>
      </c>
      <c r="F20" s="14" t="b">
        <v>1</v>
      </c>
      <c r="G20" s="28">
        <v>18.185122418938963</v>
      </c>
      <c r="H20" s="14">
        <v>15000</v>
      </c>
      <c r="I20" s="14" t="s">
        <v>395</v>
      </c>
      <c r="J20" s="72">
        <v>1</v>
      </c>
      <c r="K20" s="73">
        <f t="shared" si="0"/>
        <v>37825.054631393046</v>
      </c>
    </row>
    <row r="21" spans="2:11" x14ac:dyDescent="0.3">
      <c r="B21" s="71" t="s">
        <v>421</v>
      </c>
      <c r="C21" s="13" t="s">
        <v>422</v>
      </c>
      <c r="D21" s="13" t="s">
        <v>398</v>
      </c>
      <c r="E21" s="13" t="s">
        <v>399</v>
      </c>
      <c r="F21" s="14" t="b">
        <v>1</v>
      </c>
      <c r="G21" s="28">
        <v>18.329041828413132</v>
      </c>
      <c r="H21" s="14">
        <v>15000</v>
      </c>
      <c r="I21" s="14" t="s">
        <v>400</v>
      </c>
      <c r="J21" s="72">
        <v>1</v>
      </c>
      <c r="K21" s="73">
        <f t="shared" si="0"/>
        <v>38124.407003099317</v>
      </c>
    </row>
    <row r="22" spans="2:11" x14ac:dyDescent="0.3">
      <c r="B22" s="71" t="s">
        <v>371</v>
      </c>
      <c r="C22" s="13" t="s">
        <v>410</v>
      </c>
      <c r="D22" s="13" t="s">
        <v>398</v>
      </c>
      <c r="E22" s="13" t="s">
        <v>399</v>
      </c>
      <c r="F22" s="14" t="b">
        <v>1</v>
      </c>
      <c r="G22" s="28">
        <v>18.490338246541167</v>
      </c>
      <c r="H22" s="14">
        <v>15000</v>
      </c>
      <c r="I22" s="14" t="s">
        <v>400</v>
      </c>
      <c r="J22" s="72">
        <v>1</v>
      </c>
      <c r="K22" s="73">
        <f t="shared" si="0"/>
        <v>38459.903552805627</v>
      </c>
    </row>
    <row r="23" spans="2:11" x14ac:dyDescent="0.3">
      <c r="B23" s="71" t="s">
        <v>406</v>
      </c>
      <c r="C23" s="13" t="s">
        <v>407</v>
      </c>
      <c r="D23" s="13" t="s">
        <v>398</v>
      </c>
      <c r="E23" s="13" t="s">
        <v>399</v>
      </c>
      <c r="F23" s="14" t="b">
        <v>1</v>
      </c>
      <c r="G23" s="28">
        <v>18.673323358298326</v>
      </c>
      <c r="H23" s="14">
        <v>15000</v>
      </c>
      <c r="I23" s="14" t="s">
        <v>400</v>
      </c>
      <c r="J23" s="72">
        <v>1</v>
      </c>
      <c r="K23" s="73">
        <f t="shared" si="0"/>
        <v>38840.51258526052</v>
      </c>
    </row>
    <row r="24" spans="2:11" x14ac:dyDescent="0.3">
      <c r="B24" s="71" t="s">
        <v>402</v>
      </c>
      <c r="C24" s="13" t="s">
        <v>403</v>
      </c>
      <c r="D24" s="13" t="s">
        <v>398</v>
      </c>
      <c r="E24" s="13" t="s">
        <v>399</v>
      </c>
      <c r="F24" s="14" t="b">
        <v>1</v>
      </c>
      <c r="G24" s="28">
        <v>18.929341374192539</v>
      </c>
      <c r="H24" s="14">
        <v>15000</v>
      </c>
      <c r="I24" s="14" t="s">
        <v>400</v>
      </c>
      <c r="J24" s="72">
        <v>1</v>
      </c>
      <c r="K24" s="73">
        <f t="shared" si="0"/>
        <v>39373.030058320481</v>
      </c>
    </row>
    <row r="25" spans="2:11" x14ac:dyDescent="0.3">
      <c r="B25" s="71" t="s">
        <v>418</v>
      </c>
      <c r="C25" s="13" t="s">
        <v>423</v>
      </c>
      <c r="D25" s="13" t="s">
        <v>393</v>
      </c>
      <c r="E25" s="13" t="s">
        <v>394</v>
      </c>
      <c r="F25" s="14" t="b">
        <v>1</v>
      </c>
      <c r="G25" s="28">
        <v>19.164411879645193</v>
      </c>
      <c r="H25" s="14">
        <v>15000</v>
      </c>
      <c r="I25" s="14" t="s">
        <v>395</v>
      </c>
      <c r="J25" s="72">
        <v>1</v>
      </c>
      <c r="K25" s="73">
        <f t="shared" si="0"/>
        <v>39861.976709662005</v>
      </c>
    </row>
    <row r="26" spans="2:11" x14ac:dyDescent="0.3">
      <c r="B26" s="71" t="s">
        <v>375</v>
      </c>
      <c r="C26" s="13" t="s">
        <v>424</v>
      </c>
      <c r="D26" s="13" t="s">
        <v>393</v>
      </c>
      <c r="E26" s="13" t="s">
        <v>394</v>
      </c>
      <c r="F26" s="14" t="b">
        <v>1</v>
      </c>
      <c r="G26" s="28">
        <v>19.250964185211732</v>
      </c>
      <c r="H26" s="14">
        <v>15000</v>
      </c>
      <c r="I26" s="14" t="s">
        <v>395</v>
      </c>
      <c r="J26" s="72">
        <v>1</v>
      </c>
      <c r="K26" s="73">
        <f t="shared" si="0"/>
        <v>40042.005505240406</v>
      </c>
    </row>
    <row r="27" spans="2:11" x14ac:dyDescent="0.3">
      <c r="B27" s="71" t="s">
        <v>391</v>
      </c>
      <c r="C27" s="13" t="s">
        <v>408</v>
      </c>
      <c r="D27" s="13" t="s">
        <v>398</v>
      </c>
      <c r="E27" s="13" t="s">
        <v>399</v>
      </c>
      <c r="F27" s="14" t="b">
        <v>1</v>
      </c>
      <c r="G27" s="28">
        <v>19.265650711701497</v>
      </c>
      <c r="H27" s="14">
        <v>15000</v>
      </c>
      <c r="I27" s="14" t="s">
        <v>400</v>
      </c>
      <c r="J27" s="72">
        <v>1</v>
      </c>
      <c r="K27" s="73">
        <f t="shared" si="0"/>
        <v>40072.553480339113</v>
      </c>
    </row>
    <row r="28" spans="2:11" x14ac:dyDescent="0.3">
      <c r="B28" s="71" t="s">
        <v>421</v>
      </c>
      <c r="C28" s="13" t="s">
        <v>422</v>
      </c>
      <c r="D28" s="13" t="s">
        <v>398</v>
      </c>
      <c r="E28" s="13" t="s">
        <v>399</v>
      </c>
      <c r="F28" s="14" t="b">
        <v>1</v>
      </c>
      <c r="G28" s="28">
        <v>19.467225400243148</v>
      </c>
      <c r="H28" s="14">
        <v>15000</v>
      </c>
      <c r="I28" s="14" t="s">
        <v>377</v>
      </c>
      <c r="J28" s="72">
        <v>1</v>
      </c>
      <c r="K28" s="73">
        <f t="shared" si="0"/>
        <v>40491.828832505751</v>
      </c>
    </row>
    <row r="29" spans="2:11" x14ac:dyDescent="0.3">
      <c r="B29" s="71" t="s">
        <v>375</v>
      </c>
      <c r="C29" s="13" t="s">
        <v>425</v>
      </c>
      <c r="D29" s="13" t="s">
        <v>398</v>
      </c>
      <c r="E29" s="13" t="s">
        <v>399</v>
      </c>
      <c r="F29" s="14" t="b">
        <v>1</v>
      </c>
      <c r="G29" s="28">
        <v>19.488511007328906</v>
      </c>
      <c r="H29" s="14">
        <v>15000</v>
      </c>
      <c r="I29" s="14" t="s">
        <v>377</v>
      </c>
      <c r="J29" s="72">
        <v>1</v>
      </c>
      <c r="K29" s="73">
        <f t="shared" si="0"/>
        <v>40536.102895244127</v>
      </c>
    </row>
    <row r="30" spans="2:11" x14ac:dyDescent="0.3">
      <c r="B30" s="71" t="s">
        <v>418</v>
      </c>
      <c r="C30" s="13" t="s">
        <v>423</v>
      </c>
      <c r="D30" s="13" t="s">
        <v>426</v>
      </c>
      <c r="E30" s="13" t="s">
        <v>427</v>
      </c>
      <c r="F30" s="14" t="b">
        <v>1</v>
      </c>
      <c r="G30" s="28">
        <v>19.82403011752309</v>
      </c>
      <c r="H30" s="14">
        <v>20000</v>
      </c>
      <c r="I30" s="14" t="s">
        <v>395</v>
      </c>
      <c r="J30" s="72">
        <v>1</v>
      </c>
      <c r="K30" s="73">
        <f t="shared" si="0"/>
        <v>41233.982644448028</v>
      </c>
    </row>
    <row r="31" spans="2:11" x14ac:dyDescent="0.3">
      <c r="B31" s="71" t="s">
        <v>375</v>
      </c>
      <c r="C31" s="13" t="s">
        <v>425</v>
      </c>
      <c r="D31" s="13" t="s">
        <v>398</v>
      </c>
      <c r="E31" s="13" t="s">
        <v>399</v>
      </c>
      <c r="F31" s="14" t="b">
        <v>1</v>
      </c>
      <c r="G31" s="28">
        <v>19.894261530058348</v>
      </c>
      <c r="H31" s="14">
        <v>15000</v>
      </c>
      <c r="I31" s="14" t="s">
        <v>400</v>
      </c>
      <c r="J31" s="72">
        <v>1</v>
      </c>
      <c r="K31" s="73">
        <f t="shared" si="0"/>
        <v>41380.063982521366</v>
      </c>
    </row>
    <row r="32" spans="2:11" x14ac:dyDescent="0.3">
      <c r="B32" s="71" t="s">
        <v>418</v>
      </c>
      <c r="C32" s="13" t="s">
        <v>419</v>
      </c>
      <c r="D32" s="13" t="s">
        <v>398</v>
      </c>
      <c r="E32" s="13" t="s">
        <v>399</v>
      </c>
      <c r="F32" s="14" t="b">
        <v>1</v>
      </c>
      <c r="G32" s="28">
        <v>20.010992446371866</v>
      </c>
      <c r="H32" s="14">
        <v>15000</v>
      </c>
      <c r="I32" s="14" t="s">
        <v>400</v>
      </c>
      <c r="J32" s="72">
        <v>1</v>
      </c>
      <c r="K32" s="73">
        <f t="shared" si="0"/>
        <v>41622.864288453478</v>
      </c>
    </row>
    <row r="33" spans="2:11" x14ac:dyDescent="0.3">
      <c r="B33" s="71" t="s">
        <v>421</v>
      </c>
      <c r="C33" s="13" t="s">
        <v>428</v>
      </c>
      <c r="D33" s="13" t="s">
        <v>393</v>
      </c>
      <c r="E33" s="13" t="s">
        <v>394</v>
      </c>
      <c r="F33" s="14" t="b">
        <v>1</v>
      </c>
      <c r="G33" s="28">
        <v>20.147406887537237</v>
      </c>
      <c r="H33" s="14">
        <v>15000</v>
      </c>
      <c r="I33" s="14" t="s">
        <v>395</v>
      </c>
      <c r="J33" s="72">
        <v>1</v>
      </c>
      <c r="K33" s="73">
        <f t="shared" si="0"/>
        <v>41906.606326077454</v>
      </c>
    </row>
    <row r="34" spans="2:11" x14ac:dyDescent="0.3">
      <c r="B34" s="71" t="s">
        <v>413</v>
      </c>
      <c r="C34" s="13" t="s">
        <v>414</v>
      </c>
      <c r="D34" s="13" t="s">
        <v>429</v>
      </c>
      <c r="E34" s="13" t="s">
        <v>430</v>
      </c>
      <c r="F34" s="14" t="b">
        <v>1</v>
      </c>
      <c r="G34" s="28">
        <v>20.17714793091309</v>
      </c>
      <c r="H34" s="14">
        <v>20000</v>
      </c>
      <c r="I34" s="14" t="s">
        <v>395</v>
      </c>
      <c r="J34" s="72">
        <v>1</v>
      </c>
      <c r="K34" s="73">
        <f t="shared" si="0"/>
        <v>41968.467696299231</v>
      </c>
    </row>
    <row r="35" spans="2:11" x14ac:dyDescent="0.3">
      <c r="B35" s="71" t="s">
        <v>391</v>
      </c>
      <c r="C35" s="13" t="s">
        <v>392</v>
      </c>
      <c r="D35" s="13" t="s">
        <v>431</v>
      </c>
      <c r="E35" s="13" t="s">
        <v>379</v>
      </c>
      <c r="F35" s="14" t="b">
        <v>1</v>
      </c>
      <c r="G35" s="28">
        <v>20.179250178046928</v>
      </c>
      <c r="H35" s="14">
        <v>20000</v>
      </c>
      <c r="I35" s="14" t="s">
        <v>395</v>
      </c>
      <c r="J35" s="72">
        <v>1</v>
      </c>
      <c r="K35" s="73">
        <f t="shared" si="0"/>
        <v>41972.84037033761</v>
      </c>
    </row>
    <row r="36" spans="2:11" x14ac:dyDescent="0.3">
      <c r="B36" s="71" t="s">
        <v>396</v>
      </c>
      <c r="C36" s="13" t="s">
        <v>397</v>
      </c>
      <c r="D36" s="13" t="s">
        <v>398</v>
      </c>
      <c r="E36" s="13" t="s">
        <v>399</v>
      </c>
      <c r="F36" s="14" t="b">
        <v>1</v>
      </c>
      <c r="G36" s="28">
        <v>20.282868693680715</v>
      </c>
      <c r="H36" s="14">
        <v>15000</v>
      </c>
      <c r="I36" s="14" t="s">
        <v>377</v>
      </c>
      <c r="J36" s="72">
        <v>1</v>
      </c>
      <c r="K36" s="73">
        <f t="shared" si="0"/>
        <v>42188.366882855888</v>
      </c>
    </row>
    <row r="37" spans="2:11" x14ac:dyDescent="0.3">
      <c r="B37" s="71" t="s">
        <v>404</v>
      </c>
      <c r="C37" s="13" t="s">
        <v>405</v>
      </c>
      <c r="D37" s="13" t="s">
        <v>432</v>
      </c>
      <c r="E37" s="13" t="s">
        <v>433</v>
      </c>
      <c r="F37" s="14" t="b">
        <v>1</v>
      </c>
      <c r="G37" s="28">
        <v>20.316658536980697</v>
      </c>
      <c r="H37" s="14">
        <v>20000</v>
      </c>
      <c r="I37" s="14" t="s">
        <v>395</v>
      </c>
      <c r="J37" s="72">
        <v>1</v>
      </c>
      <c r="K37" s="73">
        <f t="shared" si="0"/>
        <v>42258.649756919847</v>
      </c>
    </row>
    <row r="38" spans="2:11" x14ac:dyDescent="0.3">
      <c r="B38" s="71" t="s">
        <v>391</v>
      </c>
      <c r="C38" s="13" t="s">
        <v>392</v>
      </c>
      <c r="D38" s="13" t="s">
        <v>426</v>
      </c>
      <c r="E38" s="13" t="s">
        <v>427</v>
      </c>
      <c r="F38" s="14" t="b">
        <v>1</v>
      </c>
      <c r="G38" s="28">
        <v>20.329317584592395</v>
      </c>
      <c r="H38" s="14">
        <v>20000</v>
      </c>
      <c r="I38" s="14" t="s">
        <v>395</v>
      </c>
      <c r="J38" s="72">
        <v>1</v>
      </c>
      <c r="K38" s="73">
        <f t="shared" si="0"/>
        <v>42284.980575952184</v>
      </c>
    </row>
    <row r="39" spans="2:11" x14ac:dyDescent="0.3">
      <c r="B39" s="71" t="s">
        <v>404</v>
      </c>
      <c r="C39" s="13" t="s">
        <v>417</v>
      </c>
      <c r="D39" s="13" t="s">
        <v>398</v>
      </c>
      <c r="E39" s="13" t="s">
        <v>399</v>
      </c>
      <c r="F39" s="14" t="b">
        <v>1</v>
      </c>
      <c r="G39" s="28">
        <v>20.422816368365211</v>
      </c>
      <c r="H39" s="14">
        <v>15000</v>
      </c>
      <c r="I39" s="14" t="s">
        <v>400</v>
      </c>
      <c r="J39" s="72">
        <v>1</v>
      </c>
      <c r="K39" s="73">
        <f t="shared" si="0"/>
        <v>42479.458046199637</v>
      </c>
    </row>
    <row r="40" spans="2:11" x14ac:dyDescent="0.3">
      <c r="B40" s="71" t="s">
        <v>434</v>
      </c>
      <c r="C40" s="13" t="s">
        <v>435</v>
      </c>
      <c r="D40" s="13" t="s">
        <v>393</v>
      </c>
      <c r="E40" s="13" t="s">
        <v>394</v>
      </c>
      <c r="F40" s="14" t="b">
        <v>1</v>
      </c>
      <c r="G40" s="28">
        <v>20.43600156516063</v>
      </c>
      <c r="H40" s="14">
        <v>15000</v>
      </c>
      <c r="I40" s="14" t="s">
        <v>395</v>
      </c>
      <c r="J40" s="72">
        <v>1</v>
      </c>
      <c r="K40" s="73">
        <f t="shared" si="0"/>
        <v>42506.883255534114</v>
      </c>
    </row>
    <row r="41" spans="2:11" x14ac:dyDescent="0.3">
      <c r="B41" s="71" t="s">
        <v>373</v>
      </c>
      <c r="C41" s="13" t="s">
        <v>436</v>
      </c>
      <c r="D41" s="13" t="s">
        <v>437</v>
      </c>
      <c r="E41" s="13" t="s">
        <v>438</v>
      </c>
      <c r="F41" s="14" t="b">
        <v>1</v>
      </c>
      <c r="G41" s="28">
        <v>20.43627174219041</v>
      </c>
      <c r="H41" s="14">
        <v>20000</v>
      </c>
      <c r="I41" s="14" t="s">
        <v>395</v>
      </c>
      <c r="J41" s="72">
        <v>1</v>
      </c>
      <c r="K41" s="73">
        <f t="shared" si="0"/>
        <v>42507.445223756054</v>
      </c>
    </row>
    <row r="42" spans="2:11" x14ac:dyDescent="0.3">
      <c r="B42" s="71" t="s">
        <v>406</v>
      </c>
      <c r="C42" s="13" t="s">
        <v>439</v>
      </c>
      <c r="D42" s="13" t="s">
        <v>437</v>
      </c>
      <c r="E42" s="13" t="s">
        <v>438</v>
      </c>
      <c r="F42" s="14" t="b">
        <v>1</v>
      </c>
      <c r="G42" s="28">
        <v>20.559411769543921</v>
      </c>
      <c r="H42" s="14">
        <v>20000</v>
      </c>
      <c r="I42" s="14" t="s">
        <v>395</v>
      </c>
      <c r="J42" s="72">
        <v>1</v>
      </c>
      <c r="K42" s="73">
        <f t="shared" si="0"/>
        <v>42763.576480651354</v>
      </c>
    </row>
    <row r="43" spans="2:11" x14ac:dyDescent="0.3">
      <c r="B43" s="71" t="s">
        <v>371</v>
      </c>
      <c r="C43" s="13" t="s">
        <v>401</v>
      </c>
      <c r="D43" s="13" t="s">
        <v>432</v>
      </c>
      <c r="E43" s="13" t="s">
        <v>433</v>
      </c>
      <c r="F43" s="14" t="b">
        <v>1</v>
      </c>
      <c r="G43" s="28">
        <v>20.568932315425748</v>
      </c>
      <c r="H43" s="14">
        <v>20000</v>
      </c>
      <c r="I43" s="14" t="s">
        <v>395</v>
      </c>
      <c r="J43" s="72">
        <v>1</v>
      </c>
      <c r="K43" s="73">
        <f t="shared" si="0"/>
        <v>42783.379216085559</v>
      </c>
    </row>
    <row r="44" spans="2:11" x14ac:dyDescent="0.3">
      <c r="B44" s="71" t="s">
        <v>391</v>
      </c>
      <c r="C44" s="13" t="s">
        <v>392</v>
      </c>
      <c r="D44" s="13" t="s">
        <v>429</v>
      </c>
      <c r="E44" s="13" t="s">
        <v>430</v>
      </c>
      <c r="F44" s="14" t="b">
        <v>1</v>
      </c>
      <c r="G44" s="28">
        <v>21.067251565062033</v>
      </c>
      <c r="H44" s="14">
        <v>20000</v>
      </c>
      <c r="I44" s="14" t="s">
        <v>395</v>
      </c>
      <c r="J44" s="72">
        <v>1</v>
      </c>
      <c r="K44" s="73">
        <f t="shared" si="0"/>
        <v>43819.883255329027</v>
      </c>
    </row>
    <row r="45" spans="2:11" x14ac:dyDescent="0.3">
      <c r="B45" s="71" t="s">
        <v>375</v>
      </c>
      <c r="C45" s="13" t="s">
        <v>424</v>
      </c>
      <c r="D45" s="13" t="s">
        <v>432</v>
      </c>
      <c r="E45" s="13" t="s">
        <v>433</v>
      </c>
      <c r="F45" s="14" t="b">
        <v>1</v>
      </c>
      <c r="G45" s="28">
        <v>21.202636528252388</v>
      </c>
      <c r="H45" s="14">
        <v>20000</v>
      </c>
      <c r="I45" s="14" t="s">
        <v>395</v>
      </c>
      <c r="J45" s="72">
        <v>1</v>
      </c>
      <c r="K45" s="73">
        <f t="shared" si="0"/>
        <v>44101.483978764969</v>
      </c>
    </row>
    <row r="46" spans="2:11" x14ac:dyDescent="0.3">
      <c r="B46" s="71" t="s">
        <v>421</v>
      </c>
      <c r="C46" s="13" t="s">
        <v>440</v>
      </c>
      <c r="D46" s="13" t="s">
        <v>437</v>
      </c>
      <c r="E46" s="13" t="s">
        <v>438</v>
      </c>
      <c r="F46" s="14" t="b">
        <v>1</v>
      </c>
      <c r="G46" s="28">
        <v>22.255475637008676</v>
      </c>
      <c r="H46" s="14">
        <v>20000</v>
      </c>
      <c r="I46" s="14" t="s">
        <v>395</v>
      </c>
      <c r="J46" s="72">
        <v>1</v>
      </c>
      <c r="K46" s="73">
        <f t="shared" si="0"/>
        <v>46291.389324978045</v>
      </c>
    </row>
    <row r="47" spans="2:11" x14ac:dyDescent="0.3">
      <c r="B47" s="71" t="s">
        <v>371</v>
      </c>
      <c r="C47" s="13" t="s">
        <v>401</v>
      </c>
      <c r="D47" s="13" t="s">
        <v>431</v>
      </c>
      <c r="E47" s="13" t="s">
        <v>379</v>
      </c>
      <c r="F47" s="14" t="b">
        <v>1</v>
      </c>
      <c r="G47" s="28">
        <v>22.512262745578379</v>
      </c>
      <c r="H47" s="14">
        <v>20000</v>
      </c>
      <c r="I47" s="14" t="s">
        <v>395</v>
      </c>
      <c r="J47" s="72">
        <v>1</v>
      </c>
      <c r="K47" s="73">
        <f t="shared" si="0"/>
        <v>46825.506510803032</v>
      </c>
    </row>
    <row r="48" spans="2:11" x14ac:dyDescent="0.3">
      <c r="B48" s="71" t="s">
        <v>413</v>
      </c>
      <c r="C48" s="13" t="s">
        <v>441</v>
      </c>
      <c r="D48" s="13" t="s">
        <v>437</v>
      </c>
      <c r="E48" s="13" t="s">
        <v>438</v>
      </c>
      <c r="F48" s="14" t="b">
        <v>1</v>
      </c>
      <c r="G48" s="28">
        <v>22.603800873810297</v>
      </c>
      <c r="H48" s="14">
        <v>20000</v>
      </c>
      <c r="I48" s="14" t="s">
        <v>395</v>
      </c>
      <c r="J48" s="72">
        <v>1</v>
      </c>
      <c r="K48" s="73">
        <f t="shared" si="0"/>
        <v>47015.905817525418</v>
      </c>
    </row>
    <row r="49" spans="2:11" x14ac:dyDescent="0.3">
      <c r="B49" s="71" t="s">
        <v>375</v>
      </c>
      <c r="C49" s="13" t="s">
        <v>424</v>
      </c>
      <c r="D49" s="13" t="s">
        <v>426</v>
      </c>
      <c r="E49" s="13" t="s">
        <v>427</v>
      </c>
      <c r="F49" s="14" t="b">
        <v>1</v>
      </c>
      <c r="G49" s="28">
        <v>22.747382330191908</v>
      </c>
      <c r="H49" s="14">
        <v>20000</v>
      </c>
      <c r="I49" s="14" t="s">
        <v>395</v>
      </c>
      <c r="J49" s="72">
        <v>1</v>
      </c>
      <c r="K49" s="73">
        <f t="shared" si="0"/>
        <v>47314.555246799166</v>
      </c>
    </row>
    <row r="50" spans="2:11" x14ac:dyDescent="0.3">
      <c r="B50" s="71" t="s">
        <v>434</v>
      </c>
      <c r="C50" s="13" t="s">
        <v>435</v>
      </c>
      <c r="D50" s="13" t="s">
        <v>429</v>
      </c>
      <c r="E50" s="13" t="s">
        <v>430</v>
      </c>
      <c r="F50" s="14" t="b">
        <v>1</v>
      </c>
      <c r="G50" s="28">
        <v>22.985235093548102</v>
      </c>
      <c r="H50" s="14">
        <v>20000</v>
      </c>
      <c r="I50" s="14" t="s">
        <v>395</v>
      </c>
      <c r="J50" s="72">
        <v>1</v>
      </c>
      <c r="K50" s="73">
        <f t="shared" si="0"/>
        <v>47809.288994580049</v>
      </c>
    </row>
    <row r="51" spans="2:11" x14ac:dyDescent="0.3">
      <c r="B51" s="71" t="s">
        <v>421</v>
      </c>
      <c r="C51" s="13" t="s">
        <v>428</v>
      </c>
      <c r="D51" s="13" t="s">
        <v>426</v>
      </c>
      <c r="E51" s="13" t="s">
        <v>427</v>
      </c>
      <c r="F51" s="14" t="b">
        <v>1</v>
      </c>
      <c r="G51" s="28">
        <v>23.07988348455503</v>
      </c>
      <c r="H51" s="14">
        <v>20000</v>
      </c>
      <c r="I51" s="14" t="s">
        <v>395</v>
      </c>
      <c r="J51" s="72">
        <v>1</v>
      </c>
      <c r="K51" s="73">
        <f t="shared" si="0"/>
        <v>48006.157647874461</v>
      </c>
    </row>
    <row r="52" spans="2:11" x14ac:dyDescent="0.3">
      <c r="B52" s="71" t="s">
        <v>421</v>
      </c>
      <c r="C52" s="13" t="s">
        <v>428</v>
      </c>
      <c r="D52" s="13" t="s">
        <v>432</v>
      </c>
      <c r="E52" s="13" t="s">
        <v>433</v>
      </c>
      <c r="F52" s="14" t="b">
        <v>1</v>
      </c>
      <c r="G52" s="28">
        <v>23.596023038641867</v>
      </c>
      <c r="H52" s="14">
        <v>20000</v>
      </c>
      <c r="I52" s="14" t="s">
        <v>395</v>
      </c>
      <c r="J52" s="72">
        <v>1</v>
      </c>
      <c r="K52" s="73">
        <f t="shared" si="0"/>
        <v>49079.72792037508</v>
      </c>
    </row>
    <row r="53" spans="2:11" x14ac:dyDescent="0.3">
      <c r="B53" s="71" t="s">
        <v>406</v>
      </c>
      <c r="C53" s="13" t="s">
        <v>420</v>
      </c>
      <c r="D53" s="13" t="s">
        <v>432</v>
      </c>
      <c r="E53" s="13" t="s">
        <v>433</v>
      </c>
      <c r="F53" s="14" t="b">
        <v>1</v>
      </c>
      <c r="G53" s="28">
        <v>24.14707194461969</v>
      </c>
      <c r="H53" s="14">
        <v>20000</v>
      </c>
      <c r="I53" s="14" t="s">
        <v>395</v>
      </c>
      <c r="J53" s="72">
        <v>1</v>
      </c>
      <c r="K53" s="73">
        <f t="shared" si="0"/>
        <v>50225.909644808955</v>
      </c>
    </row>
    <row r="54" spans="2:11" x14ac:dyDescent="0.3">
      <c r="B54" s="71" t="s">
        <v>434</v>
      </c>
      <c r="C54" s="13" t="s">
        <v>442</v>
      </c>
      <c r="D54" s="13" t="s">
        <v>437</v>
      </c>
      <c r="E54" s="13" t="s">
        <v>438</v>
      </c>
      <c r="F54" s="14" t="b">
        <v>1</v>
      </c>
      <c r="G54" s="28">
        <v>24.33392743963315</v>
      </c>
      <c r="H54" s="14">
        <v>20000</v>
      </c>
      <c r="I54" s="14" t="s">
        <v>395</v>
      </c>
      <c r="J54" s="72">
        <v>1</v>
      </c>
      <c r="K54" s="73">
        <f t="shared" si="0"/>
        <v>50614.569074436949</v>
      </c>
    </row>
    <row r="55" spans="2:11" x14ac:dyDescent="0.3">
      <c r="B55" s="71" t="s">
        <v>391</v>
      </c>
      <c r="C55" s="13" t="s">
        <v>392</v>
      </c>
      <c r="D55" s="13" t="s">
        <v>432</v>
      </c>
      <c r="E55" s="13" t="s">
        <v>433</v>
      </c>
      <c r="F55" s="14" t="b">
        <v>1</v>
      </c>
      <c r="G55" s="28">
        <v>24.397094396503626</v>
      </c>
      <c r="H55" s="14">
        <v>20000</v>
      </c>
      <c r="I55" s="14" t="s">
        <v>395</v>
      </c>
      <c r="J55" s="72">
        <v>1</v>
      </c>
      <c r="K55" s="73">
        <f t="shared" si="0"/>
        <v>50745.956344727543</v>
      </c>
    </row>
    <row r="56" spans="2:11" x14ac:dyDescent="0.3">
      <c r="B56" s="71" t="s">
        <v>396</v>
      </c>
      <c r="C56" s="13" t="s">
        <v>409</v>
      </c>
      <c r="D56" s="13" t="s">
        <v>432</v>
      </c>
      <c r="E56" s="13" t="s">
        <v>433</v>
      </c>
      <c r="F56" s="14" t="b">
        <v>1</v>
      </c>
      <c r="G56" s="28">
        <v>24.621344838598752</v>
      </c>
      <c r="H56" s="14">
        <v>20000</v>
      </c>
      <c r="I56" s="14" t="s">
        <v>395</v>
      </c>
      <c r="J56" s="72">
        <v>1</v>
      </c>
      <c r="K56" s="73">
        <f t="shared" si="0"/>
        <v>51212.397264285406</v>
      </c>
    </row>
    <row r="57" spans="2:11" x14ac:dyDescent="0.3">
      <c r="B57" s="71" t="s">
        <v>402</v>
      </c>
      <c r="C57" s="13" t="s">
        <v>415</v>
      </c>
      <c r="D57" s="13" t="s">
        <v>432</v>
      </c>
      <c r="E57" s="13" t="s">
        <v>433</v>
      </c>
      <c r="F57" s="14" t="b">
        <v>1</v>
      </c>
      <c r="G57" s="28">
        <v>24.657072970282695</v>
      </c>
      <c r="H57" s="14">
        <v>20000</v>
      </c>
      <c r="I57" s="14" t="s">
        <v>395</v>
      </c>
      <c r="J57" s="72">
        <v>1</v>
      </c>
      <c r="K57" s="73">
        <f t="shared" si="0"/>
        <v>51286.711778188008</v>
      </c>
    </row>
    <row r="58" spans="2:11" x14ac:dyDescent="0.3">
      <c r="B58" s="71" t="s">
        <v>371</v>
      </c>
      <c r="C58" s="13" t="s">
        <v>401</v>
      </c>
      <c r="D58" s="13" t="s">
        <v>426</v>
      </c>
      <c r="E58" s="13" t="s">
        <v>427</v>
      </c>
      <c r="F58" s="14" t="b">
        <v>1</v>
      </c>
      <c r="G58" s="28">
        <v>24.674231261859571</v>
      </c>
      <c r="H58" s="14">
        <v>20000</v>
      </c>
      <c r="I58" s="14" t="s">
        <v>395</v>
      </c>
      <c r="J58" s="72">
        <v>1</v>
      </c>
      <c r="K58" s="73">
        <f t="shared" si="0"/>
        <v>51322.40102466791</v>
      </c>
    </row>
    <row r="59" spans="2:11" x14ac:dyDescent="0.3">
      <c r="B59" s="71" t="s">
        <v>375</v>
      </c>
      <c r="C59" s="13" t="s">
        <v>425</v>
      </c>
      <c r="D59" s="13" t="s">
        <v>443</v>
      </c>
      <c r="E59" s="13" t="s">
        <v>399</v>
      </c>
      <c r="F59" s="14" t="b">
        <v>1</v>
      </c>
      <c r="G59" s="28">
        <v>25.202421452724057</v>
      </c>
      <c r="H59" s="14">
        <v>25000</v>
      </c>
      <c r="I59" s="14" t="s">
        <v>395</v>
      </c>
      <c r="J59" s="72">
        <v>1</v>
      </c>
      <c r="K59" s="73">
        <f t="shared" si="0"/>
        <v>52421.03662166604</v>
      </c>
    </row>
    <row r="60" spans="2:11" x14ac:dyDescent="0.3">
      <c r="B60" s="71" t="s">
        <v>406</v>
      </c>
      <c r="C60" s="13" t="s">
        <v>420</v>
      </c>
      <c r="D60" s="13" t="s">
        <v>426</v>
      </c>
      <c r="E60" s="13" t="s">
        <v>427</v>
      </c>
      <c r="F60" s="14" t="b">
        <v>1</v>
      </c>
      <c r="G60" s="28">
        <v>26.159423950179658</v>
      </c>
      <c r="H60" s="14">
        <v>20000</v>
      </c>
      <c r="I60" s="14" t="s">
        <v>395</v>
      </c>
      <c r="J60" s="72">
        <v>1</v>
      </c>
      <c r="K60" s="73">
        <f t="shared" si="0"/>
        <v>54411.601816373688</v>
      </c>
    </row>
    <row r="61" spans="2:11" x14ac:dyDescent="0.3">
      <c r="B61" s="71" t="s">
        <v>418</v>
      </c>
      <c r="C61" s="13" t="s">
        <v>423</v>
      </c>
      <c r="D61" s="13" t="s">
        <v>432</v>
      </c>
      <c r="E61" s="13" t="s">
        <v>433</v>
      </c>
      <c r="F61" s="14" t="b">
        <v>1</v>
      </c>
      <c r="G61" s="28">
        <v>27.072093875675723</v>
      </c>
      <c r="H61" s="14">
        <v>20000</v>
      </c>
      <c r="I61" s="14" t="s">
        <v>395</v>
      </c>
      <c r="J61" s="72">
        <v>1</v>
      </c>
      <c r="K61" s="73">
        <f t="shared" si="0"/>
        <v>56309.955261405506</v>
      </c>
    </row>
    <row r="62" spans="2:11" x14ac:dyDescent="0.3">
      <c r="B62" s="71" t="s">
        <v>371</v>
      </c>
      <c r="C62" s="13" t="s">
        <v>401</v>
      </c>
      <c r="D62" s="13" t="s">
        <v>429</v>
      </c>
      <c r="E62" s="13" t="s">
        <v>430</v>
      </c>
      <c r="F62" s="14" t="b">
        <v>1</v>
      </c>
      <c r="G62" s="28">
        <v>27.138483488274478</v>
      </c>
      <c r="H62" s="14">
        <v>20000</v>
      </c>
      <c r="I62" s="14" t="s">
        <v>395</v>
      </c>
      <c r="J62" s="72">
        <v>1</v>
      </c>
      <c r="K62" s="73">
        <f t="shared" si="0"/>
        <v>56448.045655610913</v>
      </c>
    </row>
    <row r="63" spans="2:11" x14ac:dyDescent="0.3">
      <c r="B63" s="71" t="s">
        <v>418</v>
      </c>
      <c r="C63" s="13" t="s">
        <v>419</v>
      </c>
      <c r="D63" s="13" t="s">
        <v>443</v>
      </c>
      <c r="E63" s="13" t="s">
        <v>399</v>
      </c>
      <c r="F63" s="14" t="b">
        <v>1</v>
      </c>
      <c r="G63" s="28">
        <v>27.498422724916068</v>
      </c>
      <c r="H63" s="14">
        <v>25000</v>
      </c>
      <c r="I63" s="14" t="s">
        <v>395</v>
      </c>
      <c r="J63" s="72">
        <v>1</v>
      </c>
      <c r="K63" s="73">
        <f t="shared" si="0"/>
        <v>57196.719267825421</v>
      </c>
    </row>
    <row r="64" spans="2:11" x14ac:dyDescent="0.3">
      <c r="B64" s="71" t="s">
        <v>402</v>
      </c>
      <c r="C64" s="13" t="s">
        <v>415</v>
      </c>
      <c r="D64" s="13" t="s">
        <v>426</v>
      </c>
      <c r="E64" s="13" t="s">
        <v>427</v>
      </c>
      <c r="F64" s="14" t="b">
        <v>1</v>
      </c>
      <c r="G64" s="28">
        <v>28.124500938249618</v>
      </c>
      <c r="H64" s="14">
        <v>20000</v>
      </c>
      <c r="I64" s="14" t="s">
        <v>395</v>
      </c>
      <c r="J64" s="72">
        <v>1</v>
      </c>
      <c r="K64" s="73">
        <f t="shared" si="0"/>
        <v>58498.961951559206</v>
      </c>
    </row>
    <row r="65" spans="2:11" x14ac:dyDescent="0.3">
      <c r="B65" s="71" t="s">
        <v>411</v>
      </c>
      <c r="C65" s="13" t="s">
        <v>412</v>
      </c>
      <c r="D65" s="13" t="s">
        <v>429</v>
      </c>
      <c r="E65" s="13" t="s">
        <v>430</v>
      </c>
      <c r="F65" s="14" t="b">
        <v>1</v>
      </c>
      <c r="G65" s="28">
        <v>28.16141840849409</v>
      </c>
      <c r="H65" s="14">
        <v>20000</v>
      </c>
      <c r="I65" s="14" t="s">
        <v>395</v>
      </c>
      <c r="J65" s="72">
        <v>1</v>
      </c>
      <c r="K65" s="73">
        <f t="shared" si="0"/>
        <v>58575.750289667703</v>
      </c>
    </row>
    <row r="66" spans="2:11" x14ac:dyDescent="0.3">
      <c r="B66" s="71" t="s">
        <v>371</v>
      </c>
      <c r="C66" s="13" t="s">
        <v>410</v>
      </c>
      <c r="D66" s="13" t="s">
        <v>443</v>
      </c>
      <c r="E66" s="13" t="s">
        <v>399</v>
      </c>
      <c r="F66" s="14" t="b">
        <v>1</v>
      </c>
      <c r="G66" s="28">
        <v>18.1925366889934</v>
      </c>
      <c r="H66" s="14">
        <v>25000</v>
      </c>
      <c r="I66" s="14" t="s">
        <v>395</v>
      </c>
      <c r="J66" s="72">
        <v>1</v>
      </c>
      <c r="K66" s="73">
        <f t="shared" si="0"/>
        <v>37840.476313106272</v>
      </c>
    </row>
    <row r="67" spans="2:11" x14ac:dyDescent="0.3">
      <c r="B67" s="71" t="s">
        <v>396</v>
      </c>
      <c r="C67" s="13" t="s">
        <v>409</v>
      </c>
      <c r="D67" s="13" t="s">
        <v>426</v>
      </c>
      <c r="E67" s="13" t="s">
        <v>427</v>
      </c>
      <c r="F67" s="14" t="b">
        <v>1</v>
      </c>
      <c r="G67" s="28">
        <v>28.526953665789048</v>
      </c>
      <c r="H67" s="14">
        <v>20000</v>
      </c>
      <c r="I67" s="14" t="s">
        <v>395</v>
      </c>
      <c r="J67" s="72">
        <v>1</v>
      </c>
      <c r="K67" s="73">
        <f t="shared" si="0"/>
        <v>59336.063624841219</v>
      </c>
    </row>
    <row r="68" spans="2:11" x14ac:dyDescent="0.3">
      <c r="B68" s="71" t="s">
        <v>404</v>
      </c>
      <c r="C68" s="13" t="s">
        <v>405</v>
      </c>
      <c r="D68" s="13" t="s">
        <v>426</v>
      </c>
      <c r="E68" s="13" t="s">
        <v>427</v>
      </c>
      <c r="F68" s="14" t="b">
        <v>1</v>
      </c>
      <c r="G68" s="28">
        <v>28.669769511054625</v>
      </c>
      <c r="H68" s="14">
        <v>20000</v>
      </c>
      <c r="I68" s="14" t="s">
        <v>395</v>
      </c>
      <c r="J68" s="72">
        <v>1</v>
      </c>
      <c r="K68" s="73">
        <f t="shared" si="0"/>
        <v>59633.120582993623</v>
      </c>
    </row>
    <row r="69" spans="2:11" x14ac:dyDescent="0.3">
      <c r="B69" s="71" t="s">
        <v>406</v>
      </c>
      <c r="C69" s="13" t="s">
        <v>439</v>
      </c>
      <c r="D69" s="13" t="s">
        <v>444</v>
      </c>
      <c r="E69" s="13" t="s">
        <v>438</v>
      </c>
      <c r="F69" s="14" t="b">
        <v>1</v>
      </c>
      <c r="G69" s="28">
        <v>39.251407516604701</v>
      </c>
      <c r="H69" s="14">
        <v>30000</v>
      </c>
      <c r="I69" s="14" t="s">
        <v>395</v>
      </c>
      <c r="J69" s="72">
        <v>1</v>
      </c>
      <c r="K69" s="73">
        <f t="shared" ref="K69:K132" si="1">J69*G69*2080</f>
        <v>81642.927634537773</v>
      </c>
    </row>
    <row r="70" spans="2:11" x14ac:dyDescent="0.3">
      <c r="B70" s="71" t="s">
        <v>404</v>
      </c>
      <c r="C70" s="13" t="s">
        <v>405</v>
      </c>
      <c r="D70" s="13" t="s">
        <v>445</v>
      </c>
      <c r="E70" s="13" t="s">
        <v>446</v>
      </c>
      <c r="F70" s="14" t="b">
        <v>1</v>
      </c>
      <c r="G70" s="28">
        <v>29.437243435476802</v>
      </c>
      <c r="H70" s="14">
        <v>30000</v>
      </c>
      <c r="I70" s="14" t="s">
        <v>395</v>
      </c>
      <c r="J70" s="72">
        <v>1</v>
      </c>
      <c r="K70" s="73">
        <f t="shared" si="1"/>
        <v>61229.466345791749</v>
      </c>
    </row>
    <row r="71" spans="2:11" x14ac:dyDescent="0.3">
      <c r="B71" s="71" t="s">
        <v>371</v>
      </c>
      <c r="C71" s="13" t="s">
        <v>447</v>
      </c>
      <c r="D71" s="13" t="s">
        <v>444</v>
      </c>
      <c r="E71" s="13" t="s">
        <v>438</v>
      </c>
      <c r="F71" s="14" t="b">
        <v>1</v>
      </c>
      <c r="G71" s="28">
        <v>32.233171086786463</v>
      </c>
      <c r="H71" s="14">
        <v>30000</v>
      </c>
      <c r="I71" s="14" t="s">
        <v>395</v>
      </c>
      <c r="J71" s="72">
        <v>1</v>
      </c>
      <c r="K71" s="73">
        <f t="shared" si="1"/>
        <v>67044.995860515846</v>
      </c>
    </row>
    <row r="72" spans="2:11" x14ac:dyDescent="0.3">
      <c r="B72" s="71" t="s">
        <v>391</v>
      </c>
      <c r="C72" s="13" t="s">
        <v>408</v>
      </c>
      <c r="D72" s="13" t="s">
        <v>448</v>
      </c>
      <c r="E72" s="13" t="s">
        <v>399</v>
      </c>
      <c r="F72" s="14" t="b">
        <v>1</v>
      </c>
      <c r="G72" s="28">
        <v>10.939323734580112</v>
      </c>
      <c r="H72" s="14">
        <v>10000</v>
      </c>
      <c r="I72" s="14" t="s">
        <v>377</v>
      </c>
      <c r="J72" s="72">
        <v>3</v>
      </c>
      <c r="K72" s="73">
        <f t="shared" si="1"/>
        <v>68261.380103779898</v>
      </c>
    </row>
    <row r="73" spans="2:11" x14ac:dyDescent="0.3">
      <c r="B73" s="71" t="s">
        <v>391</v>
      </c>
      <c r="C73" s="13" t="s">
        <v>408</v>
      </c>
      <c r="D73" s="13" t="s">
        <v>443</v>
      </c>
      <c r="E73" s="13" t="s">
        <v>399</v>
      </c>
      <c r="F73" s="14" t="b">
        <v>1</v>
      </c>
      <c r="G73" s="28">
        <v>32.916116859024946</v>
      </c>
      <c r="H73" s="14">
        <v>25000</v>
      </c>
      <c r="I73" s="14" t="s">
        <v>395</v>
      </c>
      <c r="J73" s="72">
        <v>1</v>
      </c>
      <c r="K73" s="73">
        <f t="shared" si="1"/>
        <v>68465.523066771886</v>
      </c>
    </row>
    <row r="74" spans="2:11" x14ac:dyDescent="0.3">
      <c r="B74" s="71" t="s">
        <v>404</v>
      </c>
      <c r="C74" s="13" t="s">
        <v>417</v>
      </c>
      <c r="D74" s="13" t="s">
        <v>443</v>
      </c>
      <c r="E74" s="13" t="s">
        <v>399</v>
      </c>
      <c r="F74" s="14" t="b">
        <v>1</v>
      </c>
      <c r="G74" s="28">
        <v>32.95853676629325</v>
      </c>
      <c r="H74" s="14">
        <v>25000</v>
      </c>
      <c r="I74" s="14" t="s">
        <v>395</v>
      </c>
      <c r="J74" s="72">
        <v>1</v>
      </c>
      <c r="K74" s="73">
        <f t="shared" si="1"/>
        <v>68553.756473889953</v>
      </c>
    </row>
    <row r="75" spans="2:11" x14ac:dyDescent="0.3">
      <c r="B75" s="71" t="s">
        <v>396</v>
      </c>
      <c r="C75" s="13" t="s">
        <v>397</v>
      </c>
      <c r="D75" s="13" t="s">
        <v>443</v>
      </c>
      <c r="E75" s="13" t="s">
        <v>399</v>
      </c>
      <c r="F75" s="14" t="b">
        <v>1</v>
      </c>
      <c r="G75" s="28">
        <v>33.275885952131368</v>
      </c>
      <c r="H75" s="14">
        <v>25000</v>
      </c>
      <c r="I75" s="14" t="s">
        <v>395</v>
      </c>
      <c r="J75" s="72">
        <v>1</v>
      </c>
      <c r="K75" s="73">
        <f t="shared" si="1"/>
        <v>69213.842780433246</v>
      </c>
    </row>
    <row r="76" spans="2:11" x14ac:dyDescent="0.3">
      <c r="B76" s="71" t="s">
        <v>406</v>
      </c>
      <c r="C76" s="13" t="s">
        <v>407</v>
      </c>
      <c r="D76" s="13" t="s">
        <v>443</v>
      </c>
      <c r="E76" s="13" t="s">
        <v>399</v>
      </c>
      <c r="F76" s="14" t="b">
        <v>1</v>
      </c>
      <c r="G76" s="28">
        <v>33.29972971400128</v>
      </c>
      <c r="H76" s="14">
        <v>25000</v>
      </c>
      <c r="I76" s="14" t="s">
        <v>395</v>
      </c>
      <c r="J76" s="72">
        <v>1</v>
      </c>
      <c r="K76" s="73">
        <f t="shared" si="1"/>
        <v>69263.437805122667</v>
      </c>
    </row>
    <row r="77" spans="2:11" x14ac:dyDescent="0.3">
      <c r="B77" s="71" t="s">
        <v>391</v>
      </c>
      <c r="C77" s="13" t="s">
        <v>408</v>
      </c>
      <c r="D77" s="13" t="s">
        <v>448</v>
      </c>
      <c r="E77" s="13" t="s">
        <v>399</v>
      </c>
      <c r="F77" s="14" t="b">
        <v>1</v>
      </c>
      <c r="G77" s="28">
        <v>11.123882539175527</v>
      </c>
      <c r="H77" s="14">
        <v>10000</v>
      </c>
      <c r="I77" s="14" t="s">
        <v>400</v>
      </c>
      <c r="J77" s="72">
        <v>3</v>
      </c>
      <c r="K77" s="73">
        <f t="shared" si="1"/>
        <v>69413.027044455288</v>
      </c>
    </row>
    <row r="78" spans="2:11" x14ac:dyDescent="0.3">
      <c r="B78" s="71" t="s">
        <v>413</v>
      </c>
      <c r="C78" s="13" t="s">
        <v>414</v>
      </c>
      <c r="D78" s="13" t="s">
        <v>445</v>
      </c>
      <c r="E78" s="13" t="s">
        <v>446</v>
      </c>
      <c r="F78" s="14" t="b">
        <v>1</v>
      </c>
      <c r="G78" s="28">
        <v>33.565432547164882</v>
      </c>
      <c r="H78" s="14">
        <v>30000</v>
      </c>
      <c r="I78" s="14" t="s">
        <v>395</v>
      </c>
      <c r="J78" s="72">
        <v>1</v>
      </c>
      <c r="K78" s="73">
        <f t="shared" si="1"/>
        <v>69816.09969810296</v>
      </c>
    </row>
    <row r="79" spans="2:11" x14ac:dyDescent="0.3">
      <c r="B79" s="71" t="s">
        <v>421</v>
      </c>
      <c r="C79" s="13" t="s">
        <v>422</v>
      </c>
      <c r="D79" s="13" t="s">
        <v>443</v>
      </c>
      <c r="E79" s="13" t="s">
        <v>399</v>
      </c>
      <c r="F79" s="14" t="b">
        <v>1</v>
      </c>
      <c r="G79" s="28">
        <v>33.57463226137363</v>
      </c>
      <c r="H79" s="14">
        <v>25000</v>
      </c>
      <c r="I79" s="14" t="s">
        <v>395</v>
      </c>
      <c r="J79" s="72">
        <v>1</v>
      </c>
      <c r="K79" s="73">
        <f t="shared" si="1"/>
        <v>69835.235103657149</v>
      </c>
    </row>
    <row r="80" spans="2:11" x14ac:dyDescent="0.3">
      <c r="B80" s="71" t="s">
        <v>391</v>
      </c>
      <c r="C80" s="13" t="s">
        <v>449</v>
      </c>
      <c r="D80" s="13" t="s">
        <v>444</v>
      </c>
      <c r="E80" s="13" t="s">
        <v>438</v>
      </c>
      <c r="F80" s="14" t="b">
        <v>1</v>
      </c>
      <c r="G80" s="28">
        <v>33.777375254392645</v>
      </c>
      <c r="H80" s="14">
        <v>30000</v>
      </c>
      <c r="I80" s="14" t="s">
        <v>395</v>
      </c>
      <c r="J80" s="72">
        <v>1</v>
      </c>
      <c r="K80" s="73">
        <f t="shared" si="1"/>
        <v>70256.9405291367</v>
      </c>
    </row>
    <row r="81" spans="2:11" x14ac:dyDescent="0.3">
      <c r="B81" s="71" t="s">
        <v>434</v>
      </c>
      <c r="C81" s="13" t="s">
        <v>435</v>
      </c>
      <c r="D81" s="13" t="s">
        <v>445</v>
      </c>
      <c r="E81" s="13" t="s">
        <v>446</v>
      </c>
      <c r="F81" s="14" t="b">
        <v>1</v>
      </c>
      <c r="G81" s="28">
        <v>34.211955184890101</v>
      </c>
      <c r="H81" s="14">
        <v>30000</v>
      </c>
      <c r="I81" s="14" t="s">
        <v>395</v>
      </c>
      <c r="J81" s="72">
        <v>1</v>
      </c>
      <c r="K81" s="73">
        <f t="shared" si="1"/>
        <v>71160.866784571408</v>
      </c>
    </row>
    <row r="82" spans="2:11" x14ac:dyDescent="0.3">
      <c r="B82" s="71" t="s">
        <v>418</v>
      </c>
      <c r="C82" s="13" t="s">
        <v>423</v>
      </c>
      <c r="D82" s="13" t="s">
        <v>445</v>
      </c>
      <c r="E82" s="13" t="s">
        <v>446</v>
      </c>
      <c r="F82" s="14" t="b">
        <v>1</v>
      </c>
      <c r="G82" s="28">
        <v>34.424482924292647</v>
      </c>
      <c r="H82" s="14">
        <v>30000</v>
      </c>
      <c r="I82" s="14" t="s">
        <v>395</v>
      </c>
      <c r="J82" s="72">
        <v>1</v>
      </c>
      <c r="K82" s="73">
        <f t="shared" si="1"/>
        <v>71602.924482528702</v>
      </c>
    </row>
    <row r="83" spans="2:11" x14ac:dyDescent="0.3">
      <c r="B83" s="71" t="s">
        <v>402</v>
      </c>
      <c r="C83" s="13" t="s">
        <v>403</v>
      </c>
      <c r="D83" s="13" t="s">
        <v>443</v>
      </c>
      <c r="E83" s="13" t="s">
        <v>399</v>
      </c>
      <c r="F83" s="14" t="b">
        <v>1</v>
      </c>
      <c r="G83" s="28">
        <v>35.176909308324767</v>
      </c>
      <c r="H83" s="14">
        <v>25000</v>
      </c>
      <c r="I83" s="14" t="s">
        <v>395</v>
      </c>
      <c r="J83" s="72">
        <v>1</v>
      </c>
      <c r="K83" s="73">
        <f t="shared" si="1"/>
        <v>73167.971361315518</v>
      </c>
    </row>
    <row r="84" spans="2:11" x14ac:dyDescent="0.3">
      <c r="B84" s="71" t="s">
        <v>421</v>
      </c>
      <c r="C84" s="13" t="s">
        <v>440</v>
      </c>
      <c r="D84" s="13" t="s">
        <v>444</v>
      </c>
      <c r="E84" s="13" t="s">
        <v>438</v>
      </c>
      <c r="F84" s="14" t="b">
        <v>1</v>
      </c>
      <c r="G84" s="28">
        <v>35.245498391898863</v>
      </c>
      <c r="H84" s="14">
        <v>30000</v>
      </c>
      <c r="I84" s="14" t="s">
        <v>395</v>
      </c>
      <c r="J84" s="72">
        <v>1</v>
      </c>
      <c r="K84" s="73">
        <f t="shared" si="1"/>
        <v>73310.636655149632</v>
      </c>
    </row>
    <row r="85" spans="2:11" x14ac:dyDescent="0.3">
      <c r="B85" s="71" t="s">
        <v>371</v>
      </c>
      <c r="C85" s="13" t="s">
        <v>401</v>
      </c>
      <c r="D85" s="13" t="s">
        <v>445</v>
      </c>
      <c r="E85" s="13" t="s">
        <v>446</v>
      </c>
      <c r="F85" s="14" t="b">
        <v>1</v>
      </c>
      <c r="G85" s="28">
        <v>37.607403806679848</v>
      </c>
      <c r="H85" s="14">
        <v>30000</v>
      </c>
      <c r="I85" s="14" t="s">
        <v>395</v>
      </c>
      <c r="J85" s="72">
        <v>1</v>
      </c>
      <c r="K85" s="73">
        <f t="shared" si="1"/>
        <v>78223.399917894087</v>
      </c>
    </row>
    <row r="86" spans="2:11" x14ac:dyDescent="0.3">
      <c r="B86" s="71" t="s">
        <v>371</v>
      </c>
      <c r="C86" s="13" t="s">
        <v>450</v>
      </c>
      <c r="D86" s="13" t="s">
        <v>451</v>
      </c>
      <c r="E86" s="13" t="s">
        <v>452</v>
      </c>
      <c r="F86" s="14" t="b">
        <v>1</v>
      </c>
      <c r="G86" s="28">
        <v>38.46153846153846</v>
      </c>
      <c r="H86" s="14">
        <v>0</v>
      </c>
      <c r="I86" s="14" t="s">
        <v>395</v>
      </c>
      <c r="J86" s="72">
        <v>1</v>
      </c>
      <c r="K86" s="73">
        <f t="shared" si="1"/>
        <v>80000</v>
      </c>
    </row>
    <row r="87" spans="2:11" x14ac:dyDescent="0.3">
      <c r="B87" s="71" t="s">
        <v>375</v>
      </c>
      <c r="C87" s="13" t="s">
        <v>424</v>
      </c>
      <c r="D87" s="13" t="s">
        <v>445</v>
      </c>
      <c r="E87" s="13" t="s">
        <v>446</v>
      </c>
      <c r="F87" s="14" t="b">
        <v>1</v>
      </c>
      <c r="G87" s="28">
        <v>38.660932508598684</v>
      </c>
      <c r="H87" s="14">
        <v>30000</v>
      </c>
      <c r="I87" s="14" t="s">
        <v>395</v>
      </c>
      <c r="J87" s="72">
        <v>1</v>
      </c>
      <c r="K87" s="73">
        <f t="shared" si="1"/>
        <v>80414.739617885265</v>
      </c>
    </row>
    <row r="88" spans="2:11" x14ac:dyDescent="0.3">
      <c r="B88" s="71" t="s">
        <v>391</v>
      </c>
      <c r="C88" s="13" t="s">
        <v>392</v>
      </c>
      <c r="D88" s="13" t="s">
        <v>445</v>
      </c>
      <c r="E88" s="13" t="s">
        <v>446</v>
      </c>
      <c r="F88" s="14" t="b">
        <v>1</v>
      </c>
      <c r="G88" s="28">
        <v>39.926060045112536</v>
      </c>
      <c r="H88" s="14">
        <v>30000</v>
      </c>
      <c r="I88" s="14" t="s">
        <v>395</v>
      </c>
      <c r="J88" s="72">
        <v>1</v>
      </c>
      <c r="K88" s="73">
        <f t="shared" si="1"/>
        <v>83046.204893834074</v>
      </c>
    </row>
    <row r="89" spans="2:11" x14ac:dyDescent="0.3">
      <c r="B89" s="71" t="s">
        <v>406</v>
      </c>
      <c r="C89" s="13" t="s">
        <v>420</v>
      </c>
      <c r="D89" s="13" t="s">
        <v>431</v>
      </c>
      <c r="E89" s="13" t="s">
        <v>379</v>
      </c>
      <c r="F89" s="14" t="b">
        <v>1</v>
      </c>
      <c r="G89" s="28">
        <v>19.9926077275978</v>
      </c>
      <c r="H89" s="14">
        <v>20000</v>
      </c>
      <c r="I89" s="14" t="s">
        <v>395</v>
      </c>
      <c r="J89" s="72">
        <v>2</v>
      </c>
      <c r="K89" s="73">
        <f t="shared" si="1"/>
        <v>83169.248146806844</v>
      </c>
    </row>
    <row r="90" spans="2:11" x14ac:dyDescent="0.3">
      <c r="B90" s="71" t="s">
        <v>404</v>
      </c>
      <c r="C90" s="13" t="s">
        <v>453</v>
      </c>
      <c r="D90" s="13" t="s">
        <v>444</v>
      </c>
      <c r="E90" s="13" t="s">
        <v>438</v>
      </c>
      <c r="F90" s="14" t="b">
        <v>1</v>
      </c>
      <c r="G90" s="28">
        <v>40.668067546730413</v>
      </c>
      <c r="H90" s="14">
        <v>30000</v>
      </c>
      <c r="I90" s="14" t="s">
        <v>395</v>
      </c>
      <c r="J90" s="72">
        <v>1</v>
      </c>
      <c r="K90" s="73">
        <f t="shared" si="1"/>
        <v>84589.580497199262</v>
      </c>
    </row>
    <row r="91" spans="2:11" x14ac:dyDescent="0.3">
      <c r="B91" s="71" t="s">
        <v>396</v>
      </c>
      <c r="C91" s="13" t="s">
        <v>409</v>
      </c>
      <c r="D91" s="13" t="s">
        <v>445</v>
      </c>
      <c r="E91" s="13" t="s">
        <v>446</v>
      </c>
      <c r="F91" s="14" t="b">
        <v>1</v>
      </c>
      <c r="G91" s="28">
        <v>40.834552469231575</v>
      </c>
      <c r="H91" s="14">
        <v>30000</v>
      </c>
      <c r="I91" s="14" t="s">
        <v>395</v>
      </c>
      <c r="J91" s="72">
        <v>1</v>
      </c>
      <c r="K91" s="73">
        <f t="shared" si="1"/>
        <v>84935.869136001682</v>
      </c>
    </row>
    <row r="92" spans="2:11" x14ac:dyDescent="0.3">
      <c r="B92" s="71" t="s">
        <v>411</v>
      </c>
      <c r="C92" s="13" t="s">
        <v>412</v>
      </c>
      <c r="D92" s="13" t="s">
        <v>445</v>
      </c>
      <c r="E92" s="13" t="s">
        <v>446</v>
      </c>
      <c r="F92" s="14" t="b">
        <v>1</v>
      </c>
      <c r="G92" s="28">
        <v>41.500510828535134</v>
      </c>
      <c r="H92" s="14">
        <v>30000</v>
      </c>
      <c r="I92" s="14" t="s">
        <v>395</v>
      </c>
      <c r="J92" s="72">
        <v>1</v>
      </c>
      <c r="K92" s="73">
        <f t="shared" si="1"/>
        <v>86321.062523353074</v>
      </c>
    </row>
    <row r="93" spans="2:11" x14ac:dyDescent="0.3">
      <c r="B93" s="71" t="s">
        <v>402</v>
      </c>
      <c r="C93" s="13" t="s">
        <v>454</v>
      </c>
      <c r="D93" s="13" t="s">
        <v>444</v>
      </c>
      <c r="E93" s="13" t="s">
        <v>438</v>
      </c>
      <c r="F93" s="14" t="b">
        <v>1</v>
      </c>
      <c r="G93" s="28">
        <v>41.840421286714047</v>
      </c>
      <c r="H93" s="14">
        <v>30000</v>
      </c>
      <c r="I93" s="14" t="s">
        <v>395</v>
      </c>
      <c r="J93" s="72">
        <v>1</v>
      </c>
      <c r="K93" s="73">
        <f t="shared" si="1"/>
        <v>87028.076276365216</v>
      </c>
    </row>
    <row r="94" spans="2:11" x14ac:dyDescent="0.3">
      <c r="B94" s="71" t="s">
        <v>418</v>
      </c>
      <c r="C94" s="13" t="s">
        <v>455</v>
      </c>
      <c r="D94" s="13" t="s">
        <v>444</v>
      </c>
      <c r="E94" s="13" t="s">
        <v>438</v>
      </c>
      <c r="F94" s="14" t="b">
        <v>1</v>
      </c>
      <c r="G94" s="28">
        <v>41.873873227288307</v>
      </c>
      <c r="H94" s="14">
        <v>30000</v>
      </c>
      <c r="I94" s="14" t="s">
        <v>395</v>
      </c>
      <c r="J94" s="72">
        <v>1</v>
      </c>
      <c r="K94" s="73">
        <f t="shared" si="1"/>
        <v>87097.656312759675</v>
      </c>
    </row>
    <row r="95" spans="2:11" x14ac:dyDescent="0.3">
      <c r="B95" s="71" t="s">
        <v>406</v>
      </c>
      <c r="C95" s="13" t="s">
        <v>420</v>
      </c>
      <c r="D95" s="13" t="s">
        <v>445</v>
      </c>
      <c r="E95" s="13" t="s">
        <v>446</v>
      </c>
      <c r="F95" s="14" t="b">
        <v>1</v>
      </c>
      <c r="G95" s="28">
        <v>41.93719302631466</v>
      </c>
      <c r="H95" s="14">
        <v>30000</v>
      </c>
      <c r="I95" s="14" t="s">
        <v>395</v>
      </c>
      <c r="J95" s="72">
        <v>1</v>
      </c>
      <c r="K95" s="73">
        <f t="shared" si="1"/>
        <v>87229.36149473449</v>
      </c>
    </row>
    <row r="96" spans="2:11" x14ac:dyDescent="0.3">
      <c r="B96" s="71" t="s">
        <v>396</v>
      </c>
      <c r="C96" s="13" t="s">
        <v>456</v>
      </c>
      <c r="D96" s="13" t="s">
        <v>444</v>
      </c>
      <c r="E96" s="13" t="s">
        <v>438</v>
      </c>
      <c r="F96" s="14" t="b">
        <v>1</v>
      </c>
      <c r="G96" s="28">
        <v>42.268214007250776</v>
      </c>
      <c r="H96" s="14">
        <v>30000</v>
      </c>
      <c r="I96" s="14" t="s">
        <v>395</v>
      </c>
      <c r="J96" s="72">
        <v>1</v>
      </c>
      <c r="K96" s="73">
        <f t="shared" si="1"/>
        <v>87917.885135081611</v>
      </c>
    </row>
    <row r="97" spans="2:11" x14ac:dyDescent="0.3">
      <c r="B97" s="71" t="s">
        <v>402</v>
      </c>
      <c r="C97" s="13" t="s">
        <v>415</v>
      </c>
      <c r="D97" s="13" t="s">
        <v>445</v>
      </c>
      <c r="E97" s="13" t="s">
        <v>446</v>
      </c>
      <c r="F97" s="14" t="b">
        <v>1</v>
      </c>
      <c r="G97" s="28">
        <v>42.410903382315965</v>
      </c>
      <c r="H97" s="14">
        <v>30000</v>
      </c>
      <c r="I97" s="14" t="s">
        <v>395</v>
      </c>
      <c r="J97" s="72">
        <v>1</v>
      </c>
      <c r="K97" s="73">
        <f t="shared" si="1"/>
        <v>88214.67903521721</v>
      </c>
    </row>
    <row r="98" spans="2:11" x14ac:dyDescent="0.3">
      <c r="B98" s="71" t="s">
        <v>421</v>
      </c>
      <c r="C98" s="13" t="s">
        <v>428</v>
      </c>
      <c r="D98" s="13" t="s">
        <v>445</v>
      </c>
      <c r="E98" s="13" t="s">
        <v>446</v>
      </c>
      <c r="F98" s="14" t="b">
        <v>1</v>
      </c>
      <c r="G98" s="28">
        <v>42.457218928448583</v>
      </c>
      <c r="H98" s="14">
        <v>30000</v>
      </c>
      <c r="I98" s="14" t="s">
        <v>395</v>
      </c>
      <c r="J98" s="72">
        <v>1</v>
      </c>
      <c r="K98" s="73">
        <f t="shared" si="1"/>
        <v>88311.015371173053</v>
      </c>
    </row>
    <row r="99" spans="2:11" x14ac:dyDescent="0.3">
      <c r="B99" s="71" t="s">
        <v>402</v>
      </c>
      <c r="C99" s="13" t="s">
        <v>415</v>
      </c>
      <c r="D99" s="13" t="s">
        <v>431</v>
      </c>
      <c r="E99" s="13" t="s">
        <v>379</v>
      </c>
      <c r="F99" s="14" t="b">
        <v>1</v>
      </c>
      <c r="G99" s="28">
        <v>21.498358505023344</v>
      </c>
      <c r="H99" s="14">
        <v>20000</v>
      </c>
      <c r="I99" s="14" t="s">
        <v>395</v>
      </c>
      <c r="J99" s="72">
        <v>2</v>
      </c>
      <c r="K99" s="73">
        <f t="shared" si="1"/>
        <v>89433.171380897111</v>
      </c>
    </row>
    <row r="100" spans="2:11" x14ac:dyDescent="0.3">
      <c r="B100" s="71" t="s">
        <v>418</v>
      </c>
      <c r="C100" s="13" t="s">
        <v>423</v>
      </c>
      <c r="D100" s="13" t="s">
        <v>431</v>
      </c>
      <c r="E100" s="13" t="s">
        <v>379</v>
      </c>
      <c r="F100" s="14" t="b">
        <v>1</v>
      </c>
      <c r="G100" s="28">
        <v>21.551349690148115</v>
      </c>
      <c r="H100" s="14">
        <v>20000</v>
      </c>
      <c r="I100" s="14" t="s">
        <v>395</v>
      </c>
      <c r="J100" s="72">
        <v>2</v>
      </c>
      <c r="K100" s="73">
        <f t="shared" si="1"/>
        <v>89653.614711016155</v>
      </c>
    </row>
    <row r="101" spans="2:11" x14ac:dyDescent="0.3">
      <c r="B101" s="71" t="s">
        <v>402</v>
      </c>
      <c r="C101" s="13" t="s">
        <v>415</v>
      </c>
      <c r="D101" s="13" t="s">
        <v>429</v>
      </c>
      <c r="E101" s="13" t="s">
        <v>430</v>
      </c>
      <c r="F101" s="14" t="b">
        <v>1</v>
      </c>
      <c r="G101" s="28">
        <v>22.242989113918213</v>
      </c>
      <c r="H101" s="14">
        <v>20000</v>
      </c>
      <c r="I101" s="14" t="s">
        <v>395</v>
      </c>
      <c r="J101" s="72">
        <v>2</v>
      </c>
      <c r="K101" s="73">
        <f t="shared" si="1"/>
        <v>92530.834713899763</v>
      </c>
    </row>
    <row r="102" spans="2:11" x14ac:dyDescent="0.3">
      <c r="B102" s="71" t="s">
        <v>418</v>
      </c>
      <c r="C102" s="13" t="s">
        <v>423</v>
      </c>
      <c r="D102" s="13" t="s">
        <v>429</v>
      </c>
      <c r="E102" s="13" t="s">
        <v>430</v>
      </c>
      <c r="F102" s="14" t="b">
        <v>1</v>
      </c>
      <c r="G102" s="28">
        <v>22.679010705476593</v>
      </c>
      <c r="H102" s="14">
        <v>20000</v>
      </c>
      <c r="I102" s="14" t="s">
        <v>395</v>
      </c>
      <c r="J102" s="72">
        <v>2</v>
      </c>
      <c r="K102" s="73">
        <f t="shared" si="1"/>
        <v>94344.684534782631</v>
      </c>
    </row>
    <row r="103" spans="2:11" x14ac:dyDescent="0.3">
      <c r="B103" s="71" t="s">
        <v>396</v>
      </c>
      <c r="C103" s="13" t="s">
        <v>397</v>
      </c>
      <c r="D103" s="13" t="s">
        <v>448</v>
      </c>
      <c r="E103" s="13" t="s">
        <v>399</v>
      </c>
      <c r="F103" s="14" t="b">
        <v>1</v>
      </c>
      <c r="G103" s="28">
        <v>11.515821296970051</v>
      </c>
      <c r="H103" s="14">
        <v>10000</v>
      </c>
      <c r="I103" s="14" t="s">
        <v>400</v>
      </c>
      <c r="J103" s="72">
        <v>4</v>
      </c>
      <c r="K103" s="73">
        <f t="shared" si="1"/>
        <v>95811.633190790832</v>
      </c>
    </row>
    <row r="104" spans="2:11" x14ac:dyDescent="0.3">
      <c r="B104" s="71" t="s">
        <v>406</v>
      </c>
      <c r="C104" s="13" t="s">
        <v>420</v>
      </c>
      <c r="D104" s="13" t="s">
        <v>429</v>
      </c>
      <c r="E104" s="13" t="s">
        <v>430</v>
      </c>
      <c r="F104" s="14" t="b">
        <v>1</v>
      </c>
      <c r="G104" s="28">
        <v>23.166032608391621</v>
      </c>
      <c r="H104" s="14">
        <v>20000</v>
      </c>
      <c r="I104" s="14" t="s">
        <v>395</v>
      </c>
      <c r="J104" s="72">
        <v>2</v>
      </c>
      <c r="K104" s="73">
        <f t="shared" si="1"/>
        <v>96370.69565090914</v>
      </c>
    </row>
    <row r="105" spans="2:11" x14ac:dyDescent="0.3">
      <c r="B105" s="71" t="s">
        <v>371</v>
      </c>
      <c r="C105" s="13" t="s">
        <v>410</v>
      </c>
      <c r="D105" s="13" t="s">
        <v>448</v>
      </c>
      <c r="E105" s="13" t="s">
        <v>399</v>
      </c>
      <c r="F105" s="14" t="b">
        <v>1</v>
      </c>
      <c r="G105" s="28">
        <v>11.623176899591545</v>
      </c>
      <c r="H105" s="14">
        <v>10000</v>
      </c>
      <c r="I105" s="14" t="s">
        <v>400</v>
      </c>
      <c r="J105" s="72">
        <v>4</v>
      </c>
      <c r="K105" s="73">
        <f t="shared" si="1"/>
        <v>96704.83180460165</v>
      </c>
    </row>
    <row r="106" spans="2:11" x14ac:dyDescent="0.3">
      <c r="B106" s="71" t="s">
        <v>396</v>
      </c>
      <c r="C106" s="13" t="s">
        <v>409</v>
      </c>
      <c r="D106" s="13" t="s">
        <v>429</v>
      </c>
      <c r="E106" s="13" t="s">
        <v>430</v>
      </c>
      <c r="F106" s="14" t="b">
        <v>1</v>
      </c>
      <c r="G106" s="28">
        <v>23.477731242839273</v>
      </c>
      <c r="H106" s="14">
        <v>20000</v>
      </c>
      <c r="I106" s="14" t="s">
        <v>395</v>
      </c>
      <c r="J106" s="72">
        <v>2</v>
      </c>
      <c r="K106" s="73">
        <f t="shared" si="1"/>
        <v>97667.361970211379</v>
      </c>
    </row>
    <row r="107" spans="2:11" x14ac:dyDescent="0.3">
      <c r="B107" s="71" t="s">
        <v>402</v>
      </c>
      <c r="C107" s="13" t="s">
        <v>457</v>
      </c>
      <c r="D107" s="13" t="s">
        <v>458</v>
      </c>
      <c r="E107" s="13" t="s">
        <v>459</v>
      </c>
      <c r="F107" s="14" t="b">
        <v>1</v>
      </c>
      <c r="G107" s="28">
        <v>47.009004054369157</v>
      </c>
      <c r="H107" s="14">
        <v>40000</v>
      </c>
      <c r="I107" s="14" t="s">
        <v>395</v>
      </c>
      <c r="J107" s="72">
        <v>1</v>
      </c>
      <c r="K107" s="73">
        <f t="shared" si="1"/>
        <v>97778.728433087846</v>
      </c>
    </row>
    <row r="108" spans="2:11" x14ac:dyDescent="0.3">
      <c r="B108" s="71" t="s">
        <v>375</v>
      </c>
      <c r="C108" s="13" t="s">
        <v>424</v>
      </c>
      <c r="D108" s="13" t="s">
        <v>429</v>
      </c>
      <c r="E108" s="13" t="s">
        <v>430</v>
      </c>
      <c r="F108" s="14" t="b">
        <v>1</v>
      </c>
      <c r="G108" s="28">
        <v>23.572805736248966</v>
      </c>
      <c r="H108" s="14">
        <v>20000</v>
      </c>
      <c r="I108" s="14" t="s">
        <v>395</v>
      </c>
      <c r="J108" s="72">
        <v>2</v>
      </c>
      <c r="K108" s="73">
        <f t="shared" si="1"/>
        <v>98062.871862795699</v>
      </c>
    </row>
    <row r="109" spans="2:11" x14ac:dyDescent="0.3">
      <c r="B109" s="71" t="s">
        <v>396</v>
      </c>
      <c r="C109" s="13" t="s">
        <v>409</v>
      </c>
      <c r="D109" s="13" t="s">
        <v>431</v>
      </c>
      <c r="E109" s="13" t="s">
        <v>379</v>
      </c>
      <c r="F109" s="14" t="b">
        <v>1</v>
      </c>
      <c r="G109" s="28">
        <v>23.741862887827754</v>
      </c>
      <c r="H109" s="14">
        <v>20000</v>
      </c>
      <c r="I109" s="14" t="s">
        <v>395</v>
      </c>
      <c r="J109" s="72">
        <v>2</v>
      </c>
      <c r="K109" s="73">
        <f t="shared" si="1"/>
        <v>98766.14961336345</v>
      </c>
    </row>
    <row r="110" spans="2:11" x14ac:dyDescent="0.3">
      <c r="B110" s="71" t="s">
        <v>375</v>
      </c>
      <c r="C110" s="13" t="s">
        <v>424</v>
      </c>
      <c r="D110" s="13" t="s">
        <v>431</v>
      </c>
      <c r="E110" s="13" t="s">
        <v>379</v>
      </c>
      <c r="F110" s="14" t="b">
        <v>1</v>
      </c>
      <c r="G110" s="28">
        <v>24.27260143793908</v>
      </c>
      <c r="H110" s="14">
        <v>20000</v>
      </c>
      <c r="I110" s="14" t="s">
        <v>395</v>
      </c>
      <c r="J110" s="72">
        <v>2</v>
      </c>
      <c r="K110" s="73">
        <f t="shared" si="1"/>
        <v>100974.02198182658</v>
      </c>
    </row>
    <row r="111" spans="2:11" x14ac:dyDescent="0.3">
      <c r="B111" s="71" t="s">
        <v>411</v>
      </c>
      <c r="C111" s="13" t="s">
        <v>460</v>
      </c>
      <c r="D111" s="13" t="s">
        <v>437</v>
      </c>
      <c r="E111" s="13" t="s">
        <v>438</v>
      </c>
      <c r="F111" s="14" t="b">
        <v>1</v>
      </c>
      <c r="G111" s="28">
        <v>24.724326885313769</v>
      </c>
      <c r="H111" s="14">
        <v>20000</v>
      </c>
      <c r="I111" s="14" t="s">
        <v>395</v>
      </c>
      <c r="J111" s="72">
        <v>2</v>
      </c>
      <c r="K111" s="73">
        <f t="shared" si="1"/>
        <v>102853.19984290528</v>
      </c>
    </row>
    <row r="112" spans="2:11" x14ac:dyDescent="0.3">
      <c r="B112" s="71" t="s">
        <v>371</v>
      </c>
      <c r="C112" s="13" t="s">
        <v>410</v>
      </c>
      <c r="D112" s="13" t="s">
        <v>448</v>
      </c>
      <c r="E112" s="13" t="s">
        <v>399</v>
      </c>
      <c r="F112" s="14" t="b">
        <v>1</v>
      </c>
      <c r="G112" s="28">
        <v>12.374545152436013</v>
      </c>
      <c r="H112" s="14">
        <v>10000</v>
      </c>
      <c r="I112" s="14" t="s">
        <v>377</v>
      </c>
      <c r="J112" s="72">
        <v>4</v>
      </c>
      <c r="K112" s="73">
        <f t="shared" si="1"/>
        <v>102956.21566826763</v>
      </c>
    </row>
    <row r="113" spans="2:11" x14ac:dyDescent="0.3">
      <c r="B113" s="71" t="s">
        <v>404</v>
      </c>
      <c r="C113" s="13" t="s">
        <v>405</v>
      </c>
      <c r="D113" s="13" t="s">
        <v>431</v>
      </c>
      <c r="E113" s="13" t="s">
        <v>379</v>
      </c>
      <c r="F113" s="14" t="b">
        <v>1</v>
      </c>
      <c r="G113" s="28">
        <v>24.846329788179084</v>
      </c>
      <c r="H113" s="14">
        <v>20000</v>
      </c>
      <c r="I113" s="14" t="s">
        <v>395</v>
      </c>
      <c r="J113" s="72">
        <v>2</v>
      </c>
      <c r="K113" s="73">
        <f t="shared" si="1"/>
        <v>103360.73191882498</v>
      </c>
    </row>
    <row r="114" spans="2:11" x14ac:dyDescent="0.3">
      <c r="B114" s="71" t="s">
        <v>375</v>
      </c>
      <c r="C114" s="13" t="s">
        <v>424</v>
      </c>
      <c r="D114" s="13" t="s">
        <v>461</v>
      </c>
      <c r="E114" s="13" t="s">
        <v>462</v>
      </c>
      <c r="F114" s="14" t="b">
        <v>1</v>
      </c>
      <c r="G114" s="28">
        <v>51.338388539628752</v>
      </c>
      <c r="H114" s="14">
        <v>50000</v>
      </c>
      <c r="I114" s="14" t="s">
        <v>395</v>
      </c>
      <c r="J114" s="72">
        <v>1</v>
      </c>
      <c r="K114" s="73">
        <f t="shared" si="1"/>
        <v>106783.84816242781</v>
      </c>
    </row>
    <row r="115" spans="2:11" x14ac:dyDescent="0.3">
      <c r="B115" s="71" t="s">
        <v>406</v>
      </c>
      <c r="C115" s="13" t="s">
        <v>420</v>
      </c>
      <c r="D115" s="13" t="s">
        <v>461</v>
      </c>
      <c r="E115" s="13" t="s">
        <v>462</v>
      </c>
      <c r="F115" s="14" t="b">
        <v>1</v>
      </c>
      <c r="G115" s="28">
        <v>51.458821610648108</v>
      </c>
      <c r="H115" s="14">
        <v>50000</v>
      </c>
      <c r="I115" s="14" t="s">
        <v>395</v>
      </c>
      <c r="J115" s="72">
        <v>1</v>
      </c>
      <c r="K115" s="73">
        <f t="shared" si="1"/>
        <v>107034.34895014807</v>
      </c>
    </row>
    <row r="116" spans="2:11" x14ac:dyDescent="0.3">
      <c r="B116" s="71" t="s">
        <v>421</v>
      </c>
      <c r="C116" s="13" t="s">
        <v>428</v>
      </c>
      <c r="D116" s="13" t="s">
        <v>429</v>
      </c>
      <c r="E116" s="13" t="s">
        <v>430</v>
      </c>
      <c r="F116" s="14" t="b">
        <v>1</v>
      </c>
      <c r="G116" s="28">
        <v>25.881437597763515</v>
      </c>
      <c r="H116" s="14">
        <v>20000</v>
      </c>
      <c r="I116" s="14" t="s">
        <v>395</v>
      </c>
      <c r="J116" s="72">
        <v>2</v>
      </c>
      <c r="K116" s="73">
        <f t="shared" si="1"/>
        <v>107666.78040669623</v>
      </c>
    </row>
    <row r="117" spans="2:11" x14ac:dyDescent="0.3">
      <c r="B117" s="71" t="s">
        <v>418</v>
      </c>
      <c r="C117" s="13" t="s">
        <v>423</v>
      </c>
      <c r="D117" s="13" t="s">
        <v>461</v>
      </c>
      <c r="E117" s="13" t="s">
        <v>462</v>
      </c>
      <c r="F117" s="14" t="b">
        <v>1</v>
      </c>
      <c r="G117" s="28">
        <v>51.876054540910509</v>
      </c>
      <c r="H117" s="14">
        <v>50000</v>
      </c>
      <c r="I117" s="14" t="s">
        <v>395</v>
      </c>
      <c r="J117" s="72">
        <v>1</v>
      </c>
      <c r="K117" s="73">
        <f t="shared" si="1"/>
        <v>107902.19344509386</v>
      </c>
    </row>
    <row r="118" spans="2:11" x14ac:dyDescent="0.3">
      <c r="B118" s="71" t="s">
        <v>371</v>
      </c>
      <c r="C118" s="13" t="s">
        <v>401</v>
      </c>
      <c r="D118" s="13" t="s">
        <v>461</v>
      </c>
      <c r="E118" s="13" t="s">
        <v>462</v>
      </c>
      <c r="F118" s="14" t="b">
        <v>1</v>
      </c>
      <c r="G118" s="28">
        <v>53.355933680911697</v>
      </c>
      <c r="H118" s="14">
        <v>50000</v>
      </c>
      <c r="I118" s="14" t="s">
        <v>395</v>
      </c>
      <c r="J118" s="72">
        <v>1</v>
      </c>
      <c r="K118" s="73">
        <f t="shared" si="1"/>
        <v>110980.34205629633</v>
      </c>
    </row>
    <row r="119" spans="2:11" x14ac:dyDescent="0.3">
      <c r="B119" s="71" t="s">
        <v>418</v>
      </c>
      <c r="C119" s="13" t="s">
        <v>463</v>
      </c>
      <c r="D119" s="13" t="s">
        <v>458</v>
      </c>
      <c r="E119" s="13" t="s">
        <v>459</v>
      </c>
      <c r="F119" s="14" t="b">
        <v>1</v>
      </c>
      <c r="G119" s="28">
        <v>53.897169875064677</v>
      </c>
      <c r="H119" s="14">
        <v>40000</v>
      </c>
      <c r="I119" s="14" t="s">
        <v>395</v>
      </c>
      <c r="J119" s="72">
        <v>1</v>
      </c>
      <c r="K119" s="73">
        <f t="shared" si="1"/>
        <v>112106.11334013453</v>
      </c>
    </row>
    <row r="120" spans="2:11" x14ac:dyDescent="0.3">
      <c r="B120" s="71" t="s">
        <v>421</v>
      </c>
      <c r="C120" s="13" t="s">
        <v>464</v>
      </c>
      <c r="D120" s="13" t="s">
        <v>458</v>
      </c>
      <c r="E120" s="13" t="s">
        <v>459</v>
      </c>
      <c r="F120" s="14" t="b">
        <v>1</v>
      </c>
      <c r="G120" s="28">
        <v>54.056292740714561</v>
      </c>
      <c r="H120" s="14">
        <v>40000</v>
      </c>
      <c r="I120" s="14" t="s">
        <v>395</v>
      </c>
      <c r="J120" s="72">
        <v>1</v>
      </c>
      <c r="K120" s="73">
        <f t="shared" si="1"/>
        <v>112437.08890068629</v>
      </c>
    </row>
    <row r="121" spans="2:11" x14ac:dyDescent="0.3">
      <c r="B121" s="71" t="s">
        <v>434</v>
      </c>
      <c r="C121" s="13" t="s">
        <v>435</v>
      </c>
      <c r="D121" s="13" t="s">
        <v>461</v>
      </c>
      <c r="E121" s="13" t="s">
        <v>462</v>
      </c>
      <c r="F121" s="14" t="b">
        <v>1</v>
      </c>
      <c r="G121" s="28">
        <v>54.911005267058023</v>
      </c>
      <c r="H121" s="14">
        <v>50000</v>
      </c>
      <c r="I121" s="14" t="s">
        <v>395</v>
      </c>
      <c r="J121" s="72">
        <v>1</v>
      </c>
      <c r="K121" s="73">
        <f t="shared" si="1"/>
        <v>114214.89095548069</v>
      </c>
    </row>
    <row r="122" spans="2:11" x14ac:dyDescent="0.3">
      <c r="B122" s="71" t="s">
        <v>391</v>
      </c>
      <c r="C122" s="13" t="s">
        <v>449</v>
      </c>
      <c r="D122" s="13" t="s">
        <v>437</v>
      </c>
      <c r="E122" s="13" t="s">
        <v>438</v>
      </c>
      <c r="F122" s="14" t="b">
        <v>1</v>
      </c>
      <c r="G122" s="28">
        <v>27.51384844847399</v>
      </c>
      <c r="H122" s="14">
        <v>20000</v>
      </c>
      <c r="I122" s="14" t="s">
        <v>395</v>
      </c>
      <c r="J122" s="72">
        <v>2</v>
      </c>
      <c r="K122" s="73">
        <f t="shared" si="1"/>
        <v>114457.60954565179</v>
      </c>
    </row>
    <row r="123" spans="2:11" x14ac:dyDescent="0.3">
      <c r="B123" s="71" t="s">
        <v>421</v>
      </c>
      <c r="C123" s="13" t="s">
        <v>428</v>
      </c>
      <c r="D123" s="13" t="s">
        <v>431</v>
      </c>
      <c r="E123" s="13" t="s">
        <v>379</v>
      </c>
      <c r="F123" s="14" t="b">
        <v>1</v>
      </c>
      <c r="G123" s="28">
        <v>27.644018311016723</v>
      </c>
      <c r="H123" s="14">
        <v>20000</v>
      </c>
      <c r="I123" s="14" t="s">
        <v>395</v>
      </c>
      <c r="J123" s="72">
        <v>2</v>
      </c>
      <c r="K123" s="73">
        <f t="shared" si="1"/>
        <v>114999.11617382956</v>
      </c>
    </row>
    <row r="124" spans="2:11" x14ac:dyDescent="0.3">
      <c r="B124" s="71" t="s">
        <v>375</v>
      </c>
      <c r="C124" s="13" t="s">
        <v>465</v>
      </c>
      <c r="D124" s="13" t="s">
        <v>458</v>
      </c>
      <c r="E124" s="13" t="s">
        <v>459</v>
      </c>
      <c r="F124" s="14" t="b">
        <v>1</v>
      </c>
      <c r="G124" s="28">
        <v>56.028604137351067</v>
      </c>
      <c r="H124" s="14">
        <v>40000</v>
      </c>
      <c r="I124" s="14" t="s">
        <v>395</v>
      </c>
      <c r="J124" s="72">
        <v>1</v>
      </c>
      <c r="K124" s="73">
        <f t="shared" si="1"/>
        <v>116539.49660569022</v>
      </c>
    </row>
    <row r="125" spans="2:11" x14ac:dyDescent="0.3">
      <c r="B125" s="71" t="s">
        <v>411</v>
      </c>
      <c r="C125" s="13" t="s">
        <v>412</v>
      </c>
      <c r="D125" s="13" t="s">
        <v>461</v>
      </c>
      <c r="E125" s="13" t="s">
        <v>462</v>
      </c>
      <c r="F125" s="14" t="b">
        <v>1</v>
      </c>
      <c r="G125" s="28">
        <v>56.278361229043902</v>
      </c>
      <c r="H125" s="14">
        <v>50000</v>
      </c>
      <c r="I125" s="14" t="s">
        <v>395</v>
      </c>
      <c r="J125" s="72">
        <v>1</v>
      </c>
      <c r="K125" s="73">
        <f t="shared" si="1"/>
        <v>117058.99135641132</v>
      </c>
    </row>
    <row r="126" spans="2:11" x14ac:dyDescent="0.3">
      <c r="B126" s="71" t="s">
        <v>404</v>
      </c>
      <c r="C126" s="13" t="s">
        <v>405</v>
      </c>
      <c r="D126" s="13" t="s">
        <v>429</v>
      </c>
      <c r="E126" s="13" t="s">
        <v>430</v>
      </c>
      <c r="F126" s="14" t="b">
        <v>1</v>
      </c>
      <c r="G126" s="28">
        <v>28.407281430885973</v>
      </c>
      <c r="H126" s="14">
        <v>20000</v>
      </c>
      <c r="I126" s="14" t="s">
        <v>395</v>
      </c>
      <c r="J126" s="72">
        <v>2</v>
      </c>
      <c r="K126" s="73">
        <f t="shared" si="1"/>
        <v>118174.29075248566</v>
      </c>
    </row>
    <row r="127" spans="2:11" x14ac:dyDescent="0.3">
      <c r="B127" s="71" t="s">
        <v>421</v>
      </c>
      <c r="C127" s="13" t="s">
        <v>422</v>
      </c>
      <c r="D127" s="13" t="s">
        <v>448</v>
      </c>
      <c r="E127" s="13" t="s">
        <v>399</v>
      </c>
      <c r="F127" s="14" t="b">
        <v>1</v>
      </c>
      <c r="G127" s="28">
        <v>11.420087530258577</v>
      </c>
      <c r="H127" s="14">
        <v>10000</v>
      </c>
      <c r="I127" s="14" t="s">
        <v>400</v>
      </c>
      <c r="J127" s="72">
        <v>5</v>
      </c>
      <c r="K127" s="73">
        <f t="shared" si="1"/>
        <v>118768.9103146892</v>
      </c>
    </row>
    <row r="128" spans="2:11" x14ac:dyDescent="0.3">
      <c r="B128" s="71" t="s">
        <v>413</v>
      </c>
      <c r="C128" s="13" t="s">
        <v>414</v>
      </c>
      <c r="D128" s="13" t="s">
        <v>461</v>
      </c>
      <c r="E128" s="13" t="s">
        <v>462</v>
      </c>
      <c r="F128" s="14" t="b">
        <v>1</v>
      </c>
      <c r="G128" s="28">
        <v>57.687557002136082</v>
      </c>
      <c r="H128" s="14">
        <v>50000</v>
      </c>
      <c r="I128" s="14" t="s">
        <v>395</v>
      </c>
      <c r="J128" s="72">
        <v>1</v>
      </c>
      <c r="K128" s="73">
        <f t="shared" si="1"/>
        <v>119990.11856444305</v>
      </c>
    </row>
    <row r="129" spans="2:11" x14ac:dyDescent="0.3">
      <c r="B129" s="71" t="s">
        <v>466</v>
      </c>
      <c r="C129" s="13" t="s">
        <v>467</v>
      </c>
      <c r="D129" s="13" t="s">
        <v>393</v>
      </c>
      <c r="E129" s="13" t="s">
        <v>394</v>
      </c>
      <c r="F129" s="14" t="b">
        <v>1</v>
      </c>
      <c r="G129" s="28">
        <v>19.232642493764423</v>
      </c>
      <c r="H129" s="14">
        <v>15000</v>
      </c>
      <c r="I129" s="14" t="s">
        <v>395</v>
      </c>
      <c r="J129" s="72">
        <v>3</v>
      </c>
      <c r="K129" s="73">
        <f t="shared" si="1"/>
        <v>120011.68916109001</v>
      </c>
    </row>
    <row r="130" spans="2:11" x14ac:dyDescent="0.3">
      <c r="B130" s="71" t="s">
        <v>421</v>
      </c>
      <c r="C130" s="13" t="s">
        <v>428</v>
      </c>
      <c r="D130" s="13" t="s">
        <v>461</v>
      </c>
      <c r="E130" s="13" t="s">
        <v>462</v>
      </c>
      <c r="F130" s="14" t="b">
        <v>1</v>
      </c>
      <c r="G130" s="28">
        <v>58.078854401946593</v>
      </c>
      <c r="H130" s="14">
        <v>50000</v>
      </c>
      <c r="I130" s="14" t="s">
        <v>395</v>
      </c>
      <c r="J130" s="72">
        <v>1</v>
      </c>
      <c r="K130" s="73">
        <f t="shared" si="1"/>
        <v>120804.01715604891</v>
      </c>
    </row>
    <row r="131" spans="2:11" x14ac:dyDescent="0.3">
      <c r="B131" s="71" t="s">
        <v>373</v>
      </c>
      <c r="C131" s="13" t="s">
        <v>416</v>
      </c>
      <c r="D131" s="13" t="s">
        <v>461</v>
      </c>
      <c r="E131" s="13" t="s">
        <v>462</v>
      </c>
      <c r="F131" s="14" t="b">
        <v>1</v>
      </c>
      <c r="G131" s="28">
        <v>58.417508111389438</v>
      </c>
      <c r="H131" s="14">
        <v>50000</v>
      </c>
      <c r="I131" s="14" t="s">
        <v>395</v>
      </c>
      <c r="J131" s="72">
        <v>1</v>
      </c>
      <c r="K131" s="73">
        <f t="shared" si="1"/>
        <v>121508.41687169003</v>
      </c>
    </row>
    <row r="132" spans="2:11" x14ac:dyDescent="0.3">
      <c r="B132" s="71" t="s">
        <v>406</v>
      </c>
      <c r="C132" s="13" t="s">
        <v>407</v>
      </c>
      <c r="D132" s="13" t="s">
        <v>448</v>
      </c>
      <c r="E132" s="13" t="s">
        <v>399</v>
      </c>
      <c r="F132" s="14" t="b">
        <v>1</v>
      </c>
      <c r="G132" s="28">
        <v>11.78208057531425</v>
      </c>
      <c r="H132" s="14">
        <v>10000</v>
      </c>
      <c r="I132" s="14" t="s">
        <v>400</v>
      </c>
      <c r="J132" s="72">
        <v>5</v>
      </c>
      <c r="K132" s="73">
        <f t="shared" si="1"/>
        <v>122533.63798326821</v>
      </c>
    </row>
    <row r="133" spans="2:11" x14ac:dyDescent="0.3">
      <c r="B133" s="71" t="s">
        <v>396</v>
      </c>
      <c r="C133" s="13" t="s">
        <v>397</v>
      </c>
      <c r="D133" s="13" t="s">
        <v>448</v>
      </c>
      <c r="E133" s="13" t="s">
        <v>399</v>
      </c>
      <c r="F133" s="14" t="b">
        <v>1</v>
      </c>
      <c r="G133" s="28">
        <v>11.783492222854116</v>
      </c>
      <c r="H133" s="14">
        <v>10000</v>
      </c>
      <c r="I133" s="14" t="s">
        <v>377</v>
      </c>
      <c r="J133" s="72">
        <v>5</v>
      </c>
      <c r="K133" s="73">
        <f t="shared" ref="K133:K192" si="2">J133*G133*2080</f>
        <v>122548.31911768281</v>
      </c>
    </row>
    <row r="134" spans="2:11" x14ac:dyDescent="0.3">
      <c r="B134" s="71" t="s">
        <v>402</v>
      </c>
      <c r="C134" s="13" t="s">
        <v>415</v>
      </c>
      <c r="D134" s="13" t="s">
        <v>461</v>
      </c>
      <c r="E134" s="13" t="s">
        <v>462</v>
      </c>
      <c r="F134" s="14" t="b">
        <v>1</v>
      </c>
      <c r="G134" s="28">
        <v>60.342391365015288</v>
      </c>
      <c r="H134" s="14">
        <v>50000</v>
      </c>
      <c r="I134" s="14" t="s">
        <v>395</v>
      </c>
      <c r="J134" s="72">
        <v>1</v>
      </c>
      <c r="K134" s="73">
        <f t="shared" si="2"/>
        <v>125512.1740392318</v>
      </c>
    </row>
    <row r="135" spans="2:11" x14ac:dyDescent="0.3">
      <c r="B135" s="71" t="s">
        <v>466</v>
      </c>
      <c r="C135" s="13" t="s">
        <v>468</v>
      </c>
      <c r="D135" s="13" t="s">
        <v>469</v>
      </c>
      <c r="E135" s="13" t="s">
        <v>433</v>
      </c>
      <c r="F135" s="14" t="b">
        <v>1</v>
      </c>
      <c r="G135" s="28">
        <v>30.395391965038883</v>
      </c>
      <c r="H135" s="14">
        <v>30000</v>
      </c>
      <c r="I135" s="14" t="s">
        <v>395</v>
      </c>
      <c r="J135" s="72">
        <v>2</v>
      </c>
      <c r="K135" s="73">
        <f t="shared" si="2"/>
        <v>126444.83057456175</v>
      </c>
    </row>
    <row r="136" spans="2:11" x14ac:dyDescent="0.3">
      <c r="B136" s="71" t="s">
        <v>391</v>
      </c>
      <c r="C136" s="13" t="s">
        <v>392</v>
      </c>
      <c r="D136" s="13" t="s">
        <v>461</v>
      </c>
      <c r="E136" s="13" t="s">
        <v>462</v>
      </c>
      <c r="F136" s="14" t="b">
        <v>1</v>
      </c>
      <c r="G136" s="28">
        <v>66.232676901423986</v>
      </c>
      <c r="H136" s="14">
        <v>50000</v>
      </c>
      <c r="I136" s="14" t="s">
        <v>395</v>
      </c>
      <c r="J136" s="72">
        <v>1</v>
      </c>
      <c r="K136" s="73">
        <f t="shared" si="2"/>
        <v>137763.9679549619</v>
      </c>
    </row>
    <row r="137" spans="2:11" x14ac:dyDescent="0.3">
      <c r="B137" s="71" t="s">
        <v>402</v>
      </c>
      <c r="C137" s="13" t="s">
        <v>454</v>
      </c>
      <c r="D137" s="13" t="s">
        <v>437</v>
      </c>
      <c r="E137" s="13" t="s">
        <v>438</v>
      </c>
      <c r="F137" s="14" t="b">
        <v>1</v>
      </c>
      <c r="G137" s="28">
        <v>23.102968920807704</v>
      </c>
      <c r="H137" s="14">
        <v>20000</v>
      </c>
      <c r="I137" s="14" t="s">
        <v>395</v>
      </c>
      <c r="J137" s="72">
        <v>3</v>
      </c>
      <c r="K137" s="73">
        <f t="shared" si="2"/>
        <v>144162.52606584007</v>
      </c>
    </row>
    <row r="138" spans="2:11" x14ac:dyDescent="0.3">
      <c r="B138" s="71" t="s">
        <v>396</v>
      </c>
      <c r="C138" s="13" t="s">
        <v>409</v>
      </c>
      <c r="D138" s="13" t="s">
        <v>461</v>
      </c>
      <c r="E138" s="13" t="s">
        <v>462</v>
      </c>
      <c r="F138" s="14" t="b">
        <v>1</v>
      </c>
      <c r="G138" s="28">
        <v>70.587474434473165</v>
      </c>
      <c r="H138" s="14">
        <v>50000</v>
      </c>
      <c r="I138" s="14" t="s">
        <v>395</v>
      </c>
      <c r="J138" s="72">
        <v>1</v>
      </c>
      <c r="K138" s="73">
        <f t="shared" si="2"/>
        <v>146821.94682370417</v>
      </c>
    </row>
    <row r="139" spans="2:11" x14ac:dyDescent="0.3">
      <c r="B139" s="71" t="s">
        <v>404</v>
      </c>
      <c r="C139" s="13" t="s">
        <v>405</v>
      </c>
      <c r="D139" s="13" t="s">
        <v>461</v>
      </c>
      <c r="E139" s="13" t="s">
        <v>462</v>
      </c>
      <c r="F139" s="14" t="b">
        <v>1</v>
      </c>
      <c r="G139" s="28">
        <v>71.208639117099807</v>
      </c>
      <c r="H139" s="14">
        <v>50000</v>
      </c>
      <c r="I139" s="14" t="s">
        <v>395</v>
      </c>
      <c r="J139" s="72">
        <v>1</v>
      </c>
      <c r="K139" s="73">
        <f t="shared" si="2"/>
        <v>148113.96936356759</v>
      </c>
    </row>
    <row r="140" spans="2:11" x14ac:dyDescent="0.3">
      <c r="B140" s="71" t="s">
        <v>466</v>
      </c>
      <c r="C140" s="13" t="s">
        <v>470</v>
      </c>
      <c r="D140" s="13" t="s">
        <v>471</v>
      </c>
      <c r="E140" s="13" t="s">
        <v>430</v>
      </c>
      <c r="F140" s="14" t="b">
        <v>1</v>
      </c>
      <c r="G140" s="28">
        <v>35.915182677716075</v>
      </c>
      <c r="H140" s="14">
        <v>30000</v>
      </c>
      <c r="I140" s="14" t="s">
        <v>395</v>
      </c>
      <c r="J140" s="72">
        <v>2</v>
      </c>
      <c r="K140" s="73">
        <f t="shared" si="2"/>
        <v>149407.15993929887</v>
      </c>
    </row>
    <row r="141" spans="2:11" x14ac:dyDescent="0.3">
      <c r="B141" s="71" t="s">
        <v>421</v>
      </c>
      <c r="C141" s="13" t="s">
        <v>422</v>
      </c>
      <c r="D141" s="13" t="s">
        <v>448</v>
      </c>
      <c r="E141" s="13" t="s">
        <v>399</v>
      </c>
      <c r="F141" s="14" t="b">
        <v>1</v>
      </c>
      <c r="G141" s="28">
        <v>12.057627174891161</v>
      </c>
      <c r="H141" s="14">
        <v>10000</v>
      </c>
      <c r="I141" s="14" t="s">
        <v>377</v>
      </c>
      <c r="J141" s="72">
        <v>6</v>
      </c>
      <c r="K141" s="73">
        <f t="shared" si="2"/>
        <v>150479.18714264169</v>
      </c>
    </row>
    <row r="142" spans="2:11" x14ac:dyDescent="0.3">
      <c r="B142" s="71" t="s">
        <v>466</v>
      </c>
      <c r="C142" s="13" t="s">
        <v>472</v>
      </c>
      <c r="D142" s="13" t="s">
        <v>473</v>
      </c>
      <c r="E142" s="13" t="s">
        <v>427</v>
      </c>
      <c r="F142" s="14" t="b">
        <v>1</v>
      </c>
      <c r="G142" s="28">
        <v>36.227751342518914</v>
      </c>
      <c r="H142" s="14">
        <v>30000</v>
      </c>
      <c r="I142" s="14" t="s">
        <v>395</v>
      </c>
      <c r="J142" s="72">
        <v>2</v>
      </c>
      <c r="K142" s="73">
        <f t="shared" si="2"/>
        <v>150707.44558487867</v>
      </c>
    </row>
    <row r="143" spans="2:11" x14ac:dyDescent="0.3">
      <c r="B143" s="71" t="s">
        <v>466</v>
      </c>
      <c r="C143" s="13" t="s">
        <v>474</v>
      </c>
      <c r="D143" s="13" t="s">
        <v>475</v>
      </c>
      <c r="E143" s="13" t="s">
        <v>476</v>
      </c>
      <c r="F143" s="14" t="b">
        <v>1</v>
      </c>
      <c r="G143" s="28">
        <v>74.13152414926715</v>
      </c>
      <c r="H143" s="14">
        <v>100000</v>
      </c>
      <c r="I143" s="14" t="s">
        <v>395</v>
      </c>
      <c r="J143" s="72">
        <v>1</v>
      </c>
      <c r="K143" s="73">
        <f t="shared" si="2"/>
        <v>154193.57023047569</v>
      </c>
    </row>
    <row r="144" spans="2:11" x14ac:dyDescent="0.3">
      <c r="B144" s="71" t="s">
        <v>466</v>
      </c>
      <c r="C144" s="13" t="s">
        <v>472</v>
      </c>
      <c r="D144" s="13" t="s">
        <v>475</v>
      </c>
      <c r="E144" s="13" t="s">
        <v>476</v>
      </c>
      <c r="F144" s="14" t="b">
        <v>1</v>
      </c>
      <c r="G144" s="28">
        <v>74.470190184390773</v>
      </c>
      <c r="H144" s="14">
        <v>100000</v>
      </c>
      <c r="I144" s="14" t="s">
        <v>395</v>
      </c>
      <c r="J144" s="72">
        <v>1</v>
      </c>
      <c r="K144" s="73">
        <f t="shared" si="2"/>
        <v>154897.99558353281</v>
      </c>
    </row>
    <row r="145" spans="2:11" x14ac:dyDescent="0.3">
      <c r="B145" s="71" t="s">
        <v>404</v>
      </c>
      <c r="C145" s="13" t="s">
        <v>417</v>
      </c>
      <c r="D145" s="13" t="s">
        <v>448</v>
      </c>
      <c r="E145" s="13" t="s">
        <v>399</v>
      </c>
      <c r="F145" s="14" t="b">
        <v>1</v>
      </c>
      <c r="G145" s="28">
        <v>12.58812700413927</v>
      </c>
      <c r="H145" s="14">
        <v>10000</v>
      </c>
      <c r="I145" s="14" t="s">
        <v>400</v>
      </c>
      <c r="J145" s="72">
        <v>6</v>
      </c>
      <c r="K145" s="73">
        <f t="shared" si="2"/>
        <v>157099.8250116581</v>
      </c>
    </row>
    <row r="146" spans="2:11" x14ac:dyDescent="0.3">
      <c r="B146" s="71" t="s">
        <v>375</v>
      </c>
      <c r="C146" s="13" t="s">
        <v>477</v>
      </c>
      <c r="D146" s="13" t="s">
        <v>444</v>
      </c>
      <c r="E146" s="13" t="s">
        <v>438</v>
      </c>
      <c r="F146" s="14" t="b">
        <v>1</v>
      </c>
      <c r="G146" s="28">
        <v>38.117214743184533</v>
      </c>
      <c r="H146" s="14">
        <v>30000</v>
      </c>
      <c r="I146" s="14" t="s">
        <v>395</v>
      </c>
      <c r="J146" s="72">
        <v>2</v>
      </c>
      <c r="K146" s="73">
        <f t="shared" si="2"/>
        <v>158567.61333164765</v>
      </c>
    </row>
    <row r="147" spans="2:11" x14ac:dyDescent="0.3">
      <c r="B147" s="71" t="s">
        <v>418</v>
      </c>
      <c r="C147" s="13" t="s">
        <v>419</v>
      </c>
      <c r="D147" s="13" t="s">
        <v>448</v>
      </c>
      <c r="E147" s="13" t="s">
        <v>399</v>
      </c>
      <c r="F147" s="14" t="b">
        <v>1</v>
      </c>
      <c r="G147" s="28">
        <v>12.724059699787498</v>
      </c>
      <c r="H147" s="14">
        <v>10000</v>
      </c>
      <c r="I147" s="14" t="s">
        <v>400</v>
      </c>
      <c r="J147" s="72">
        <v>6</v>
      </c>
      <c r="K147" s="73">
        <f t="shared" si="2"/>
        <v>158796.26505334798</v>
      </c>
    </row>
    <row r="148" spans="2:11" x14ac:dyDescent="0.3">
      <c r="B148" s="71" t="s">
        <v>373</v>
      </c>
      <c r="C148" s="13" t="s">
        <v>478</v>
      </c>
      <c r="D148" s="13" t="s">
        <v>479</v>
      </c>
      <c r="E148" s="13" t="s">
        <v>452</v>
      </c>
      <c r="F148" s="14" t="b">
        <v>1</v>
      </c>
      <c r="G148" s="28">
        <v>38.305598207815031</v>
      </c>
      <c r="H148" s="14">
        <v>30000</v>
      </c>
      <c r="I148" s="14" t="s">
        <v>395</v>
      </c>
      <c r="J148" s="72">
        <v>2</v>
      </c>
      <c r="K148" s="73">
        <f t="shared" si="2"/>
        <v>159351.28854451052</v>
      </c>
    </row>
    <row r="149" spans="2:11" x14ac:dyDescent="0.3">
      <c r="B149" s="71" t="s">
        <v>406</v>
      </c>
      <c r="C149" s="13" t="s">
        <v>407</v>
      </c>
      <c r="D149" s="13" t="s">
        <v>448</v>
      </c>
      <c r="E149" s="13" t="s">
        <v>399</v>
      </c>
      <c r="F149" s="14" t="b">
        <v>1</v>
      </c>
      <c r="G149" s="28">
        <v>13.00232536884921</v>
      </c>
      <c r="H149" s="14">
        <v>10000</v>
      </c>
      <c r="I149" s="14" t="s">
        <v>377</v>
      </c>
      <c r="J149" s="72">
        <v>6</v>
      </c>
      <c r="K149" s="73">
        <f t="shared" si="2"/>
        <v>162269.02060323811</v>
      </c>
    </row>
    <row r="150" spans="2:11" x14ac:dyDescent="0.3">
      <c r="B150" s="71" t="s">
        <v>466</v>
      </c>
      <c r="C150" s="13" t="s">
        <v>470</v>
      </c>
      <c r="D150" s="13" t="s">
        <v>475</v>
      </c>
      <c r="E150" s="13" t="s">
        <v>476</v>
      </c>
      <c r="F150" s="14" t="b">
        <v>1</v>
      </c>
      <c r="G150" s="28">
        <v>78.904146728235176</v>
      </c>
      <c r="H150" s="14">
        <v>100000</v>
      </c>
      <c r="I150" s="14" t="s">
        <v>395</v>
      </c>
      <c r="J150" s="72">
        <v>1</v>
      </c>
      <c r="K150" s="73">
        <f t="shared" si="2"/>
        <v>164120.62519472916</v>
      </c>
    </row>
    <row r="151" spans="2:11" x14ac:dyDescent="0.3">
      <c r="B151" s="71" t="s">
        <v>418</v>
      </c>
      <c r="C151" s="13" t="s">
        <v>419</v>
      </c>
      <c r="D151" s="13" t="s">
        <v>448</v>
      </c>
      <c r="E151" s="13" t="s">
        <v>399</v>
      </c>
      <c r="F151" s="14" t="b">
        <v>1</v>
      </c>
      <c r="G151" s="28">
        <v>11.332632305443681</v>
      </c>
      <c r="H151" s="14">
        <v>10000</v>
      </c>
      <c r="I151" s="14" t="s">
        <v>377</v>
      </c>
      <c r="J151" s="72">
        <v>7</v>
      </c>
      <c r="K151" s="73">
        <f t="shared" si="2"/>
        <v>165003.12636726</v>
      </c>
    </row>
    <row r="152" spans="2:11" x14ac:dyDescent="0.3">
      <c r="B152" s="71" t="s">
        <v>418</v>
      </c>
      <c r="C152" s="13" t="s">
        <v>463</v>
      </c>
      <c r="D152" s="13" t="s">
        <v>475</v>
      </c>
      <c r="E152" s="13" t="s">
        <v>476</v>
      </c>
      <c r="F152" s="14" t="b">
        <v>1</v>
      </c>
      <c r="G152" s="28">
        <v>80.978050285990776</v>
      </c>
      <c r="H152" s="14">
        <v>100000</v>
      </c>
      <c r="I152" s="14" t="s">
        <v>395</v>
      </c>
      <c r="J152" s="72">
        <v>1</v>
      </c>
      <c r="K152" s="73">
        <f t="shared" si="2"/>
        <v>168434.3445948608</v>
      </c>
    </row>
    <row r="153" spans="2:11" x14ac:dyDescent="0.3">
      <c r="B153" s="71" t="s">
        <v>371</v>
      </c>
      <c r="C153" s="13" t="s">
        <v>447</v>
      </c>
      <c r="D153" s="13" t="s">
        <v>437</v>
      </c>
      <c r="E153" s="13" t="s">
        <v>438</v>
      </c>
      <c r="F153" s="14" t="b">
        <v>1</v>
      </c>
      <c r="G153" s="28">
        <v>27.072020579534744</v>
      </c>
      <c r="H153" s="14">
        <v>20000</v>
      </c>
      <c r="I153" s="14" t="s">
        <v>395</v>
      </c>
      <c r="J153" s="72">
        <v>3</v>
      </c>
      <c r="K153" s="73">
        <f t="shared" si="2"/>
        <v>168929.40841629679</v>
      </c>
    </row>
    <row r="154" spans="2:11" x14ac:dyDescent="0.3">
      <c r="B154" s="71" t="s">
        <v>404</v>
      </c>
      <c r="C154" s="13" t="s">
        <v>417</v>
      </c>
      <c r="D154" s="13" t="s">
        <v>448</v>
      </c>
      <c r="E154" s="13" t="s">
        <v>399</v>
      </c>
      <c r="F154" s="14" t="b">
        <v>1</v>
      </c>
      <c r="G154" s="28">
        <v>11.758211452307116</v>
      </c>
      <c r="H154" s="14">
        <v>10000</v>
      </c>
      <c r="I154" s="14" t="s">
        <v>377</v>
      </c>
      <c r="J154" s="72">
        <v>7</v>
      </c>
      <c r="K154" s="73">
        <f t="shared" si="2"/>
        <v>171199.55874559161</v>
      </c>
    </row>
    <row r="155" spans="2:11" x14ac:dyDescent="0.3">
      <c r="B155" s="71" t="s">
        <v>404</v>
      </c>
      <c r="C155" s="13" t="s">
        <v>453</v>
      </c>
      <c r="D155" s="13" t="s">
        <v>437</v>
      </c>
      <c r="E155" s="13" t="s">
        <v>438</v>
      </c>
      <c r="F155" s="14" t="b">
        <v>1</v>
      </c>
      <c r="G155" s="28">
        <v>27.622262356804686</v>
      </c>
      <c r="H155" s="14">
        <v>20000</v>
      </c>
      <c r="I155" s="14" t="s">
        <v>395</v>
      </c>
      <c r="J155" s="72">
        <v>3</v>
      </c>
      <c r="K155" s="73">
        <f t="shared" si="2"/>
        <v>172362.91710646125</v>
      </c>
    </row>
    <row r="156" spans="2:11" x14ac:dyDescent="0.3">
      <c r="B156" s="71" t="s">
        <v>421</v>
      </c>
      <c r="C156" s="13" t="s">
        <v>464</v>
      </c>
      <c r="D156" s="13" t="s">
        <v>475</v>
      </c>
      <c r="E156" s="13" t="s">
        <v>476</v>
      </c>
      <c r="F156" s="14" t="b">
        <v>1</v>
      </c>
      <c r="G156" s="28">
        <v>83.022026975773741</v>
      </c>
      <c r="H156" s="14">
        <v>100000</v>
      </c>
      <c r="I156" s="14" t="s">
        <v>395</v>
      </c>
      <c r="J156" s="72">
        <v>1</v>
      </c>
      <c r="K156" s="73">
        <f t="shared" si="2"/>
        <v>172685.81610960938</v>
      </c>
    </row>
    <row r="157" spans="2:11" x14ac:dyDescent="0.3">
      <c r="B157" s="71" t="s">
        <v>466</v>
      </c>
      <c r="C157" s="13" t="s">
        <v>480</v>
      </c>
      <c r="D157" s="13" t="s">
        <v>481</v>
      </c>
      <c r="E157" s="13" t="s">
        <v>446</v>
      </c>
      <c r="F157" s="14" t="b">
        <v>1</v>
      </c>
      <c r="G157" s="28">
        <v>42.658164640145635</v>
      </c>
      <c r="H157" s="14">
        <v>40000</v>
      </c>
      <c r="I157" s="14" t="s">
        <v>395</v>
      </c>
      <c r="J157" s="72">
        <v>2</v>
      </c>
      <c r="K157" s="73">
        <f t="shared" si="2"/>
        <v>177457.96490300584</v>
      </c>
    </row>
    <row r="158" spans="2:11" x14ac:dyDescent="0.3">
      <c r="B158" s="71" t="s">
        <v>421</v>
      </c>
      <c r="C158" s="13" t="s">
        <v>464</v>
      </c>
      <c r="D158" s="13" t="s">
        <v>482</v>
      </c>
      <c r="E158" s="13" t="s">
        <v>452</v>
      </c>
      <c r="F158" s="14" t="b">
        <v>1</v>
      </c>
      <c r="G158" s="28">
        <v>43.678485345278531</v>
      </c>
      <c r="H158" s="14">
        <v>40000</v>
      </c>
      <c r="I158" s="14" t="s">
        <v>395</v>
      </c>
      <c r="J158" s="72">
        <v>2</v>
      </c>
      <c r="K158" s="73">
        <f t="shared" si="2"/>
        <v>181702.4990363587</v>
      </c>
    </row>
    <row r="159" spans="2:11" x14ac:dyDescent="0.3">
      <c r="B159" s="71" t="s">
        <v>466</v>
      </c>
      <c r="C159" s="13" t="s">
        <v>468</v>
      </c>
      <c r="D159" s="13" t="s">
        <v>475</v>
      </c>
      <c r="E159" s="13" t="s">
        <v>476</v>
      </c>
      <c r="F159" s="14" t="b">
        <v>1</v>
      </c>
      <c r="G159" s="28">
        <v>87.918587204674537</v>
      </c>
      <c r="H159" s="14">
        <v>100000</v>
      </c>
      <c r="I159" s="14" t="s">
        <v>395</v>
      </c>
      <c r="J159" s="72">
        <v>1</v>
      </c>
      <c r="K159" s="73">
        <f t="shared" si="2"/>
        <v>182870.66138572304</v>
      </c>
    </row>
    <row r="160" spans="2:11" x14ac:dyDescent="0.3">
      <c r="B160" s="71" t="s">
        <v>466</v>
      </c>
      <c r="C160" s="13" t="s">
        <v>483</v>
      </c>
      <c r="D160" s="13" t="s">
        <v>475</v>
      </c>
      <c r="E160" s="13" t="s">
        <v>476</v>
      </c>
      <c r="F160" s="14" t="b">
        <v>1</v>
      </c>
      <c r="G160" s="28">
        <v>88.47526588916017</v>
      </c>
      <c r="H160" s="14">
        <v>100000</v>
      </c>
      <c r="I160" s="14" t="s">
        <v>395</v>
      </c>
      <c r="J160" s="72">
        <v>1</v>
      </c>
      <c r="K160" s="73">
        <f t="shared" si="2"/>
        <v>184028.55304945316</v>
      </c>
    </row>
    <row r="161" spans="2:11" x14ac:dyDescent="0.3">
      <c r="B161" s="71" t="s">
        <v>396</v>
      </c>
      <c r="C161" s="13" t="s">
        <v>456</v>
      </c>
      <c r="D161" s="13" t="s">
        <v>437</v>
      </c>
      <c r="E161" s="13" t="s">
        <v>438</v>
      </c>
      <c r="F161" s="14" t="b">
        <v>1</v>
      </c>
      <c r="G161" s="28">
        <v>23.25157659577544</v>
      </c>
      <c r="H161" s="14">
        <v>20000</v>
      </c>
      <c r="I161" s="14" t="s">
        <v>395</v>
      </c>
      <c r="J161" s="72">
        <v>4</v>
      </c>
      <c r="K161" s="73">
        <f t="shared" si="2"/>
        <v>193453.11727685167</v>
      </c>
    </row>
    <row r="162" spans="2:11" x14ac:dyDescent="0.3">
      <c r="B162" s="71" t="s">
        <v>375</v>
      </c>
      <c r="C162" s="13" t="s">
        <v>465</v>
      </c>
      <c r="D162" s="13" t="s">
        <v>475</v>
      </c>
      <c r="E162" s="13" t="s">
        <v>476</v>
      </c>
      <c r="F162" s="14" t="b">
        <v>1</v>
      </c>
      <c r="G162" s="28">
        <v>95.428889207880502</v>
      </c>
      <c r="H162" s="14">
        <v>100000</v>
      </c>
      <c r="I162" s="14" t="s">
        <v>395</v>
      </c>
      <c r="J162" s="72">
        <v>1</v>
      </c>
      <c r="K162" s="73">
        <f t="shared" si="2"/>
        <v>198492.08955239144</v>
      </c>
    </row>
    <row r="163" spans="2:11" x14ac:dyDescent="0.3">
      <c r="B163" s="71" t="s">
        <v>402</v>
      </c>
      <c r="C163" s="13" t="s">
        <v>457</v>
      </c>
      <c r="D163" s="13" t="s">
        <v>475</v>
      </c>
      <c r="E163" s="13" t="s">
        <v>476</v>
      </c>
      <c r="F163" s="14" t="b">
        <v>1</v>
      </c>
      <c r="G163" s="28">
        <v>97.097954373123102</v>
      </c>
      <c r="H163" s="14">
        <v>100000</v>
      </c>
      <c r="I163" s="14" t="s">
        <v>395</v>
      </c>
      <c r="J163" s="72">
        <v>1</v>
      </c>
      <c r="K163" s="73">
        <f t="shared" si="2"/>
        <v>201963.74509609604</v>
      </c>
    </row>
    <row r="164" spans="2:11" x14ac:dyDescent="0.3">
      <c r="B164" s="71" t="s">
        <v>402</v>
      </c>
      <c r="C164" s="13" t="s">
        <v>457</v>
      </c>
      <c r="D164" s="13" t="s">
        <v>482</v>
      </c>
      <c r="E164" s="13" t="s">
        <v>452</v>
      </c>
      <c r="F164" s="14" t="b">
        <v>1</v>
      </c>
      <c r="G164" s="28">
        <v>49.08763083888693</v>
      </c>
      <c r="H164" s="14">
        <v>40000</v>
      </c>
      <c r="I164" s="14" t="s">
        <v>395</v>
      </c>
      <c r="J164" s="72">
        <v>2</v>
      </c>
      <c r="K164" s="73">
        <f t="shared" si="2"/>
        <v>204204.54428976963</v>
      </c>
    </row>
    <row r="165" spans="2:11" x14ac:dyDescent="0.3">
      <c r="B165" s="71" t="s">
        <v>466</v>
      </c>
      <c r="C165" s="13" t="s">
        <v>480</v>
      </c>
      <c r="D165" s="13" t="s">
        <v>475</v>
      </c>
      <c r="E165" s="13" t="s">
        <v>476</v>
      </c>
      <c r="F165" s="14" t="b">
        <v>1</v>
      </c>
      <c r="G165" s="28">
        <v>118.554210872596</v>
      </c>
      <c r="H165" s="14">
        <v>100000</v>
      </c>
      <c r="I165" s="14" t="s">
        <v>395</v>
      </c>
      <c r="J165" s="72">
        <v>1</v>
      </c>
      <c r="K165" s="73">
        <f t="shared" si="2"/>
        <v>246592.75861499968</v>
      </c>
    </row>
    <row r="166" spans="2:11" x14ac:dyDescent="0.3">
      <c r="B166" s="71" t="s">
        <v>402</v>
      </c>
      <c r="C166" s="13" t="s">
        <v>403</v>
      </c>
      <c r="D166" s="13" t="s">
        <v>448</v>
      </c>
      <c r="E166" s="13" t="s">
        <v>399</v>
      </c>
      <c r="F166" s="14" t="b">
        <v>1</v>
      </c>
      <c r="G166" s="28">
        <v>12.40413632355672</v>
      </c>
      <c r="H166" s="14">
        <v>10000</v>
      </c>
      <c r="I166" s="14" t="s">
        <v>377</v>
      </c>
      <c r="J166" s="72">
        <v>8</v>
      </c>
      <c r="K166" s="73">
        <f t="shared" si="2"/>
        <v>206404.82842398382</v>
      </c>
    </row>
    <row r="167" spans="2:11" x14ac:dyDescent="0.3">
      <c r="B167" s="71" t="s">
        <v>413</v>
      </c>
      <c r="C167" s="13" t="s">
        <v>484</v>
      </c>
      <c r="D167" s="13" t="s">
        <v>479</v>
      </c>
      <c r="E167" s="13" t="s">
        <v>452</v>
      </c>
      <c r="F167" s="14" t="b">
        <v>1</v>
      </c>
      <c r="G167" s="28">
        <v>35.10584905570434</v>
      </c>
      <c r="H167" s="14">
        <v>30000</v>
      </c>
      <c r="I167" s="14" t="s">
        <v>395</v>
      </c>
      <c r="J167" s="72">
        <v>3</v>
      </c>
      <c r="K167" s="73">
        <f t="shared" si="2"/>
        <v>219060.49810759508</v>
      </c>
    </row>
    <row r="168" spans="2:11" x14ac:dyDescent="0.3">
      <c r="B168" s="71" t="s">
        <v>418</v>
      </c>
      <c r="C168" s="13" t="s">
        <v>455</v>
      </c>
      <c r="D168" s="13" t="s">
        <v>437</v>
      </c>
      <c r="E168" s="13" t="s">
        <v>438</v>
      </c>
      <c r="F168" s="14" t="b">
        <v>1</v>
      </c>
      <c r="G168" s="28">
        <v>46.335128024330203</v>
      </c>
      <c r="H168" s="14">
        <v>20000</v>
      </c>
      <c r="I168" s="14" t="s">
        <v>395</v>
      </c>
      <c r="J168" s="72">
        <v>4</v>
      </c>
      <c r="K168" s="73">
        <f t="shared" si="2"/>
        <v>385508.26516242727</v>
      </c>
    </row>
    <row r="169" spans="2:11" x14ac:dyDescent="0.3">
      <c r="B169" s="71" t="s">
        <v>421</v>
      </c>
      <c r="C169" s="13" t="s">
        <v>485</v>
      </c>
      <c r="D169" s="13" t="s">
        <v>479</v>
      </c>
      <c r="E169" s="13" t="s">
        <v>452</v>
      </c>
      <c r="F169" s="14" t="b">
        <v>1</v>
      </c>
      <c r="G169" s="28">
        <v>35.166062268370716</v>
      </c>
      <c r="H169" s="14">
        <v>30000</v>
      </c>
      <c r="I169" s="14" t="s">
        <v>395</v>
      </c>
      <c r="J169" s="72">
        <v>3</v>
      </c>
      <c r="K169" s="73">
        <f t="shared" si="2"/>
        <v>219436.22855463324</v>
      </c>
    </row>
    <row r="170" spans="2:11" x14ac:dyDescent="0.3">
      <c r="B170" s="71" t="s">
        <v>434</v>
      </c>
      <c r="C170" s="13" t="s">
        <v>486</v>
      </c>
      <c r="D170" s="13" t="s">
        <v>479</v>
      </c>
      <c r="E170" s="13" t="s">
        <v>452</v>
      </c>
      <c r="F170" s="14" t="b">
        <v>1</v>
      </c>
      <c r="G170" s="28">
        <v>35.434470132574198</v>
      </c>
      <c r="H170" s="14">
        <v>30000</v>
      </c>
      <c r="I170" s="14" t="s">
        <v>395</v>
      </c>
      <c r="J170" s="72">
        <v>3</v>
      </c>
      <c r="K170" s="73">
        <f t="shared" si="2"/>
        <v>221111.09362726298</v>
      </c>
    </row>
    <row r="171" spans="2:11" x14ac:dyDescent="0.3">
      <c r="B171" s="71" t="s">
        <v>375</v>
      </c>
      <c r="C171" s="13" t="s">
        <v>465</v>
      </c>
      <c r="D171" s="13" t="s">
        <v>482</v>
      </c>
      <c r="E171" s="13" t="s">
        <v>452</v>
      </c>
      <c r="F171" s="14" t="b">
        <v>1</v>
      </c>
      <c r="G171" s="28">
        <v>53.80294480977836</v>
      </c>
      <c r="H171" s="14">
        <v>40000</v>
      </c>
      <c r="I171" s="14" t="s">
        <v>395</v>
      </c>
      <c r="J171" s="72">
        <v>2</v>
      </c>
      <c r="K171" s="73">
        <f t="shared" si="2"/>
        <v>223820.25040867797</v>
      </c>
    </row>
    <row r="172" spans="2:11" x14ac:dyDescent="0.3">
      <c r="B172" s="71" t="s">
        <v>402</v>
      </c>
      <c r="C172" s="13" t="s">
        <v>403</v>
      </c>
      <c r="D172" s="13" t="s">
        <v>448</v>
      </c>
      <c r="E172" s="13" t="s">
        <v>399</v>
      </c>
      <c r="F172" s="14" t="b">
        <v>1</v>
      </c>
      <c r="G172" s="28">
        <v>12.5572040777569</v>
      </c>
      <c r="H172" s="14">
        <v>10000</v>
      </c>
      <c r="I172" s="14" t="s">
        <v>400</v>
      </c>
      <c r="J172" s="72">
        <v>9</v>
      </c>
      <c r="K172" s="73">
        <f t="shared" si="2"/>
        <v>235070.86033560915</v>
      </c>
    </row>
    <row r="173" spans="2:11" x14ac:dyDescent="0.3">
      <c r="B173" s="71" t="s">
        <v>375</v>
      </c>
      <c r="C173" s="13" t="s">
        <v>425</v>
      </c>
      <c r="D173" s="13" t="s">
        <v>448</v>
      </c>
      <c r="E173" s="13" t="s">
        <v>399</v>
      </c>
      <c r="F173" s="14" t="b">
        <v>1</v>
      </c>
      <c r="G173" s="28">
        <v>15.0575563008138</v>
      </c>
      <c r="H173" s="14">
        <v>10000</v>
      </c>
      <c r="I173" s="14" t="s">
        <v>400</v>
      </c>
      <c r="J173" s="72">
        <v>10</v>
      </c>
      <c r="K173" s="73">
        <f t="shared" si="2"/>
        <v>313197.17105692707</v>
      </c>
    </row>
    <row r="174" spans="2:11" x14ac:dyDescent="0.3">
      <c r="B174" s="71" t="s">
        <v>406</v>
      </c>
      <c r="C174" s="13" t="s">
        <v>487</v>
      </c>
      <c r="D174" s="13" t="s">
        <v>479</v>
      </c>
      <c r="E174" s="13" t="s">
        <v>452</v>
      </c>
      <c r="F174" s="14" t="b">
        <v>1</v>
      </c>
      <c r="G174" s="28">
        <v>37.419293084576339</v>
      </c>
      <c r="H174" s="14">
        <v>30000</v>
      </c>
      <c r="I174" s="14" t="s">
        <v>395</v>
      </c>
      <c r="J174" s="72">
        <v>3</v>
      </c>
      <c r="K174" s="73">
        <f t="shared" si="2"/>
        <v>233496.38884775635</v>
      </c>
    </row>
    <row r="175" spans="2:11" x14ac:dyDescent="0.3">
      <c r="B175" s="71" t="s">
        <v>375</v>
      </c>
      <c r="C175" s="13" t="s">
        <v>425</v>
      </c>
      <c r="D175" s="13" t="s">
        <v>448</v>
      </c>
      <c r="E175" s="13" t="s">
        <v>399</v>
      </c>
      <c r="F175" s="14" t="b">
        <v>1</v>
      </c>
      <c r="G175" s="28">
        <v>12.667779911110411</v>
      </c>
      <c r="H175" s="14">
        <v>10000</v>
      </c>
      <c r="I175" s="14" t="s">
        <v>377</v>
      </c>
      <c r="J175" s="72">
        <v>9</v>
      </c>
      <c r="K175" s="73">
        <f t="shared" si="2"/>
        <v>237140.83993598691</v>
      </c>
    </row>
    <row r="176" spans="2:11" x14ac:dyDescent="0.3">
      <c r="B176" s="71" t="s">
        <v>466</v>
      </c>
      <c r="C176" s="13" t="s">
        <v>480</v>
      </c>
      <c r="D176" s="13" t="s">
        <v>458</v>
      </c>
      <c r="E176" s="13" t="s">
        <v>459</v>
      </c>
      <c r="F176" s="14" t="b">
        <v>1</v>
      </c>
      <c r="G176" s="28">
        <v>42.910687114350402</v>
      </c>
      <c r="H176" s="14">
        <v>40000</v>
      </c>
      <c r="I176" s="14" t="s">
        <v>395</v>
      </c>
      <c r="J176" s="72">
        <v>3</v>
      </c>
      <c r="K176" s="73">
        <f t="shared" si="2"/>
        <v>267762.68759354652</v>
      </c>
    </row>
    <row r="177" spans="2:11" x14ac:dyDescent="0.3">
      <c r="B177" s="71" t="s">
        <v>466</v>
      </c>
      <c r="C177" s="13" t="s">
        <v>472</v>
      </c>
      <c r="D177" s="13" t="s">
        <v>488</v>
      </c>
      <c r="E177" s="13" t="s">
        <v>379</v>
      </c>
      <c r="F177" s="14" t="b">
        <v>1</v>
      </c>
      <c r="G177" s="28">
        <v>32.718112651195625</v>
      </c>
      <c r="H177" s="14">
        <v>30000</v>
      </c>
      <c r="I177" s="14" t="s">
        <v>395</v>
      </c>
      <c r="J177" s="72">
        <v>4</v>
      </c>
      <c r="K177" s="73">
        <f t="shared" si="2"/>
        <v>272214.69725794758</v>
      </c>
    </row>
    <row r="178" spans="2:11" x14ac:dyDescent="0.3">
      <c r="B178" s="71" t="s">
        <v>375</v>
      </c>
      <c r="C178" s="13" t="s">
        <v>477</v>
      </c>
      <c r="D178" s="13" t="s">
        <v>437</v>
      </c>
      <c r="E178" s="13" t="s">
        <v>438</v>
      </c>
      <c r="F178" s="14" t="b">
        <v>1</v>
      </c>
      <c r="G178" s="28">
        <v>22.07005509274083</v>
      </c>
      <c r="H178" s="14">
        <v>20000</v>
      </c>
      <c r="I178" s="14" t="s">
        <v>395</v>
      </c>
      <c r="J178" s="72">
        <v>6</v>
      </c>
      <c r="K178" s="73">
        <f t="shared" si="2"/>
        <v>275434.28755740554</v>
      </c>
    </row>
    <row r="179" spans="2:11" x14ac:dyDescent="0.3">
      <c r="B179" s="71" t="s">
        <v>391</v>
      </c>
      <c r="C179" s="13" t="s">
        <v>489</v>
      </c>
      <c r="D179" s="13" t="s">
        <v>479</v>
      </c>
      <c r="E179" s="13" t="s">
        <v>452</v>
      </c>
      <c r="F179" s="14" t="b">
        <v>1</v>
      </c>
      <c r="G179" s="28">
        <v>33.881058840309393</v>
      </c>
      <c r="H179" s="14">
        <v>30000</v>
      </c>
      <c r="I179" s="14" t="s">
        <v>395</v>
      </c>
      <c r="J179" s="72">
        <v>4</v>
      </c>
      <c r="K179" s="73">
        <f t="shared" si="2"/>
        <v>281890.40955137415</v>
      </c>
    </row>
    <row r="180" spans="2:11" x14ac:dyDescent="0.3">
      <c r="B180" s="71" t="s">
        <v>418</v>
      </c>
      <c r="C180" s="13" t="s">
        <v>463</v>
      </c>
      <c r="D180" s="13" t="s">
        <v>482</v>
      </c>
      <c r="E180" s="13" t="s">
        <v>452</v>
      </c>
      <c r="F180" s="14" t="b">
        <v>1</v>
      </c>
      <c r="G180" s="28">
        <v>50.869774449547684</v>
      </c>
      <c r="H180" s="14">
        <v>40000</v>
      </c>
      <c r="I180" s="14" t="s">
        <v>395</v>
      </c>
      <c r="J180" s="72">
        <v>3</v>
      </c>
      <c r="K180" s="73">
        <f t="shared" si="2"/>
        <v>317427.39256517752</v>
      </c>
    </row>
    <row r="181" spans="2:11" x14ac:dyDescent="0.3">
      <c r="B181" s="71" t="s">
        <v>466</v>
      </c>
      <c r="C181" s="13" t="s">
        <v>483</v>
      </c>
      <c r="D181" s="13" t="s">
        <v>481</v>
      </c>
      <c r="E181" s="13" t="s">
        <v>446</v>
      </c>
      <c r="F181" s="14" t="b">
        <v>1</v>
      </c>
      <c r="G181" s="28">
        <v>51.961855813797456</v>
      </c>
      <c r="H181" s="14">
        <v>40000</v>
      </c>
      <c r="I181" s="14" t="s">
        <v>395</v>
      </c>
      <c r="J181" s="72">
        <v>3</v>
      </c>
      <c r="K181" s="73">
        <f t="shared" si="2"/>
        <v>324241.9802780961</v>
      </c>
    </row>
    <row r="182" spans="2:11" x14ac:dyDescent="0.3">
      <c r="B182" s="71" t="s">
        <v>371</v>
      </c>
      <c r="C182" s="13" t="s">
        <v>450</v>
      </c>
      <c r="D182" s="13" t="s">
        <v>479</v>
      </c>
      <c r="E182" s="13" t="s">
        <v>452</v>
      </c>
      <c r="F182" s="14" t="b">
        <v>1</v>
      </c>
      <c r="G182" s="28">
        <v>39.64434505428035</v>
      </c>
      <c r="H182" s="14">
        <v>30000</v>
      </c>
      <c r="I182" s="14" t="s">
        <v>395</v>
      </c>
      <c r="J182" s="72">
        <v>4</v>
      </c>
      <c r="K182" s="73">
        <f t="shared" si="2"/>
        <v>329840.95085161249</v>
      </c>
    </row>
    <row r="183" spans="2:11" x14ac:dyDescent="0.3">
      <c r="B183" s="71" t="s">
        <v>466</v>
      </c>
      <c r="C183" s="13" t="s">
        <v>490</v>
      </c>
      <c r="D183" s="13" t="s">
        <v>475</v>
      </c>
      <c r="E183" s="13" t="s">
        <v>438</v>
      </c>
      <c r="F183" s="14" t="b">
        <v>1</v>
      </c>
      <c r="G183" s="28">
        <v>84.327563274930469</v>
      </c>
      <c r="H183" s="14">
        <v>100000</v>
      </c>
      <c r="I183" s="14" t="s">
        <v>395</v>
      </c>
      <c r="J183" s="72">
        <v>2</v>
      </c>
      <c r="K183" s="73">
        <f t="shared" si="2"/>
        <v>350802.66322371073</v>
      </c>
    </row>
    <row r="184" spans="2:11" x14ac:dyDescent="0.3">
      <c r="B184" s="71" t="s">
        <v>411</v>
      </c>
      <c r="C184" s="13" t="s">
        <v>491</v>
      </c>
      <c r="D184" s="13" t="s">
        <v>479</v>
      </c>
      <c r="E184" s="13" t="s">
        <v>452</v>
      </c>
      <c r="F184" s="14" t="b">
        <v>1</v>
      </c>
      <c r="G184" s="28">
        <v>35.396797636657567</v>
      </c>
      <c r="H184" s="14">
        <v>30000</v>
      </c>
      <c r="I184" s="14" t="s">
        <v>395</v>
      </c>
      <c r="J184" s="72">
        <v>5</v>
      </c>
      <c r="K184" s="73">
        <f t="shared" si="2"/>
        <v>368126.69542123872</v>
      </c>
    </row>
    <row r="185" spans="2:11" x14ac:dyDescent="0.3">
      <c r="B185" s="71" t="s">
        <v>402</v>
      </c>
      <c r="C185" s="13" t="s">
        <v>492</v>
      </c>
      <c r="D185" s="13" t="s">
        <v>479</v>
      </c>
      <c r="E185" s="13" t="s">
        <v>452</v>
      </c>
      <c r="F185" s="14" t="b">
        <v>1</v>
      </c>
      <c r="G185" s="28">
        <v>36.016917546104736</v>
      </c>
      <c r="H185" s="14">
        <v>30000</v>
      </c>
      <c r="I185" s="14" t="s">
        <v>395</v>
      </c>
      <c r="J185" s="72">
        <v>5</v>
      </c>
      <c r="K185" s="73">
        <f t="shared" si="2"/>
        <v>374575.94247948925</v>
      </c>
    </row>
    <row r="186" spans="2:11" x14ac:dyDescent="0.3">
      <c r="B186" s="71" t="s">
        <v>404</v>
      </c>
      <c r="C186" s="13" t="s">
        <v>493</v>
      </c>
      <c r="D186" s="13" t="s">
        <v>479</v>
      </c>
      <c r="E186" s="13" t="s">
        <v>452</v>
      </c>
      <c r="F186" s="14" t="b">
        <v>1</v>
      </c>
      <c r="G186" s="28">
        <v>50.283037161779198</v>
      </c>
      <c r="H186" s="14">
        <v>30000</v>
      </c>
      <c r="I186" s="14" t="s">
        <v>395</v>
      </c>
      <c r="J186" s="72">
        <v>5</v>
      </c>
      <c r="K186" s="73">
        <f t="shared" si="2"/>
        <v>522943.58648250363</v>
      </c>
    </row>
    <row r="187" spans="2:11" x14ac:dyDescent="0.3">
      <c r="B187" s="71" t="s">
        <v>466</v>
      </c>
      <c r="C187" s="13" t="s">
        <v>490</v>
      </c>
      <c r="D187" s="13" t="s">
        <v>494</v>
      </c>
      <c r="E187" s="13" t="s">
        <v>438</v>
      </c>
      <c r="F187" s="14" t="b">
        <v>1</v>
      </c>
      <c r="G187" s="28">
        <v>49.571795375649401</v>
      </c>
      <c r="H187" s="14">
        <v>40000</v>
      </c>
      <c r="I187" s="14" t="s">
        <v>395</v>
      </c>
      <c r="J187" s="72">
        <v>4</v>
      </c>
      <c r="K187" s="73">
        <f t="shared" si="2"/>
        <v>412437.33752540301</v>
      </c>
    </row>
    <row r="188" spans="2:11" x14ac:dyDescent="0.3">
      <c r="B188" s="71" t="s">
        <v>396</v>
      </c>
      <c r="C188" s="13" t="s">
        <v>495</v>
      </c>
      <c r="D188" s="13" t="s">
        <v>479</v>
      </c>
      <c r="E188" s="13" t="s">
        <v>452</v>
      </c>
      <c r="F188" s="14" t="b">
        <v>1</v>
      </c>
      <c r="G188" s="28">
        <v>37.485658569441462</v>
      </c>
      <c r="H188" s="14">
        <v>30000</v>
      </c>
      <c r="I188" s="14" t="s">
        <v>395</v>
      </c>
      <c r="J188" s="72">
        <v>6</v>
      </c>
      <c r="K188" s="73">
        <f t="shared" si="2"/>
        <v>467821.01894662948</v>
      </c>
    </row>
    <row r="189" spans="2:11" x14ac:dyDescent="0.3">
      <c r="B189" s="71" t="s">
        <v>418</v>
      </c>
      <c r="C189" s="13" t="s">
        <v>496</v>
      </c>
      <c r="D189" s="13" t="s">
        <v>479</v>
      </c>
      <c r="E189" s="13" t="s">
        <v>452</v>
      </c>
      <c r="F189" s="14" t="b">
        <v>1</v>
      </c>
      <c r="G189" s="28">
        <v>33.935790384740116</v>
      </c>
      <c r="H189" s="14">
        <v>30000</v>
      </c>
      <c r="I189" s="14" t="s">
        <v>395</v>
      </c>
      <c r="J189" s="72">
        <v>7</v>
      </c>
      <c r="K189" s="73">
        <f t="shared" si="2"/>
        <v>494105.10800181609</v>
      </c>
    </row>
    <row r="190" spans="2:11" x14ac:dyDescent="0.3">
      <c r="B190" s="71" t="s">
        <v>466</v>
      </c>
      <c r="C190" s="13" t="s">
        <v>467</v>
      </c>
      <c r="D190" s="13" t="s">
        <v>497</v>
      </c>
      <c r="E190" s="13" t="s">
        <v>498</v>
      </c>
      <c r="F190" s="14" t="b">
        <v>1</v>
      </c>
      <c r="G190" s="28">
        <v>240.38461538461539</v>
      </c>
      <c r="H190" s="14">
        <v>0</v>
      </c>
      <c r="I190" s="14" t="s">
        <v>395</v>
      </c>
      <c r="J190" s="72">
        <v>1</v>
      </c>
      <c r="K190" s="73">
        <f t="shared" si="2"/>
        <v>500000</v>
      </c>
    </row>
    <row r="191" spans="2:11" x14ac:dyDescent="0.3">
      <c r="B191" s="71" t="s">
        <v>375</v>
      </c>
      <c r="C191" s="13" t="s">
        <v>499</v>
      </c>
      <c r="D191" s="13" t="s">
        <v>479</v>
      </c>
      <c r="E191" s="13" t="s">
        <v>452</v>
      </c>
      <c r="F191" s="14" t="b">
        <v>1</v>
      </c>
      <c r="G191" s="28">
        <v>38.793342463072101</v>
      </c>
      <c r="H191" s="14">
        <v>30000</v>
      </c>
      <c r="I191" s="14" t="s">
        <v>395</v>
      </c>
      <c r="J191" s="72">
        <v>7</v>
      </c>
      <c r="K191" s="73">
        <f t="shared" si="2"/>
        <v>564831.0662623297</v>
      </c>
    </row>
    <row r="192" spans="2:11" ht="18.600000000000001" thickBot="1" x14ac:dyDescent="0.35">
      <c r="B192" s="74" t="s">
        <v>466</v>
      </c>
      <c r="C192" s="43" t="s">
        <v>467</v>
      </c>
      <c r="D192" s="43" t="s">
        <v>500</v>
      </c>
      <c r="E192" s="43" t="s">
        <v>498</v>
      </c>
      <c r="F192" s="32" t="b">
        <v>1</v>
      </c>
      <c r="G192" s="75">
        <v>211.914595996168</v>
      </c>
      <c r="H192" s="32">
        <v>150000</v>
      </c>
      <c r="I192" s="32" t="s">
        <v>395</v>
      </c>
      <c r="J192" s="76">
        <v>4</v>
      </c>
      <c r="K192" s="77">
        <f t="shared" si="2"/>
        <v>1763129.4386881178</v>
      </c>
    </row>
    <row r="193" spans="2:11" x14ac:dyDescent="0.3">
      <c r="B193" s="80"/>
      <c r="C193" s="81"/>
      <c r="D193" s="81"/>
      <c r="E193" s="81"/>
      <c r="F193" s="81"/>
      <c r="G193" s="82"/>
      <c r="H193" s="81"/>
      <c r="I193" s="81"/>
      <c r="J193" s="80"/>
      <c r="K193" s="82"/>
    </row>
    <row r="194" spans="2:11" ht="40.799999999999997" x14ac:dyDescent="0.3">
      <c r="B194" s="83" t="s">
        <v>505</v>
      </c>
      <c r="C194" s="83"/>
      <c r="D194" s="83"/>
      <c r="E194" s="83"/>
      <c r="F194" s="83"/>
      <c r="G194" s="83"/>
      <c r="H194" s="83"/>
    </row>
    <row r="196" spans="2:11" x14ac:dyDescent="0.3">
      <c r="B196" t="s">
        <v>501</v>
      </c>
      <c r="C196" t="s">
        <v>502</v>
      </c>
      <c r="D196"/>
      <c r="E196"/>
      <c r="F196"/>
    </row>
    <row r="197" spans="2:11" x14ac:dyDescent="0.3">
      <c r="B197" t="s">
        <v>503</v>
      </c>
      <c r="C197" t="s">
        <v>395</v>
      </c>
      <c r="D197" t="s">
        <v>400</v>
      </c>
      <c r="E197" t="s">
        <v>377</v>
      </c>
      <c r="F197" t="s">
        <v>504</v>
      </c>
    </row>
    <row r="198" spans="2:11" x14ac:dyDescent="0.3">
      <c r="B198" s="78" t="s">
        <v>404</v>
      </c>
      <c r="C198">
        <v>19</v>
      </c>
      <c r="D198">
        <v>7</v>
      </c>
      <c r="E198">
        <v>8</v>
      </c>
      <c r="F198">
        <v>34</v>
      </c>
    </row>
    <row r="199" spans="2:11" x14ac:dyDescent="0.3">
      <c r="B199" s="79" t="s">
        <v>430</v>
      </c>
      <c r="C199">
        <v>2</v>
      </c>
      <c r="D199"/>
      <c r="E199"/>
      <c r="F199">
        <v>2</v>
      </c>
    </row>
    <row r="200" spans="2:11" x14ac:dyDescent="0.3">
      <c r="B200" s="79" t="s">
        <v>438</v>
      </c>
      <c r="C200">
        <v>4</v>
      </c>
      <c r="D200"/>
      <c r="E200"/>
      <c r="F200">
        <v>4</v>
      </c>
    </row>
    <row r="201" spans="2:11" x14ac:dyDescent="0.3">
      <c r="B201" s="79" t="s">
        <v>433</v>
      </c>
      <c r="C201">
        <v>1</v>
      </c>
      <c r="D201"/>
      <c r="E201"/>
      <c r="F201">
        <v>1</v>
      </c>
    </row>
    <row r="202" spans="2:11" x14ac:dyDescent="0.3">
      <c r="B202" s="79" t="s">
        <v>446</v>
      </c>
      <c r="C202">
        <v>1</v>
      </c>
      <c r="D202"/>
      <c r="E202"/>
      <c r="F202">
        <v>1</v>
      </c>
    </row>
    <row r="203" spans="2:11" x14ac:dyDescent="0.3">
      <c r="B203" s="79" t="s">
        <v>427</v>
      </c>
      <c r="C203">
        <v>1</v>
      </c>
      <c r="D203"/>
      <c r="E203"/>
      <c r="F203">
        <v>1</v>
      </c>
    </row>
    <row r="204" spans="2:11" x14ac:dyDescent="0.3">
      <c r="B204" s="79" t="s">
        <v>394</v>
      </c>
      <c r="C204">
        <v>1</v>
      </c>
      <c r="D204"/>
      <c r="E204"/>
      <c r="F204">
        <v>1</v>
      </c>
    </row>
    <row r="205" spans="2:11" x14ac:dyDescent="0.3">
      <c r="B205" s="79" t="s">
        <v>462</v>
      </c>
      <c r="C205">
        <v>1</v>
      </c>
      <c r="D205"/>
      <c r="E205"/>
      <c r="F205">
        <v>1</v>
      </c>
    </row>
    <row r="206" spans="2:11" x14ac:dyDescent="0.3">
      <c r="B206" s="79" t="s">
        <v>452</v>
      </c>
      <c r="C206">
        <v>5</v>
      </c>
      <c r="D206"/>
      <c r="E206"/>
      <c r="F206">
        <v>5</v>
      </c>
    </row>
    <row r="207" spans="2:11" x14ac:dyDescent="0.3">
      <c r="B207" s="79" t="s">
        <v>379</v>
      </c>
      <c r="C207">
        <v>2</v>
      </c>
      <c r="D207"/>
      <c r="E207"/>
      <c r="F207">
        <v>2</v>
      </c>
    </row>
    <row r="208" spans="2:11" x14ac:dyDescent="0.3">
      <c r="B208" s="79" t="s">
        <v>399</v>
      </c>
      <c r="C208">
        <v>1</v>
      </c>
      <c r="D208">
        <v>7</v>
      </c>
      <c r="E208">
        <v>8</v>
      </c>
      <c r="F208">
        <v>16</v>
      </c>
    </row>
    <row r="209" spans="2:6" x14ac:dyDescent="0.3">
      <c r="B209" s="78" t="s">
        <v>402</v>
      </c>
      <c r="C209">
        <v>23</v>
      </c>
      <c r="D209">
        <v>10</v>
      </c>
      <c r="E209">
        <v>9</v>
      </c>
      <c r="F209">
        <v>42</v>
      </c>
    </row>
    <row r="210" spans="2:6" x14ac:dyDescent="0.3">
      <c r="B210" s="79" t="s">
        <v>430</v>
      </c>
      <c r="C210">
        <v>2</v>
      </c>
      <c r="D210"/>
      <c r="E210"/>
      <c r="F210">
        <v>2</v>
      </c>
    </row>
    <row r="211" spans="2:6" x14ac:dyDescent="0.3">
      <c r="B211" s="79" t="s">
        <v>438</v>
      </c>
      <c r="C211">
        <v>4</v>
      </c>
      <c r="D211"/>
      <c r="E211"/>
      <c r="F211">
        <v>4</v>
      </c>
    </row>
    <row r="212" spans="2:6" x14ac:dyDescent="0.3">
      <c r="B212" s="79" t="s">
        <v>433</v>
      </c>
      <c r="C212">
        <v>1</v>
      </c>
      <c r="D212"/>
      <c r="E212"/>
      <c r="F212">
        <v>1</v>
      </c>
    </row>
    <row r="213" spans="2:6" x14ac:dyDescent="0.3">
      <c r="B213" s="79" t="s">
        <v>446</v>
      </c>
      <c r="C213">
        <v>1</v>
      </c>
      <c r="D213"/>
      <c r="E213"/>
      <c r="F213">
        <v>1</v>
      </c>
    </row>
    <row r="214" spans="2:6" x14ac:dyDescent="0.3">
      <c r="B214" s="79" t="s">
        <v>459</v>
      </c>
      <c r="C214">
        <v>1</v>
      </c>
      <c r="D214"/>
      <c r="E214"/>
      <c r="F214">
        <v>1</v>
      </c>
    </row>
    <row r="215" spans="2:6" x14ac:dyDescent="0.3">
      <c r="B215" s="79" t="s">
        <v>427</v>
      </c>
      <c r="C215">
        <v>1</v>
      </c>
      <c r="D215"/>
      <c r="E215"/>
      <c r="F215">
        <v>1</v>
      </c>
    </row>
    <row r="216" spans="2:6" x14ac:dyDescent="0.3">
      <c r="B216" s="79" t="s">
        <v>394</v>
      </c>
      <c r="C216">
        <v>1</v>
      </c>
      <c r="D216"/>
      <c r="E216"/>
      <c r="F216">
        <v>1</v>
      </c>
    </row>
    <row r="217" spans="2:6" x14ac:dyDescent="0.3">
      <c r="B217" s="79" t="s">
        <v>462</v>
      </c>
      <c r="C217">
        <v>1</v>
      </c>
      <c r="D217"/>
      <c r="E217"/>
      <c r="F217">
        <v>1</v>
      </c>
    </row>
    <row r="218" spans="2:6" x14ac:dyDescent="0.3">
      <c r="B218" s="79" t="s">
        <v>476</v>
      </c>
      <c r="C218">
        <v>1</v>
      </c>
      <c r="D218"/>
      <c r="E218"/>
      <c r="F218">
        <v>1</v>
      </c>
    </row>
    <row r="219" spans="2:6" x14ac:dyDescent="0.3">
      <c r="B219" s="79" t="s">
        <v>452</v>
      </c>
      <c r="C219">
        <v>7</v>
      </c>
      <c r="D219"/>
      <c r="E219"/>
      <c r="F219">
        <v>7</v>
      </c>
    </row>
    <row r="220" spans="2:6" x14ac:dyDescent="0.3">
      <c r="B220" s="79" t="s">
        <v>379</v>
      </c>
      <c r="C220">
        <v>2</v>
      </c>
      <c r="D220"/>
      <c r="E220"/>
      <c r="F220">
        <v>2</v>
      </c>
    </row>
    <row r="221" spans="2:6" x14ac:dyDescent="0.3">
      <c r="B221" s="79" t="s">
        <v>399</v>
      </c>
      <c r="C221">
        <v>1</v>
      </c>
      <c r="D221">
        <v>10</v>
      </c>
      <c r="E221">
        <v>9</v>
      </c>
      <c r="F221">
        <v>20</v>
      </c>
    </row>
    <row r="222" spans="2:6" x14ac:dyDescent="0.3">
      <c r="B222" s="78" t="s">
        <v>421</v>
      </c>
      <c r="C222">
        <v>19</v>
      </c>
      <c r="D222">
        <v>6</v>
      </c>
      <c r="E222">
        <v>7</v>
      </c>
      <c r="F222">
        <v>32</v>
      </c>
    </row>
    <row r="223" spans="2:6" x14ac:dyDescent="0.3">
      <c r="B223" s="79" t="s">
        <v>430</v>
      </c>
      <c r="C223">
        <v>2</v>
      </c>
      <c r="D223"/>
      <c r="E223"/>
      <c r="F223">
        <v>2</v>
      </c>
    </row>
    <row r="224" spans="2:6" x14ac:dyDescent="0.3">
      <c r="B224" s="79" t="s">
        <v>438</v>
      </c>
      <c r="C224">
        <v>2</v>
      </c>
      <c r="D224"/>
      <c r="E224"/>
      <c r="F224">
        <v>2</v>
      </c>
    </row>
    <row r="225" spans="2:6" x14ac:dyDescent="0.3">
      <c r="B225" s="79" t="s">
        <v>433</v>
      </c>
      <c r="C225">
        <v>1</v>
      </c>
      <c r="D225"/>
      <c r="E225"/>
      <c r="F225">
        <v>1</v>
      </c>
    </row>
    <row r="226" spans="2:6" x14ac:dyDescent="0.3">
      <c r="B226" s="79" t="s">
        <v>446</v>
      </c>
      <c r="C226">
        <v>1</v>
      </c>
      <c r="D226"/>
      <c r="E226"/>
      <c r="F226">
        <v>1</v>
      </c>
    </row>
    <row r="227" spans="2:6" x14ac:dyDescent="0.3">
      <c r="B227" s="79" t="s">
        <v>459</v>
      </c>
      <c r="C227">
        <v>1</v>
      </c>
      <c r="D227"/>
      <c r="E227"/>
      <c r="F227">
        <v>1</v>
      </c>
    </row>
    <row r="228" spans="2:6" x14ac:dyDescent="0.3">
      <c r="B228" s="79" t="s">
        <v>427</v>
      </c>
      <c r="C228">
        <v>1</v>
      </c>
      <c r="D228"/>
      <c r="E228"/>
      <c r="F228">
        <v>1</v>
      </c>
    </row>
    <row r="229" spans="2:6" x14ac:dyDescent="0.3">
      <c r="B229" s="79" t="s">
        <v>394</v>
      </c>
      <c r="C229">
        <v>1</v>
      </c>
      <c r="D229"/>
      <c r="E229"/>
      <c r="F229">
        <v>1</v>
      </c>
    </row>
    <row r="230" spans="2:6" x14ac:dyDescent="0.3">
      <c r="B230" s="79" t="s">
        <v>462</v>
      </c>
      <c r="C230">
        <v>1</v>
      </c>
      <c r="D230"/>
      <c r="E230"/>
      <c r="F230">
        <v>1</v>
      </c>
    </row>
    <row r="231" spans="2:6" x14ac:dyDescent="0.3">
      <c r="B231" s="79" t="s">
        <v>476</v>
      </c>
      <c r="C231">
        <v>1</v>
      </c>
      <c r="D231"/>
      <c r="E231"/>
      <c r="F231">
        <v>1</v>
      </c>
    </row>
    <row r="232" spans="2:6" x14ac:dyDescent="0.3">
      <c r="B232" s="79" t="s">
        <v>452</v>
      </c>
      <c r="C232">
        <v>5</v>
      </c>
      <c r="D232"/>
      <c r="E232"/>
      <c r="F232">
        <v>5</v>
      </c>
    </row>
    <row r="233" spans="2:6" x14ac:dyDescent="0.3">
      <c r="B233" s="79" t="s">
        <v>379</v>
      </c>
      <c r="C233">
        <v>2</v>
      </c>
      <c r="D233"/>
      <c r="E233"/>
      <c r="F233">
        <v>2</v>
      </c>
    </row>
    <row r="234" spans="2:6" x14ac:dyDescent="0.3">
      <c r="B234" s="79" t="s">
        <v>399</v>
      </c>
      <c r="C234">
        <v>1</v>
      </c>
      <c r="D234">
        <v>6</v>
      </c>
      <c r="E234">
        <v>7</v>
      </c>
      <c r="F234">
        <v>14</v>
      </c>
    </row>
    <row r="235" spans="2:6" x14ac:dyDescent="0.3">
      <c r="B235" s="78" t="s">
        <v>375</v>
      </c>
      <c r="C235">
        <v>29</v>
      </c>
      <c r="D235">
        <v>11</v>
      </c>
      <c r="E235">
        <v>10</v>
      </c>
      <c r="F235">
        <v>50</v>
      </c>
    </row>
    <row r="236" spans="2:6" x14ac:dyDescent="0.3">
      <c r="B236" s="79" t="s">
        <v>430</v>
      </c>
      <c r="C236">
        <v>2</v>
      </c>
      <c r="D236"/>
      <c r="E236"/>
      <c r="F236">
        <v>2</v>
      </c>
    </row>
    <row r="237" spans="2:6" x14ac:dyDescent="0.3">
      <c r="B237" s="79" t="s">
        <v>438</v>
      </c>
      <c r="C237">
        <v>8</v>
      </c>
      <c r="D237"/>
      <c r="E237"/>
      <c r="F237">
        <v>8</v>
      </c>
    </row>
    <row r="238" spans="2:6" x14ac:dyDescent="0.3">
      <c r="B238" s="79" t="s">
        <v>433</v>
      </c>
      <c r="C238">
        <v>1</v>
      </c>
      <c r="D238"/>
      <c r="E238"/>
      <c r="F238">
        <v>1</v>
      </c>
    </row>
    <row r="239" spans="2:6" x14ac:dyDescent="0.3">
      <c r="B239" s="79" t="s">
        <v>446</v>
      </c>
      <c r="C239">
        <v>1</v>
      </c>
      <c r="D239"/>
      <c r="E239"/>
      <c r="F239">
        <v>1</v>
      </c>
    </row>
    <row r="240" spans="2:6" x14ac:dyDescent="0.3">
      <c r="B240" s="79" t="s">
        <v>459</v>
      </c>
      <c r="C240">
        <v>1</v>
      </c>
      <c r="D240"/>
      <c r="E240"/>
      <c r="F240">
        <v>1</v>
      </c>
    </row>
    <row r="241" spans="2:6" x14ac:dyDescent="0.3">
      <c r="B241" s="79" t="s">
        <v>427</v>
      </c>
      <c r="C241">
        <v>1</v>
      </c>
      <c r="D241"/>
      <c r="E241"/>
      <c r="F241">
        <v>1</v>
      </c>
    </row>
    <row r="242" spans="2:6" x14ac:dyDescent="0.3">
      <c r="B242" s="79" t="s">
        <v>394</v>
      </c>
      <c r="C242">
        <v>1</v>
      </c>
      <c r="D242"/>
      <c r="E242"/>
      <c r="F242">
        <v>1</v>
      </c>
    </row>
    <row r="243" spans="2:6" x14ac:dyDescent="0.3">
      <c r="B243" s="79" t="s">
        <v>462</v>
      </c>
      <c r="C243">
        <v>1</v>
      </c>
      <c r="D243"/>
      <c r="E243"/>
      <c r="F243">
        <v>1</v>
      </c>
    </row>
    <row r="244" spans="2:6" x14ac:dyDescent="0.3">
      <c r="B244" s="79" t="s">
        <v>476</v>
      </c>
      <c r="C244">
        <v>1</v>
      </c>
      <c r="D244"/>
      <c r="E244"/>
      <c r="F244">
        <v>1</v>
      </c>
    </row>
    <row r="245" spans="2:6" x14ac:dyDescent="0.3">
      <c r="B245" s="79" t="s">
        <v>452</v>
      </c>
      <c r="C245">
        <v>9</v>
      </c>
      <c r="D245"/>
      <c r="E245"/>
      <c r="F245">
        <v>9</v>
      </c>
    </row>
    <row r="246" spans="2:6" x14ac:dyDescent="0.3">
      <c r="B246" s="79" t="s">
        <v>379</v>
      </c>
      <c r="C246">
        <v>2</v>
      </c>
      <c r="D246"/>
      <c r="E246"/>
      <c r="F246">
        <v>2</v>
      </c>
    </row>
    <row r="247" spans="2:6" x14ac:dyDescent="0.3">
      <c r="B247" s="79" t="s">
        <v>399</v>
      </c>
      <c r="C247">
        <v>1</v>
      </c>
      <c r="D247">
        <v>11</v>
      </c>
      <c r="E247">
        <v>10</v>
      </c>
      <c r="F247">
        <v>22</v>
      </c>
    </row>
    <row r="248" spans="2:6" x14ac:dyDescent="0.3">
      <c r="B248" s="78" t="s">
        <v>434</v>
      </c>
      <c r="C248">
        <v>8</v>
      </c>
      <c r="D248"/>
      <c r="E248"/>
      <c r="F248">
        <v>8</v>
      </c>
    </row>
    <row r="249" spans="2:6" x14ac:dyDescent="0.3">
      <c r="B249" s="79" t="s">
        <v>430</v>
      </c>
      <c r="C249">
        <v>1</v>
      </c>
      <c r="D249"/>
      <c r="E249"/>
      <c r="F249">
        <v>1</v>
      </c>
    </row>
    <row r="250" spans="2:6" x14ac:dyDescent="0.3">
      <c r="B250" s="79" t="s">
        <v>438</v>
      </c>
      <c r="C250">
        <v>1</v>
      </c>
      <c r="D250"/>
      <c r="E250"/>
      <c r="F250">
        <v>1</v>
      </c>
    </row>
    <row r="251" spans="2:6" x14ac:dyDescent="0.3">
      <c r="B251" s="79" t="s">
        <v>446</v>
      </c>
      <c r="C251">
        <v>1</v>
      </c>
      <c r="D251"/>
      <c r="E251"/>
      <c r="F251">
        <v>1</v>
      </c>
    </row>
    <row r="252" spans="2:6" x14ac:dyDescent="0.3">
      <c r="B252" s="79" t="s">
        <v>394</v>
      </c>
      <c r="C252">
        <v>1</v>
      </c>
      <c r="D252"/>
      <c r="E252"/>
      <c r="F252">
        <v>1</v>
      </c>
    </row>
    <row r="253" spans="2:6" x14ac:dyDescent="0.3">
      <c r="B253" s="79" t="s">
        <v>462</v>
      </c>
      <c r="C253">
        <v>1</v>
      </c>
      <c r="D253"/>
      <c r="E253"/>
      <c r="F253">
        <v>1</v>
      </c>
    </row>
    <row r="254" spans="2:6" x14ac:dyDescent="0.3">
      <c r="B254" s="79" t="s">
        <v>452</v>
      </c>
      <c r="C254">
        <v>3</v>
      </c>
      <c r="D254"/>
      <c r="E254"/>
      <c r="F254">
        <v>3</v>
      </c>
    </row>
    <row r="255" spans="2:6" x14ac:dyDescent="0.3">
      <c r="B255" s="78" t="s">
        <v>391</v>
      </c>
      <c r="C255">
        <v>15</v>
      </c>
      <c r="D255">
        <v>4</v>
      </c>
      <c r="E255">
        <v>4</v>
      </c>
      <c r="F255">
        <v>23</v>
      </c>
    </row>
    <row r="256" spans="2:6" x14ac:dyDescent="0.3">
      <c r="B256" s="79" t="s">
        <v>430</v>
      </c>
      <c r="C256">
        <v>1</v>
      </c>
      <c r="D256"/>
      <c r="E256"/>
      <c r="F256">
        <v>1</v>
      </c>
    </row>
    <row r="257" spans="2:6" x14ac:dyDescent="0.3">
      <c r="B257" s="79" t="s">
        <v>438</v>
      </c>
      <c r="C257">
        <v>3</v>
      </c>
      <c r="D257"/>
      <c r="E257"/>
      <c r="F257">
        <v>3</v>
      </c>
    </row>
    <row r="258" spans="2:6" x14ac:dyDescent="0.3">
      <c r="B258" s="79" t="s">
        <v>433</v>
      </c>
      <c r="C258">
        <v>1</v>
      </c>
      <c r="D258"/>
      <c r="E258"/>
      <c r="F258">
        <v>1</v>
      </c>
    </row>
    <row r="259" spans="2:6" x14ac:dyDescent="0.3">
      <c r="B259" s="79" t="s">
        <v>446</v>
      </c>
      <c r="C259">
        <v>1</v>
      </c>
      <c r="D259"/>
      <c r="E259"/>
      <c r="F259">
        <v>1</v>
      </c>
    </row>
    <row r="260" spans="2:6" x14ac:dyDescent="0.3">
      <c r="B260" s="79" t="s">
        <v>427</v>
      </c>
      <c r="C260">
        <v>1</v>
      </c>
      <c r="D260"/>
      <c r="E260"/>
      <c r="F260">
        <v>1</v>
      </c>
    </row>
    <row r="261" spans="2:6" x14ac:dyDescent="0.3">
      <c r="B261" s="79" t="s">
        <v>394</v>
      </c>
      <c r="C261">
        <v>1</v>
      </c>
      <c r="D261"/>
      <c r="E261"/>
      <c r="F261">
        <v>1</v>
      </c>
    </row>
    <row r="262" spans="2:6" x14ac:dyDescent="0.3">
      <c r="B262" s="79" t="s">
        <v>462</v>
      </c>
      <c r="C262">
        <v>1</v>
      </c>
      <c r="D262"/>
      <c r="E262"/>
      <c r="F262">
        <v>1</v>
      </c>
    </row>
    <row r="263" spans="2:6" x14ac:dyDescent="0.3">
      <c r="B263" s="79" t="s">
        <v>452</v>
      </c>
      <c r="C263">
        <v>4</v>
      </c>
      <c r="D263"/>
      <c r="E263"/>
      <c r="F263">
        <v>4</v>
      </c>
    </row>
    <row r="264" spans="2:6" x14ac:dyDescent="0.3">
      <c r="B264" s="79" t="s">
        <v>379</v>
      </c>
      <c r="C264">
        <v>1</v>
      </c>
      <c r="D264"/>
      <c r="E264"/>
      <c r="F264">
        <v>1</v>
      </c>
    </row>
    <row r="265" spans="2:6" x14ac:dyDescent="0.3">
      <c r="B265" s="79" t="s">
        <v>399</v>
      </c>
      <c r="C265">
        <v>1</v>
      </c>
      <c r="D265">
        <v>4</v>
      </c>
      <c r="E265">
        <v>4</v>
      </c>
      <c r="F265">
        <v>9</v>
      </c>
    </row>
    <row r="266" spans="2:6" x14ac:dyDescent="0.3">
      <c r="B266" s="78" t="s">
        <v>466</v>
      </c>
      <c r="C266">
        <v>38</v>
      </c>
      <c r="D266"/>
      <c r="E266"/>
      <c r="F266">
        <v>38</v>
      </c>
    </row>
    <row r="267" spans="2:6" x14ac:dyDescent="0.3">
      <c r="B267" s="79" t="s">
        <v>498</v>
      </c>
      <c r="C267">
        <v>5</v>
      </c>
      <c r="D267"/>
      <c r="E267"/>
      <c r="F267">
        <v>5</v>
      </c>
    </row>
    <row r="268" spans="2:6" x14ac:dyDescent="0.3">
      <c r="B268" s="79" t="s">
        <v>430</v>
      </c>
      <c r="C268">
        <v>2</v>
      </c>
      <c r="D268"/>
      <c r="E268"/>
      <c r="F268">
        <v>2</v>
      </c>
    </row>
    <row r="269" spans="2:6" x14ac:dyDescent="0.3">
      <c r="B269" s="79" t="s">
        <v>438</v>
      </c>
      <c r="C269">
        <v>6</v>
      </c>
      <c r="D269"/>
      <c r="E269"/>
      <c r="F269">
        <v>6</v>
      </c>
    </row>
    <row r="270" spans="2:6" x14ac:dyDescent="0.3">
      <c r="B270" s="79" t="s">
        <v>433</v>
      </c>
      <c r="C270">
        <v>2</v>
      </c>
      <c r="D270"/>
      <c r="E270"/>
      <c r="F270">
        <v>2</v>
      </c>
    </row>
    <row r="271" spans="2:6" x14ac:dyDescent="0.3">
      <c r="B271" s="79" t="s">
        <v>446</v>
      </c>
      <c r="C271">
        <v>5</v>
      </c>
      <c r="D271"/>
      <c r="E271"/>
      <c r="F271">
        <v>5</v>
      </c>
    </row>
    <row r="272" spans="2:6" x14ac:dyDescent="0.3">
      <c r="B272" s="79" t="s">
        <v>459</v>
      </c>
      <c r="C272">
        <v>3</v>
      </c>
      <c r="D272"/>
      <c r="E272"/>
      <c r="F272">
        <v>3</v>
      </c>
    </row>
    <row r="273" spans="2:6" x14ac:dyDescent="0.3">
      <c r="B273" s="79" t="s">
        <v>427</v>
      </c>
      <c r="C273">
        <v>2</v>
      </c>
      <c r="D273"/>
      <c r="E273"/>
      <c r="F273">
        <v>2</v>
      </c>
    </row>
    <row r="274" spans="2:6" x14ac:dyDescent="0.3">
      <c r="B274" s="79" t="s">
        <v>394</v>
      </c>
      <c r="C274">
        <v>3</v>
      </c>
      <c r="D274"/>
      <c r="E274"/>
      <c r="F274">
        <v>3</v>
      </c>
    </row>
    <row r="275" spans="2:6" x14ac:dyDescent="0.3">
      <c r="B275" s="79" t="s">
        <v>476</v>
      </c>
      <c r="C275">
        <v>6</v>
      </c>
      <c r="D275"/>
      <c r="E275"/>
      <c r="F275">
        <v>6</v>
      </c>
    </row>
    <row r="276" spans="2:6" x14ac:dyDescent="0.3">
      <c r="B276" s="79" t="s">
        <v>379</v>
      </c>
      <c r="C276">
        <v>4</v>
      </c>
      <c r="D276"/>
      <c r="E276"/>
      <c r="F276">
        <v>4</v>
      </c>
    </row>
    <row r="277" spans="2:6" x14ac:dyDescent="0.3">
      <c r="B277" s="78" t="s">
        <v>406</v>
      </c>
      <c r="C277">
        <v>15</v>
      </c>
      <c r="D277">
        <v>6</v>
      </c>
      <c r="E277">
        <v>7</v>
      </c>
      <c r="F277">
        <v>28</v>
      </c>
    </row>
    <row r="278" spans="2:6" x14ac:dyDescent="0.3">
      <c r="B278" s="79" t="s">
        <v>430</v>
      </c>
      <c r="C278">
        <v>2</v>
      </c>
      <c r="D278"/>
      <c r="E278"/>
      <c r="F278">
        <v>2</v>
      </c>
    </row>
    <row r="279" spans="2:6" x14ac:dyDescent="0.3">
      <c r="B279" s="79" t="s">
        <v>438</v>
      </c>
      <c r="C279">
        <v>2</v>
      </c>
      <c r="D279"/>
      <c r="E279"/>
      <c r="F279">
        <v>2</v>
      </c>
    </row>
    <row r="280" spans="2:6" x14ac:dyDescent="0.3">
      <c r="B280" s="79" t="s">
        <v>433</v>
      </c>
      <c r="C280">
        <v>1</v>
      </c>
      <c r="D280"/>
      <c r="E280"/>
      <c r="F280">
        <v>1</v>
      </c>
    </row>
    <row r="281" spans="2:6" x14ac:dyDescent="0.3">
      <c r="B281" s="79" t="s">
        <v>446</v>
      </c>
      <c r="C281">
        <v>1</v>
      </c>
      <c r="D281"/>
      <c r="E281"/>
      <c r="F281">
        <v>1</v>
      </c>
    </row>
    <row r="282" spans="2:6" x14ac:dyDescent="0.3">
      <c r="B282" s="79" t="s">
        <v>427</v>
      </c>
      <c r="C282">
        <v>1</v>
      </c>
      <c r="D282"/>
      <c r="E282"/>
      <c r="F282">
        <v>1</v>
      </c>
    </row>
    <row r="283" spans="2:6" x14ac:dyDescent="0.3">
      <c r="B283" s="79" t="s">
        <v>394</v>
      </c>
      <c r="C283">
        <v>1</v>
      </c>
      <c r="D283"/>
      <c r="E283"/>
      <c r="F283">
        <v>1</v>
      </c>
    </row>
    <row r="284" spans="2:6" x14ac:dyDescent="0.3">
      <c r="B284" s="79" t="s">
        <v>462</v>
      </c>
      <c r="C284">
        <v>1</v>
      </c>
      <c r="D284"/>
      <c r="E284"/>
      <c r="F284">
        <v>1</v>
      </c>
    </row>
    <row r="285" spans="2:6" x14ac:dyDescent="0.3">
      <c r="B285" s="79" t="s">
        <v>452</v>
      </c>
      <c r="C285">
        <v>3</v>
      </c>
      <c r="D285"/>
      <c r="E285"/>
      <c r="F285">
        <v>3</v>
      </c>
    </row>
    <row r="286" spans="2:6" x14ac:dyDescent="0.3">
      <c r="B286" s="79" t="s">
        <v>379</v>
      </c>
      <c r="C286">
        <v>2</v>
      </c>
      <c r="D286"/>
      <c r="E286"/>
      <c r="F286">
        <v>2</v>
      </c>
    </row>
    <row r="287" spans="2:6" x14ac:dyDescent="0.3">
      <c r="B287" s="79" t="s">
        <v>399</v>
      </c>
      <c r="C287">
        <v>1</v>
      </c>
      <c r="D287">
        <v>6</v>
      </c>
      <c r="E287">
        <v>7</v>
      </c>
      <c r="F287">
        <v>14</v>
      </c>
    </row>
    <row r="288" spans="2:6" x14ac:dyDescent="0.3">
      <c r="B288" s="78" t="s">
        <v>396</v>
      </c>
      <c r="C288">
        <v>21</v>
      </c>
      <c r="D288">
        <v>5</v>
      </c>
      <c r="E288">
        <v>6</v>
      </c>
      <c r="F288">
        <v>32</v>
      </c>
    </row>
    <row r="289" spans="2:6" x14ac:dyDescent="0.3">
      <c r="B289" s="79" t="s">
        <v>430</v>
      </c>
      <c r="C289">
        <v>2</v>
      </c>
      <c r="D289"/>
      <c r="E289"/>
      <c r="F289">
        <v>2</v>
      </c>
    </row>
    <row r="290" spans="2:6" x14ac:dyDescent="0.3">
      <c r="B290" s="79" t="s">
        <v>438</v>
      </c>
      <c r="C290">
        <v>5</v>
      </c>
      <c r="D290"/>
      <c r="E290"/>
      <c r="F290">
        <v>5</v>
      </c>
    </row>
    <row r="291" spans="2:6" x14ac:dyDescent="0.3">
      <c r="B291" s="79" t="s">
        <v>433</v>
      </c>
      <c r="C291">
        <v>1</v>
      </c>
      <c r="D291"/>
      <c r="E291"/>
      <c r="F291">
        <v>1</v>
      </c>
    </row>
    <row r="292" spans="2:6" x14ac:dyDescent="0.3">
      <c r="B292" s="79" t="s">
        <v>446</v>
      </c>
      <c r="C292">
        <v>1</v>
      </c>
      <c r="D292"/>
      <c r="E292"/>
      <c r="F292">
        <v>1</v>
      </c>
    </row>
    <row r="293" spans="2:6" x14ac:dyDescent="0.3">
      <c r="B293" s="79" t="s">
        <v>427</v>
      </c>
      <c r="C293">
        <v>1</v>
      </c>
      <c r="D293"/>
      <c r="E293"/>
      <c r="F293">
        <v>1</v>
      </c>
    </row>
    <row r="294" spans="2:6" x14ac:dyDescent="0.3">
      <c r="B294" s="79" t="s">
        <v>394</v>
      </c>
      <c r="C294">
        <v>1</v>
      </c>
      <c r="D294"/>
      <c r="E294"/>
      <c r="F294">
        <v>1</v>
      </c>
    </row>
    <row r="295" spans="2:6" x14ac:dyDescent="0.3">
      <c r="B295" s="79" t="s">
        <v>462</v>
      </c>
      <c r="C295">
        <v>1</v>
      </c>
      <c r="D295"/>
      <c r="E295"/>
      <c r="F295">
        <v>1</v>
      </c>
    </row>
    <row r="296" spans="2:6" x14ac:dyDescent="0.3">
      <c r="B296" s="79" t="s">
        <v>452</v>
      </c>
      <c r="C296">
        <v>6</v>
      </c>
      <c r="D296"/>
      <c r="E296"/>
      <c r="F296">
        <v>6</v>
      </c>
    </row>
    <row r="297" spans="2:6" x14ac:dyDescent="0.3">
      <c r="B297" s="79" t="s">
        <v>379</v>
      </c>
      <c r="C297">
        <v>2</v>
      </c>
      <c r="D297"/>
      <c r="E297"/>
      <c r="F297">
        <v>2</v>
      </c>
    </row>
    <row r="298" spans="2:6" x14ac:dyDescent="0.3">
      <c r="B298" s="79" t="s">
        <v>399</v>
      </c>
      <c r="C298">
        <v>1</v>
      </c>
      <c r="D298">
        <v>5</v>
      </c>
      <c r="E298">
        <v>6</v>
      </c>
      <c r="F298">
        <v>12</v>
      </c>
    </row>
    <row r="299" spans="2:6" x14ac:dyDescent="0.3">
      <c r="B299" s="78" t="s">
        <v>371</v>
      </c>
      <c r="C299">
        <v>17</v>
      </c>
      <c r="D299">
        <v>5</v>
      </c>
      <c r="E299">
        <v>5</v>
      </c>
      <c r="F299">
        <v>27</v>
      </c>
    </row>
    <row r="300" spans="2:6" x14ac:dyDescent="0.3">
      <c r="B300" s="79" t="s">
        <v>430</v>
      </c>
      <c r="C300">
        <v>1</v>
      </c>
      <c r="D300"/>
      <c r="E300"/>
      <c r="F300">
        <v>1</v>
      </c>
    </row>
    <row r="301" spans="2:6" x14ac:dyDescent="0.3">
      <c r="B301" s="79" t="s">
        <v>438</v>
      </c>
      <c r="C301">
        <v>4</v>
      </c>
      <c r="D301"/>
      <c r="E301"/>
      <c r="F301">
        <v>4</v>
      </c>
    </row>
    <row r="302" spans="2:6" x14ac:dyDescent="0.3">
      <c r="B302" s="79" t="s">
        <v>433</v>
      </c>
      <c r="C302">
        <v>1</v>
      </c>
      <c r="D302"/>
      <c r="E302"/>
      <c r="F302">
        <v>1</v>
      </c>
    </row>
    <row r="303" spans="2:6" x14ac:dyDescent="0.3">
      <c r="B303" s="79" t="s">
        <v>446</v>
      </c>
      <c r="C303">
        <v>1</v>
      </c>
      <c r="D303"/>
      <c r="E303"/>
      <c r="F303">
        <v>1</v>
      </c>
    </row>
    <row r="304" spans="2:6" x14ac:dyDescent="0.3">
      <c r="B304" s="79" t="s">
        <v>427</v>
      </c>
      <c r="C304">
        <v>1</v>
      </c>
      <c r="D304"/>
      <c r="E304"/>
      <c r="F304">
        <v>1</v>
      </c>
    </row>
    <row r="305" spans="2:6" x14ac:dyDescent="0.3">
      <c r="B305" s="79" t="s">
        <v>394</v>
      </c>
      <c r="C305">
        <v>1</v>
      </c>
      <c r="D305"/>
      <c r="E305"/>
      <c r="F305">
        <v>1</v>
      </c>
    </row>
    <row r="306" spans="2:6" x14ac:dyDescent="0.3">
      <c r="B306" s="79" t="s">
        <v>462</v>
      </c>
      <c r="C306">
        <v>1</v>
      </c>
      <c r="D306"/>
      <c r="E306"/>
      <c r="F306">
        <v>1</v>
      </c>
    </row>
    <row r="307" spans="2:6" x14ac:dyDescent="0.3">
      <c r="B307" s="79" t="s">
        <v>452</v>
      </c>
      <c r="C307">
        <v>5</v>
      </c>
      <c r="D307"/>
      <c r="E307"/>
      <c r="F307">
        <v>5</v>
      </c>
    </row>
    <row r="308" spans="2:6" x14ac:dyDescent="0.3">
      <c r="B308" s="79" t="s">
        <v>379</v>
      </c>
      <c r="C308">
        <v>1</v>
      </c>
      <c r="D308"/>
      <c r="E308"/>
      <c r="F308">
        <v>1</v>
      </c>
    </row>
    <row r="309" spans="2:6" x14ac:dyDescent="0.3">
      <c r="B309" s="79" t="s">
        <v>399</v>
      </c>
      <c r="C309">
        <v>1</v>
      </c>
      <c r="D309">
        <v>5</v>
      </c>
      <c r="E309">
        <v>5</v>
      </c>
      <c r="F309">
        <v>11</v>
      </c>
    </row>
    <row r="310" spans="2:6" x14ac:dyDescent="0.3">
      <c r="B310" s="78" t="s">
        <v>418</v>
      </c>
      <c r="C310">
        <v>27</v>
      </c>
      <c r="D310">
        <v>7</v>
      </c>
      <c r="E310">
        <v>8</v>
      </c>
      <c r="F310">
        <v>42</v>
      </c>
    </row>
    <row r="311" spans="2:6" x14ac:dyDescent="0.3">
      <c r="B311" s="79" t="s">
        <v>430</v>
      </c>
      <c r="C311">
        <v>2</v>
      </c>
      <c r="D311"/>
      <c r="E311"/>
      <c r="F311">
        <v>2</v>
      </c>
    </row>
    <row r="312" spans="2:6" x14ac:dyDescent="0.3">
      <c r="B312" s="79" t="s">
        <v>438</v>
      </c>
      <c r="C312">
        <v>5</v>
      </c>
      <c r="D312"/>
      <c r="E312"/>
      <c r="F312">
        <v>5</v>
      </c>
    </row>
    <row r="313" spans="2:6" x14ac:dyDescent="0.3">
      <c r="B313" s="79" t="s">
        <v>433</v>
      </c>
      <c r="C313">
        <v>1</v>
      </c>
      <c r="D313"/>
      <c r="E313"/>
      <c r="F313">
        <v>1</v>
      </c>
    </row>
    <row r="314" spans="2:6" x14ac:dyDescent="0.3">
      <c r="B314" s="79" t="s">
        <v>446</v>
      </c>
      <c r="C314">
        <v>1</v>
      </c>
      <c r="D314"/>
      <c r="E314"/>
      <c r="F314">
        <v>1</v>
      </c>
    </row>
    <row r="315" spans="2:6" x14ac:dyDescent="0.3">
      <c r="B315" s="79" t="s">
        <v>459</v>
      </c>
      <c r="C315">
        <v>1</v>
      </c>
      <c r="D315"/>
      <c r="E315"/>
      <c r="F315">
        <v>1</v>
      </c>
    </row>
    <row r="316" spans="2:6" x14ac:dyDescent="0.3">
      <c r="B316" s="79" t="s">
        <v>427</v>
      </c>
      <c r="C316">
        <v>1</v>
      </c>
      <c r="D316"/>
      <c r="E316"/>
      <c r="F316">
        <v>1</v>
      </c>
    </row>
    <row r="317" spans="2:6" x14ac:dyDescent="0.3">
      <c r="B317" s="79" t="s">
        <v>394</v>
      </c>
      <c r="C317">
        <v>1</v>
      </c>
      <c r="D317"/>
      <c r="E317"/>
      <c r="F317">
        <v>1</v>
      </c>
    </row>
    <row r="318" spans="2:6" x14ac:dyDescent="0.3">
      <c r="B318" s="79" t="s">
        <v>462</v>
      </c>
      <c r="C318">
        <v>1</v>
      </c>
      <c r="D318"/>
      <c r="E318"/>
      <c r="F318">
        <v>1</v>
      </c>
    </row>
    <row r="319" spans="2:6" x14ac:dyDescent="0.3">
      <c r="B319" s="79" t="s">
        <v>476</v>
      </c>
      <c r="C319">
        <v>1</v>
      </c>
      <c r="D319"/>
      <c r="E319"/>
      <c r="F319">
        <v>1</v>
      </c>
    </row>
    <row r="320" spans="2:6" x14ac:dyDescent="0.3">
      <c r="B320" s="79" t="s">
        <v>452</v>
      </c>
      <c r="C320">
        <v>10</v>
      </c>
      <c r="D320"/>
      <c r="E320"/>
      <c r="F320">
        <v>10</v>
      </c>
    </row>
    <row r="321" spans="2:6" x14ac:dyDescent="0.3">
      <c r="B321" s="79" t="s">
        <v>379</v>
      </c>
      <c r="C321">
        <v>2</v>
      </c>
      <c r="D321"/>
      <c r="E321"/>
      <c r="F321">
        <v>2</v>
      </c>
    </row>
    <row r="322" spans="2:6" x14ac:dyDescent="0.3">
      <c r="B322" s="79" t="s">
        <v>399</v>
      </c>
      <c r="C322">
        <v>1</v>
      </c>
      <c r="D322">
        <v>7</v>
      </c>
      <c r="E322">
        <v>8</v>
      </c>
      <c r="F322">
        <v>16</v>
      </c>
    </row>
    <row r="323" spans="2:6" x14ac:dyDescent="0.3">
      <c r="B323" s="78" t="s">
        <v>373</v>
      </c>
      <c r="C323">
        <v>5</v>
      </c>
      <c r="D323"/>
      <c r="E323"/>
      <c r="F323">
        <v>5</v>
      </c>
    </row>
    <row r="324" spans="2:6" x14ac:dyDescent="0.3">
      <c r="B324" s="79" t="s">
        <v>438</v>
      </c>
      <c r="C324">
        <v>1</v>
      </c>
      <c r="D324"/>
      <c r="E324"/>
      <c r="F324">
        <v>1</v>
      </c>
    </row>
    <row r="325" spans="2:6" x14ac:dyDescent="0.3">
      <c r="B325" s="79" t="s">
        <v>394</v>
      </c>
      <c r="C325">
        <v>1</v>
      </c>
      <c r="D325"/>
      <c r="E325"/>
      <c r="F325">
        <v>1</v>
      </c>
    </row>
    <row r="326" spans="2:6" x14ac:dyDescent="0.3">
      <c r="B326" s="79" t="s">
        <v>462</v>
      </c>
      <c r="C326">
        <v>1</v>
      </c>
      <c r="D326"/>
      <c r="E326"/>
      <c r="F326">
        <v>1</v>
      </c>
    </row>
    <row r="327" spans="2:6" x14ac:dyDescent="0.3">
      <c r="B327" s="79" t="s">
        <v>452</v>
      </c>
      <c r="C327">
        <v>2</v>
      </c>
      <c r="D327"/>
      <c r="E327"/>
      <c r="F327">
        <v>2</v>
      </c>
    </row>
    <row r="328" spans="2:6" x14ac:dyDescent="0.3">
      <c r="B328" s="78" t="s">
        <v>413</v>
      </c>
      <c r="C328">
        <v>8</v>
      </c>
      <c r="D328"/>
      <c r="E328"/>
      <c r="F328">
        <v>8</v>
      </c>
    </row>
    <row r="329" spans="2:6" x14ac:dyDescent="0.3">
      <c r="B329" s="79" t="s">
        <v>430</v>
      </c>
      <c r="C329">
        <v>1</v>
      </c>
      <c r="D329"/>
      <c r="E329"/>
      <c r="F329">
        <v>1</v>
      </c>
    </row>
    <row r="330" spans="2:6" x14ac:dyDescent="0.3">
      <c r="B330" s="79" t="s">
        <v>438</v>
      </c>
      <c r="C330">
        <v>1</v>
      </c>
      <c r="D330"/>
      <c r="E330"/>
      <c r="F330">
        <v>1</v>
      </c>
    </row>
    <row r="331" spans="2:6" x14ac:dyDescent="0.3">
      <c r="B331" s="79" t="s">
        <v>446</v>
      </c>
      <c r="C331">
        <v>1</v>
      </c>
      <c r="D331"/>
      <c r="E331"/>
      <c r="F331">
        <v>1</v>
      </c>
    </row>
    <row r="332" spans="2:6" x14ac:dyDescent="0.3">
      <c r="B332" s="79" t="s">
        <v>394</v>
      </c>
      <c r="C332">
        <v>1</v>
      </c>
      <c r="D332"/>
      <c r="E332"/>
      <c r="F332">
        <v>1</v>
      </c>
    </row>
    <row r="333" spans="2:6" x14ac:dyDescent="0.3">
      <c r="B333" s="79" t="s">
        <v>462</v>
      </c>
      <c r="C333">
        <v>1</v>
      </c>
      <c r="D333"/>
      <c r="E333"/>
      <c r="F333">
        <v>1</v>
      </c>
    </row>
    <row r="334" spans="2:6" x14ac:dyDescent="0.3">
      <c r="B334" s="79" t="s">
        <v>452</v>
      </c>
      <c r="C334">
        <v>3</v>
      </c>
      <c r="D334"/>
      <c r="E334"/>
      <c r="F334">
        <v>3</v>
      </c>
    </row>
    <row r="335" spans="2:6" x14ac:dyDescent="0.3">
      <c r="B335" s="78" t="s">
        <v>411</v>
      </c>
      <c r="C335">
        <v>11</v>
      </c>
      <c r="D335"/>
      <c r="E335"/>
      <c r="F335">
        <v>11</v>
      </c>
    </row>
    <row r="336" spans="2:6" x14ac:dyDescent="0.3">
      <c r="B336" s="79" t="s">
        <v>430</v>
      </c>
      <c r="C336">
        <v>1</v>
      </c>
      <c r="D336"/>
      <c r="E336"/>
      <c r="F336">
        <v>1</v>
      </c>
    </row>
    <row r="337" spans="2:6" x14ac:dyDescent="0.3">
      <c r="B337" s="79" t="s">
        <v>438</v>
      </c>
      <c r="C337">
        <v>2</v>
      </c>
      <c r="D337"/>
      <c r="E337"/>
      <c r="F337">
        <v>2</v>
      </c>
    </row>
    <row r="338" spans="2:6" x14ac:dyDescent="0.3">
      <c r="B338" s="79" t="s">
        <v>446</v>
      </c>
      <c r="C338">
        <v>1</v>
      </c>
      <c r="D338"/>
      <c r="E338"/>
      <c r="F338">
        <v>1</v>
      </c>
    </row>
    <row r="339" spans="2:6" x14ac:dyDescent="0.3">
      <c r="B339" s="79" t="s">
        <v>394</v>
      </c>
      <c r="C339">
        <v>1</v>
      </c>
      <c r="D339"/>
      <c r="E339"/>
      <c r="F339">
        <v>1</v>
      </c>
    </row>
    <row r="340" spans="2:6" x14ac:dyDescent="0.3">
      <c r="B340" s="79" t="s">
        <v>462</v>
      </c>
      <c r="C340">
        <v>1</v>
      </c>
      <c r="D340"/>
      <c r="E340"/>
      <c r="F340">
        <v>1</v>
      </c>
    </row>
    <row r="341" spans="2:6" x14ac:dyDescent="0.3">
      <c r="B341" s="79" t="s">
        <v>452</v>
      </c>
      <c r="C341">
        <v>5</v>
      </c>
      <c r="D341"/>
      <c r="E341"/>
      <c r="F341">
        <v>5</v>
      </c>
    </row>
    <row r="342" spans="2:6" x14ac:dyDescent="0.3">
      <c r="B342" s="78" t="s">
        <v>504</v>
      </c>
      <c r="C342">
        <v>255</v>
      </c>
      <c r="D342">
        <v>61</v>
      </c>
      <c r="E342">
        <v>64</v>
      </c>
      <c r="F342">
        <v>380</v>
      </c>
    </row>
    <row r="343" spans="2:6" x14ac:dyDescent="0.3">
      <c r="B343"/>
      <c r="C343"/>
    </row>
    <row r="344" spans="2:6" x14ac:dyDescent="0.3">
      <c r="B344"/>
      <c r="C344"/>
    </row>
    <row r="345" spans="2:6" x14ac:dyDescent="0.3">
      <c r="B345"/>
      <c r="C345"/>
    </row>
    <row r="346" spans="2:6" x14ac:dyDescent="0.3">
      <c r="B346"/>
      <c r="C346"/>
    </row>
    <row r="347" spans="2:6" x14ac:dyDescent="0.3">
      <c r="B347"/>
      <c r="C347"/>
    </row>
    <row r="348" spans="2:6" x14ac:dyDescent="0.3">
      <c r="B348"/>
      <c r="C348"/>
    </row>
    <row r="349" spans="2:6" x14ac:dyDescent="0.3">
      <c r="B349"/>
      <c r="C349"/>
    </row>
    <row r="350" spans="2:6" x14ac:dyDescent="0.3">
      <c r="B350"/>
      <c r="C350"/>
    </row>
    <row r="351" spans="2:6" x14ac:dyDescent="0.3">
      <c r="B351"/>
      <c r="C351"/>
    </row>
    <row r="352" spans="2:6" x14ac:dyDescent="0.3">
      <c r="B352"/>
      <c r="C352"/>
    </row>
    <row r="353" spans="2:3" x14ac:dyDescent="0.3">
      <c r="B353"/>
      <c r="C353"/>
    </row>
    <row r="354" spans="2:3" x14ac:dyDescent="0.3">
      <c r="B354"/>
      <c r="C354"/>
    </row>
    <row r="355" spans="2:3" x14ac:dyDescent="0.3">
      <c r="B355"/>
      <c r="C355"/>
    </row>
    <row r="356" spans="2:3" x14ac:dyDescent="0.3">
      <c r="B356"/>
      <c r="C356"/>
    </row>
    <row r="357" spans="2:3" x14ac:dyDescent="0.3">
      <c r="B357"/>
      <c r="C357"/>
    </row>
    <row r="358" spans="2:3" x14ac:dyDescent="0.3">
      <c r="B358"/>
      <c r="C358"/>
    </row>
    <row r="359" spans="2:3" x14ac:dyDescent="0.3">
      <c r="B359"/>
      <c r="C359"/>
    </row>
    <row r="360" spans="2:3" x14ac:dyDescent="0.3">
      <c r="B360"/>
      <c r="C360"/>
    </row>
    <row r="361" spans="2:3" x14ac:dyDescent="0.3">
      <c r="B361"/>
      <c r="C361"/>
    </row>
    <row r="362" spans="2:3" x14ac:dyDescent="0.3">
      <c r="B362"/>
      <c r="C362"/>
    </row>
    <row r="363" spans="2:3" x14ac:dyDescent="0.3">
      <c r="B363"/>
      <c r="C363"/>
    </row>
    <row r="364" spans="2:3" x14ac:dyDescent="0.3">
      <c r="B364"/>
      <c r="C364"/>
    </row>
    <row r="365" spans="2:3" x14ac:dyDescent="0.3">
      <c r="B365"/>
      <c r="C365"/>
    </row>
    <row r="366" spans="2:3" x14ac:dyDescent="0.3">
      <c r="B366"/>
      <c r="C366"/>
    </row>
    <row r="367" spans="2:3" x14ac:dyDescent="0.3">
      <c r="B367"/>
      <c r="C367"/>
    </row>
    <row r="368" spans="2:3" x14ac:dyDescent="0.3">
      <c r="B368"/>
      <c r="C368"/>
    </row>
    <row r="369" spans="2:3" x14ac:dyDescent="0.3">
      <c r="B369"/>
      <c r="C369"/>
    </row>
    <row r="370" spans="2:3" x14ac:dyDescent="0.3">
      <c r="B370"/>
      <c r="C370"/>
    </row>
    <row r="371" spans="2:3" x14ac:dyDescent="0.3">
      <c r="B371"/>
      <c r="C371"/>
    </row>
    <row r="372" spans="2:3" x14ac:dyDescent="0.3">
      <c r="B372"/>
      <c r="C372"/>
    </row>
    <row r="373" spans="2:3" x14ac:dyDescent="0.3">
      <c r="B373"/>
      <c r="C373"/>
    </row>
    <row r="374" spans="2:3" x14ac:dyDescent="0.3">
      <c r="B374"/>
      <c r="C374"/>
    </row>
    <row r="375" spans="2:3" x14ac:dyDescent="0.3">
      <c r="B375"/>
      <c r="C375"/>
    </row>
    <row r="376" spans="2:3" x14ac:dyDescent="0.3">
      <c r="B376"/>
      <c r="C376"/>
    </row>
    <row r="377" spans="2:3" x14ac:dyDescent="0.3">
      <c r="B377"/>
      <c r="C377"/>
    </row>
    <row r="378" spans="2:3" x14ac:dyDescent="0.3">
      <c r="B378"/>
      <c r="C378"/>
    </row>
    <row r="379" spans="2:3" x14ac:dyDescent="0.3">
      <c r="B379"/>
      <c r="C379"/>
    </row>
    <row r="380" spans="2:3" x14ac:dyDescent="0.3">
      <c r="B380"/>
      <c r="C380"/>
    </row>
    <row r="381" spans="2:3" x14ac:dyDescent="0.3">
      <c r="B381"/>
      <c r="C381"/>
    </row>
    <row r="382" spans="2:3" x14ac:dyDescent="0.3">
      <c r="B382"/>
      <c r="C382"/>
    </row>
    <row r="383" spans="2:3" x14ac:dyDescent="0.3">
      <c r="B383"/>
      <c r="C383"/>
    </row>
    <row r="384" spans="2:3" x14ac:dyDescent="0.3">
      <c r="B384"/>
      <c r="C384"/>
    </row>
    <row r="385" spans="2:3" x14ac:dyDescent="0.3">
      <c r="B385"/>
      <c r="C385"/>
    </row>
    <row r="386" spans="2:3" x14ac:dyDescent="0.3">
      <c r="B386"/>
      <c r="C386"/>
    </row>
    <row r="387" spans="2:3" x14ac:dyDescent="0.3">
      <c r="B387"/>
      <c r="C387"/>
    </row>
    <row r="388" spans="2:3" x14ac:dyDescent="0.3">
      <c r="B388"/>
      <c r="C388"/>
    </row>
    <row r="389" spans="2:3" x14ac:dyDescent="0.3">
      <c r="B389"/>
      <c r="C389"/>
    </row>
    <row r="390" spans="2:3" x14ac:dyDescent="0.3">
      <c r="B390"/>
      <c r="C390"/>
    </row>
    <row r="391" spans="2:3" x14ac:dyDescent="0.3">
      <c r="B391"/>
      <c r="C391"/>
    </row>
    <row r="392" spans="2:3" x14ac:dyDescent="0.3">
      <c r="B392"/>
      <c r="C392"/>
    </row>
    <row r="393" spans="2:3" x14ac:dyDescent="0.3">
      <c r="B393"/>
      <c r="C393"/>
    </row>
    <row r="394" spans="2:3" x14ac:dyDescent="0.3">
      <c r="B394"/>
      <c r="C394"/>
    </row>
    <row r="395" spans="2:3" x14ac:dyDescent="0.3">
      <c r="B395"/>
      <c r="C395"/>
    </row>
    <row r="396" spans="2:3" x14ac:dyDescent="0.3">
      <c r="B396"/>
      <c r="C396"/>
    </row>
    <row r="397" spans="2:3" x14ac:dyDescent="0.3">
      <c r="B397"/>
      <c r="C397"/>
    </row>
    <row r="398" spans="2:3" x14ac:dyDescent="0.3">
      <c r="B398"/>
      <c r="C398"/>
    </row>
    <row r="399" spans="2:3" x14ac:dyDescent="0.3">
      <c r="B399"/>
      <c r="C399"/>
    </row>
    <row r="400" spans="2:3" x14ac:dyDescent="0.3">
      <c r="B400"/>
      <c r="C400"/>
    </row>
    <row r="401" spans="2:3" x14ac:dyDescent="0.3">
      <c r="B401"/>
      <c r="C401"/>
    </row>
    <row r="402" spans="2:3" x14ac:dyDescent="0.3">
      <c r="B402"/>
      <c r="C402"/>
    </row>
    <row r="403" spans="2:3" x14ac:dyDescent="0.3">
      <c r="B403"/>
      <c r="C403"/>
    </row>
    <row r="404" spans="2:3" x14ac:dyDescent="0.3">
      <c r="B404"/>
      <c r="C404"/>
    </row>
    <row r="405" spans="2:3" x14ac:dyDescent="0.3">
      <c r="B405"/>
      <c r="C405"/>
    </row>
    <row r="406" spans="2:3" x14ac:dyDescent="0.3">
      <c r="B406"/>
      <c r="C406"/>
    </row>
    <row r="407" spans="2:3" x14ac:dyDescent="0.3">
      <c r="B407"/>
      <c r="C407"/>
    </row>
    <row r="408" spans="2:3" x14ac:dyDescent="0.3">
      <c r="B408"/>
      <c r="C408"/>
    </row>
    <row r="409" spans="2:3" x14ac:dyDescent="0.3">
      <c r="B409"/>
      <c r="C409"/>
    </row>
    <row r="410" spans="2:3" x14ac:dyDescent="0.3">
      <c r="B410"/>
      <c r="C410"/>
    </row>
    <row r="411" spans="2:3" x14ac:dyDescent="0.3">
      <c r="B411"/>
      <c r="C411"/>
    </row>
    <row r="412" spans="2:3" x14ac:dyDescent="0.3">
      <c r="B412"/>
      <c r="C412"/>
    </row>
    <row r="413" spans="2:3" x14ac:dyDescent="0.3">
      <c r="B413"/>
      <c r="C413"/>
    </row>
    <row r="414" spans="2:3" x14ac:dyDescent="0.3">
      <c r="B414"/>
      <c r="C414"/>
    </row>
    <row r="415" spans="2:3" x14ac:dyDescent="0.3">
      <c r="B415"/>
      <c r="C415"/>
    </row>
    <row r="416" spans="2:3" x14ac:dyDescent="0.3">
      <c r="B416"/>
      <c r="C416"/>
    </row>
    <row r="417" spans="2:3" x14ac:dyDescent="0.3">
      <c r="B417"/>
      <c r="C417"/>
    </row>
    <row r="418" spans="2:3" x14ac:dyDescent="0.3">
      <c r="B418"/>
      <c r="C418"/>
    </row>
    <row r="419" spans="2:3" x14ac:dyDescent="0.3">
      <c r="B419"/>
      <c r="C419"/>
    </row>
    <row r="420" spans="2:3" x14ac:dyDescent="0.3">
      <c r="B420"/>
      <c r="C420"/>
    </row>
    <row r="421" spans="2:3" x14ac:dyDescent="0.3">
      <c r="B421"/>
      <c r="C421"/>
    </row>
    <row r="422" spans="2:3" x14ac:dyDescent="0.3">
      <c r="B422"/>
      <c r="C422"/>
    </row>
    <row r="423" spans="2:3" x14ac:dyDescent="0.3">
      <c r="B423"/>
      <c r="C423"/>
    </row>
    <row r="424" spans="2:3" x14ac:dyDescent="0.3">
      <c r="B424"/>
      <c r="C424"/>
    </row>
    <row r="425" spans="2:3" x14ac:dyDescent="0.3">
      <c r="B425"/>
      <c r="C425"/>
    </row>
    <row r="426" spans="2:3" x14ac:dyDescent="0.3">
      <c r="B426"/>
      <c r="C426"/>
    </row>
    <row r="427" spans="2:3" x14ac:dyDescent="0.3">
      <c r="B427"/>
      <c r="C427"/>
    </row>
    <row r="428" spans="2:3" x14ac:dyDescent="0.3">
      <c r="B428"/>
      <c r="C428"/>
    </row>
    <row r="429" spans="2:3" x14ac:dyDescent="0.3">
      <c r="B429"/>
      <c r="C429"/>
    </row>
    <row r="430" spans="2:3" x14ac:dyDescent="0.3">
      <c r="B430"/>
      <c r="C430"/>
    </row>
    <row r="431" spans="2:3" x14ac:dyDescent="0.3">
      <c r="B431"/>
      <c r="C431"/>
    </row>
    <row r="432" spans="2:3" x14ac:dyDescent="0.3">
      <c r="B432"/>
      <c r="C432"/>
    </row>
    <row r="433" spans="2:3" x14ac:dyDescent="0.3">
      <c r="B433"/>
      <c r="C433"/>
    </row>
    <row r="434" spans="2:3" x14ac:dyDescent="0.3">
      <c r="B434"/>
      <c r="C434"/>
    </row>
    <row r="435" spans="2:3" x14ac:dyDescent="0.3">
      <c r="B435"/>
      <c r="C435"/>
    </row>
    <row r="436" spans="2:3" x14ac:dyDescent="0.3">
      <c r="B436"/>
      <c r="C436"/>
    </row>
    <row r="437" spans="2:3" x14ac:dyDescent="0.3">
      <c r="B437"/>
      <c r="C437"/>
    </row>
    <row r="438" spans="2:3" x14ac:dyDescent="0.3">
      <c r="B438"/>
      <c r="C438"/>
    </row>
    <row r="439" spans="2:3" x14ac:dyDescent="0.3">
      <c r="B439"/>
      <c r="C439"/>
    </row>
    <row r="440" spans="2:3" x14ac:dyDescent="0.3">
      <c r="B440"/>
      <c r="C440"/>
    </row>
    <row r="441" spans="2:3" x14ac:dyDescent="0.3">
      <c r="B441"/>
      <c r="C441"/>
    </row>
    <row r="442" spans="2:3" x14ac:dyDescent="0.3">
      <c r="B442"/>
      <c r="C442"/>
    </row>
    <row r="443" spans="2:3" x14ac:dyDescent="0.3">
      <c r="B443"/>
      <c r="C443"/>
    </row>
    <row r="444" spans="2:3" x14ac:dyDescent="0.3">
      <c r="B444"/>
      <c r="C444"/>
    </row>
    <row r="445" spans="2:3" x14ac:dyDescent="0.3">
      <c r="B445"/>
      <c r="C445"/>
    </row>
    <row r="446" spans="2:3" x14ac:dyDescent="0.3">
      <c r="B446"/>
      <c r="C446"/>
    </row>
    <row r="447" spans="2:3" x14ac:dyDescent="0.3">
      <c r="B447"/>
      <c r="C447"/>
    </row>
    <row r="448" spans="2:3" x14ac:dyDescent="0.3">
      <c r="B448"/>
      <c r="C448"/>
    </row>
    <row r="449" spans="2:3" x14ac:dyDescent="0.3">
      <c r="B449"/>
      <c r="C449"/>
    </row>
    <row r="450" spans="2:3" x14ac:dyDescent="0.3">
      <c r="B450"/>
      <c r="C450"/>
    </row>
    <row r="451" spans="2:3" x14ac:dyDescent="0.3">
      <c r="B451"/>
      <c r="C451"/>
    </row>
    <row r="452" spans="2:3" x14ac:dyDescent="0.3">
      <c r="B452"/>
      <c r="C452"/>
    </row>
    <row r="453" spans="2:3" x14ac:dyDescent="0.3">
      <c r="B453"/>
      <c r="C453"/>
    </row>
    <row r="454" spans="2:3" x14ac:dyDescent="0.3">
      <c r="B454"/>
      <c r="C454"/>
    </row>
    <row r="455" spans="2:3" x14ac:dyDescent="0.3">
      <c r="B455"/>
      <c r="C455"/>
    </row>
    <row r="456" spans="2:3" x14ac:dyDescent="0.3">
      <c r="B456"/>
      <c r="C456"/>
    </row>
    <row r="457" spans="2:3" x14ac:dyDescent="0.3">
      <c r="B457"/>
      <c r="C457"/>
    </row>
    <row r="458" spans="2:3" x14ac:dyDescent="0.3">
      <c r="B458"/>
      <c r="C458"/>
    </row>
    <row r="459" spans="2:3" x14ac:dyDescent="0.3">
      <c r="B459"/>
      <c r="C459"/>
    </row>
    <row r="460" spans="2:3" x14ac:dyDescent="0.3">
      <c r="B460"/>
      <c r="C460"/>
    </row>
    <row r="461" spans="2:3" x14ac:dyDescent="0.3">
      <c r="B461"/>
      <c r="C461"/>
    </row>
    <row r="462" spans="2:3" x14ac:dyDescent="0.3">
      <c r="B462"/>
      <c r="C462"/>
    </row>
    <row r="463" spans="2:3" x14ac:dyDescent="0.3">
      <c r="B463"/>
      <c r="C463"/>
    </row>
    <row r="464" spans="2:3" x14ac:dyDescent="0.3">
      <c r="B464"/>
      <c r="C464"/>
    </row>
    <row r="465" spans="2:3" x14ac:dyDescent="0.3">
      <c r="B465"/>
      <c r="C465"/>
    </row>
    <row r="466" spans="2:3" x14ac:dyDescent="0.3">
      <c r="B466"/>
      <c r="C466"/>
    </row>
    <row r="467" spans="2:3" x14ac:dyDescent="0.3">
      <c r="B467"/>
      <c r="C467"/>
    </row>
    <row r="468" spans="2:3" x14ac:dyDescent="0.3">
      <c r="B468"/>
      <c r="C468"/>
    </row>
    <row r="469" spans="2:3" x14ac:dyDescent="0.3">
      <c r="B469"/>
      <c r="C469"/>
    </row>
    <row r="470" spans="2:3" x14ac:dyDescent="0.3">
      <c r="B470"/>
      <c r="C470"/>
    </row>
    <row r="471" spans="2:3" x14ac:dyDescent="0.3">
      <c r="B471"/>
      <c r="C471"/>
    </row>
    <row r="472" spans="2:3" x14ac:dyDescent="0.3">
      <c r="B472"/>
      <c r="C472"/>
    </row>
    <row r="473" spans="2:3" x14ac:dyDescent="0.3">
      <c r="B473"/>
      <c r="C473"/>
    </row>
    <row r="474" spans="2:3" x14ac:dyDescent="0.3">
      <c r="B474"/>
      <c r="C474"/>
    </row>
    <row r="475" spans="2:3" x14ac:dyDescent="0.3">
      <c r="B475"/>
      <c r="C475"/>
    </row>
    <row r="476" spans="2:3" x14ac:dyDescent="0.3">
      <c r="B476"/>
      <c r="C476"/>
    </row>
    <row r="477" spans="2:3" x14ac:dyDescent="0.3">
      <c r="B477"/>
      <c r="C477"/>
    </row>
    <row r="478" spans="2:3" x14ac:dyDescent="0.3">
      <c r="B478"/>
      <c r="C478"/>
    </row>
    <row r="479" spans="2:3" x14ac:dyDescent="0.3">
      <c r="B479"/>
      <c r="C479"/>
    </row>
    <row r="480" spans="2:3" x14ac:dyDescent="0.3">
      <c r="B480"/>
      <c r="C480"/>
    </row>
    <row r="481" spans="2:3" x14ac:dyDescent="0.3">
      <c r="B481"/>
      <c r="C481"/>
    </row>
    <row r="482" spans="2:3" x14ac:dyDescent="0.3">
      <c r="B482"/>
      <c r="C482"/>
    </row>
    <row r="483" spans="2:3" x14ac:dyDescent="0.3">
      <c r="B483"/>
      <c r="C483"/>
    </row>
    <row r="484" spans="2:3" x14ac:dyDescent="0.3">
      <c r="B484"/>
      <c r="C484"/>
    </row>
    <row r="485" spans="2:3" x14ac:dyDescent="0.3">
      <c r="B485"/>
      <c r="C485"/>
    </row>
    <row r="486" spans="2:3" x14ac:dyDescent="0.3">
      <c r="B486"/>
      <c r="C486"/>
    </row>
    <row r="487" spans="2:3" x14ac:dyDescent="0.3">
      <c r="B487"/>
      <c r="C487"/>
    </row>
    <row r="488" spans="2:3" x14ac:dyDescent="0.3">
      <c r="B488"/>
      <c r="C488"/>
    </row>
    <row r="489" spans="2:3" x14ac:dyDescent="0.3">
      <c r="B489"/>
      <c r="C489"/>
    </row>
  </sheetData>
  <mergeCells count="1">
    <mergeCell ref="B194:H194"/>
  </mergeCell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Problem_1</vt:lpstr>
      <vt:lpstr>Data_Lookup</vt:lpstr>
      <vt:lpstr>Data_Set_Raw</vt:lpstr>
      <vt:lpstr>Data_Set_Clean</vt:lpstr>
      <vt:lpstr>Problem_2</vt:lpstr>
      <vt:lpstr>Data_Set and 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riyanshi agrawal</dc:creator>
  <cp:lastModifiedBy>riyanshi agrawal</cp:lastModifiedBy>
  <dcterms:created xsi:type="dcterms:W3CDTF">2021-08-29T16:32:13Z</dcterms:created>
  <dcterms:modified xsi:type="dcterms:W3CDTF">2021-08-29T16:38:49Z</dcterms:modified>
</cp:coreProperties>
</file>