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ancol\DATA ANCOL\DATA FIX DATABASE\"/>
    </mc:Choice>
  </mc:AlternateContent>
  <bookViews>
    <workbookView xWindow="480" yWindow="345" windowWidth="19875" windowHeight="7725"/>
  </bookViews>
  <sheets>
    <sheet name="sEAVIEW " sheetId="2" r:id="rId1"/>
    <sheet name="ANCOLVIEW" sheetId="1" r:id="rId2"/>
    <sheet name="Sheet3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BX40" i="1" l="1"/>
  <c r="BY40" i="1"/>
  <c r="CV40" i="1"/>
  <c r="BX41" i="1"/>
  <c r="BY41" i="1"/>
  <c r="BX42" i="1"/>
  <c r="BY42" i="1"/>
  <c r="BX43" i="1"/>
  <c r="BY43" i="1"/>
  <c r="BX44" i="1"/>
  <c r="BY44" i="1"/>
  <c r="BX45" i="1"/>
  <c r="BY45" i="1"/>
  <c r="BX46" i="1"/>
  <c r="BY46" i="1"/>
  <c r="BX47" i="1"/>
  <c r="BY47" i="1"/>
  <c r="BX48" i="1"/>
  <c r="BY48" i="1"/>
  <c r="BX49" i="1"/>
  <c r="BY49" i="1"/>
  <c r="BX50" i="1"/>
  <c r="BY50" i="1"/>
  <c r="BX51" i="1"/>
  <c r="BY51" i="1"/>
  <c r="BX52" i="1"/>
  <c r="BY52" i="1"/>
  <c r="BX53" i="1"/>
  <c r="BY53" i="1"/>
  <c r="BX54" i="1"/>
  <c r="BY54" i="1"/>
  <c r="BX55" i="1"/>
  <c r="BY55" i="1"/>
  <c r="BX56" i="1"/>
  <c r="BY56" i="1"/>
  <c r="BX57" i="1"/>
  <c r="BY57" i="1"/>
  <c r="BX58" i="1"/>
  <c r="BY58" i="1"/>
  <c r="BX59" i="1"/>
  <c r="BY59" i="1"/>
  <c r="BX61" i="1"/>
  <c r="BY61" i="1"/>
  <c r="BX62" i="1"/>
  <c r="BY62" i="1"/>
  <c r="BX63" i="1"/>
  <c r="BY63" i="1"/>
  <c r="BX64" i="1"/>
  <c r="BY64" i="1"/>
  <c r="BX65" i="1"/>
  <c r="BY65" i="1"/>
  <c r="BX66" i="1"/>
  <c r="BY66" i="1"/>
  <c r="BX67" i="1"/>
  <c r="BY67" i="1"/>
  <c r="BX68" i="1"/>
  <c r="BY68" i="1"/>
  <c r="BX69" i="1"/>
  <c r="BY69" i="1"/>
  <c r="BX70" i="1"/>
  <c r="BY70" i="1"/>
  <c r="BX71" i="1"/>
  <c r="BY71" i="1"/>
  <c r="BX72" i="1"/>
  <c r="BY72" i="1"/>
  <c r="BX73" i="1"/>
  <c r="BY73" i="1"/>
  <c r="BX74" i="1"/>
  <c r="BY74" i="1"/>
  <c r="BX75" i="1"/>
  <c r="BY75" i="1"/>
  <c r="BX76" i="1"/>
  <c r="BY76" i="1"/>
  <c r="BX77" i="1"/>
  <c r="BY77" i="1"/>
  <c r="BX78" i="1"/>
  <c r="BY78" i="1"/>
  <c r="BX79" i="1"/>
  <c r="BY79" i="1"/>
  <c r="BX80" i="1"/>
  <c r="BY80" i="1"/>
  <c r="BX81" i="1"/>
  <c r="BY81" i="1"/>
  <c r="BX82" i="1"/>
  <c r="BY82" i="1"/>
  <c r="BX83" i="1"/>
  <c r="BY83" i="1"/>
  <c r="BX84" i="1"/>
  <c r="BY84" i="1"/>
  <c r="BX85" i="1"/>
  <c r="BY85" i="1"/>
  <c r="BX86" i="1"/>
  <c r="BY86" i="1"/>
  <c r="BX87" i="1"/>
  <c r="BY87" i="1"/>
  <c r="BX88" i="1"/>
  <c r="BY88" i="1"/>
  <c r="BX89" i="1"/>
  <c r="BY89" i="1"/>
  <c r="BX90" i="1"/>
  <c r="BY90" i="1"/>
  <c r="BX91" i="1"/>
  <c r="BY91" i="1"/>
  <c r="BX93" i="1"/>
  <c r="BY93" i="1"/>
  <c r="BX94" i="1"/>
  <c r="BY94" i="1"/>
  <c r="BX95" i="1"/>
  <c r="BY95" i="1"/>
  <c r="BX96" i="1"/>
  <c r="BY96" i="1"/>
  <c r="BX97" i="1"/>
  <c r="BY97" i="1"/>
  <c r="BX98" i="1"/>
  <c r="BY98" i="1"/>
  <c r="BX99" i="1"/>
  <c r="BY99" i="1"/>
  <c r="BX100" i="1"/>
  <c r="BY100" i="1"/>
  <c r="BX101" i="1"/>
  <c r="BY101" i="1"/>
  <c r="BX102" i="1"/>
  <c r="BY102" i="1"/>
  <c r="BX103" i="1"/>
  <c r="BY103" i="1"/>
  <c r="BX104" i="1"/>
  <c r="BY104" i="1"/>
  <c r="BX105" i="1"/>
  <c r="BY105" i="1"/>
  <c r="BX106" i="1"/>
  <c r="BY106" i="1"/>
  <c r="BX107" i="1"/>
  <c r="BY107" i="1"/>
  <c r="BX108" i="1"/>
  <c r="BY108" i="1"/>
  <c r="BX109" i="1"/>
  <c r="BY109" i="1"/>
  <c r="BX110" i="1"/>
  <c r="BY110" i="1"/>
  <c r="BX111" i="1"/>
  <c r="BY111" i="1"/>
  <c r="BX112" i="1"/>
  <c r="BY112" i="1"/>
  <c r="BX113" i="1"/>
  <c r="BY113" i="1"/>
  <c r="BX114" i="1"/>
  <c r="BY114" i="1"/>
  <c r="BX115" i="1"/>
  <c r="BY115" i="1"/>
  <c r="BX116" i="1"/>
  <c r="BY116" i="1"/>
  <c r="BX117" i="1"/>
  <c r="BY117" i="1"/>
  <c r="BX118" i="1"/>
  <c r="BY118" i="1"/>
  <c r="BX119" i="1"/>
  <c r="BY119" i="1"/>
  <c r="BX120" i="1"/>
  <c r="BY120" i="1"/>
  <c r="BX121" i="1"/>
  <c r="BY121" i="1"/>
  <c r="BX122" i="1"/>
  <c r="BY122" i="1"/>
  <c r="BX123" i="1"/>
  <c r="BY123" i="1"/>
  <c r="BX124" i="1"/>
  <c r="BY124" i="1"/>
  <c r="BX125" i="1"/>
  <c r="BY125" i="1"/>
  <c r="BX126" i="1"/>
  <c r="BY126" i="1"/>
  <c r="BX127" i="1"/>
  <c r="BY127" i="1"/>
  <c r="BX128" i="1"/>
  <c r="BY128" i="1"/>
  <c r="BX129" i="1"/>
  <c r="BY129" i="1"/>
  <c r="BX130" i="1"/>
  <c r="BY130" i="1"/>
  <c r="BX131" i="1"/>
  <c r="BY131" i="1"/>
  <c r="BX132" i="1"/>
  <c r="BY132" i="1"/>
  <c r="BX133" i="1"/>
  <c r="BY133" i="1"/>
  <c r="BX134" i="1"/>
  <c r="BY134" i="1"/>
  <c r="BX135" i="1"/>
  <c r="BY135" i="1"/>
  <c r="BX136" i="1"/>
  <c r="BY136" i="1"/>
  <c r="BX137" i="1"/>
  <c r="BY137" i="1"/>
  <c r="BX138" i="1"/>
  <c r="BY138" i="1"/>
  <c r="BX139" i="1"/>
  <c r="BY139" i="1"/>
  <c r="BX140" i="1"/>
  <c r="BY140" i="1"/>
  <c r="BX141" i="1"/>
  <c r="BY141" i="1"/>
  <c r="BX142" i="1"/>
  <c r="BY142" i="1"/>
  <c r="BX143" i="1"/>
  <c r="BY143" i="1"/>
  <c r="BX144" i="1"/>
  <c r="BY144" i="1"/>
  <c r="BX145" i="1"/>
  <c r="BY145" i="1"/>
  <c r="BX146" i="1"/>
  <c r="BY146" i="1"/>
  <c r="BX147" i="1"/>
  <c r="BY147" i="1"/>
  <c r="BX148" i="1"/>
  <c r="BY148" i="1"/>
  <c r="BX149" i="1"/>
  <c r="BY149" i="1"/>
  <c r="BX150" i="1"/>
  <c r="BY150" i="1"/>
  <c r="BX151" i="1"/>
  <c r="BY151" i="1"/>
  <c r="BX152" i="1"/>
  <c r="BY152" i="1"/>
  <c r="BX153" i="1"/>
  <c r="BY153" i="1"/>
  <c r="BX154" i="1"/>
  <c r="BY154" i="1"/>
  <c r="BX155" i="1"/>
  <c r="BY155" i="1"/>
  <c r="BX156" i="1"/>
  <c r="BY156" i="1"/>
  <c r="BX157" i="1"/>
  <c r="BY157" i="1"/>
  <c r="BX158" i="1"/>
  <c r="BY158" i="1"/>
  <c r="BX159" i="1"/>
  <c r="BY159" i="1"/>
  <c r="BX160" i="1"/>
  <c r="BY160" i="1"/>
  <c r="BX161" i="1"/>
  <c r="BY161" i="1"/>
  <c r="BX162" i="1"/>
  <c r="BY162" i="1"/>
  <c r="BX163" i="1"/>
  <c r="BY163" i="1"/>
  <c r="BX164" i="1"/>
  <c r="BY164" i="1"/>
  <c r="BX165" i="1"/>
  <c r="BY165" i="1"/>
  <c r="BX166" i="1"/>
  <c r="BY166" i="1"/>
  <c r="BX167" i="1"/>
  <c r="BY167" i="1"/>
  <c r="BX168" i="1"/>
  <c r="BY168" i="1"/>
  <c r="BX169" i="1"/>
  <c r="BY169" i="1"/>
  <c r="BX170" i="1"/>
  <c r="BY170" i="1"/>
  <c r="BX171" i="1"/>
  <c r="BY171" i="1"/>
  <c r="BX172" i="1"/>
  <c r="BY172" i="1"/>
  <c r="BX173" i="1"/>
  <c r="BY173" i="1"/>
  <c r="BX174" i="1"/>
  <c r="BY174" i="1"/>
  <c r="BX175" i="1"/>
  <c r="BY175" i="1"/>
  <c r="BX176" i="1"/>
  <c r="BY176" i="1"/>
  <c r="BX177" i="1"/>
  <c r="BY177" i="1"/>
  <c r="BX178" i="1"/>
  <c r="BY178" i="1"/>
  <c r="BX179" i="1"/>
  <c r="BY179" i="1"/>
  <c r="CH180" i="1"/>
  <c r="CX299" i="1"/>
  <c r="CY299" i="1" s="1"/>
  <c r="CX300" i="1"/>
  <c r="CY300" i="1" s="1"/>
  <c r="CX301" i="1"/>
  <c r="CY301" i="1" s="1"/>
  <c r="AP350" i="2"/>
  <c r="AO350" i="2"/>
  <c r="AC330" i="2"/>
  <c r="AG318" i="2"/>
  <c r="AC318" i="2"/>
  <c r="AD318" i="2" s="1"/>
  <c r="L318" i="2"/>
  <c r="J318" i="2"/>
  <c r="K318" i="2" s="1"/>
  <c r="O318" i="2" s="1"/>
  <c r="I318" i="2"/>
  <c r="H318" i="2"/>
  <c r="G318" i="2"/>
  <c r="AG317" i="2"/>
  <c r="AC317" i="2"/>
  <c r="AD317" i="2" s="1"/>
  <c r="L317" i="2"/>
  <c r="J317" i="2"/>
  <c r="K317" i="2" s="1"/>
  <c r="O317" i="2" s="1"/>
  <c r="I317" i="2"/>
  <c r="H317" i="2"/>
  <c r="G317" i="2"/>
  <c r="AG316" i="2"/>
  <c r="AC316" i="2"/>
  <c r="AD316" i="2" s="1"/>
  <c r="L316" i="2"/>
  <c r="J316" i="2"/>
  <c r="K316" i="2" s="1"/>
  <c r="O316" i="2" s="1"/>
  <c r="I316" i="2"/>
  <c r="H316" i="2"/>
  <c r="G316" i="2"/>
  <c r="AG315" i="2"/>
  <c r="AC315" i="2"/>
  <c r="AD315" i="2" s="1"/>
  <c r="L315" i="2"/>
  <c r="J315" i="2"/>
  <c r="K315" i="2" s="1"/>
  <c r="O315" i="2" s="1"/>
  <c r="P315" i="2" s="1"/>
  <c r="I315" i="2"/>
  <c r="H315" i="2"/>
  <c r="G315" i="2"/>
  <c r="AG314" i="2"/>
  <c r="AC314" i="2"/>
  <c r="AD314" i="2" s="1"/>
  <c r="L314" i="2"/>
  <c r="J314" i="2"/>
  <c r="K314" i="2" s="1"/>
  <c r="O314" i="2" s="1"/>
  <c r="P314" i="2" s="1"/>
  <c r="I314" i="2"/>
  <c r="H314" i="2"/>
  <c r="G314" i="2"/>
  <c r="AG313" i="2"/>
  <c r="AC313" i="2"/>
  <c r="AD313" i="2" s="1"/>
  <c r="L313" i="2"/>
  <c r="J313" i="2"/>
  <c r="K313" i="2" s="1"/>
  <c r="I313" i="2"/>
  <c r="H313" i="2"/>
  <c r="G313" i="2"/>
  <c r="AG312" i="2"/>
  <c r="AC312" i="2"/>
  <c r="AD312" i="2" s="1"/>
  <c r="L312" i="2"/>
  <c r="J312" i="2"/>
  <c r="K312" i="2" s="1"/>
  <c r="O312" i="2" s="1"/>
  <c r="I312" i="2"/>
  <c r="H312" i="2"/>
  <c r="G312" i="2"/>
  <c r="AG311" i="2"/>
  <c r="AC311" i="2"/>
  <c r="AD311" i="2" s="1"/>
  <c r="L311" i="2"/>
  <c r="J311" i="2"/>
  <c r="K311" i="2" s="1"/>
  <c r="O311" i="2" s="1"/>
  <c r="I311" i="2"/>
  <c r="H311" i="2"/>
  <c r="G311" i="2"/>
  <c r="AG310" i="2"/>
  <c r="AC310" i="2"/>
  <c r="AD310" i="2" s="1"/>
  <c r="L310" i="2"/>
  <c r="J310" i="2"/>
  <c r="K310" i="2" s="1"/>
  <c r="O310" i="2" s="1"/>
  <c r="I310" i="2"/>
  <c r="H310" i="2"/>
  <c r="G310" i="2"/>
  <c r="AG309" i="2"/>
  <c r="AC309" i="2"/>
  <c r="AD309" i="2" s="1"/>
  <c r="L309" i="2"/>
  <c r="J309" i="2"/>
  <c r="K309" i="2" s="1"/>
  <c r="O309" i="2" s="1"/>
  <c r="I309" i="2"/>
  <c r="H309" i="2"/>
  <c r="G309" i="2"/>
  <c r="AG308" i="2"/>
  <c r="AC308" i="2"/>
  <c r="AD308" i="2" s="1"/>
  <c r="L308" i="2"/>
  <c r="J308" i="2"/>
  <c r="K308" i="2" s="1"/>
  <c r="O308" i="2" s="1"/>
  <c r="P308" i="2" s="1"/>
  <c r="I308" i="2"/>
  <c r="H308" i="2"/>
  <c r="G308" i="2"/>
  <c r="AG307" i="2"/>
  <c r="AC307" i="2"/>
  <c r="AD307" i="2" s="1"/>
  <c r="L307" i="2"/>
  <c r="J307" i="2"/>
  <c r="K307" i="2" s="1"/>
  <c r="O307" i="2" s="1"/>
  <c r="P307" i="2" s="1"/>
  <c r="I307" i="2"/>
  <c r="H307" i="2"/>
  <c r="G307" i="2"/>
  <c r="AG306" i="2"/>
  <c r="AC306" i="2"/>
  <c r="AD306" i="2" s="1"/>
  <c r="L306" i="2"/>
  <c r="J306" i="2"/>
  <c r="K306" i="2" s="1"/>
  <c r="I306" i="2"/>
  <c r="H306" i="2"/>
  <c r="G306" i="2"/>
  <c r="AG305" i="2"/>
  <c r="AC305" i="2"/>
  <c r="AD305" i="2" s="1"/>
  <c r="L305" i="2"/>
  <c r="J305" i="2"/>
  <c r="K305" i="2" s="1"/>
  <c r="O305" i="2" s="1"/>
  <c r="P305" i="2" s="1"/>
  <c r="I305" i="2"/>
  <c r="H305" i="2"/>
  <c r="G305" i="2"/>
  <c r="AG304" i="2"/>
  <c r="AC304" i="2"/>
  <c r="AD304" i="2" s="1"/>
  <c r="L304" i="2"/>
  <c r="J304" i="2"/>
  <c r="K304" i="2" s="1"/>
  <c r="O304" i="2" s="1"/>
  <c r="N304" i="2" s="1"/>
  <c r="V304" i="2" s="1"/>
  <c r="AI304" i="2" s="1"/>
  <c r="I304" i="2"/>
  <c r="H304" i="2"/>
  <c r="G304" i="2"/>
  <c r="AG303" i="2"/>
  <c r="AC303" i="2"/>
  <c r="AD303" i="2" s="1"/>
  <c r="L303" i="2"/>
  <c r="J303" i="2"/>
  <c r="K303" i="2" s="1"/>
  <c r="O303" i="2" s="1"/>
  <c r="I303" i="2"/>
  <c r="H303" i="2"/>
  <c r="G303" i="2"/>
  <c r="AG302" i="2"/>
  <c r="AC302" i="2"/>
  <c r="AD302" i="2" s="1"/>
  <c r="L302" i="2"/>
  <c r="J302" i="2"/>
  <c r="K302" i="2" s="1"/>
  <c r="O302" i="2" s="1"/>
  <c r="I302" i="2"/>
  <c r="H302" i="2"/>
  <c r="G302" i="2"/>
  <c r="AG301" i="2"/>
  <c r="AC301" i="2"/>
  <c r="AD301" i="2" s="1"/>
  <c r="L301" i="2"/>
  <c r="J301" i="2"/>
  <c r="K301" i="2" s="1"/>
  <c r="O301" i="2" s="1"/>
  <c r="I301" i="2"/>
  <c r="H301" i="2"/>
  <c r="G301" i="2"/>
  <c r="AG300" i="2"/>
  <c r="AD300" i="2"/>
  <c r="AC300" i="2"/>
  <c r="L300" i="2"/>
  <c r="J300" i="2"/>
  <c r="K300" i="2" s="1"/>
  <c r="O300" i="2" s="1"/>
  <c r="I300" i="2"/>
  <c r="H300" i="2"/>
  <c r="G300" i="2"/>
  <c r="AG299" i="2"/>
  <c r="AD299" i="2"/>
  <c r="AC299" i="2"/>
  <c r="L299" i="2"/>
  <c r="J299" i="2"/>
  <c r="K299" i="2" s="1"/>
  <c r="O299" i="2" s="1"/>
  <c r="I299" i="2"/>
  <c r="H299" i="2"/>
  <c r="G299" i="2"/>
  <c r="AG298" i="2"/>
  <c r="AD298" i="2"/>
  <c r="AC298" i="2"/>
  <c r="L298" i="2"/>
  <c r="J298" i="2"/>
  <c r="K298" i="2" s="1"/>
  <c r="I298" i="2"/>
  <c r="H298" i="2"/>
  <c r="G298" i="2"/>
  <c r="AG297" i="2"/>
  <c r="AD297" i="2"/>
  <c r="AC297" i="2"/>
  <c r="L297" i="2"/>
  <c r="J297" i="2"/>
  <c r="K297" i="2" s="1"/>
  <c r="O297" i="2" s="1"/>
  <c r="I297" i="2"/>
  <c r="H297" i="2"/>
  <c r="G297" i="2"/>
  <c r="AG296" i="2"/>
  <c r="AD296" i="2"/>
  <c r="AC296" i="2"/>
  <c r="L296" i="2"/>
  <c r="J296" i="2"/>
  <c r="K296" i="2" s="1"/>
  <c r="I296" i="2"/>
  <c r="H296" i="2"/>
  <c r="G296" i="2"/>
  <c r="AG295" i="2"/>
  <c r="AC295" i="2"/>
  <c r="AD295" i="2" s="1"/>
  <c r="L295" i="2"/>
  <c r="K295" i="2"/>
  <c r="O295" i="2" s="1"/>
  <c r="J295" i="2"/>
  <c r="I295" i="2"/>
  <c r="H295" i="2"/>
  <c r="G295" i="2"/>
  <c r="AG294" i="2"/>
  <c r="AC294" i="2"/>
  <c r="AD294" i="2" s="1"/>
  <c r="L294" i="2"/>
  <c r="J294" i="2"/>
  <c r="K294" i="2" s="1"/>
  <c r="I294" i="2"/>
  <c r="H294" i="2"/>
  <c r="G294" i="2"/>
  <c r="AG293" i="2"/>
  <c r="AC293" i="2"/>
  <c r="AD293" i="2" s="1"/>
  <c r="L293" i="2"/>
  <c r="J293" i="2"/>
  <c r="K293" i="2" s="1"/>
  <c r="I293" i="2"/>
  <c r="H293" i="2"/>
  <c r="G293" i="2"/>
  <c r="AG292" i="2"/>
  <c r="AC292" i="2"/>
  <c r="AD292" i="2" s="1"/>
  <c r="L292" i="2"/>
  <c r="J292" i="2"/>
  <c r="K292" i="2" s="1"/>
  <c r="I292" i="2"/>
  <c r="H292" i="2"/>
  <c r="G292" i="2"/>
  <c r="AG291" i="2"/>
  <c r="AC291" i="2"/>
  <c r="AD291" i="2" s="1"/>
  <c r="L291" i="2"/>
  <c r="J291" i="2"/>
  <c r="K291" i="2" s="1"/>
  <c r="I291" i="2"/>
  <c r="H291" i="2"/>
  <c r="G291" i="2"/>
  <c r="BW205" i="2" s="1"/>
  <c r="AG290" i="2"/>
  <c r="AC290" i="2"/>
  <c r="AD290" i="2" s="1"/>
  <c r="L290" i="2"/>
  <c r="J290" i="2"/>
  <c r="K290" i="2" s="1"/>
  <c r="I290" i="2"/>
  <c r="H290" i="2"/>
  <c r="G290" i="2"/>
  <c r="AG289" i="2"/>
  <c r="AC289" i="2"/>
  <c r="AD289" i="2" s="1"/>
  <c r="L289" i="2"/>
  <c r="J289" i="2"/>
  <c r="K289" i="2" s="1"/>
  <c r="I289" i="2"/>
  <c r="H289" i="2"/>
  <c r="G289" i="2"/>
  <c r="AG288" i="2"/>
  <c r="AC288" i="2"/>
  <c r="AD288" i="2" s="1"/>
  <c r="L288" i="2"/>
  <c r="J288" i="2"/>
  <c r="K288" i="2" s="1"/>
  <c r="I288" i="2"/>
  <c r="H288" i="2"/>
  <c r="G288" i="2"/>
  <c r="BW202" i="2" s="1"/>
  <c r="AG287" i="2"/>
  <c r="AC287" i="2"/>
  <c r="AD287" i="2" s="1"/>
  <c r="L287" i="2"/>
  <c r="K287" i="2"/>
  <c r="O287" i="2" s="1"/>
  <c r="J287" i="2"/>
  <c r="I287" i="2"/>
  <c r="H287" i="2"/>
  <c r="G287" i="2"/>
  <c r="AG286" i="2"/>
  <c r="AC286" i="2"/>
  <c r="AD286" i="2" s="1"/>
  <c r="L286" i="2"/>
  <c r="K286" i="2"/>
  <c r="O286" i="2" s="1"/>
  <c r="J286" i="2"/>
  <c r="I286" i="2"/>
  <c r="H286" i="2"/>
  <c r="G286" i="2"/>
  <c r="AG285" i="2"/>
  <c r="AC285" i="2"/>
  <c r="AD285" i="2" s="1"/>
  <c r="L285" i="2"/>
  <c r="J285" i="2"/>
  <c r="K285" i="2" s="1"/>
  <c r="O285" i="2" s="1"/>
  <c r="I285" i="2"/>
  <c r="H285" i="2"/>
  <c r="G285" i="2"/>
  <c r="AG284" i="2"/>
  <c r="AC284" i="2"/>
  <c r="AD284" i="2" s="1"/>
  <c r="L284" i="2"/>
  <c r="J284" i="2"/>
  <c r="K284" i="2" s="1"/>
  <c r="O284" i="2" s="1"/>
  <c r="I284" i="2"/>
  <c r="H284" i="2"/>
  <c r="G284" i="2"/>
  <c r="AG283" i="2"/>
  <c r="AD283" i="2"/>
  <c r="AC283" i="2"/>
  <c r="L283" i="2"/>
  <c r="J283" i="2"/>
  <c r="K283" i="2" s="1"/>
  <c r="O283" i="2" s="1"/>
  <c r="I283" i="2"/>
  <c r="H283" i="2"/>
  <c r="G283" i="2"/>
  <c r="AG282" i="2"/>
  <c r="AD282" i="2"/>
  <c r="AC282" i="2"/>
  <c r="L282" i="2"/>
  <c r="J282" i="2"/>
  <c r="K282" i="2" s="1"/>
  <c r="O282" i="2" s="1"/>
  <c r="I282" i="2"/>
  <c r="H282" i="2"/>
  <c r="G282" i="2"/>
  <c r="AG281" i="2"/>
  <c r="AD281" i="2"/>
  <c r="AC281" i="2"/>
  <c r="L281" i="2"/>
  <c r="J281" i="2"/>
  <c r="K281" i="2" s="1"/>
  <c r="O281" i="2" s="1"/>
  <c r="I281" i="2"/>
  <c r="H281" i="2"/>
  <c r="G281" i="2"/>
  <c r="AG280" i="2"/>
  <c r="AD280" i="2"/>
  <c r="AC280" i="2"/>
  <c r="L280" i="2"/>
  <c r="J280" i="2"/>
  <c r="K280" i="2" s="1"/>
  <c r="O280" i="2" s="1"/>
  <c r="I280" i="2"/>
  <c r="H280" i="2"/>
  <c r="G280" i="2"/>
  <c r="AG279" i="2"/>
  <c r="AD279" i="2"/>
  <c r="AC279" i="2"/>
  <c r="L279" i="2"/>
  <c r="J279" i="2"/>
  <c r="K279" i="2" s="1"/>
  <c r="O279" i="2" s="1"/>
  <c r="I279" i="2"/>
  <c r="H279" i="2"/>
  <c r="G279" i="2"/>
  <c r="AG278" i="2"/>
  <c r="AD278" i="2"/>
  <c r="AC278" i="2"/>
  <c r="L278" i="2"/>
  <c r="J278" i="2"/>
  <c r="K278" i="2" s="1"/>
  <c r="O278" i="2" s="1"/>
  <c r="I278" i="2"/>
  <c r="H278" i="2"/>
  <c r="G278" i="2"/>
  <c r="AG277" i="2"/>
  <c r="AD277" i="2"/>
  <c r="AC277" i="2"/>
  <c r="L277" i="2"/>
  <c r="J277" i="2"/>
  <c r="K277" i="2" s="1"/>
  <c r="I277" i="2"/>
  <c r="H277" i="2"/>
  <c r="G277" i="2"/>
  <c r="AG276" i="2"/>
  <c r="AD276" i="2"/>
  <c r="AC276" i="2"/>
  <c r="L276" i="2"/>
  <c r="J276" i="2"/>
  <c r="K276" i="2" s="1"/>
  <c r="O276" i="2" s="1"/>
  <c r="I276" i="2"/>
  <c r="H276" i="2"/>
  <c r="G276" i="2"/>
  <c r="AG275" i="2"/>
  <c r="AD275" i="2"/>
  <c r="AC275" i="2"/>
  <c r="L275" i="2"/>
  <c r="J275" i="2"/>
  <c r="K275" i="2" s="1"/>
  <c r="O275" i="2" s="1"/>
  <c r="P275" i="2" s="1"/>
  <c r="X275" i="2" s="1"/>
  <c r="AK275" i="2" s="1"/>
  <c r="I275" i="2"/>
  <c r="H275" i="2"/>
  <c r="G275" i="2"/>
  <c r="AG274" i="2"/>
  <c r="AC274" i="2"/>
  <c r="AD274" i="2" s="1"/>
  <c r="L274" i="2"/>
  <c r="J274" i="2"/>
  <c r="K274" i="2" s="1"/>
  <c r="I274" i="2"/>
  <c r="H274" i="2"/>
  <c r="G274" i="2"/>
  <c r="AG273" i="2"/>
  <c r="AC273" i="2"/>
  <c r="AD273" i="2" s="1"/>
  <c r="L273" i="2"/>
  <c r="J273" i="2"/>
  <c r="K273" i="2" s="1"/>
  <c r="I273" i="2"/>
  <c r="H273" i="2"/>
  <c r="G273" i="2"/>
  <c r="AG272" i="2"/>
  <c r="AC272" i="2"/>
  <c r="AD272" i="2" s="1"/>
  <c r="L272" i="2"/>
  <c r="J272" i="2"/>
  <c r="K272" i="2" s="1"/>
  <c r="I272" i="2"/>
  <c r="H272" i="2"/>
  <c r="G272" i="2"/>
  <c r="BW196" i="2" s="1"/>
  <c r="AG271" i="2"/>
  <c r="AC271" i="2"/>
  <c r="AD271" i="2" s="1"/>
  <c r="L271" i="2"/>
  <c r="J271" i="2"/>
  <c r="K271" i="2" s="1"/>
  <c r="I271" i="2"/>
  <c r="H271" i="2"/>
  <c r="G271" i="2"/>
  <c r="AG270" i="2"/>
  <c r="AC270" i="2"/>
  <c r="AD270" i="2" s="1"/>
  <c r="L270" i="2"/>
  <c r="J270" i="2"/>
  <c r="K270" i="2" s="1"/>
  <c r="O270" i="2" s="1"/>
  <c r="P270" i="2" s="1"/>
  <c r="I270" i="2"/>
  <c r="H270" i="2"/>
  <c r="G270" i="2"/>
  <c r="AG269" i="2"/>
  <c r="AD269" i="2"/>
  <c r="AC269" i="2"/>
  <c r="L269" i="2"/>
  <c r="J269" i="2"/>
  <c r="K269" i="2" s="1"/>
  <c r="O269" i="2" s="1"/>
  <c r="I269" i="2"/>
  <c r="H269" i="2"/>
  <c r="G269" i="2"/>
  <c r="AG268" i="2"/>
  <c r="AC268" i="2"/>
  <c r="AD268" i="2" s="1"/>
  <c r="L268" i="2"/>
  <c r="J268" i="2"/>
  <c r="K268" i="2" s="1"/>
  <c r="I268" i="2"/>
  <c r="H268" i="2"/>
  <c r="BX194" i="2" s="1"/>
  <c r="G268" i="2"/>
  <c r="AG267" i="2"/>
  <c r="AC267" i="2"/>
  <c r="AD267" i="2" s="1"/>
  <c r="L267" i="2"/>
  <c r="J267" i="2"/>
  <c r="K267" i="2" s="1"/>
  <c r="I267" i="2"/>
  <c r="H267" i="2"/>
  <c r="BX193" i="2" s="1"/>
  <c r="G267" i="2"/>
  <c r="AG266" i="2"/>
  <c r="AC266" i="2"/>
  <c r="AD266" i="2" s="1"/>
  <c r="L266" i="2"/>
  <c r="J266" i="2"/>
  <c r="K266" i="2" s="1"/>
  <c r="I266" i="2"/>
  <c r="H266" i="2"/>
  <c r="G266" i="2"/>
  <c r="AG265" i="2"/>
  <c r="AC265" i="2"/>
  <c r="AD265" i="2" s="1"/>
  <c r="L265" i="2"/>
  <c r="J265" i="2"/>
  <c r="K265" i="2" s="1"/>
  <c r="I265" i="2"/>
  <c r="H265" i="2"/>
  <c r="BX182" i="2" s="1"/>
  <c r="G265" i="2"/>
  <c r="AG264" i="2"/>
  <c r="AC264" i="2"/>
  <c r="AD264" i="2" s="1"/>
  <c r="L264" i="2"/>
  <c r="J264" i="2"/>
  <c r="K264" i="2" s="1"/>
  <c r="I264" i="2"/>
  <c r="H264" i="2"/>
  <c r="BX181" i="2" s="1"/>
  <c r="G264" i="2"/>
  <c r="AG263" i="2"/>
  <c r="AC263" i="2"/>
  <c r="AD263" i="2" s="1"/>
  <c r="L263" i="2"/>
  <c r="J263" i="2"/>
  <c r="K263" i="2" s="1"/>
  <c r="I263" i="2"/>
  <c r="H263" i="2"/>
  <c r="G263" i="2"/>
  <c r="AG262" i="2"/>
  <c r="AC262" i="2"/>
  <c r="AD262" i="2" s="1"/>
  <c r="L262" i="2"/>
  <c r="J262" i="2"/>
  <c r="K262" i="2" s="1"/>
  <c r="I262" i="2"/>
  <c r="H262" i="2"/>
  <c r="G262" i="2"/>
  <c r="AG261" i="2"/>
  <c r="AC261" i="2"/>
  <c r="AD261" i="2" s="1"/>
  <c r="L261" i="2"/>
  <c r="J261" i="2"/>
  <c r="K261" i="2" s="1"/>
  <c r="I261" i="2"/>
  <c r="H261" i="2"/>
  <c r="G261" i="2"/>
  <c r="AG260" i="2"/>
  <c r="AC260" i="2"/>
  <c r="AD260" i="2" s="1"/>
  <c r="L260" i="2"/>
  <c r="J260" i="2"/>
  <c r="K260" i="2" s="1"/>
  <c r="I260" i="2"/>
  <c r="H260" i="2"/>
  <c r="G260" i="2"/>
  <c r="AG259" i="2"/>
  <c r="AC259" i="2"/>
  <c r="AD259" i="2" s="1"/>
  <c r="L259" i="2"/>
  <c r="J259" i="2"/>
  <c r="K259" i="2" s="1"/>
  <c r="I259" i="2"/>
  <c r="H259" i="2"/>
  <c r="G259" i="2"/>
  <c r="AG258" i="2"/>
  <c r="AC258" i="2"/>
  <c r="AD258" i="2" s="1"/>
  <c r="L258" i="2"/>
  <c r="J258" i="2"/>
  <c r="K258" i="2" s="1"/>
  <c r="I258" i="2"/>
  <c r="H258" i="2"/>
  <c r="G258" i="2"/>
  <c r="AG257" i="2"/>
  <c r="AC257" i="2"/>
  <c r="AD257" i="2" s="1"/>
  <c r="L257" i="2"/>
  <c r="J257" i="2"/>
  <c r="K257" i="2" s="1"/>
  <c r="I257" i="2"/>
  <c r="H257" i="2"/>
  <c r="G257" i="2"/>
  <c r="AG256" i="2"/>
  <c r="AC256" i="2"/>
  <c r="AD256" i="2" s="1"/>
  <c r="L256" i="2"/>
  <c r="J256" i="2"/>
  <c r="K256" i="2" s="1"/>
  <c r="I256" i="2"/>
  <c r="H256" i="2"/>
  <c r="G256" i="2"/>
  <c r="AG255" i="2"/>
  <c r="AC255" i="2"/>
  <c r="AD255" i="2" s="1"/>
  <c r="L255" i="2"/>
  <c r="J255" i="2"/>
  <c r="K255" i="2" s="1"/>
  <c r="I255" i="2"/>
  <c r="H255" i="2"/>
  <c r="G255" i="2"/>
  <c r="AG254" i="2"/>
  <c r="AC254" i="2"/>
  <c r="AD254" i="2" s="1"/>
  <c r="L254" i="2"/>
  <c r="J254" i="2"/>
  <c r="K254" i="2" s="1"/>
  <c r="I254" i="2"/>
  <c r="H254" i="2"/>
  <c r="G254" i="2"/>
  <c r="AG253" i="2"/>
  <c r="AC253" i="2"/>
  <c r="AD253" i="2" s="1"/>
  <c r="L253" i="2"/>
  <c r="J253" i="2"/>
  <c r="K253" i="2" s="1"/>
  <c r="I253" i="2"/>
  <c r="H253" i="2"/>
  <c r="G253" i="2"/>
  <c r="AG252" i="2"/>
  <c r="AC252" i="2"/>
  <c r="AD252" i="2" s="1"/>
  <c r="L252" i="2"/>
  <c r="J252" i="2"/>
  <c r="K252" i="2" s="1"/>
  <c r="I252" i="2"/>
  <c r="H252" i="2"/>
  <c r="G252" i="2"/>
  <c r="AG251" i="2"/>
  <c r="AC251" i="2"/>
  <c r="AD251" i="2" s="1"/>
  <c r="L251" i="2"/>
  <c r="K251" i="2"/>
  <c r="J251" i="2"/>
  <c r="I251" i="2"/>
  <c r="H251" i="2"/>
  <c r="G251" i="2"/>
  <c r="AG250" i="2"/>
  <c r="AC250" i="2"/>
  <c r="AD250" i="2" s="1"/>
  <c r="L250" i="2"/>
  <c r="J250" i="2"/>
  <c r="K250" i="2" s="1"/>
  <c r="I250" i="2"/>
  <c r="H250" i="2"/>
  <c r="G250" i="2"/>
  <c r="AG249" i="2"/>
  <c r="AC249" i="2"/>
  <c r="AD249" i="2" s="1"/>
  <c r="L249" i="2"/>
  <c r="J249" i="2"/>
  <c r="K249" i="2" s="1"/>
  <c r="I249" i="2"/>
  <c r="H249" i="2"/>
  <c r="G249" i="2"/>
  <c r="AG248" i="2"/>
  <c r="AC248" i="2"/>
  <c r="AD248" i="2" s="1"/>
  <c r="L248" i="2"/>
  <c r="J248" i="2"/>
  <c r="K248" i="2" s="1"/>
  <c r="I248" i="2"/>
  <c r="H248" i="2"/>
  <c r="G248" i="2"/>
  <c r="AG247" i="2"/>
  <c r="AC247" i="2"/>
  <c r="AD247" i="2" s="1"/>
  <c r="L247" i="2"/>
  <c r="J247" i="2"/>
  <c r="K247" i="2" s="1"/>
  <c r="I247" i="2"/>
  <c r="H247" i="2"/>
  <c r="G247" i="2"/>
  <c r="AG246" i="2"/>
  <c r="AC246" i="2"/>
  <c r="AD246" i="2" s="1"/>
  <c r="L246" i="2"/>
  <c r="J246" i="2"/>
  <c r="K246" i="2" s="1"/>
  <c r="I246" i="2"/>
  <c r="H246" i="2"/>
  <c r="G246" i="2"/>
  <c r="AG245" i="2"/>
  <c r="AC245" i="2"/>
  <c r="AD245" i="2" s="1"/>
  <c r="L245" i="2"/>
  <c r="J245" i="2"/>
  <c r="K245" i="2" s="1"/>
  <c r="I245" i="2"/>
  <c r="H245" i="2"/>
  <c r="G245" i="2"/>
  <c r="AG244" i="2"/>
  <c r="AC244" i="2"/>
  <c r="AD244" i="2" s="1"/>
  <c r="L244" i="2"/>
  <c r="J244" i="2"/>
  <c r="K244" i="2" s="1"/>
  <c r="I244" i="2"/>
  <c r="H244" i="2"/>
  <c r="G244" i="2"/>
  <c r="AG243" i="2"/>
  <c r="AC243" i="2"/>
  <c r="AD243" i="2" s="1"/>
  <c r="L243" i="2"/>
  <c r="J243" i="2"/>
  <c r="K243" i="2" s="1"/>
  <c r="I243" i="2"/>
  <c r="H243" i="2"/>
  <c r="G243" i="2"/>
  <c r="AG242" i="2"/>
  <c r="AC242" i="2"/>
  <c r="AD242" i="2" s="1"/>
  <c r="L242" i="2"/>
  <c r="J242" i="2"/>
  <c r="K242" i="2" s="1"/>
  <c r="I242" i="2"/>
  <c r="H242" i="2"/>
  <c r="G242" i="2"/>
  <c r="AG241" i="2"/>
  <c r="AC241" i="2"/>
  <c r="AD241" i="2" s="1"/>
  <c r="L241" i="2"/>
  <c r="J241" i="2"/>
  <c r="K241" i="2" s="1"/>
  <c r="I241" i="2"/>
  <c r="H241" i="2"/>
  <c r="G241" i="2"/>
  <c r="AG240" i="2"/>
  <c r="AC240" i="2"/>
  <c r="AD240" i="2" s="1"/>
  <c r="L240" i="2"/>
  <c r="J240" i="2"/>
  <c r="K240" i="2" s="1"/>
  <c r="I240" i="2"/>
  <c r="H240" i="2"/>
  <c r="G240" i="2"/>
  <c r="AG239" i="2"/>
  <c r="AC239" i="2"/>
  <c r="AD239" i="2" s="1"/>
  <c r="L239" i="2"/>
  <c r="J239" i="2"/>
  <c r="K239" i="2" s="1"/>
  <c r="I239" i="2"/>
  <c r="H239" i="2"/>
  <c r="G239" i="2"/>
  <c r="AG238" i="2"/>
  <c r="AC238" i="2"/>
  <c r="AD238" i="2" s="1"/>
  <c r="L238" i="2"/>
  <c r="J238" i="2"/>
  <c r="K238" i="2" s="1"/>
  <c r="I238" i="2"/>
  <c r="H238" i="2"/>
  <c r="G238" i="2"/>
  <c r="AG237" i="2"/>
  <c r="AC237" i="2"/>
  <c r="AD237" i="2" s="1"/>
  <c r="L237" i="2"/>
  <c r="J237" i="2"/>
  <c r="K237" i="2" s="1"/>
  <c r="I237" i="2"/>
  <c r="H237" i="2"/>
  <c r="G237" i="2"/>
  <c r="AG236" i="2"/>
  <c r="AC236" i="2"/>
  <c r="AD236" i="2" s="1"/>
  <c r="L236" i="2"/>
  <c r="J236" i="2"/>
  <c r="K236" i="2" s="1"/>
  <c r="I236" i="2"/>
  <c r="H236" i="2"/>
  <c r="G236" i="2"/>
  <c r="AG235" i="2"/>
  <c r="AC235" i="2"/>
  <c r="AD235" i="2" s="1"/>
  <c r="L235" i="2"/>
  <c r="J235" i="2"/>
  <c r="K235" i="2" s="1"/>
  <c r="I235" i="2"/>
  <c r="H235" i="2"/>
  <c r="G235" i="2"/>
  <c r="AG234" i="2"/>
  <c r="AC234" i="2"/>
  <c r="AD234" i="2" s="1"/>
  <c r="L234" i="2"/>
  <c r="J234" i="2"/>
  <c r="K234" i="2" s="1"/>
  <c r="I234" i="2"/>
  <c r="H234" i="2"/>
  <c r="G234" i="2"/>
  <c r="AG233" i="2"/>
  <c r="AC233" i="2"/>
  <c r="AD233" i="2" s="1"/>
  <c r="L233" i="2"/>
  <c r="J233" i="2"/>
  <c r="K233" i="2" s="1"/>
  <c r="I233" i="2"/>
  <c r="H233" i="2"/>
  <c r="G233" i="2"/>
  <c r="AG232" i="2"/>
  <c r="AC232" i="2"/>
  <c r="AD232" i="2" s="1"/>
  <c r="L232" i="2"/>
  <c r="J232" i="2"/>
  <c r="K232" i="2" s="1"/>
  <c r="I232" i="2"/>
  <c r="H232" i="2"/>
  <c r="G232" i="2"/>
  <c r="AG231" i="2"/>
  <c r="AC231" i="2"/>
  <c r="AD231" i="2" s="1"/>
  <c r="L231" i="2"/>
  <c r="J231" i="2"/>
  <c r="K231" i="2" s="1"/>
  <c r="I231" i="2"/>
  <c r="H231" i="2"/>
  <c r="G231" i="2"/>
  <c r="AG230" i="2"/>
  <c r="AC230" i="2"/>
  <c r="AD230" i="2" s="1"/>
  <c r="L230" i="2"/>
  <c r="J230" i="2"/>
  <c r="K230" i="2" s="1"/>
  <c r="I230" i="2"/>
  <c r="H230" i="2"/>
  <c r="G230" i="2"/>
  <c r="AG229" i="2"/>
  <c r="AC229" i="2"/>
  <c r="AD229" i="2" s="1"/>
  <c r="L229" i="2"/>
  <c r="J229" i="2"/>
  <c r="K229" i="2" s="1"/>
  <c r="I229" i="2"/>
  <c r="H229" i="2"/>
  <c r="G229" i="2"/>
  <c r="AG228" i="2"/>
  <c r="AC228" i="2"/>
  <c r="AD228" i="2" s="1"/>
  <c r="L228" i="2"/>
  <c r="J228" i="2"/>
  <c r="K228" i="2" s="1"/>
  <c r="I228" i="2"/>
  <c r="H228" i="2"/>
  <c r="G228" i="2"/>
  <c r="AG227" i="2"/>
  <c r="AC227" i="2"/>
  <c r="AD227" i="2" s="1"/>
  <c r="L227" i="2"/>
  <c r="J227" i="2"/>
  <c r="K227" i="2" s="1"/>
  <c r="I227" i="2"/>
  <c r="H227" i="2"/>
  <c r="G227" i="2"/>
  <c r="AG226" i="2"/>
  <c r="AC226" i="2"/>
  <c r="AD226" i="2" s="1"/>
  <c r="L226" i="2"/>
  <c r="J226" i="2"/>
  <c r="K226" i="2" s="1"/>
  <c r="I226" i="2"/>
  <c r="H226" i="2"/>
  <c r="G226" i="2"/>
  <c r="AG225" i="2"/>
  <c r="AC225" i="2"/>
  <c r="AD225" i="2" s="1"/>
  <c r="L225" i="2"/>
  <c r="J225" i="2"/>
  <c r="K225" i="2" s="1"/>
  <c r="I225" i="2"/>
  <c r="H225" i="2"/>
  <c r="G225" i="2"/>
  <c r="AG224" i="2"/>
  <c r="AC224" i="2"/>
  <c r="AD224" i="2" s="1"/>
  <c r="L224" i="2"/>
  <c r="J224" i="2"/>
  <c r="K224" i="2" s="1"/>
  <c r="I224" i="2"/>
  <c r="H224" i="2"/>
  <c r="G224" i="2"/>
  <c r="AG223" i="2"/>
  <c r="AC223" i="2"/>
  <c r="AD223" i="2" s="1"/>
  <c r="L223" i="2"/>
  <c r="J223" i="2"/>
  <c r="K223" i="2" s="1"/>
  <c r="I223" i="2"/>
  <c r="H223" i="2"/>
  <c r="G223" i="2"/>
  <c r="AG222" i="2"/>
  <c r="AC222" i="2"/>
  <c r="AD222" i="2" s="1"/>
  <c r="L222" i="2"/>
  <c r="J222" i="2"/>
  <c r="K222" i="2" s="1"/>
  <c r="I222" i="2"/>
  <c r="H222" i="2"/>
  <c r="G222" i="2"/>
  <c r="AG221" i="2"/>
  <c r="AC221" i="2"/>
  <c r="AD221" i="2" s="1"/>
  <c r="L221" i="2"/>
  <c r="J221" i="2"/>
  <c r="K221" i="2" s="1"/>
  <c r="I221" i="2"/>
  <c r="H221" i="2"/>
  <c r="G221" i="2"/>
  <c r="BW185" i="2" s="1"/>
  <c r="AG220" i="2"/>
  <c r="AC220" i="2"/>
  <c r="AD220" i="2" s="1"/>
  <c r="L220" i="2"/>
  <c r="J220" i="2"/>
  <c r="K220" i="2" s="1"/>
  <c r="I220" i="2"/>
  <c r="H220" i="2"/>
  <c r="G220" i="2"/>
  <c r="AG219" i="2"/>
  <c r="AC219" i="2"/>
  <c r="AD219" i="2" s="1"/>
  <c r="L219" i="2"/>
  <c r="J219" i="2"/>
  <c r="K219" i="2" s="1"/>
  <c r="I219" i="2"/>
  <c r="H219" i="2"/>
  <c r="G219" i="2"/>
  <c r="AG218" i="2"/>
  <c r="AC218" i="2"/>
  <c r="AD218" i="2" s="1"/>
  <c r="L218" i="2"/>
  <c r="J218" i="2"/>
  <c r="K218" i="2" s="1"/>
  <c r="I218" i="2"/>
  <c r="H218" i="2"/>
  <c r="G218" i="2"/>
  <c r="AG217" i="2"/>
  <c r="AC217" i="2"/>
  <c r="AD217" i="2" s="1"/>
  <c r="L217" i="2"/>
  <c r="J217" i="2"/>
  <c r="K217" i="2" s="1"/>
  <c r="I217" i="2"/>
  <c r="H217" i="2"/>
  <c r="G217" i="2"/>
  <c r="AG216" i="2"/>
  <c r="AC216" i="2"/>
  <c r="AD216" i="2" s="1"/>
  <c r="L216" i="2"/>
  <c r="J216" i="2"/>
  <c r="K216" i="2" s="1"/>
  <c r="I216" i="2"/>
  <c r="H216" i="2"/>
  <c r="G216" i="2"/>
  <c r="CE215" i="2"/>
  <c r="AG215" i="2"/>
  <c r="AC215" i="2"/>
  <c r="AD215" i="2" s="1"/>
  <c r="L215" i="2"/>
  <c r="J215" i="2"/>
  <c r="K215" i="2" s="1"/>
  <c r="O215" i="2" s="1"/>
  <c r="I215" i="2"/>
  <c r="H215" i="2"/>
  <c r="G215" i="2"/>
  <c r="BY214" i="2"/>
  <c r="BX214" i="2"/>
  <c r="BW214" i="2"/>
  <c r="BV214" i="2"/>
  <c r="BU214" i="2"/>
  <c r="AG214" i="2"/>
  <c r="AC214" i="2"/>
  <c r="AD214" i="2" s="1"/>
  <c r="L214" i="2"/>
  <c r="J214" i="2"/>
  <c r="K214" i="2" s="1"/>
  <c r="O214" i="2" s="1"/>
  <c r="BY166" i="2" s="1"/>
  <c r="I214" i="2"/>
  <c r="H214" i="2"/>
  <c r="G214" i="2"/>
  <c r="BY213" i="2"/>
  <c r="BX213" i="2"/>
  <c r="BW213" i="2"/>
  <c r="BV213" i="2"/>
  <c r="BU213" i="2"/>
  <c r="AG213" i="2"/>
  <c r="AC213" i="2"/>
  <c r="AD213" i="2" s="1"/>
  <c r="L213" i="2"/>
  <c r="K213" i="2"/>
  <c r="O213" i="2" s="1"/>
  <c r="J213" i="2"/>
  <c r="I213" i="2"/>
  <c r="H213" i="2"/>
  <c r="G213" i="2"/>
  <c r="BY212" i="2"/>
  <c r="BX212" i="2"/>
  <c r="BW212" i="2"/>
  <c r="BV212" i="2"/>
  <c r="BU212" i="2"/>
  <c r="AG212" i="2"/>
  <c r="AC212" i="2"/>
  <c r="AD212" i="2" s="1"/>
  <c r="L212" i="2"/>
  <c r="J212" i="2"/>
  <c r="K212" i="2" s="1"/>
  <c r="O212" i="2" s="1"/>
  <c r="BY188" i="2" s="1"/>
  <c r="I212" i="2"/>
  <c r="H212" i="2"/>
  <c r="G212" i="2"/>
  <c r="BW188" i="2" s="1"/>
  <c r="BY211" i="2"/>
  <c r="BX211" i="2"/>
  <c r="BW211" i="2"/>
  <c r="BV211" i="2"/>
  <c r="BU211" i="2"/>
  <c r="AG211" i="2"/>
  <c r="AC211" i="2"/>
  <c r="AD211" i="2" s="1"/>
  <c r="L211" i="2"/>
  <c r="O211" i="2" s="1"/>
  <c r="J211" i="2"/>
  <c r="K211" i="2" s="1"/>
  <c r="I211" i="2"/>
  <c r="H211" i="2"/>
  <c r="G211" i="2"/>
  <c r="BY210" i="2"/>
  <c r="BX210" i="2"/>
  <c r="BW210" i="2"/>
  <c r="BV210" i="2"/>
  <c r="BU210" i="2"/>
  <c r="AG210" i="2"/>
  <c r="AC210" i="2"/>
  <c r="AD210" i="2" s="1"/>
  <c r="L210" i="2"/>
  <c r="J210" i="2"/>
  <c r="K210" i="2" s="1"/>
  <c r="O210" i="2" s="1"/>
  <c r="BY131" i="2" s="1"/>
  <c r="I210" i="2"/>
  <c r="H210" i="2"/>
  <c r="G210" i="2"/>
  <c r="BX209" i="2"/>
  <c r="BW209" i="2"/>
  <c r="BV209" i="2"/>
  <c r="BU209" i="2"/>
  <c r="AG209" i="2"/>
  <c r="AC209" i="2"/>
  <c r="AD209" i="2" s="1"/>
  <c r="L209" i="2"/>
  <c r="J209" i="2"/>
  <c r="K209" i="2" s="1"/>
  <c r="O209" i="2" s="1"/>
  <c r="BY130" i="2" s="1"/>
  <c r="I209" i="2"/>
  <c r="H209" i="2"/>
  <c r="G209" i="2"/>
  <c r="BX208" i="2"/>
  <c r="BW208" i="2"/>
  <c r="BV208" i="2"/>
  <c r="BU208" i="2"/>
  <c r="AG208" i="2"/>
  <c r="AC208" i="2"/>
  <c r="AD208" i="2" s="1"/>
  <c r="L208" i="2"/>
  <c r="J208" i="2"/>
  <c r="K208" i="2" s="1"/>
  <c r="O208" i="2" s="1"/>
  <c r="I208" i="2"/>
  <c r="H208" i="2"/>
  <c r="G208" i="2"/>
  <c r="BX207" i="2"/>
  <c r="BW207" i="2"/>
  <c r="BV207" i="2"/>
  <c r="BU207" i="2"/>
  <c r="AG207" i="2"/>
  <c r="AC207" i="2"/>
  <c r="AD207" i="2" s="1"/>
  <c r="L207" i="2"/>
  <c r="O207" i="2" s="1"/>
  <c r="J207" i="2"/>
  <c r="K207" i="2" s="1"/>
  <c r="I207" i="2"/>
  <c r="H207" i="2"/>
  <c r="G207" i="2"/>
  <c r="BY206" i="2"/>
  <c r="BX206" i="2"/>
  <c r="BW206" i="2"/>
  <c r="BV206" i="2"/>
  <c r="BU206" i="2"/>
  <c r="AG206" i="2"/>
  <c r="AC206" i="2"/>
  <c r="AD206" i="2" s="1"/>
  <c r="L206" i="2"/>
  <c r="J206" i="2"/>
  <c r="K206" i="2" s="1"/>
  <c r="O206" i="2" s="1"/>
  <c r="BY127" i="2" s="1"/>
  <c r="I206" i="2"/>
  <c r="H206" i="2"/>
  <c r="G206" i="2"/>
  <c r="BX205" i="2"/>
  <c r="BV205" i="2"/>
  <c r="BU205" i="2"/>
  <c r="AG205" i="2"/>
  <c r="AC205" i="2"/>
  <c r="AD205" i="2" s="1"/>
  <c r="L205" i="2"/>
  <c r="J205" i="2"/>
  <c r="K205" i="2" s="1"/>
  <c r="O205" i="2" s="1"/>
  <c r="BY126" i="2" s="1"/>
  <c r="I205" i="2"/>
  <c r="H205" i="2"/>
  <c r="G205" i="2"/>
  <c r="BX204" i="2"/>
  <c r="BW204" i="2"/>
  <c r="BV204" i="2"/>
  <c r="BU204" i="2"/>
  <c r="AG204" i="2"/>
  <c r="AC204" i="2"/>
  <c r="AD204" i="2" s="1"/>
  <c r="L204" i="2"/>
  <c r="K204" i="2"/>
  <c r="O204" i="2" s="1"/>
  <c r="J204" i="2"/>
  <c r="I204" i="2"/>
  <c r="H204" i="2"/>
  <c r="G204" i="2"/>
  <c r="BX203" i="2"/>
  <c r="BW203" i="2"/>
  <c r="BV203" i="2"/>
  <c r="BU203" i="2"/>
  <c r="AG203" i="2"/>
  <c r="AC203" i="2"/>
  <c r="AD203" i="2" s="1"/>
  <c r="L203" i="2"/>
  <c r="J203" i="2"/>
  <c r="K203" i="2" s="1"/>
  <c r="O203" i="2" s="1"/>
  <c r="I203" i="2"/>
  <c r="H203" i="2"/>
  <c r="G203" i="2"/>
  <c r="BX202" i="2"/>
  <c r="BV202" i="2"/>
  <c r="BU202" i="2"/>
  <c r="AG202" i="2"/>
  <c r="AC202" i="2"/>
  <c r="AD202" i="2" s="1"/>
  <c r="L202" i="2"/>
  <c r="K202" i="2"/>
  <c r="O202" i="2" s="1"/>
  <c r="J202" i="2"/>
  <c r="I202" i="2"/>
  <c r="H202" i="2"/>
  <c r="G202" i="2"/>
  <c r="BY201" i="2"/>
  <c r="BX201" i="2"/>
  <c r="BW201" i="2"/>
  <c r="BV201" i="2"/>
  <c r="BU201" i="2"/>
  <c r="AG201" i="2"/>
  <c r="AC201" i="2"/>
  <c r="AD201" i="2" s="1"/>
  <c r="L201" i="2"/>
  <c r="J201" i="2"/>
  <c r="K201" i="2" s="1"/>
  <c r="O201" i="2" s="1"/>
  <c r="I201" i="2"/>
  <c r="H201" i="2"/>
  <c r="BX187" i="2" s="1"/>
  <c r="G201" i="2"/>
  <c r="BY200" i="2"/>
  <c r="BX200" i="2"/>
  <c r="BW200" i="2"/>
  <c r="BV200" i="2"/>
  <c r="BU200" i="2"/>
  <c r="AG200" i="2"/>
  <c r="AC200" i="2"/>
  <c r="AD200" i="2" s="1"/>
  <c r="L200" i="2"/>
  <c r="K200" i="2"/>
  <c r="O200" i="2" s="1"/>
  <c r="J200" i="2"/>
  <c r="I200" i="2"/>
  <c r="H200" i="2"/>
  <c r="G200" i="2"/>
  <c r="BY199" i="2"/>
  <c r="BX199" i="2"/>
  <c r="BW199" i="2"/>
  <c r="BV199" i="2"/>
  <c r="BU199" i="2"/>
  <c r="AG199" i="2"/>
  <c r="AC199" i="2"/>
  <c r="AD199" i="2" s="1"/>
  <c r="L199" i="2"/>
  <c r="J199" i="2"/>
  <c r="K199" i="2" s="1"/>
  <c r="I199" i="2"/>
  <c r="H199" i="2"/>
  <c r="G199" i="2"/>
  <c r="BY198" i="2"/>
  <c r="BX198" i="2"/>
  <c r="BW198" i="2"/>
  <c r="BV198" i="2"/>
  <c r="BU198" i="2"/>
  <c r="AG198" i="2"/>
  <c r="AC198" i="2"/>
  <c r="AD198" i="2" s="1"/>
  <c r="L198" i="2"/>
  <c r="J198" i="2"/>
  <c r="K198" i="2" s="1"/>
  <c r="I198" i="2"/>
  <c r="H198" i="2"/>
  <c r="G198" i="2"/>
  <c r="BX197" i="2"/>
  <c r="BW197" i="2"/>
  <c r="BV197" i="2"/>
  <c r="BU197" i="2"/>
  <c r="AG197" i="2"/>
  <c r="AD197" i="2"/>
  <c r="AC197" i="2"/>
  <c r="L197" i="2"/>
  <c r="J197" i="2"/>
  <c r="K197" i="2" s="1"/>
  <c r="I197" i="2"/>
  <c r="H197" i="2"/>
  <c r="G197" i="2"/>
  <c r="BX196" i="2"/>
  <c r="BV196" i="2"/>
  <c r="BU196" i="2"/>
  <c r="AG196" i="2"/>
  <c r="AC196" i="2"/>
  <c r="AD196" i="2" s="1"/>
  <c r="L196" i="2"/>
  <c r="K196" i="2"/>
  <c r="O196" i="2" s="1"/>
  <c r="J196" i="2"/>
  <c r="I196" i="2"/>
  <c r="H196" i="2"/>
  <c r="G196" i="2"/>
  <c r="BY195" i="2"/>
  <c r="BX195" i="2"/>
  <c r="BW195" i="2"/>
  <c r="BV195" i="2"/>
  <c r="BU195" i="2"/>
  <c r="AG195" i="2"/>
  <c r="AC195" i="2"/>
  <c r="AD195" i="2" s="1"/>
  <c r="L195" i="2"/>
  <c r="J195" i="2"/>
  <c r="K195" i="2" s="1"/>
  <c r="I195" i="2"/>
  <c r="H195" i="2"/>
  <c r="G195" i="2"/>
  <c r="BW194" i="2"/>
  <c r="BV194" i="2"/>
  <c r="BU194" i="2"/>
  <c r="AG194" i="2"/>
  <c r="AC194" i="2"/>
  <c r="AD194" i="2" s="1"/>
  <c r="L194" i="2"/>
  <c r="J194" i="2"/>
  <c r="K194" i="2" s="1"/>
  <c r="O194" i="2" s="1"/>
  <c r="I194" i="2"/>
  <c r="H194" i="2"/>
  <c r="G194" i="2"/>
  <c r="BW193" i="2"/>
  <c r="BV193" i="2"/>
  <c r="BU193" i="2"/>
  <c r="AG193" i="2"/>
  <c r="AD193" i="2"/>
  <c r="AC193" i="2"/>
  <c r="L193" i="2"/>
  <c r="J193" i="2"/>
  <c r="K193" i="2" s="1"/>
  <c r="I193" i="2"/>
  <c r="H193" i="2"/>
  <c r="G193" i="2"/>
  <c r="BX192" i="2"/>
  <c r="BW192" i="2"/>
  <c r="BV192" i="2"/>
  <c r="BU192" i="2"/>
  <c r="AG192" i="2"/>
  <c r="AC192" i="2"/>
  <c r="AD192" i="2" s="1"/>
  <c r="L192" i="2"/>
  <c r="J192" i="2"/>
  <c r="K192" i="2" s="1"/>
  <c r="O192" i="2" s="1"/>
  <c r="I192" i="2"/>
  <c r="H192" i="2"/>
  <c r="BX186" i="2" s="1"/>
  <c r="G192" i="2"/>
  <c r="BX191" i="2"/>
  <c r="BW191" i="2"/>
  <c r="BV191" i="2"/>
  <c r="BU191" i="2"/>
  <c r="AG191" i="2"/>
  <c r="AC191" i="2"/>
  <c r="AD191" i="2" s="1"/>
  <c r="L191" i="2"/>
  <c r="J191" i="2"/>
  <c r="K191" i="2" s="1"/>
  <c r="O191" i="2" s="1"/>
  <c r="I191" i="2"/>
  <c r="H191" i="2"/>
  <c r="BX184" i="2" s="1"/>
  <c r="G191" i="2"/>
  <c r="BX190" i="2"/>
  <c r="BW190" i="2"/>
  <c r="BV190" i="2"/>
  <c r="BU190" i="2"/>
  <c r="AG190" i="2"/>
  <c r="AC190" i="2"/>
  <c r="AD190" i="2" s="1"/>
  <c r="L190" i="2"/>
  <c r="J190" i="2"/>
  <c r="K190" i="2" s="1"/>
  <c r="O190" i="2" s="1"/>
  <c r="I190" i="2"/>
  <c r="H190" i="2"/>
  <c r="G190" i="2"/>
  <c r="BX189" i="2"/>
  <c r="BW189" i="2"/>
  <c r="BV189" i="2"/>
  <c r="BU189" i="2"/>
  <c r="AG189" i="2"/>
  <c r="AD189" i="2"/>
  <c r="AC189" i="2"/>
  <c r="L189" i="2"/>
  <c r="J189" i="2"/>
  <c r="K189" i="2" s="1"/>
  <c r="O189" i="2" s="1"/>
  <c r="I189" i="2"/>
  <c r="H189" i="2"/>
  <c r="G189" i="2"/>
  <c r="BX188" i="2"/>
  <c r="BV188" i="2"/>
  <c r="BU188" i="2"/>
  <c r="AG188" i="2"/>
  <c r="AC188" i="2"/>
  <c r="AD188" i="2" s="1"/>
  <c r="L188" i="2"/>
  <c r="J188" i="2"/>
  <c r="K188" i="2" s="1"/>
  <c r="O188" i="2" s="1"/>
  <c r="I188" i="2"/>
  <c r="H188" i="2"/>
  <c r="G188" i="2"/>
  <c r="BY187" i="2"/>
  <c r="BW187" i="2"/>
  <c r="BV187" i="2"/>
  <c r="BU187" i="2"/>
  <c r="AG187" i="2"/>
  <c r="AC187" i="2"/>
  <c r="AD187" i="2" s="1"/>
  <c r="L187" i="2"/>
  <c r="J187" i="2"/>
  <c r="K187" i="2" s="1"/>
  <c r="O187" i="2" s="1"/>
  <c r="I187" i="2"/>
  <c r="H187" i="2"/>
  <c r="G187" i="2"/>
  <c r="BW186" i="2"/>
  <c r="BV186" i="2"/>
  <c r="BU186" i="2"/>
  <c r="AG186" i="2"/>
  <c r="AC186" i="2"/>
  <c r="AD186" i="2" s="1"/>
  <c r="L186" i="2"/>
  <c r="J186" i="2"/>
  <c r="K186" i="2" s="1"/>
  <c r="O186" i="2" s="1"/>
  <c r="I186" i="2"/>
  <c r="H186" i="2"/>
  <c r="G186" i="2"/>
  <c r="BX185" i="2"/>
  <c r="BV185" i="2"/>
  <c r="BU185" i="2"/>
  <c r="AG185" i="2"/>
  <c r="AC185" i="2"/>
  <c r="AD185" i="2" s="1"/>
  <c r="L185" i="2"/>
  <c r="J185" i="2"/>
  <c r="K185" i="2" s="1"/>
  <c r="O185" i="2" s="1"/>
  <c r="I185" i="2"/>
  <c r="H185" i="2"/>
  <c r="G185" i="2"/>
  <c r="BW184" i="2"/>
  <c r="BV184" i="2"/>
  <c r="BU184" i="2"/>
  <c r="AG184" i="2"/>
  <c r="AD184" i="2"/>
  <c r="AC184" i="2"/>
  <c r="L184" i="2"/>
  <c r="J184" i="2"/>
  <c r="K184" i="2" s="1"/>
  <c r="O184" i="2" s="1"/>
  <c r="I184" i="2"/>
  <c r="H184" i="2"/>
  <c r="G184" i="2"/>
  <c r="BV183" i="2"/>
  <c r="BU183" i="2"/>
  <c r="AG183" i="2"/>
  <c r="AC183" i="2"/>
  <c r="AD183" i="2" s="1"/>
  <c r="L183" i="2"/>
  <c r="J183" i="2"/>
  <c r="K183" i="2" s="1"/>
  <c r="O183" i="2" s="1"/>
  <c r="I183" i="2"/>
  <c r="H183" i="2"/>
  <c r="G183" i="2"/>
  <c r="BW182" i="2"/>
  <c r="BV182" i="2"/>
  <c r="BU182" i="2"/>
  <c r="AG182" i="2"/>
  <c r="AC182" i="2"/>
  <c r="AD182" i="2" s="1"/>
  <c r="L182" i="2"/>
  <c r="J182" i="2"/>
  <c r="K182" i="2" s="1"/>
  <c r="O182" i="2" s="1"/>
  <c r="I182" i="2"/>
  <c r="H182" i="2"/>
  <c r="G182" i="2"/>
  <c r="BW181" i="2"/>
  <c r="BV181" i="2"/>
  <c r="BU181" i="2"/>
  <c r="AG181" i="2"/>
  <c r="AC181" i="2"/>
  <c r="AD181" i="2" s="1"/>
  <c r="L181" i="2"/>
  <c r="J181" i="2"/>
  <c r="K181" i="2" s="1"/>
  <c r="I181" i="2"/>
  <c r="H181" i="2"/>
  <c r="G181" i="2"/>
  <c r="BX180" i="2"/>
  <c r="BW180" i="2"/>
  <c r="BV180" i="2"/>
  <c r="BU180" i="2"/>
  <c r="AG180" i="2"/>
  <c r="AC180" i="2"/>
  <c r="AD180" i="2" s="1"/>
  <c r="L180" i="2"/>
  <c r="J180" i="2"/>
  <c r="K180" i="2" s="1"/>
  <c r="O180" i="2" s="1"/>
  <c r="BY82" i="2" s="1"/>
  <c r="I180" i="2"/>
  <c r="H180" i="2"/>
  <c r="G180" i="2"/>
  <c r="BX179" i="2"/>
  <c r="BW179" i="2"/>
  <c r="BV179" i="2"/>
  <c r="BU179" i="2"/>
  <c r="AG179" i="2"/>
  <c r="AC179" i="2"/>
  <c r="AD179" i="2" s="1"/>
  <c r="L179" i="2"/>
  <c r="J179" i="2"/>
  <c r="K179" i="2" s="1"/>
  <c r="O179" i="2" s="1"/>
  <c r="I179" i="2"/>
  <c r="H179" i="2"/>
  <c r="G179" i="2"/>
  <c r="BX178" i="2"/>
  <c r="BW178" i="2"/>
  <c r="BV178" i="2"/>
  <c r="BU178" i="2"/>
  <c r="AG178" i="2"/>
  <c r="AC178" i="2"/>
  <c r="AD178" i="2" s="1"/>
  <c r="L178" i="2"/>
  <c r="J178" i="2"/>
  <c r="K178" i="2" s="1"/>
  <c r="O178" i="2" s="1"/>
  <c r="I178" i="2"/>
  <c r="H178" i="2"/>
  <c r="G178" i="2"/>
  <c r="BX177" i="2"/>
  <c r="BW177" i="2"/>
  <c r="BV177" i="2"/>
  <c r="BU177" i="2"/>
  <c r="AG177" i="2"/>
  <c r="AD177" i="2"/>
  <c r="AC177" i="2"/>
  <c r="L177" i="2"/>
  <c r="J177" i="2"/>
  <c r="K177" i="2" s="1"/>
  <c r="I177" i="2"/>
  <c r="H177" i="2"/>
  <c r="G177" i="2"/>
  <c r="BX176" i="2"/>
  <c r="BW176" i="2"/>
  <c r="BV176" i="2"/>
  <c r="BU176" i="2"/>
  <c r="AG176" i="2"/>
  <c r="AC176" i="2"/>
  <c r="AD176" i="2" s="1"/>
  <c r="L176" i="2"/>
  <c r="J176" i="2"/>
  <c r="K176" i="2" s="1"/>
  <c r="O176" i="2" s="1"/>
  <c r="I176" i="2"/>
  <c r="H176" i="2"/>
  <c r="G176" i="2"/>
  <c r="BX175" i="2"/>
  <c r="BW175" i="2"/>
  <c r="BV175" i="2"/>
  <c r="BU175" i="2"/>
  <c r="AG175" i="2"/>
  <c r="AC175" i="2"/>
  <c r="AD175" i="2" s="1"/>
  <c r="L175" i="2"/>
  <c r="J175" i="2"/>
  <c r="K175" i="2" s="1"/>
  <c r="O175" i="2" s="1"/>
  <c r="I175" i="2"/>
  <c r="H175" i="2"/>
  <c r="G175" i="2"/>
  <c r="BX174" i="2"/>
  <c r="BW174" i="2"/>
  <c r="BV174" i="2"/>
  <c r="BU174" i="2"/>
  <c r="AG174" i="2"/>
  <c r="AC174" i="2"/>
  <c r="AD174" i="2" s="1"/>
  <c r="L174" i="2"/>
  <c r="J174" i="2"/>
  <c r="K174" i="2" s="1"/>
  <c r="I174" i="2"/>
  <c r="H174" i="2"/>
  <c r="G174" i="2"/>
  <c r="BX173" i="2"/>
  <c r="BW173" i="2"/>
  <c r="BV173" i="2"/>
  <c r="BU173" i="2"/>
  <c r="AG173" i="2"/>
  <c r="AC173" i="2"/>
  <c r="AD173" i="2" s="1"/>
  <c r="L173" i="2"/>
  <c r="J173" i="2"/>
  <c r="K173" i="2" s="1"/>
  <c r="O173" i="2" s="1"/>
  <c r="BY122" i="2" s="1"/>
  <c r="I173" i="2"/>
  <c r="H173" i="2"/>
  <c r="G173" i="2"/>
  <c r="BX172" i="2"/>
  <c r="BW172" i="2"/>
  <c r="BV172" i="2"/>
  <c r="BU172" i="2"/>
  <c r="AG172" i="2"/>
  <c r="AD172" i="2"/>
  <c r="AC172" i="2"/>
  <c r="L172" i="2"/>
  <c r="J172" i="2"/>
  <c r="K172" i="2" s="1"/>
  <c r="O172" i="2" s="1"/>
  <c r="BY121" i="2" s="1"/>
  <c r="I172" i="2"/>
  <c r="H172" i="2"/>
  <c r="G172" i="2"/>
  <c r="BX171" i="2"/>
  <c r="BW171" i="2"/>
  <c r="BV171" i="2"/>
  <c r="BU171" i="2"/>
  <c r="AG171" i="2"/>
  <c r="AD171" i="2"/>
  <c r="AC171" i="2"/>
  <c r="L171" i="2"/>
  <c r="J171" i="2"/>
  <c r="K171" i="2" s="1"/>
  <c r="O171" i="2" s="1"/>
  <c r="BY120" i="2" s="1"/>
  <c r="I171" i="2"/>
  <c r="H171" i="2"/>
  <c r="G171" i="2"/>
  <c r="BX170" i="2"/>
  <c r="BW170" i="2"/>
  <c r="BV170" i="2"/>
  <c r="BU170" i="2"/>
  <c r="AG170" i="2"/>
  <c r="AD170" i="2"/>
  <c r="AC170" i="2"/>
  <c r="L170" i="2"/>
  <c r="J170" i="2"/>
  <c r="K170" i="2" s="1"/>
  <c r="O170" i="2" s="1"/>
  <c r="BY119" i="2" s="1"/>
  <c r="I170" i="2"/>
  <c r="H170" i="2"/>
  <c r="G170" i="2"/>
  <c r="BX169" i="2"/>
  <c r="BW169" i="2"/>
  <c r="BV169" i="2"/>
  <c r="BU169" i="2"/>
  <c r="AG169" i="2"/>
  <c r="AD169" i="2"/>
  <c r="AC169" i="2"/>
  <c r="L169" i="2"/>
  <c r="J169" i="2"/>
  <c r="K169" i="2" s="1"/>
  <c r="I169" i="2"/>
  <c r="H169" i="2"/>
  <c r="G169" i="2"/>
  <c r="BX168" i="2"/>
  <c r="BW168" i="2"/>
  <c r="BV168" i="2"/>
  <c r="BU168" i="2"/>
  <c r="AG168" i="2"/>
  <c r="AD168" i="2"/>
  <c r="AC168" i="2"/>
  <c r="L168" i="2"/>
  <c r="J168" i="2"/>
  <c r="K168" i="2" s="1"/>
  <c r="I168" i="2"/>
  <c r="H168" i="2"/>
  <c r="G168" i="2"/>
  <c r="BX167" i="2"/>
  <c r="BW167" i="2"/>
  <c r="BV167" i="2"/>
  <c r="BU167" i="2"/>
  <c r="AG167" i="2"/>
  <c r="AD167" i="2"/>
  <c r="AC167" i="2"/>
  <c r="L167" i="2"/>
  <c r="J167" i="2"/>
  <c r="K167" i="2" s="1"/>
  <c r="I167" i="2"/>
  <c r="H167" i="2"/>
  <c r="G167" i="2"/>
  <c r="BX166" i="2"/>
  <c r="BW166" i="2"/>
  <c r="BV166" i="2"/>
  <c r="BU166" i="2"/>
  <c r="AG166" i="2"/>
  <c r="AC166" i="2"/>
  <c r="AD166" i="2" s="1"/>
  <c r="L166" i="2"/>
  <c r="J166" i="2"/>
  <c r="K166" i="2" s="1"/>
  <c r="O166" i="2" s="1"/>
  <c r="I166" i="2"/>
  <c r="H166" i="2"/>
  <c r="G166" i="2"/>
  <c r="BX165" i="2"/>
  <c r="BW165" i="2"/>
  <c r="BV165" i="2"/>
  <c r="BU165" i="2"/>
  <c r="AG165" i="2"/>
  <c r="AC165" i="2"/>
  <c r="AD165" i="2" s="1"/>
  <c r="L165" i="2"/>
  <c r="J165" i="2"/>
  <c r="K165" i="2" s="1"/>
  <c r="I165" i="2"/>
  <c r="H165" i="2"/>
  <c r="G165" i="2"/>
  <c r="BX164" i="2"/>
  <c r="BW164" i="2"/>
  <c r="BV164" i="2"/>
  <c r="BU164" i="2"/>
  <c r="AG164" i="2"/>
  <c r="AC164" i="2"/>
  <c r="AD164" i="2" s="1"/>
  <c r="L164" i="2"/>
  <c r="J164" i="2"/>
  <c r="K164" i="2" s="1"/>
  <c r="I164" i="2"/>
  <c r="H164" i="2"/>
  <c r="G164" i="2"/>
  <c r="BX163" i="2"/>
  <c r="BW163" i="2"/>
  <c r="BV163" i="2"/>
  <c r="BU163" i="2"/>
  <c r="AG163" i="2"/>
  <c r="AC163" i="2"/>
  <c r="AD163" i="2" s="1"/>
  <c r="L163" i="2"/>
  <c r="J163" i="2"/>
  <c r="K163" i="2" s="1"/>
  <c r="I163" i="2"/>
  <c r="H163" i="2"/>
  <c r="G163" i="2"/>
  <c r="BX162" i="2"/>
  <c r="BW162" i="2"/>
  <c r="BV162" i="2"/>
  <c r="BU162" i="2"/>
  <c r="AG162" i="2"/>
  <c r="AC162" i="2"/>
  <c r="AD162" i="2" s="1"/>
  <c r="L162" i="2"/>
  <c r="J162" i="2"/>
  <c r="K162" i="2" s="1"/>
  <c r="I162" i="2"/>
  <c r="H162" i="2"/>
  <c r="G162" i="2"/>
  <c r="BX161" i="2"/>
  <c r="BW161" i="2"/>
  <c r="BV161" i="2"/>
  <c r="BU161" i="2"/>
  <c r="AG161" i="2"/>
  <c r="AD161" i="2"/>
  <c r="AC161" i="2"/>
  <c r="L161" i="2"/>
  <c r="J161" i="2"/>
  <c r="K161" i="2" s="1"/>
  <c r="I161" i="2"/>
  <c r="H161" i="2"/>
  <c r="G161" i="2"/>
  <c r="BY160" i="2"/>
  <c r="BX160" i="2"/>
  <c r="BW160" i="2"/>
  <c r="BV160" i="2"/>
  <c r="BU160" i="2"/>
  <c r="AG160" i="2"/>
  <c r="AC160" i="2"/>
  <c r="AD160" i="2" s="1"/>
  <c r="L160" i="2"/>
  <c r="J160" i="2"/>
  <c r="K160" i="2" s="1"/>
  <c r="I160" i="2"/>
  <c r="H160" i="2"/>
  <c r="G160" i="2"/>
  <c r="BX159" i="2"/>
  <c r="BW159" i="2"/>
  <c r="BV159" i="2"/>
  <c r="BU159" i="2"/>
  <c r="AG159" i="2"/>
  <c r="AD159" i="2"/>
  <c r="AC159" i="2"/>
  <c r="L159" i="2"/>
  <c r="J159" i="2"/>
  <c r="K159" i="2" s="1"/>
  <c r="I159" i="2"/>
  <c r="H159" i="2"/>
  <c r="G159" i="2"/>
  <c r="BY158" i="2"/>
  <c r="BX158" i="2"/>
  <c r="BW158" i="2"/>
  <c r="BV158" i="2"/>
  <c r="BU158" i="2"/>
  <c r="AG158" i="2"/>
  <c r="AC158" i="2"/>
  <c r="AD158" i="2" s="1"/>
  <c r="L158" i="2"/>
  <c r="J158" i="2"/>
  <c r="K158" i="2" s="1"/>
  <c r="O158" i="2" s="1"/>
  <c r="I158" i="2"/>
  <c r="H158" i="2"/>
  <c r="G158" i="2"/>
  <c r="BX157" i="2"/>
  <c r="BW157" i="2"/>
  <c r="BV157" i="2"/>
  <c r="BU157" i="2"/>
  <c r="AG157" i="2"/>
  <c r="AD157" i="2"/>
  <c r="AC157" i="2"/>
  <c r="L157" i="2"/>
  <c r="J157" i="2"/>
  <c r="K157" i="2" s="1"/>
  <c r="O157" i="2" s="1"/>
  <c r="S157" i="2" s="1"/>
  <c r="AA157" i="2" s="1"/>
  <c r="AN157" i="2" s="1"/>
  <c r="CD183" i="2" s="1"/>
  <c r="I157" i="2"/>
  <c r="H157" i="2"/>
  <c r="BX183" i="2" s="1"/>
  <c r="G157" i="2"/>
  <c r="BW183" i="2" s="1"/>
  <c r="BY156" i="2"/>
  <c r="BX156" i="2"/>
  <c r="BW156" i="2"/>
  <c r="BV156" i="2"/>
  <c r="BU156" i="2"/>
  <c r="AG156" i="2"/>
  <c r="AD156" i="2"/>
  <c r="AC156" i="2"/>
  <c r="L156" i="2"/>
  <c r="J156" i="2"/>
  <c r="K156" i="2" s="1"/>
  <c r="I156" i="2"/>
  <c r="H156" i="2"/>
  <c r="BX150" i="2" s="1"/>
  <c r="G156" i="2"/>
  <c r="BW150" i="2" s="1"/>
  <c r="BV155" i="2"/>
  <c r="BU155" i="2"/>
  <c r="AG155" i="2"/>
  <c r="AD155" i="2"/>
  <c r="AC155" i="2"/>
  <c r="L155" i="2"/>
  <c r="J155" i="2"/>
  <c r="K155" i="2" s="1"/>
  <c r="I155" i="2"/>
  <c r="H155" i="2"/>
  <c r="G155" i="2"/>
  <c r="BV154" i="2"/>
  <c r="BU154" i="2"/>
  <c r="AG154" i="2"/>
  <c r="AD154" i="2"/>
  <c r="AC154" i="2"/>
  <c r="L154" i="2"/>
  <c r="J154" i="2"/>
  <c r="K154" i="2" s="1"/>
  <c r="O154" i="2" s="1"/>
  <c r="I154" i="2"/>
  <c r="H154" i="2"/>
  <c r="G154" i="2"/>
  <c r="BV153" i="2"/>
  <c r="BU153" i="2"/>
  <c r="AG153" i="2"/>
  <c r="AD153" i="2"/>
  <c r="AC153" i="2"/>
  <c r="L153" i="2"/>
  <c r="J153" i="2"/>
  <c r="K153" i="2" s="1"/>
  <c r="I153" i="2"/>
  <c r="H153" i="2"/>
  <c r="G153" i="2"/>
  <c r="BV152" i="2"/>
  <c r="BU152" i="2"/>
  <c r="AG152" i="2"/>
  <c r="AD152" i="2"/>
  <c r="AC152" i="2"/>
  <c r="L152" i="2"/>
  <c r="J152" i="2"/>
  <c r="K152" i="2" s="1"/>
  <c r="O152" i="2" s="1"/>
  <c r="I152" i="2"/>
  <c r="H152" i="2"/>
  <c r="G152" i="2"/>
  <c r="BY151" i="2"/>
  <c r="BX151" i="2"/>
  <c r="BW151" i="2"/>
  <c r="BV151" i="2"/>
  <c r="BU151" i="2"/>
  <c r="AG151" i="2"/>
  <c r="AC151" i="2"/>
  <c r="AD151" i="2" s="1"/>
  <c r="L151" i="2"/>
  <c r="K151" i="2"/>
  <c r="O151" i="2" s="1"/>
  <c r="W151" i="2" s="1"/>
  <c r="AJ151" i="2" s="1"/>
  <c r="CB113" i="2" s="1"/>
  <c r="J151" i="2"/>
  <c r="I151" i="2"/>
  <c r="H151" i="2"/>
  <c r="G151" i="2"/>
  <c r="BV150" i="2"/>
  <c r="BU150" i="2"/>
  <c r="AG150" i="2"/>
  <c r="AD150" i="2"/>
  <c r="AC150" i="2"/>
  <c r="L150" i="2"/>
  <c r="J150" i="2"/>
  <c r="K150" i="2" s="1"/>
  <c r="O150" i="2" s="1"/>
  <c r="BY112" i="2" s="1"/>
  <c r="I150" i="2"/>
  <c r="H150" i="2"/>
  <c r="G150" i="2"/>
  <c r="BV149" i="2"/>
  <c r="BU149" i="2"/>
  <c r="AG149" i="2"/>
  <c r="AC149" i="2"/>
  <c r="AD149" i="2" s="1"/>
  <c r="L149" i="2"/>
  <c r="J149" i="2"/>
  <c r="K149" i="2" s="1"/>
  <c r="O149" i="2" s="1"/>
  <c r="I149" i="2"/>
  <c r="H149" i="2"/>
  <c r="G149" i="2"/>
  <c r="BV148" i="2"/>
  <c r="BU148" i="2"/>
  <c r="AG148" i="2"/>
  <c r="AC148" i="2"/>
  <c r="AD148" i="2" s="1"/>
  <c r="N148" i="2"/>
  <c r="V148" i="2" s="1"/>
  <c r="AI148" i="2" s="1"/>
  <c r="L148" i="2"/>
  <c r="K148" i="2"/>
  <c r="O148" i="2" s="1"/>
  <c r="S148" i="2" s="1"/>
  <c r="AA148" i="2" s="1"/>
  <c r="AN148" i="2" s="1"/>
  <c r="J148" i="2"/>
  <c r="I148" i="2"/>
  <c r="H148" i="2"/>
  <c r="G148" i="2"/>
  <c r="BV147" i="2"/>
  <c r="BU147" i="2"/>
  <c r="AG147" i="2"/>
  <c r="AC147" i="2"/>
  <c r="AD147" i="2" s="1"/>
  <c r="L147" i="2"/>
  <c r="J147" i="2"/>
  <c r="K147" i="2" s="1"/>
  <c r="O147" i="2" s="1"/>
  <c r="I147" i="2"/>
  <c r="H147" i="2"/>
  <c r="G147" i="2"/>
  <c r="BV146" i="2"/>
  <c r="BU146" i="2"/>
  <c r="AG146" i="2"/>
  <c r="AC146" i="2"/>
  <c r="AD146" i="2" s="1"/>
  <c r="L146" i="2"/>
  <c r="J146" i="2"/>
  <c r="K146" i="2" s="1"/>
  <c r="O146" i="2" s="1"/>
  <c r="S146" i="2" s="1"/>
  <c r="AA146" i="2" s="1"/>
  <c r="AN146" i="2" s="1"/>
  <c r="I146" i="2"/>
  <c r="H146" i="2"/>
  <c r="G146" i="2"/>
  <c r="BX145" i="2"/>
  <c r="BW145" i="2"/>
  <c r="BV145" i="2"/>
  <c r="BU145" i="2"/>
  <c r="AG145" i="2"/>
  <c r="AC145" i="2"/>
  <c r="AD145" i="2" s="1"/>
  <c r="L145" i="2"/>
  <c r="K145" i="2"/>
  <c r="O145" i="2" s="1"/>
  <c r="J145" i="2"/>
  <c r="I145" i="2"/>
  <c r="H145" i="2"/>
  <c r="G145" i="2"/>
  <c r="BX144" i="2"/>
  <c r="BW144" i="2"/>
  <c r="BV144" i="2"/>
  <c r="BU144" i="2"/>
  <c r="AG144" i="2"/>
  <c r="AC144" i="2"/>
  <c r="AD144" i="2" s="1"/>
  <c r="L144" i="2"/>
  <c r="J144" i="2"/>
  <c r="K144" i="2" s="1"/>
  <c r="O144" i="2" s="1"/>
  <c r="I144" i="2"/>
  <c r="H144" i="2"/>
  <c r="G144" i="2"/>
  <c r="BX143" i="2"/>
  <c r="BW143" i="2"/>
  <c r="BV143" i="2"/>
  <c r="BU143" i="2"/>
  <c r="AG143" i="2"/>
  <c r="AD143" i="2"/>
  <c r="AC143" i="2"/>
  <c r="L143" i="2"/>
  <c r="J143" i="2"/>
  <c r="K143" i="2" s="1"/>
  <c r="I143" i="2"/>
  <c r="H143" i="2"/>
  <c r="G143" i="2"/>
  <c r="BX142" i="2"/>
  <c r="BW142" i="2"/>
  <c r="BV142" i="2"/>
  <c r="BU142" i="2"/>
  <c r="AG142" i="2"/>
  <c r="AD142" i="2"/>
  <c r="AC142" i="2"/>
  <c r="L142" i="2"/>
  <c r="J142" i="2"/>
  <c r="K142" i="2" s="1"/>
  <c r="O142" i="2" s="1"/>
  <c r="I142" i="2"/>
  <c r="H142" i="2"/>
  <c r="G142" i="2"/>
  <c r="BX141" i="2"/>
  <c r="BW141" i="2"/>
  <c r="BV141" i="2"/>
  <c r="BU141" i="2"/>
  <c r="AG141" i="2"/>
  <c r="AC141" i="2"/>
  <c r="AD141" i="2" s="1"/>
  <c r="L141" i="2"/>
  <c r="K141" i="2"/>
  <c r="J141" i="2"/>
  <c r="I141" i="2"/>
  <c r="H141" i="2"/>
  <c r="G141" i="2"/>
  <c r="BX140" i="2"/>
  <c r="BW140" i="2"/>
  <c r="BV140" i="2"/>
  <c r="BU140" i="2"/>
  <c r="AG140" i="2"/>
  <c r="AC140" i="2"/>
  <c r="AD140" i="2" s="1"/>
  <c r="L140" i="2"/>
  <c r="J140" i="2"/>
  <c r="K140" i="2" s="1"/>
  <c r="O140" i="2" s="1"/>
  <c r="I140" i="2"/>
  <c r="H140" i="2"/>
  <c r="G140" i="2"/>
  <c r="BX139" i="2"/>
  <c r="BW139" i="2"/>
  <c r="BV139" i="2"/>
  <c r="BU139" i="2"/>
  <c r="AG139" i="2"/>
  <c r="AD139" i="2"/>
  <c r="AC139" i="2"/>
  <c r="L139" i="2"/>
  <c r="J139" i="2"/>
  <c r="K139" i="2" s="1"/>
  <c r="O139" i="2" s="1"/>
  <c r="I139" i="2"/>
  <c r="H139" i="2"/>
  <c r="G139" i="2"/>
  <c r="BX138" i="2"/>
  <c r="BW138" i="2"/>
  <c r="BV138" i="2"/>
  <c r="BU138" i="2"/>
  <c r="AG138" i="2"/>
  <c r="AD138" i="2"/>
  <c r="AC138" i="2"/>
  <c r="N138" i="2"/>
  <c r="V138" i="2" s="1"/>
  <c r="AI138" i="2" s="1"/>
  <c r="L138" i="2"/>
  <c r="K138" i="2"/>
  <c r="O138" i="2" s="1"/>
  <c r="S138" i="2" s="1"/>
  <c r="AA138" i="2" s="1"/>
  <c r="AN138" i="2" s="1"/>
  <c r="CD71" i="2" s="1"/>
  <c r="J138" i="2"/>
  <c r="I138" i="2"/>
  <c r="H138" i="2"/>
  <c r="G138" i="2"/>
  <c r="BX137" i="2"/>
  <c r="BW137" i="2"/>
  <c r="BV137" i="2"/>
  <c r="BU137" i="2"/>
  <c r="AG137" i="2"/>
  <c r="AC137" i="2"/>
  <c r="AD137" i="2" s="1"/>
  <c r="L137" i="2"/>
  <c r="K137" i="2"/>
  <c r="J137" i="2"/>
  <c r="I137" i="2"/>
  <c r="H137" i="2"/>
  <c r="G137" i="2"/>
  <c r="BX136" i="2"/>
  <c r="BW136" i="2"/>
  <c r="BV136" i="2"/>
  <c r="BU136" i="2"/>
  <c r="AG136" i="2"/>
  <c r="AC136" i="2"/>
  <c r="AD136" i="2" s="1"/>
  <c r="L136" i="2"/>
  <c r="J136" i="2"/>
  <c r="K136" i="2" s="1"/>
  <c r="O136" i="2" s="1"/>
  <c r="W136" i="2" s="1"/>
  <c r="AJ136" i="2" s="1"/>
  <c r="I136" i="2"/>
  <c r="H136" i="2"/>
  <c r="G136" i="2"/>
  <c r="BX135" i="2"/>
  <c r="BW135" i="2"/>
  <c r="BV135" i="2"/>
  <c r="BU135" i="2"/>
  <c r="AG135" i="2"/>
  <c r="AD135" i="2"/>
  <c r="AC135" i="2"/>
  <c r="L135" i="2"/>
  <c r="J135" i="2"/>
  <c r="K135" i="2" s="1"/>
  <c r="I135" i="2"/>
  <c r="H135" i="2"/>
  <c r="G135" i="2"/>
  <c r="BX134" i="2"/>
  <c r="BW134" i="2"/>
  <c r="BV134" i="2"/>
  <c r="BU134" i="2"/>
  <c r="AG134" i="2"/>
  <c r="AC134" i="2"/>
  <c r="AD134" i="2" s="1"/>
  <c r="L134" i="2"/>
  <c r="K134" i="2"/>
  <c r="O134" i="2" s="1"/>
  <c r="J134" i="2"/>
  <c r="I134" i="2"/>
  <c r="H134" i="2"/>
  <c r="BX155" i="2" s="1"/>
  <c r="G134" i="2"/>
  <c r="BW155" i="2" s="1"/>
  <c r="BX133" i="2"/>
  <c r="BW133" i="2"/>
  <c r="BV133" i="2"/>
  <c r="BU133" i="2"/>
  <c r="AG133" i="2"/>
  <c r="AC133" i="2"/>
  <c r="AD133" i="2" s="1"/>
  <c r="L133" i="2"/>
  <c r="K133" i="2"/>
  <c r="O133" i="2" s="1"/>
  <c r="J133" i="2"/>
  <c r="I133" i="2"/>
  <c r="H133" i="2"/>
  <c r="BX154" i="2" s="1"/>
  <c r="G133" i="2"/>
  <c r="BW154" i="2" s="1"/>
  <c r="BX132" i="2"/>
  <c r="BW132" i="2"/>
  <c r="BV132" i="2"/>
  <c r="BU132" i="2"/>
  <c r="AG132" i="2"/>
  <c r="AC132" i="2"/>
  <c r="AD132" i="2" s="1"/>
  <c r="L132" i="2"/>
  <c r="J132" i="2"/>
  <c r="K132" i="2" s="1"/>
  <c r="O132" i="2" s="1"/>
  <c r="I132" i="2"/>
  <c r="H132" i="2"/>
  <c r="G132" i="2"/>
  <c r="BX131" i="2"/>
  <c r="BW131" i="2"/>
  <c r="BV131" i="2"/>
  <c r="BU131" i="2"/>
  <c r="AG131" i="2"/>
  <c r="AD131" i="2"/>
  <c r="AC131" i="2"/>
  <c r="L131" i="2"/>
  <c r="J131" i="2"/>
  <c r="K131" i="2" s="1"/>
  <c r="I131" i="2"/>
  <c r="H131" i="2"/>
  <c r="BX153" i="2" s="1"/>
  <c r="G131" i="2"/>
  <c r="BW153" i="2" s="1"/>
  <c r="BX130" i="2"/>
  <c r="BW130" i="2"/>
  <c r="BV130" i="2"/>
  <c r="BU130" i="2"/>
  <c r="AG130" i="2"/>
  <c r="AC130" i="2"/>
  <c r="AD130" i="2" s="1"/>
  <c r="L130" i="2"/>
  <c r="K130" i="2"/>
  <c r="O130" i="2" s="1"/>
  <c r="S130" i="2" s="1"/>
  <c r="AA130" i="2" s="1"/>
  <c r="AN130" i="2" s="1"/>
  <c r="CD110" i="2" s="1"/>
  <c r="J130" i="2"/>
  <c r="I130" i="2"/>
  <c r="H130" i="2"/>
  <c r="G130" i="2"/>
  <c r="BY129" i="2"/>
  <c r="BX129" i="2"/>
  <c r="BW129" i="2"/>
  <c r="BV129" i="2"/>
  <c r="BU129" i="2"/>
  <c r="AG129" i="2"/>
  <c r="AC129" i="2"/>
  <c r="AD129" i="2" s="1"/>
  <c r="L129" i="2"/>
  <c r="K129" i="2"/>
  <c r="J129" i="2"/>
  <c r="I129" i="2"/>
  <c r="H129" i="2"/>
  <c r="G129" i="2"/>
  <c r="BX128" i="2"/>
  <c r="BW128" i="2"/>
  <c r="BV128" i="2"/>
  <c r="BU128" i="2"/>
  <c r="AG128" i="2"/>
  <c r="AC128" i="2"/>
  <c r="AD128" i="2" s="1"/>
  <c r="L128" i="2"/>
  <c r="K128" i="2"/>
  <c r="O128" i="2" s="1"/>
  <c r="W128" i="2" s="1"/>
  <c r="AJ128" i="2" s="1"/>
  <c r="J128" i="2"/>
  <c r="I128" i="2"/>
  <c r="H128" i="2"/>
  <c r="G128" i="2"/>
  <c r="BX127" i="2"/>
  <c r="BW127" i="2"/>
  <c r="BV127" i="2"/>
  <c r="BU127" i="2"/>
  <c r="AG127" i="2"/>
  <c r="AC127" i="2"/>
  <c r="AD127" i="2" s="1"/>
  <c r="L127" i="2"/>
  <c r="J127" i="2"/>
  <c r="K127" i="2" s="1"/>
  <c r="O127" i="2" s="1"/>
  <c r="BY107" i="2" s="1"/>
  <c r="I127" i="2"/>
  <c r="H127" i="2"/>
  <c r="G127" i="2"/>
  <c r="BX126" i="2"/>
  <c r="BW126" i="2"/>
  <c r="BV126" i="2"/>
  <c r="BU126" i="2"/>
  <c r="AG126" i="2"/>
  <c r="AC126" i="2"/>
  <c r="AD126" i="2" s="1"/>
  <c r="N126" i="2"/>
  <c r="V126" i="2" s="1"/>
  <c r="AI126" i="2" s="1"/>
  <c r="CA149" i="2" s="1"/>
  <c r="L126" i="2"/>
  <c r="K126" i="2"/>
  <c r="O126" i="2" s="1"/>
  <c r="BY149" i="2" s="1"/>
  <c r="J126" i="2"/>
  <c r="I126" i="2"/>
  <c r="H126" i="2"/>
  <c r="BX149" i="2" s="1"/>
  <c r="G126" i="2"/>
  <c r="BW149" i="2" s="1"/>
  <c r="BY125" i="2"/>
  <c r="BX125" i="2"/>
  <c r="BW125" i="2"/>
  <c r="BV125" i="2"/>
  <c r="BU125" i="2"/>
  <c r="AG125" i="2"/>
  <c r="AC125" i="2"/>
  <c r="AD125" i="2" s="1"/>
  <c r="L125" i="2"/>
  <c r="K125" i="2"/>
  <c r="J125" i="2"/>
  <c r="I125" i="2"/>
  <c r="H125" i="2"/>
  <c r="BX148" i="2" s="1"/>
  <c r="G125" i="2"/>
  <c r="BW148" i="2" s="1"/>
  <c r="BY124" i="2"/>
  <c r="BX124" i="2"/>
  <c r="BW124" i="2"/>
  <c r="BV124" i="2"/>
  <c r="BU124" i="2"/>
  <c r="AG124" i="2"/>
  <c r="AC124" i="2"/>
  <c r="AD124" i="2" s="1"/>
  <c r="L124" i="2"/>
  <c r="J124" i="2"/>
  <c r="K124" i="2" s="1"/>
  <c r="O124" i="2" s="1"/>
  <c r="I124" i="2"/>
  <c r="H124" i="2"/>
  <c r="BX152" i="2" s="1"/>
  <c r="G124" i="2"/>
  <c r="BW152" i="2" s="1"/>
  <c r="BX123" i="2"/>
  <c r="BW123" i="2"/>
  <c r="BV123" i="2"/>
  <c r="BU123" i="2"/>
  <c r="AG123" i="2"/>
  <c r="AD123" i="2"/>
  <c r="AC123" i="2"/>
  <c r="L123" i="2"/>
  <c r="J123" i="2"/>
  <c r="K123" i="2" s="1"/>
  <c r="O123" i="2" s="1"/>
  <c r="I123" i="2"/>
  <c r="H123" i="2"/>
  <c r="G123" i="2"/>
  <c r="BX122" i="2"/>
  <c r="BW122" i="2"/>
  <c r="BV122" i="2"/>
  <c r="BU122" i="2"/>
  <c r="AG122" i="2"/>
  <c r="AD122" i="2"/>
  <c r="AC122" i="2"/>
  <c r="N122" i="2"/>
  <c r="V122" i="2" s="1"/>
  <c r="AI122" i="2" s="1"/>
  <c r="L122" i="2"/>
  <c r="K122" i="2"/>
  <c r="O122" i="2" s="1"/>
  <c r="S122" i="2" s="1"/>
  <c r="AA122" i="2" s="1"/>
  <c r="AN122" i="2" s="1"/>
  <c r="J122" i="2"/>
  <c r="I122" i="2"/>
  <c r="H122" i="2"/>
  <c r="G122" i="2"/>
  <c r="BX121" i="2"/>
  <c r="BW121" i="2"/>
  <c r="BV121" i="2"/>
  <c r="BU121" i="2"/>
  <c r="AG121" i="2"/>
  <c r="AC121" i="2"/>
  <c r="AD121" i="2" s="1"/>
  <c r="L121" i="2"/>
  <c r="K121" i="2"/>
  <c r="J121" i="2"/>
  <c r="I121" i="2"/>
  <c r="H121" i="2"/>
  <c r="G121" i="2"/>
  <c r="BX120" i="2"/>
  <c r="BW120" i="2"/>
  <c r="BV120" i="2"/>
  <c r="BU120" i="2"/>
  <c r="AG120" i="2"/>
  <c r="AC120" i="2"/>
  <c r="AD120" i="2" s="1"/>
  <c r="L120" i="2"/>
  <c r="J120" i="2"/>
  <c r="K120" i="2" s="1"/>
  <c r="I120" i="2"/>
  <c r="H120" i="2"/>
  <c r="G120" i="2"/>
  <c r="BX119" i="2"/>
  <c r="BW119" i="2"/>
  <c r="BV119" i="2"/>
  <c r="BU119" i="2"/>
  <c r="AG119" i="2"/>
  <c r="AC119" i="2"/>
  <c r="AD119" i="2" s="1"/>
  <c r="L119" i="2"/>
  <c r="J119" i="2"/>
  <c r="K119" i="2" s="1"/>
  <c r="O119" i="2" s="1"/>
  <c r="I119" i="2"/>
  <c r="H119" i="2"/>
  <c r="G119" i="2"/>
  <c r="BX118" i="2"/>
  <c r="BW118" i="2"/>
  <c r="BV118" i="2"/>
  <c r="BU118" i="2"/>
  <c r="AG118" i="2"/>
  <c r="AD118" i="2"/>
  <c r="AC118" i="2"/>
  <c r="L118" i="2"/>
  <c r="J118" i="2"/>
  <c r="K118" i="2" s="1"/>
  <c r="I118" i="2"/>
  <c r="H118" i="2"/>
  <c r="G118" i="2"/>
  <c r="BX117" i="2"/>
  <c r="BW117" i="2"/>
  <c r="BV117" i="2"/>
  <c r="BU117" i="2"/>
  <c r="AG117" i="2"/>
  <c r="AC117" i="2"/>
  <c r="AD117" i="2" s="1"/>
  <c r="L117" i="2"/>
  <c r="K117" i="2"/>
  <c r="O117" i="2" s="1"/>
  <c r="S117" i="2" s="1"/>
  <c r="AA117" i="2" s="1"/>
  <c r="AN117" i="2" s="1"/>
  <c r="CD147" i="2" s="1"/>
  <c r="J117" i="2"/>
  <c r="I117" i="2"/>
  <c r="H117" i="2"/>
  <c r="BX147" i="2" s="1"/>
  <c r="G117" i="2"/>
  <c r="BW147" i="2" s="1"/>
  <c r="BX116" i="2"/>
  <c r="BW116" i="2"/>
  <c r="BV116" i="2"/>
  <c r="BU116" i="2"/>
  <c r="AG116" i="2"/>
  <c r="AD116" i="2"/>
  <c r="AC116" i="2"/>
  <c r="L116" i="2"/>
  <c r="J116" i="2"/>
  <c r="K116" i="2" s="1"/>
  <c r="I116" i="2"/>
  <c r="H116" i="2"/>
  <c r="BX146" i="2" s="1"/>
  <c r="G116" i="2"/>
  <c r="BW146" i="2" s="1"/>
  <c r="BX115" i="2"/>
  <c r="BW115" i="2"/>
  <c r="BV115" i="2"/>
  <c r="BU115" i="2"/>
  <c r="AG115" i="2"/>
  <c r="AC115" i="2"/>
  <c r="AD115" i="2" s="1"/>
  <c r="O115" i="2"/>
  <c r="S115" i="2" s="1"/>
  <c r="AA115" i="2" s="1"/>
  <c r="AN115" i="2" s="1"/>
  <c r="L115" i="2"/>
  <c r="K115" i="2"/>
  <c r="J115" i="2"/>
  <c r="I115" i="2"/>
  <c r="H115" i="2"/>
  <c r="G115" i="2"/>
  <c r="BX114" i="2"/>
  <c r="BW114" i="2"/>
  <c r="BV114" i="2"/>
  <c r="BU114" i="2"/>
  <c r="AG114" i="2"/>
  <c r="AD114" i="2"/>
  <c r="AC114" i="2"/>
  <c r="L114" i="2"/>
  <c r="J114" i="2"/>
  <c r="K114" i="2" s="1"/>
  <c r="I114" i="2"/>
  <c r="H114" i="2"/>
  <c r="G114" i="2"/>
  <c r="BY113" i="2"/>
  <c r="BX113" i="2"/>
  <c r="BW113" i="2"/>
  <c r="BV113" i="2"/>
  <c r="BU113" i="2"/>
  <c r="AG113" i="2"/>
  <c r="AD113" i="2"/>
  <c r="AC113" i="2"/>
  <c r="L113" i="2"/>
  <c r="J113" i="2"/>
  <c r="K113" i="2" s="1"/>
  <c r="I113" i="2"/>
  <c r="H113" i="2"/>
  <c r="G113" i="2"/>
  <c r="BX112" i="2"/>
  <c r="BW112" i="2"/>
  <c r="BV112" i="2"/>
  <c r="BU112" i="2"/>
  <c r="AG112" i="2"/>
  <c r="AC112" i="2"/>
  <c r="AD112" i="2" s="1"/>
  <c r="L112" i="2"/>
  <c r="J112" i="2"/>
  <c r="K112" i="2" s="1"/>
  <c r="O112" i="2" s="1"/>
  <c r="I112" i="2"/>
  <c r="H112" i="2"/>
  <c r="G112" i="2"/>
  <c r="BX111" i="2"/>
  <c r="BW111" i="2"/>
  <c r="BV111" i="2"/>
  <c r="BU111" i="2"/>
  <c r="AG111" i="2"/>
  <c r="AD111" i="2"/>
  <c r="AC111" i="2"/>
  <c r="L111" i="2"/>
  <c r="J111" i="2"/>
  <c r="K111" i="2" s="1"/>
  <c r="I111" i="2"/>
  <c r="H111" i="2"/>
  <c r="G111" i="2"/>
  <c r="BY110" i="2"/>
  <c r="BX110" i="2"/>
  <c r="BW110" i="2"/>
  <c r="BV110" i="2"/>
  <c r="BU110" i="2"/>
  <c r="AG110" i="2"/>
  <c r="AC110" i="2"/>
  <c r="AD110" i="2" s="1"/>
  <c r="L110" i="2"/>
  <c r="J110" i="2"/>
  <c r="K110" i="2" s="1"/>
  <c r="O110" i="2" s="1"/>
  <c r="I110" i="2"/>
  <c r="H110" i="2"/>
  <c r="G110" i="2"/>
  <c r="BX109" i="2"/>
  <c r="BW109" i="2"/>
  <c r="BV109" i="2"/>
  <c r="BU109" i="2"/>
  <c r="AG109" i="2"/>
  <c r="AC109" i="2"/>
  <c r="AD109" i="2" s="1"/>
  <c r="L109" i="2"/>
  <c r="J109" i="2"/>
  <c r="K109" i="2" s="1"/>
  <c r="O109" i="2" s="1"/>
  <c r="I109" i="2"/>
  <c r="H109" i="2"/>
  <c r="G109" i="2"/>
  <c r="BY108" i="2"/>
  <c r="BX108" i="2"/>
  <c r="BW108" i="2"/>
  <c r="BV108" i="2"/>
  <c r="BU108" i="2"/>
  <c r="AG108" i="2"/>
  <c r="AD108" i="2"/>
  <c r="AC108" i="2"/>
  <c r="L108" i="2"/>
  <c r="J108" i="2"/>
  <c r="K108" i="2" s="1"/>
  <c r="I108" i="2"/>
  <c r="H108" i="2"/>
  <c r="G108" i="2"/>
  <c r="BX107" i="2"/>
  <c r="BW107" i="2"/>
  <c r="BV107" i="2"/>
  <c r="BU107" i="2"/>
  <c r="AG107" i="2"/>
  <c r="AC107" i="2"/>
  <c r="AD107" i="2" s="1"/>
  <c r="L107" i="2"/>
  <c r="J107" i="2"/>
  <c r="K107" i="2" s="1"/>
  <c r="O107" i="2" s="1"/>
  <c r="I107" i="2"/>
  <c r="H107" i="2"/>
  <c r="G107" i="2"/>
  <c r="BV106" i="2"/>
  <c r="BU106" i="2"/>
  <c r="AG106" i="2"/>
  <c r="AD106" i="2"/>
  <c r="AC106" i="2"/>
  <c r="L106" i="2"/>
  <c r="J106" i="2"/>
  <c r="K106" i="2" s="1"/>
  <c r="I106" i="2"/>
  <c r="H106" i="2"/>
  <c r="BX89" i="2" s="1"/>
  <c r="G106" i="2"/>
  <c r="BV105" i="2"/>
  <c r="BU105" i="2"/>
  <c r="AG105" i="2"/>
  <c r="AC105" i="2"/>
  <c r="AD105" i="2" s="1"/>
  <c r="L105" i="2"/>
  <c r="J105" i="2"/>
  <c r="K105" i="2" s="1"/>
  <c r="O105" i="2" s="1"/>
  <c r="I105" i="2"/>
  <c r="H105" i="2"/>
  <c r="G105" i="2"/>
  <c r="BV104" i="2"/>
  <c r="BU104" i="2"/>
  <c r="AG104" i="2"/>
  <c r="AC104" i="2"/>
  <c r="AD104" i="2" s="1"/>
  <c r="L104" i="2"/>
  <c r="J104" i="2"/>
  <c r="K104" i="2" s="1"/>
  <c r="O104" i="2" s="1"/>
  <c r="I104" i="2"/>
  <c r="H104" i="2"/>
  <c r="G104" i="2"/>
  <c r="BV103" i="2"/>
  <c r="BU103" i="2"/>
  <c r="AG103" i="2"/>
  <c r="AD103" i="2"/>
  <c r="AC103" i="2"/>
  <c r="L103" i="2"/>
  <c r="J103" i="2"/>
  <c r="K103" i="2" s="1"/>
  <c r="I103" i="2"/>
  <c r="H103" i="2"/>
  <c r="G103" i="2"/>
  <c r="BV102" i="2"/>
  <c r="BU102" i="2"/>
  <c r="AG102" i="2"/>
  <c r="AC102" i="2"/>
  <c r="AD102" i="2" s="1"/>
  <c r="L102" i="2"/>
  <c r="J102" i="2"/>
  <c r="K102" i="2" s="1"/>
  <c r="O102" i="2" s="1"/>
  <c r="I102" i="2"/>
  <c r="H102" i="2"/>
  <c r="G102" i="2"/>
  <c r="BV101" i="2"/>
  <c r="BU101" i="2"/>
  <c r="AG101" i="2"/>
  <c r="AD101" i="2"/>
  <c r="AC101" i="2"/>
  <c r="L101" i="2"/>
  <c r="J101" i="2"/>
  <c r="K101" i="2" s="1"/>
  <c r="O101" i="2" s="1"/>
  <c r="I101" i="2"/>
  <c r="H101" i="2"/>
  <c r="G101" i="2"/>
  <c r="BV100" i="2"/>
  <c r="BU100" i="2"/>
  <c r="AG100" i="2"/>
  <c r="AC100" i="2"/>
  <c r="AD100" i="2" s="1"/>
  <c r="L100" i="2"/>
  <c r="J100" i="2"/>
  <c r="K100" i="2" s="1"/>
  <c r="O100" i="2" s="1"/>
  <c r="I100" i="2"/>
  <c r="H100" i="2"/>
  <c r="G100" i="2"/>
  <c r="BV99" i="2"/>
  <c r="BU99" i="2"/>
  <c r="AG99" i="2"/>
  <c r="AD99" i="2"/>
  <c r="AC99" i="2"/>
  <c r="L99" i="2"/>
  <c r="J99" i="2"/>
  <c r="K99" i="2" s="1"/>
  <c r="I99" i="2"/>
  <c r="H99" i="2"/>
  <c r="G99" i="2"/>
  <c r="BV98" i="2"/>
  <c r="BU98" i="2"/>
  <c r="AG98" i="2"/>
  <c r="AC98" i="2"/>
  <c r="AD98" i="2" s="1"/>
  <c r="L98" i="2"/>
  <c r="J98" i="2"/>
  <c r="K98" i="2" s="1"/>
  <c r="O98" i="2" s="1"/>
  <c r="I98" i="2"/>
  <c r="H98" i="2"/>
  <c r="G98" i="2"/>
  <c r="BV97" i="2"/>
  <c r="BU97" i="2"/>
  <c r="AG97" i="2"/>
  <c r="AD97" i="2"/>
  <c r="AC97" i="2"/>
  <c r="L97" i="2"/>
  <c r="J97" i="2"/>
  <c r="K97" i="2" s="1"/>
  <c r="O97" i="2" s="1"/>
  <c r="I97" i="2"/>
  <c r="H97" i="2"/>
  <c r="G97" i="2"/>
  <c r="BV96" i="2"/>
  <c r="BU96" i="2"/>
  <c r="AG96" i="2"/>
  <c r="AC96" i="2"/>
  <c r="AD96" i="2" s="1"/>
  <c r="L96" i="2"/>
  <c r="J96" i="2"/>
  <c r="K96" i="2" s="1"/>
  <c r="O96" i="2" s="1"/>
  <c r="I96" i="2"/>
  <c r="H96" i="2"/>
  <c r="G96" i="2"/>
  <c r="BV95" i="2"/>
  <c r="BU95" i="2"/>
  <c r="AG95" i="2"/>
  <c r="AD95" i="2"/>
  <c r="AC95" i="2"/>
  <c r="L95" i="2"/>
  <c r="J95" i="2"/>
  <c r="K95" i="2" s="1"/>
  <c r="I95" i="2"/>
  <c r="H95" i="2"/>
  <c r="G95" i="2"/>
  <c r="BV94" i="2"/>
  <c r="BU94" i="2"/>
  <c r="AG94" i="2"/>
  <c r="AC94" i="2"/>
  <c r="AD94" i="2" s="1"/>
  <c r="L94" i="2"/>
  <c r="J94" i="2"/>
  <c r="K94" i="2" s="1"/>
  <c r="O94" i="2" s="1"/>
  <c r="I94" i="2"/>
  <c r="H94" i="2"/>
  <c r="BX106" i="2" s="1"/>
  <c r="G94" i="2"/>
  <c r="BW106" i="2" s="1"/>
  <c r="BV93" i="2"/>
  <c r="BU93" i="2"/>
  <c r="AG93" i="2"/>
  <c r="AD93" i="2"/>
  <c r="AC93" i="2"/>
  <c r="L93" i="2"/>
  <c r="J93" i="2"/>
  <c r="K93" i="2" s="1"/>
  <c r="O93" i="2" s="1"/>
  <c r="I93" i="2"/>
  <c r="H93" i="2"/>
  <c r="BX105" i="2" s="1"/>
  <c r="G93" i="2"/>
  <c r="BW105" i="2" s="1"/>
  <c r="AG92" i="2"/>
  <c r="AD92" i="2"/>
  <c r="AC92" i="2"/>
  <c r="L92" i="2"/>
  <c r="J92" i="2"/>
  <c r="K92" i="2" s="1"/>
  <c r="O92" i="2" s="1"/>
  <c r="I92" i="2"/>
  <c r="H92" i="2"/>
  <c r="BX103" i="2" s="1"/>
  <c r="G92" i="2"/>
  <c r="BW103" i="2" s="1"/>
  <c r="BV91" i="2"/>
  <c r="BU91" i="2"/>
  <c r="AG91" i="2"/>
  <c r="AC91" i="2"/>
  <c r="AD91" i="2" s="1"/>
  <c r="L91" i="2"/>
  <c r="J91" i="2"/>
  <c r="K91" i="2" s="1"/>
  <c r="O91" i="2" s="1"/>
  <c r="N91" i="2" s="1"/>
  <c r="I91" i="2"/>
  <c r="H91" i="2"/>
  <c r="BX102" i="2" s="1"/>
  <c r="G91" i="2"/>
  <c r="BW102" i="2" s="1"/>
  <c r="BY90" i="2"/>
  <c r="BX90" i="2"/>
  <c r="BW90" i="2"/>
  <c r="BV90" i="2"/>
  <c r="BU90" i="2"/>
  <c r="AG90" i="2"/>
  <c r="AD90" i="2"/>
  <c r="AC90" i="2"/>
  <c r="L90" i="2"/>
  <c r="J90" i="2"/>
  <c r="K90" i="2" s="1"/>
  <c r="I90" i="2"/>
  <c r="H90" i="2"/>
  <c r="BX101" i="2" s="1"/>
  <c r="G90" i="2"/>
  <c r="BW101" i="2" s="1"/>
  <c r="BW89" i="2"/>
  <c r="BV89" i="2"/>
  <c r="BU89" i="2"/>
  <c r="AG89" i="2"/>
  <c r="AD89" i="2"/>
  <c r="AC89" i="2"/>
  <c r="L89" i="2"/>
  <c r="J89" i="2"/>
  <c r="K89" i="2" s="1"/>
  <c r="I89" i="2"/>
  <c r="H89" i="2"/>
  <c r="BX100" i="2" s="1"/>
  <c r="G89" i="2"/>
  <c r="BW100" i="2" s="1"/>
  <c r="BV88" i="2"/>
  <c r="BU88" i="2"/>
  <c r="AG88" i="2"/>
  <c r="AC88" i="2"/>
  <c r="AD88" i="2" s="1"/>
  <c r="L88" i="2"/>
  <c r="J88" i="2"/>
  <c r="K88" i="2" s="1"/>
  <c r="O88" i="2" s="1"/>
  <c r="N88" i="2" s="1"/>
  <c r="I88" i="2"/>
  <c r="H88" i="2"/>
  <c r="G88" i="2"/>
  <c r="BV87" i="2"/>
  <c r="BU87" i="2"/>
  <c r="AG87" i="2"/>
  <c r="AD87" i="2"/>
  <c r="AC87" i="2"/>
  <c r="L87" i="2"/>
  <c r="J87" i="2"/>
  <c r="K87" i="2" s="1"/>
  <c r="I87" i="2"/>
  <c r="H87" i="2"/>
  <c r="G87" i="2"/>
  <c r="BV86" i="2"/>
  <c r="BU86" i="2"/>
  <c r="AG86" i="2"/>
  <c r="AD86" i="2"/>
  <c r="AC86" i="2"/>
  <c r="L86" i="2"/>
  <c r="J86" i="2"/>
  <c r="K86" i="2" s="1"/>
  <c r="O86" i="2" s="1"/>
  <c r="P86" i="2" s="1"/>
  <c r="I86" i="2"/>
  <c r="H86" i="2"/>
  <c r="BX88" i="2" s="1"/>
  <c r="G86" i="2"/>
  <c r="BW88" i="2" s="1"/>
  <c r="BV85" i="2"/>
  <c r="BU85" i="2"/>
  <c r="AG85" i="2"/>
  <c r="AD85" i="2"/>
  <c r="AC85" i="2"/>
  <c r="L85" i="2"/>
  <c r="J85" i="2"/>
  <c r="K85" i="2" s="1"/>
  <c r="I85" i="2"/>
  <c r="H85" i="2"/>
  <c r="BX87" i="2" s="1"/>
  <c r="G85" i="2"/>
  <c r="BW87" i="2" s="1"/>
  <c r="BY84" i="2"/>
  <c r="BX84" i="2"/>
  <c r="BW84" i="2"/>
  <c r="BV84" i="2"/>
  <c r="BU84" i="2"/>
  <c r="AG84" i="2"/>
  <c r="AC84" i="2"/>
  <c r="AD84" i="2" s="1"/>
  <c r="L84" i="2"/>
  <c r="J84" i="2"/>
  <c r="K84" i="2" s="1"/>
  <c r="O84" i="2" s="1"/>
  <c r="P84" i="2" s="1"/>
  <c r="I84" i="2"/>
  <c r="H84" i="2"/>
  <c r="BX61" i="2" s="1"/>
  <c r="G84" i="2"/>
  <c r="BX83" i="2"/>
  <c r="BW83" i="2"/>
  <c r="BV83" i="2"/>
  <c r="BU83" i="2"/>
  <c r="AG83" i="2"/>
  <c r="AD83" i="2"/>
  <c r="AC83" i="2"/>
  <c r="L83" i="2"/>
  <c r="J83" i="2"/>
  <c r="K83" i="2" s="1"/>
  <c r="I83" i="2"/>
  <c r="H83" i="2"/>
  <c r="G83" i="2"/>
  <c r="BX82" i="2"/>
  <c r="BW82" i="2"/>
  <c r="BV82" i="2"/>
  <c r="BU82" i="2"/>
  <c r="AG82" i="2"/>
  <c r="AD82" i="2"/>
  <c r="AC82" i="2"/>
  <c r="L82" i="2"/>
  <c r="J82" i="2"/>
  <c r="K82" i="2" s="1"/>
  <c r="O82" i="2" s="1"/>
  <c r="P82" i="2" s="1"/>
  <c r="I82" i="2"/>
  <c r="H82" i="2"/>
  <c r="BX59" i="2" s="1"/>
  <c r="G82" i="2"/>
  <c r="BY81" i="2"/>
  <c r="BX81" i="2"/>
  <c r="BW81" i="2"/>
  <c r="BV81" i="2"/>
  <c r="BU81" i="2"/>
  <c r="AG81" i="2"/>
  <c r="AD81" i="2"/>
  <c r="AC81" i="2"/>
  <c r="L81" i="2"/>
  <c r="J81" i="2"/>
  <c r="K81" i="2" s="1"/>
  <c r="O81" i="2" s="1"/>
  <c r="I81" i="2"/>
  <c r="H81" i="2"/>
  <c r="G81" i="2"/>
  <c r="BY80" i="2"/>
  <c r="BX80" i="2"/>
  <c r="BW80" i="2"/>
  <c r="BV80" i="2"/>
  <c r="BU80" i="2"/>
  <c r="AG80" i="2"/>
  <c r="AC80" i="2"/>
  <c r="AD80" i="2" s="1"/>
  <c r="L80" i="2"/>
  <c r="J80" i="2"/>
  <c r="K80" i="2" s="1"/>
  <c r="O80" i="2" s="1"/>
  <c r="P80" i="2" s="1"/>
  <c r="I80" i="2"/>
  <c r="H80" i="2"/>
  <c r="G80" i="2"/>
  <c r="BX79" i="2"/>
  <c r="BW79" i="2"/>
  <c r="BV79" i="2"/>
  <c r="BU79" i="2"/>
  <c r="AG79" i="2"/>
  <c r="AC79" i="2"/>
  <c r="AD79" i="2" s="1"/>
  <c r="L79" i="2"/>
  <c r="J79" i="2"/>
  <c r="K79" i="2" s="1"/>
  <c r="I79" i="2"/>
  <c r="H79" i="2"/>
  <c r="BX104" i="2" s="1"/>
  <c r="G79" i="2"/>
  <c r="BW104" i="2" s="1"/>
  <c r="BX78" i="2"/>
  <c r="BW78" i="2"/>
  <c r="BV78" i="2"/>
  <c r="BU78" i="2"/>
  <c r="AG78" i="2"/>
  <c r="AC78" i="2"/>
  <c r="AD78" i="2" s="1"/>
  <c r="L78" i="2"/>
  <c r="J78" i="2"/>
  <c r="K78" i="2" s="1"/>
  <c r="I78" i="2"/>
  <c r="H78" i="2"/>
  <c r="BX99" i="2" s="1"/>
  <c r="G78" i="2"/>
  <c r="BW99" i="2" s="1"/>
  <c r="BX77" i="2"/>
  <c r="BW77" i="2"/>
  <c r="BV77" i="2"/>
  <c r="BU77" i="2"/>
  <c r="AG77" i="2"/>
  <c r="AC77" i="2"/>
  <c r="AD77" i="2" s="1"/>
  <c r="L77" i="2"/>
  <c r="J77" i="2"/>
  <c r="K77" i="2" s="1"/>
  <c r="I77" i="2"/>
  <c r="H77" i="2"/>
  <c r="G77" i="2"/>
  <c r="BX76" i="2"/>
  <c r="BW76" i="2"/>
  <c r="BV76" i="2"/>
  <c r="BU76" i="2"/>
  <c r="AG76" i="2"/>
  <c r="AC76" i="2"/>
  <c r="AD76" i="2" s="1"/>
  <c r="L76" i="2"/>
  <c r="J76" i="2"/>
  <c r="K76" i="2" s="1"/>
  <c r="I76" i="2"/>
  <c r="H76" i="2"/>
  <c r="G76" i="2"/>
  <c r="BX75" i="2"/>
  <c r="BW75" i="2"/>
  <c r="BV75" i="2"/>
  <c r="BU75" i="2"/>
  <c r="AG75" i="2"/>
  <c r="AC75" i="2"/>
  <c r="AD75" i="2" s="1"/>
  <c r="L75" i="2"/>
  <c r="J75" i="2"/>
  <c r="K75" i="2" s="1"/>
  <c r="I75" i="2"/>
  <c r="H75" i="2"/>
  <c r="BX98" i="2" s="1"/>
  <c r="G75" i="2"/>
  <c r="BW98" i="2" s="1"/>
  <c r="BX74" i="2"/>
  <c r="BW74" i="2"/>
  <c r="BV74" i="2"/>
  <c r="BU74" i="2"/>
  <c r="AG74" i="2"/>
  <c r="AD74" i="2"/>
  <c r="AC74" i="2"/>
  <c r="L74" i="2"/>
  <c r="J74" i="2"/>
  <c r="K74" i="2" s="1"/>
  <c r="I74" i="2"/>
  <c r="H74" i="2"/>
  <c r="BX97" i="2" s="1"/>
  <c r="G74" i="2"/>
  <c r="BW97" i="2" s="1"/>
  <c r="BX73" i="2"/>
  <c r="BW73" i="2"/>
  <c r="BV73" i="2"/>
  <c r="BU73" i="2"/>
  <c r="AG73" i="2"/>
  <c r="AD73" i="2"/>
  <c r="AC73" i="2"/>
  <c r="L73" i="2"/>
  <c r="J73" i="2"/>
  <c r="K73" i="2" s="1"/>
  <c r="I73" i="2"/>
  <c r="H73" i="2"/>
  <c r="BX96" i="2" s="1"/>
  <c r="G73" i="2"/>
  <c r="BW96" i="2" s="1"/>
  <c r="BX72" i="2"/>
  <c r="BW72" i="2"/>
  <c r="BV72" i="2"/>
  <c r="BU72" i="2"/>
  <c r="AG72" i="2"/>
  <c r="AC72" i="2"/>
  <c r="AD72" i="2" s="1"/>
  <c r="L72" i="2"/>
  <c r="J72" i="2"/>
  <c r="K72" i="2" s="1"/>
  <c r="I72" i="2"/>
  <c r="H72" i="2"/>
  <c r="BX95" i="2" s="1"/>
  <c r="G72" i="2"/>
  <c r="BW95" i="2" s="1"/>
  <c r="CA71" i="2"/>
  <c r="BY71" i="2"/>
  <c r="BX71" i="2"/>
  <c r="BW71" i="2"/>
  <c r="BV71" i="2"/>
  <c r="BU71" i="2"/>
  <c r="AG71" i="2"/>
  <c r="AD71" i="2"/>
  <c r="AC71" i="2"/>
  <c r="L71" i="2"/>
  <c r="J71" i="2"/>
  <c r="K71" i="2" s="1"/>
  <c r="I71" i="2"/>
  <c r="H71" i="2"/>
  <c r="BX94" i="2" s="1"/>
  <c r="G71" i="2"/>
  <c r="BW94" i="2" s="1"/>
  <c r="BX70" i="2"/>
  <c r="BW70" i="2"/>
  <c r="BV70" i="2"/>
  <c r="BU70" i="2"/>
  <c r="AG70" i="2"/>
  <c r="AD70" i="2"/>
  <c r="AC70" i="2"/>
  <c r="L70" i="2"/>
  <c r="J70" i="2"/>
  <c r="K70" i="2" s="1"/>
  <c r="I70" i="2"/>
  <c r="H70" i="2"/>
  <c r="BX93" i="2" s="1"/>
  <c r="G70" i="2"/>
  <c r="BW93" i="2" s="1"/>
  <c r="BY69" i="2"/>
  <c r="BX69" i="2"/>
  <c r="BW69" i="2"/>
  <c r="BV69" i="2"/>
  <c r="BU69" i="2"/>
  <c r="AG69" i="2"/>
  <c r="AD69" i="2"/>
  <c r="AC69" i="2"/>
  <c r="L69" i="2"/>
  <c r="J69" i="2"/>
  <c r="K69" i="2" s="1"/>
  <c r="I69" i="2"/>
  <c r="H69" i="2"/>
  <c r="BX91" i="2" s="1"/>
  <c r="G69" i="2"/>
  <c r="BW91" i="2" s="1"/>
  <c r="BX68" i="2"/>
  <c r="BW68" i="2"/>
  <c r="BV68" i="2"/>
  <c r="BU68" i="2"/>
  <c r="AG68" i="2"/>
  <c r="AC68" i="2"/>
  <c r="AD68" i="2" s="1"/>
  <c r="L68" i="2"/>
  <c r="J68" i="2"/>
  <c r="K68" i="2" s="1"/>
  <c r="I68" i="2"/>
  <c r="H68" i="2"/>
  <c r="G68" i="2"/>
  <c r="BW57" i="2" s="1"/>
  <c r="BY67" i="2"/>
  <c r="BX67" i="2"/>
  <c r="BW67" i="2"/>
  <c r="BV67" i="2"/>
  <c r="BU67" i="2"/>
  <c r="BQ67" i="2"/>
  <c r="AG67" i="2"/>
  <c r="AC67" i="2"/>
  <c r="AD67" i="2" s="1"/>
  <c r="L67" i="2"/>
  <c r="K67" i="2"/>
  <c r="O67" i="2" s="1"/>
  <c r="J67" i="2"/>
  <c r="I67" i="2"/>
  <c r="H67" i="2"/>
  <c r="BX86" i="2" s="1"/>
  <c r="G67" i="2"/>
  <c r="BW86" i="2" s="1"/>
  <c r="BX66" i="2"/>
  <c r="BW66" i="2"/>
  <c r="BV66" i="2"/>
  <c r="BU66" i="2"/>
  <c r="BQ66" i="2"/>
  <c r="AG66" i="2"/>
  <c r="AC66" i="2"/>
  <c r="AD66" i="2" s="1"/>
  <c r="L66" i="2"/>
  <c r="J66" i="2"/>
  <c r="K66" i="2" s="1"/>
  <c r="I66" i="2"/>
  <c r="H66" i="2"/>
  <c r="BX85" i="2" s="1"/>
  <c r="G66" i="2"/>
  <c r="BW85" i="2" s="1"/>
  <c r="BY65" i="2"/>
  <c r="BX65" i="2"/>
  <c r="BW65" i="2"/>
  <c r="BV65" i="2"/>
  <c r="BU65" i="2"/>
  <c r="AG65" i="2"/>
  <c r="AC65" i="2"/>
  <c r="AD65" i="2" s="1"/>
  <c r="L65" i="2"/>
  <c r="K65" i="2"/>
  <c r="O65" i="2" s="1"/>
  <c r="J65" i="2"/>
  <c r="I65" i="2"/>
  <c r="H65" i="2"/>
  <c r="G65" i="2"/>
  <c r="BW56" i="2" s="1"/>
  <c r="BX64" i="2"/>
  <c r="BW64" i="2"/>
  <c r="BV64" i="2"/>
  <c r="BU64" i="2"/>
  <c r="AG64" i="2"/>
  <c r="AC64" i="2"/>
  <c r="AD64" i="2" s="1"/>
  <c r="L64" i="2"/>
  <c r="J64" i="2"/>
  <c r="K64" i="2" s="1"/>
  <c r="I64" i="2"/>
  <c r="H64" i="2"/>
  <c r="BX55" i="2" s="1"/>
  <c r="G64" i="2"/>
  <c r="BX63" i="2"/>
  <c r="BW63" i="2"/>
  <c r="BV63" i="2"/>
  <c r="BU63" i="2"/>
  <c r="BQ63" i="2"/>
  <c r="AG63" i="2"/>
  <c r="AC63" i="2"/>
  <c r="AD63" i="2" s="1"/>
  <c r="L63" i="2"/>
  <c r="J63" i="2"/>
  <c r="K63" i="2" s="1"/>
  <c r="O63" i="2" s="1"/>
  <c r="I63" i="2"/>
  <c r="H63" i="2"/>
  <c r="G63" i="2"/>
  <c r="BX62" i="2"/>
  <c r="BW62" i="2"/>
  <c r="BV62" i="2"/>
  <c r="BU62" i="2"/>
  <c r="AG62" i="2"/>
  <c r="AC62" i="2"/>
  <c r="AD62" i="2" s="1"/>
  <c r="L62" i="2"/>
  <c r="J62" i="2"/>
  <c r="K62" i="2" s="1"/>
  <c r="I62" i="2"/>
  <c r="H62" i="2"/>
  <c r="G62" i="2"/>
  <c r="BY61" i="2"/>
  <c r="BW61" i="2"/>
  <c r="BV61" i="2"/>
  <c r="BU61" i="2"/>
  <c r="AG61" i="2"/>
  <c r="AC61" i="2"/>
  <c r="AD61" i="2" s="1"/>
  <c r="L61" i="2"/>
  <c r="K61" i="2"/>
  <c r="J61" i="2"/>
  <c r="I61" i="2"/>
  <c r="H61" i="2"/>
  <c r="G61" i="2"/>
  <c r="BW52" i="2" s="1"/>
  <c r="BX60" i="2"/>
  <c r="BW60" i="2"/>
  <c r="BV60" i="2"/>
  <c r="BU60" i="2"/>
  <c r="AG60" i="2"/>
  <c r="AD60" i="2"/>
  <c r="AC60" i="2"/>
  <c r="L60" i="2"/>
  <c r="J60" i="2"/>
  <c r="K60" i="2" s="1"/>
  <c r="I60" i="2"/>
  <c r="H60" i="2"/>
  <c r="G60" i="2"/>
  <c r="BY59" i="2"/>
  <c r="BW59" i="2"/>
  <c r="BV59" i="2"/>
  <c r="BU59" i="2"/>
  <c r="BQ59" i="2"/>
  <c r="AG59" i="2"/>
  <c r="AC59" i="2"/>
  <c r="AD59" i="2" s="1"/>
  <c r="L59" i="2"/>
  <c r="J59" i="2"/>
  <c r="K59" i="2" s="1"/>
  <c r="O59" i="2" s="1"/>
  <c r="I59" i="2"/>
  <c r="H59" i="2"/>
  <c r="G59" i="2"/>
  <c r="BX58" i="2"/>
  <c r="BW58" i="2"/>
  <c r="BV58" i="2"/>
  <c r="BU58" i="2"/>
  <c r="BQ58" i="2"/>
  <c r="AG58" i="2"/>
  <c r="AC58" i="2"/>
  <c r="AD58" i="2" s="1"/>
  <c r="L58" i="2"/>
  <c r="J58" i="2"/>
  <c r="K58" i="2" s="1"/>
  <c r="I58" i="2"/>
  <c r="H58" i="2"/>
  <c r="G58" i="2"/>
  <c r="BX57" i="2"/>
  <c r="BV57" i="2"/>
  <c r="BU57" i="2"/>
  <c r="BQ57" i="2"/>
  <c r="AG57" i="2"/>
  <c r="AC57" i="2"/>
  <c r="AD57" i="2" s="1"/>
  <c r="L57" i="2"/>
  <c r="J57" i="2"/>
  <c r="K57" i="2" s="1"/>
  <c r="I57" i="2"/>
  <c r="H57" i="2"/>
  <c r="G57" i="2"/>
  <c r="BX56" i="2"/>
  <c r="BV56" i="2"/>
  <c r="BU56" i="2"/>
  <c r="BQ56" i="2"/>
  <c r="AG56" i="2"/>
  <c r="AC56" i="2"/>
  <c r="AD56" i="2" s="1"/>
  <c r="L56" i="2"/>
  <c r="J56" i="2"/>
  <c r="K56" i="2" s="1"/>
  <c r="O56" i="2" s="1"/>
  <c r="I56" i="2"/>
  <c r="H56" i="2"/>
  <c r="G56" i="2"/>
  <c r="BW55" i="2"/>
  <c r="BV55" i="2"/>
  <c r="BU55" i="2"/>
  <c r="BQ55" i="2"/>
  <c r="AG55" i="2"/>
  <c r="AC55" i="2"/>
  <c r="AD55" i="2" s="1"/>
  <c r="L55" i="2"/>
  <c r="J55" i="2"/>
  <c r="K55" i="2" s="1"/>
  <c r="O55" i="2" s="1"/>
  <c r="I55" i="2"/>
  <c r="H55" i="2"/>
  <c r="G55" i="2"/>
  <c r="BX54" i="2"/>
  <c r="BW54" i="2"/>
  <c r="BV54" i="2"/>
  <c r="BU54" i="2"/>
  <c r="BQ54" i="2"/>
  <c r="AG54" i="2"/>
  <c r="AD54" i="2"/>
  <c r="AC54" i="2"/>
  <c r="L54" i="2"/>
  <c r="J54" i="2"/>
  <c r="K54" i="2" s="1"/>
  <c r="I54" i="2"/>
  <c r="H54" i="2"/>
  <c r="G54" i="2"/>
  <c r="BX53" i="2"/>
  <c r="BW53" i="2"/>
  <c r="BV53" i="2"/>
  <c r="BU53" i="2"/>
  <c r="AG53" i="2"/>
  <c r="AC53" i="2"/>
  <c r="AD53" i="2" s="1"/>
  <c r="L53" i="2"/>
  <c r="K53" i="2"/>
  <c r="O53" i="2" s="1"/>
  <c r="J53" i="2"/>
  <c r="I53" i="2"/>
  <c r="H53" i="2"/>
  <c r="G53" i="2"/>
  <c r="BX52" i="2"/>
  <c r="BV52" i="2"/>
  <c r="BU52" i="2"/>
  <c r="BQ52" i="2"/>
  <c r="AG52" i="2"/>
  <c r="AC52" i="2"/>
  <c r="AD52" i="2" s="1"/>
  <c r="L52" i="2"/>
  <c r="K52" i="2"/>
  <c r="O52" i="2" s="1"/>
  <c r="J52" i="2"/>
  <c r="I52" i="2"/>
  <c r="H52" i="2"/>
  <c r="G52" i="2"/>
  <c r="AG51" i="2"/>
  <c r="AC51" i="2"/>
  <c r="AD51" i="2" s="1"/>
  <c r="L51" i="2"/>
  <c r="J51" i="2"/>
  <c r="K51" i="2" s="1"/>
  <c r="I51" i="2"/>
  <c r="H51" i="2"/>
  <c r="G51" i="2"/>
  <c r="BX50" i="2"/>
  <c r="BW50" i="2"/>
  <c r="BV50" i="2"/>
  <c r="BU50" i="2"/>
  <c r="BQ50" i="2"/>
  <c r="AG50" i="2"/>
  <c r="AC50" i="2"/>
  <c r="AD50" i="2" s="1"/>
  <c r="L50" i="2"/>
  <c r="K50" i="2"/>
  <c r="J50" i="2"/>
  <c r="I50" i="2"/>
  <c r="H50" i="2"/>
  <c r="G50" i="2"/>
  <c r="BV49" i="2"/>
  <c r="BU49" i="2"/>
  <c r="AG49" i="2"/>
  <c r="AC49" i="2"/>
  <c r="AD49" i="2" s="1"/>
  <c r="L49" i="2"/>
  <c r="J49" i="2"/>
  <c r="K49" i="2" s="1"/>
  <c r="I49" i="2"/>
  <c r="H49" i="2"/>
  <c r="BX49" i="2" s="1"/>
  <c r="G49" i="2"/>
  <c r="BW49" i="2" s="1"/>
  <c r="BW48" i="2"/>
  <c r="BV48" i="2"/>
  <c r="BU48" i="2"/>
  <c r="AG48" i="2"/>
  <c r="AC48" i="2"/>
  <c r="AD48" i="2" s="1"/>
  <c r="L48" i="2"/>
  <c r="J48" i="2"/>
  <c r="K48" i="2" s="1"/>
  <c r="O48" i="2" s="1"/>
  <c r="I48" i="2"/>
  <c r="H48" i="2"/>
  <c r="BX48" i="2" s="1"/>
  <c r="G48" i="2"/>
  <c r="BV47" i="2"/>
  <c r="BU47" i="2"/>
  <c r="AG47" i="2"/>
  <c r="AC47" i="2"/>
  <c r="AD47" i="2" s="1"/>
  <c r="L47" i="2"/>
  <c r="J47" i="2"/>
  <c r="K47" i="2" s="1"/>
  <c r="I47" i="2"/>
  <c r="H47" i="2"/>
  <c r="BX47" i="2" s="1"/>
  <c r="G47" i="2"/>
  <c r="BW47" i="2" s="1"/>
  <c r="BV46" i="2"/>
  <c r="BU46" i="2"/>
  <c r="AG46" i="2"/>
  <c r="AC46" i="2"/>
  <c r="AD46" i="2" s="1"/>
  <c r="L46" i="2"/>
  <c r="J46" i="2"/>
  <c r="K46" i="2" s="1"/>
  <c r="O46" i="2" s="1"/>
  <c r="I46" i="2"/>
  <c r="H46" i="2"/>
  <c r="BX46" i="2" s="1"/>
  <c r="G46" i="2"/>
  <c r="BW46" i="2" s="1"/>
  <c r="BW45" i="2"/>
  <c r="BV45" i="2"/>
  <c r="BU45" i="2"/>
  <c r="AG45" i="2"/>
  <c r="AD45" i="2"/>
  <c r="AC45" i="2"/>
  <c r="L45" i="2"/>
  <c r="J45" i="2"/>
  <c r="K45" i="2" s="1"/>
  <c r="O45" i="2" s="1"/>
  <c r="I45" i="2"/>
  <c r="H45" i="2"/>
  <c r="BX45" i="2" s="1"/>
  <c r="G45" i="2"/>
  <c r="BX44" i="2"/>
  <c r="BW44" i="2"/>
  <c r="BV44" i="2"/>
  <c r="BU44" i="2"/>
  <c r="AG44" i="2"/>
  <c r="AC44" i="2"/>
  <c r="AD44" i="2" s="1"/>
  <c r="L44" i="2"/>
  <c r="J44" i="2"/>
  <c r="K44" i="2" s="1"/>
  <c r="O44" i="2" s="1"/>
  <c r="I44" i="2"/>
  <c r="H44" i="2"/>
  <c r="G44" i="2"/>
  <c r="BV43" i="2"/>
  <c r="BU43" i="2"/>
  <c r="AG43" i="2"/>
  <c r="AC43" i="2"/>
  <c r="AD43" i="2" s="1"/>
  <c r="L43" i="2"/>
  <c r="K43" i="2"/>
  <c r="J43" i="2"/>
  <c r="I43" i="2"/>
  <c r="H43" i="2"/>
  <c r="Y26" i="2" s="1"/>
  <c r="Z26" i="2" s="1"/>
  <c r="G43" i="2"/>
  <c r="BW43" i="2" s="1"/>
  <c r="BV42" i="2"/>
  <c r="BU42" i="2"/>
  <c r="AG42" i="2"/>
  <c r="AD42" i="2"/>
  <c r="AC42" i="2"/>
  <c r="L42" i="2"/>
  <c r="K42" i="2"/>
  <c r="O42" i="2" s="1"/>
  <c r="J42" i="2"/>
  <c r="I42" i="2"/>
  <c r="H42" i="2"/>
  <c r="BX42" i="2" s="1"/>
  <c r="G42" i="2"/>
  <c r="BW42" i="2" s="1"/>
  <c r="BW41" i="2"/>
  <c r="BV41" i="2"/>
  <c r="BU41" i="2"/>
  <c r="AG41" i="2"/>
  <c r="AD41" i="2"/>
  <c r="AC41" i="2"/>
  <c r="L41" i="2"/>
  <c r="J41" i="2"/>
  <c r="K41" i="2" s="1"/>
  <c r="O41" i="2" s="1"/>
  <c r="I41" i="2"/>
  <c r="H41" i="2"/>
  <c r="G41" i="2"/>
  <c r="A41" i="2"/>
  <c r="BX40" i="2"/>
  <c r="BV40" i="2"/>
  <c r="BU40" i="2"/>
  <c r="AG40" i="2"/>
  <c r="AC40" i="2"/>
  <c r="AD40" i="2" s="1"/>
  <c r="L40" i="2"/>
  <c r="J40" i="2"/>
  <c r="K40" i="2" s="1"/>
  <c r="O40" i="2" s="1"/>
  <c r="I40" i="2"/>
  <c r="H40" i="2"/>
  <c r="G40" i="2"/>
  <c r="BW40" i="2" s="1"/>
  <c r="AA34" i="2"/>
  <c r="X34" i="2"/>
  <c r="J34" i="2"/>
  <c r="AA33" i="2"/>
  <c r="X33" i="2"/>
  <c r="AA32" i="2"/>
  <c r="X32" i="2"/>
  <c r="J32" i="2"/>
  <c r="M30" i="2"/>
  <c r="AA29" i="2"/>
  <c r="X29" i="2"/>
  <c r="I28" i="2"/>
  <c r="I33" i="2" s="1"/>
  <c r="Y25" i="2"/>
  <c r="Z25" i="2" s="1"/>
  <c r="Y21" i="2"/>
  <c r="Z21" i="2" s="1"/>
  <c r="I20" i="2"/>
  <c r="I21" i="2" s="1"/>
  <c r="I19" i="2"/>
  <c r="Y17" i="2"/>
  <c r="Z17" i="2" s="1"/>
  <c r="Y13" i="2"/>
  <c r="Z13" i="2" s="1"/>
  <c r="AC310" i="1"/>
  <c r="AG298" i="1"/>
  <c r="AC298" i="1"/>
  <c r="AD298" i="1" s="1"/>
  <c r="L298" i="1"/>
  <c r="J298" i="1"/>
  <c r="K298" i="1" s="1"/>
  <c r="O298" i="1" s="1"/>
  <c r="BT298" i="1" s="1"/>
  <c r="I298" i="1"/>
  <c r="H298" i="1"/>
  <c r="CA179" i="1" s="1"/>
  <c r="G298" i="1"/>
  <c r="BZ179" i="1" s="1"/>
  <c r="AG297" i="1"/>
  <c r="AC297" i="1"/>
  <c r="AD297" i="1" s="1"/>
  <c r="L297" i="1"/>
  <c r="J297" i="1"/>
  <c r="K297" i="1" s="1"/>
  <c r="I297" i="1"/>
  <c r="H297" i="1"/>
  <c r="CA178" i="1" s="1"/>
  <c r="G297" i="1"/>
  <c r="BZ178" i="1" s="1"/>
  <c r="AG296" i="1"/>
  <c r="AC296" i="1"/>
  <c r="AD296" i="1" s="1"/>
  <c r="L296" i="1"/>
  <c r="J296" i="1"/>
  <c r="K296" i="1" s="1"/>
  <c r="I296" i="1"/>
  <c r="H296" i="1"/>
  <c r="CA175" i="1" s="1"/>
  <c r="G296" i="1"/>
  <c r="BZ175" i="1" s="1"/>
  <c r="AG295" i="1"/>
  <c r="AC295" i="1"/>
  <c r="AD295" i="1" s="1"/>
  <c r="L295" i="1"/>
  <c r="J295" i="1"/>
  <c r="K295" i="1" s="1"/>
  <c r="I295" i="1"/>
  <c r="H295" i="1"/>
  <c r="CA174" i="1" s="1"/>
  <c r="G295" i="1"/>
  <c r="BZ174" i="1" s="1"/>
  <c r="AG294" i="1"/>
  <c r="AC294" i="1"/>
  <c r="AD294" i="1" s="1"/>
  <c r="L294" i="1"/>
  <c r="J294" i="1"/>
  <c r="K294" i="1" s="1"/>
  <c r="I294" i="1"/>
  <c r="H294" i="1"/>
  <c r="CA173" i="1" s="1"/>
  <c r="G294" i="1"/>
  <c r="BZ173" i="1" s="1"/>
  <c r="AG293" i="1"/>
  <c r="AC293" i="1"/>
  <c r="AD293" i="1" s="1"/>
  <c r="L293" i="1"/>
  <c r="J293" i="1"/>
  <c r="K293" i="1" s="1"/>
  <c r="I293" i="1"/>
  <c r="H293" i="1"/>
  <c r="CA172" i="1" s="1"/>
  <c r="G293" i="1"/>
  <c r="BZ172" i="1" s="1"/>
  <c r="AG292" i="1"/>
  <c r="AC292" i="1"/>
  <c r="AD292" i="1" s="1"/>
  <c r="L292" i="1"/>
  <c r="J292" i="1"/>
  <c r="K292" i="1" s="1"/>
  <c r="I292" i="1"/>
  <c r="H292" i="1"/>
  <c r="CA177" i="1" s="1"/>
  <c r="G292" i="1"/>
  <c r="BZ177" i="1" s="1"/>
  <c r="AG291" i="1"/>
  <c r="AC291" i="1"/>
  <c r="AD291" i="1" s="1"/>
  <c r="L291" i="1"/>
  <c r="J291" i="1"/>
  <c r="K291" i="1" s="1"/>
  <c r="I291" i="1"/>
  <c r="H291" i="1"/>
  <c r="G291" i="1"/>
  <c r="AG290" i="1"/>
  <c r="AC290" i="1"/>
  <c r="AD290" i="1" s="1"/>
  <c r="L290" i="1"/>
  <c r="J290" i="1"/>
  <c r="K290" i="1" s="1"/>
  <c r="I290" i="1"/>
  <c r="H290" i="1"/>
  <c r="G290" i="1"/>
  <c r="AG289" i="1"/>
  <c r="AC289" i="1"/>
  <c r="AD289" i="1" s="1"/>
  <c r="L289" i="1"/>
  <c r="J289" i="1"/>
  <c r="K289" i="1" s="1"/>
  <c r="I289" i="1"/>
  <c r="H289" i="1"/>
  <c r="G289" i="1"/>
  <c r="AG288" i="1"/>
  <c r="AC288" i="1"/>
  <c r="AD288" i="1" s="1"/>
  <c r="L288" i="1"/>
  <c r="J288" i="1"/>
  <c r="K288" i="1" s="1"/>
  <c r="I288" i="1"/>
  <c r="H288" i="1"/>
  <c r="G288" i="1"/>
  <c r="AG287" i="1"/>
  <c r="AC287" i="1"/>
  <c r="AD287" i="1" s="1"/>
  <c r="L287" i="1"/>
  <c r="J287" i="1"/>
  <c r="K287" i="1" s="1"/>
  <c r="I287" i="1"/>
  <c r="H287" i="1"/>
  <c r="G287" i="1"/>
  <c r="AG286" i="1"/>
  <c r="AC286" i="1"/>
  <c r="AD286" i="1" s="1"/>
  <c r="L286" i="1"/>
  <c r="J286" i="1"/>
  <c r="K286" i="1" s="1"/>
  <c r="I286" i="1"/>
  <c r="H286" i="1"/>
  <c r="G286" i="1"/>
  <c r="AG285" i="1"/>
  <c r="AC285" i="1"/>
  <c r="AD285" i="1" s="1"/>
  <c r="L285" i="1"/>
  <c r="J285" i="1"/>
  <c r="K285" i="1" s="1"/>
  <c r="I285" i="1"/>
  <c r="H285" i="1"/>
  <c r="G285" i="1"/>
  <c r="AG284" i="1"/>
  <c r="AC284" i="1"/>
  <c r="AD284" i="1" s="1"/>
  <c r="L284" i="1"/>
  <c r="J284" i="1"/>
  <c r="K284" i="1" s="1"/>
  <c r="I284" i="1"/>
  <c r="H284" i="1"/>
  <c r="G284" i="1"/>
  <c r="AG283" i="1"/>
  <c r="AC283" i="1"/>
  <c r="AD283" i="1" s="1"/>
  <c r="L283" i="1"/>
  <c r="J283" i="1"/>
  <c r="K283" i="1" s="1"/>
  <c r="I283" i="1"/>
  <c r="H283" i="1"/>
  <c r="G283" i="1"/>
  <c r="AG282" i="1"/>
  <c r="AC282" i="1"/>
  <c r="AD282" i="1" s="1"/>
  <c r="L282" i="1"/>
  <c r="J282" i="1"/>
  <c r="K282" i="1" s="1"/>
  <c r="I282" i="1"/>
  <c r="H282" i="1"/>
  <c r="G282" i="1"/>
  <c r="AG281" i="1"/>
  <c r="AC281" i="1"/>
  <c r="AD281" i="1" s="1"/>
  <c r="L281" i="1"/>
  <c r="J281" i="1"/>
  <c r="K281" i="1" s="1"/>
  <c r="I281" i="1"/>
  <c r="H281" i="1"/>
  <c r="G281" i="1"/>
  <c r="AG280" i="1"/>
  <c r="AC280" i="1"/>
  <c r="AD280" i="1" s="1"/>
  <c r="L280" i="1"/>
  <c r="J280" i="1"/>
  <c r="K280" i="1" s="1"/>
  <c r="O280" i="1" s="1"/>
  <c r="BT280" i="1" s="1"/>
  <c r="I280" i="1"/>
  <c r="H280" i="1"/>
  <c r="G280" i="1"/>
  <c r="AG279" i="1"/>
  <c r="AC279" i="1"/>
  <c r="AD279" i="1" s="1"/>
  <c r="L279" i="1"/>
  <c r="J279" i="1"/>
  <c r="K279" i="1" s="1"/>
  <c r="I279" i="1"/>
  <c r="H279" i="1"/>
  <c r="G279" i="1"/>
  <c r="AG278" i="1"/>
  <c r="AC278" i="1"/>
  <c r="AD278" i="1" s="1"/>
  <c r="L278" i="1"/>
  <c r="J278" i="1"/>
  <c r="K278" i="1" s="1"/>
  <c r="I278" i="1"/>
  <c r="H278" i="1"/>
  <c r="G278" i="1"/>
  <c r="AG277" i="1"/>
  <c r="AC277" i="1"/>
  <c r="AD277" i="1" s="1"/>
  <c r="L277" i="1"/>
  <c r="J277" i="1"/>
  <c r="K277" i="1" s="1"/>
  <c r="I277" i="1"/>
  <c r="H277" i="1"/>
  <c r="G277" i="1"/>
  <c r="AG276" i="1"/>
  <c r="AC276" i="1"/>
  <c r="AD276" i="1" s="1"/>
  <c r="L276" i="1"/>
  <c r="J276" i="1"/>
  <c r="K276" i="1" s="1"/>
  <c r="I276" i="1"/>
  <c r="H276" i="1"/>
  <c r="G276" i="1"/>
  <c r="AG275" i="1"/>
  <c r="AC275" i="1"/>
  <c r="AD275" i="1" s="1"/>
  <c r="L275" i="1"/>
  <c r="J275" i="1"/>
  <c r="K275" i="1" s="1"/>
  <c r="I275" i="1"/>
  <c r="H275" i="1"/>
  <c r="G275" i="1"/>
  <c r="AG274" i="1"/>
  <c r="AD274" i="1"/>
  <c r="AC274" i="1"/>
  <c r="L274" i="1"/>
  <c r="J274" i="1"/>
  <c r="K274" i="1" s="1"/>
  <c r="I274" i="1"/>
  <c r="H274" i="1"/>
  <c r="G274" i="1"/>
  <c r="AG273" i="1"/>
  <c r="AD273" i="1"/>
  <c r="AC273" i="1"/>
  <c r="L273" i="1"/>
  <c r="J273" i="1"/>
  <c r="K273" i="1" s="1"/>
  <c r="I273" i="1"/>
  <c r="H273" i="1"/>
  <c r="G273" i="1"/>
  <c r="AG272" i="1"/>
  <c r="AC272" i="1"/>
  <c r="AD272" i="1" s="1"/>
  <c r="L272" i="1"/>
  <c r="J272" i="1"/>
  <c r="K272" i="1" s="1"/>
  <c r="O272" i="1" s="1"/>
  <c r="CB169" i="1" s="1"/>
  <c r="I272" i="1"/>
  <c r="H272" i="1"/>
  <c r="CA169" i="1" s="1"/>
  <c r="G272" i="1"/>
  <c r="BZ169" i="1" s="1"/>
  <c r="AG271" i="1"/>
  <c r="AC271" i="1"/>
  <c r="AD271" i="1" s="1"/>
  <c r="L271" i="1"/>
  <c r="J271" i="1"/>
  <c r="K271" i="1" s="1"/>
  <c r="I271" i="1"/>
  <c r="H271" i="1"/>
  <c r="CA168" i="1" s="1"/>
  <c r="G271" i="1"/>
  <c r="BZ168" i="1" s="1"/>
  <c r="AG270" i="1"/>
  <c r="AC270" i="1"/>
  <c r="AD270" i="1" s="1"/>
  <c r="L270" i="1"/>
  <c r="K270" i="1"/>
  <c r="J270" i="1"/>
  <c r="I270" i="1"/>
  <c r="H270" i="1"/>
  <c r="CA167" i="1" s="1"/>
  <c r="G270" i="1"/>
  <c r="BZ167" i="1" s="1"/>
  <c r="AG269" i="1"/>
  <c r="AC269" i="1"/>
  <c r="AD269" i="1" s="1"/>
  <c r="L269" i="1"/>
  <c r="J269" i="1"/>
  <c r="K269" i="1" s="1"/>
  <c r="I269" i="1"/>
  <c r="H269" i="1"/>
  <c r="CA166" i="1" s="1"/>
  <c r="G269" i="1"/>
  <c r="BZ166" i="1" s="1"/>
  <c r="AG268" i="1"/>
  <c r="AC268" i="1"/>
  <c r="AD268" i="1" s="1"/>
  <c r="L268" i="1"/>
  <c r="J268" i="1"/>
  <c r="K268" i="1" s="1"/>
  <c r="I268" i="1"/>
  <c r="H268" i="1"/>
  <c r="CA165" i="1" s="1"/>
  <c r="G268" i="1"/>
  <c r="BZ165" i="1" s="1"/>
  <c r="AG267" i="1"/>
  <c r="AC267" i="1"/>
  <c r="AD267" i="1" s="1"/>
  <c r="L267" i="1"/>
  <c r="J267" i="1"/>
  <c r="K267" i="1" s="1"/>
  <c r="O267" i="1" s="1"/>
  <c r="CB164" i="1" s="1"/>
  <c r="I267" i="1"/>
  <c r="H267" i="1"/>
  <c r="CA164" i="1" s="1"/>
  <c r="G267" i="1"/>
  <c r="BZ164" i="1" s="1"/>
  <c r="AG266" i="1"/>
  <c r="AC266" i="1"/>
  <c r="AD266" i="1" s="1"/>
  <c r="L266" i="1"/>
  <c r="J266" i="1"/>
  <c r="K266" i="1" s="1"/>
  <c r="I266" i="1"/>
  <c r="H266" i="1"/>
  <c r="CA163" i="1" s="1"/>
  <c r="G266" i="1"/>
  <c r="BZ163" i="1" s="1"/>
  <c r="AG265" i="1"/>
  <c r="AC265" i="1"/>
  <c r="AD265" i="1" s="1"/>
  <c r="L265" i="1"/>
  <c r="J265" i="1"/>
  <c r="K265" i="1" s="1"/>
  <c r="I265" i="1"/>
  <c r="H265" i="1"/>
  <c r="G265" i="1"/>
  <c r="AG264" i="1"/>
  <c r="AC264" i="1"/>
  <c r="AD264" i="1" s="1"/>
  <c r="L264" i="1"/>
  <c r="J264" i="1"/>
  <c r="K264" i="1" s="1"/>
  <c r="I264" i="1"/>
  <c r="H264" i="1"/>
  <c r="G264" i="1"/>
  <c r="AG263" i="1"/>
  <c r="AC263" i="1"/>
  <c r="AD263" i="1" s="1"/>
  <c r="L263" i="1"/>
  <c r="J263" i="1"/>
  <c r="K263" i="1" s="1"/>
  <c r="O263" i="1" s="1"/>
  <c r="BT263" i="1" s="1"/>
  <c r="I263" i="1"/>
  <c r="H263" i="1"/>
  <c r="G263" i="1"/>
  <c r="AG262" i="1"/>
  <c r="AC262" i="1"/>
  <c r="AD262" i="1" s="1"/>
  <c r="L262" i="1"/>
  <c r="J262" i="1"/>
  <c r="K262" i="1" s="1"/>
  <c r="I262" i="1"/>
  <c r="H262" i="1"/>
  <c r="G262" i="1"/>
  <c r="AG261" i="1"/>
  <c r="AC261" i="1"/>
  <c r="AD261" i="1" s="1"/>
  <c r="L261" i="1"/>
  <c r="J261" i="1"/>
  <c r="K261" i="1" s="1"/>
  <c r="I261" i="1"/>
  <c r="H261" i="1"/>
  <c r="G261" i="1"/>
  <c r="AG260" i="1"/>
  <c r="AC260" i="1"/>
  <c r="AD260" i="1" s="1"/>
  <c r="L260" i="1"/>
  <c r="J260" i="1"/>
  <c r="K260" i="1" s="1"/>
  <c r="I260" i="1"/>
  <c r="H260" i="1"/>
  <c r="G260" i="1"/>
  <c r="AG259" i="1"/>
  <c r="AC259" i="1"/>
  <c r="AD259" i="1" s="1"/>
  <c r="L259" i="1"/>
  <c r="J259" i="1"/>
  <c r="K259" i="1" s="1"/>
  <c r="O259" i="1" s="1"/>
  <c r="BT259" i="1" s="1"/>
  <c r="I259" i="1"/>
  <c r="H259" i="1"/>
  <c r="G259" i="1"/>
  <c r="AG258" i="1"/>
  <c r="AC258" i="1"/>
  <c r="AD258" i="1" s="1"/>
  <c r="L258" i="1"/>
  <c r="J258" i="1"/>
  <c r="K258" i="1" s="1"/>
  <c r="I258" i="1"/>
  <c r="H258" i="1"/>
  <c r="G258" i="1"/>
  <c r="AG257" i="1"/>
  <c r="AC257" i="1"/>
  <c r="AD257" i="1" s="1"/>
  <c r="L257" i="1"/>
  <c r="J257" i="1"/>
  <c r="K257" i="1" s="1"/>
  <c r="I257" i="1"/>
  <c r="H257" i="1"/>
  <c r="G257" i="1"/>
  <c r="AG256" i="1"/>
  <c r="AC256" i="1"/>
  <c r="AD256" i="1" s="1"/>
  <c r="L256" i="1"/>
  <c r="J256" i="1"/>
  <c r="K256" i="1" s="1"/>
  <c r="I256" i="1"/>
  <c r="H256" i="1"/>
  <c r="G256" i="1"/>
  <c r="AG255" i="1"/>
  <c r="AC255" i="1"/>
  <c r="AD255" i="1" s="1"/>
  <c r="L255" i="1"/>
  <c r="J255" i="1"/>
  <c r="K255" i="1" s="1"/>
  <c r="O255" i="1" s="1"/>
  <c r="I255" i="1"/>
  <c r="H255" i="1"/>
  <c r="CA176" i="1" s="1"/>
  <c r="G255" i="1"/>
  <c r="BZ176" i="1" s="1"/>
  <c r="AG254" i="1"/>
  <c r="AC254" i="1"/>
  <c r="AD254" i="1" s="1"/>
  <c r="L254" i="1"/>
  <c r="J254" i="1"/>
  <c r="K254" i="1" s="1"/>
  <c r="I254" i="1"/>
  <c r="H254" i="1"/>
  <c r="CA162" i="1" s="1"/>
  <c r="G254" i="1"/>
  <c r="BZ162" i="1" s="1"/>
  <c r="AG253" i="1"/>
  <c r="AC253" i="1"/>
  <c r="AD253" i="1" s="1"/>
  <c r="L253" i="1"/>
  <c r="J253" i="1"/>
  <c r="K253" i="1" s="1"/>
  <c r="I253" i="1"/>
  <c r="H253" i="1"/>
  <c r="CA161" i="1" s="1"/>
  <c r="G253" i="1"/>
  <c r="BZ161" i="1" s="1"/>
  <c r="AG252" i="1"/>
  <c r="AC252" i="1"/>
  <c r="AD252" i="1" s="1"/>
  <c r="L252" i="1"/>
  <c r="J252" i="1"/>
  <c r="K252" i="1" s="1"/>
  <c r="I252" i="1"/>
  <c r="H252" i="1"/>
  <c r="CA160" i="1" s="1"/>
  <c r="G252" i="1"/>
  <c r="BZ160" i="1" s="1"/>
  <c r="AG251" i="1"/>
  <c r="AC251" i="1"/>
  <c r="AD251" i="1" s="1"/>
  <c r="L251" i="1"/>
  <c r="J251" i="1"/>
  <c r="K251" i="1" s="1"/>
  <c r="I251" i="1"/>
  <c r="H251" i="1"/>
  <c r="CA171" i="1" s="1"/>
  <c r="G251" i="1"/>
  <c r="BZ171" i="1" s="1"/>
  <c r="AG250" i="1"/>
  <c r="AC250" i="1"/>
  <c r="AD250" i="1" s="1"/>
  <c r="L250" i="1"/>
  <c r="J250" i="1"/>
  <c r="K250" i="1" s="1"/>
  <c r="I250" i="1"/>
  <c r="H250" i="1"/>
  <c r="CA170" i="1" s="1"/>
  <c r="G250" i="1"/>
  <c r="BZ170" i="1" s="1"/>
  <c r="AG249" i="1"/>
  <c r="AC249" i="1"/>
  <c r="AD249" i="1" s="1"/>
  <c r="L249" i="1"/>
  <c r="J249" i="1"/>
  <c r="K249" i="1" s="1"/>
  <c r="O249" i="1" s="1"/>
  <c r="CB159" i="1" s="1"/>
  <c r="I249" i="1"/>
  <c r="H249" i="1"/>
  <c r="CA159" i="1" s="1"/>
  <c r="G249" i="1"/>
  <c r="BZ159" i="1" s="1"/>
  <c r="AG248" i="1"/>
  <c r="AC248" i="1"/>
  <c r="AD248" i="1" s="1"/>
  <c r="L248" i="1"/>
  <c r="J248" i="1"/>
  <c r="K248" i="1" s="1"/>
  <c r="I248" i="1"/>
  <c r="H248" i="1"/>
  <c r="CA158" i="1" s="1"/>
  <c r="G248" i="1"/>
  <c r="BZ158" i="1" s="1"/>
  <c r="AG247" i="1"/>
  <c r="AC247" i="1"/>
  <c r="AD247" i="1" s="1"/>
  <c r="L247" i="1"/>
  <c r="J247" i="1"/>
  <c r="K247" i="1" s="1"/>
  <c r="I247" i="1"/>
  <c r="H247" i="1"/>
  <c r="CA157" i="1" s="1"/>
  <c r="G247" i="1"/>
  <c r="BZ157" i="1" s="1"/>
  <c r="AG246" i="1"/>
  <c r="AC246" i="1"/>
  <c r="AD246" i="1" s="1"/>
  <c r="L246" i="1"/>
  <c r="J246" i="1"/>
  <c r="K246" i="1" s="1"/>
  <c r="I246" i="1"/>
  <c r="H246" i="1"/>
  <c r="G246" i="1"/>
  <c r="AG245" i="1"/>
  <c r="AC245" i="1"/>
  <c r="AD245" i="1" s="1"/>
  <c r="L245" i="1"/>
  <c r="J245" i="1"/>
  <c r="K245" i="1" s="1"/>
  <c r="O245" i="1" s="1"/>
  <c r="I245" i="1"/>
  <c r="H245" i="1"/>
  <c r="G245" i="1"/>
  <c r="AG244" i="1"/>
  <c r="AC244" i="1"/>
  <c r="AD244" i="1" s="1"/>
  <c r="L244" i="1"/>
  <c r="J244" i="1"/>
  <c r="K244" i="1" s="1"/>
  <c r="I244" i="1"/>
  <c r="H244" i="1"/>
  <c r="G244" i="1"/>
  <c r="AG243" i="1"/>
  <c r="AC243" i="1"/>
  <c r="AD243" i="1" s="1"/>
  <c r="L243" i="1"/>
  <c r="J243" i="1"/>
  <c r="K243" i="1" s="1"/>
  <c r="I243" i="1"/>
  <c r="H243" i="1"/>
  <c r="G243" i="1"/>
  <c r="AG242" i="1"/>
  <c r="AC242" i="1"/>
  <c r="AD242" i="1" s="1"/>
  <c r="L242" i="1"/>
  <c r="J242" i="1"/>
  <c r="K242" i="1" s="1"/>
  <c r="I242" i="1"/>
  <c r="H242" i="1"/>
  <c r="G242" i="1"/>
  <c r="AG241" i="1"/>
  <c r="AC241" i="1"/>
  <c r="AD241" i="1" s="1"/>
  <c r="L241" i="1"/>
  <c r="J241" i="1"/>
  <c r="K241" i="1" s="1"/>
  <c r="I241" i="1"/>
  <c r="H241" i="1"/>
  <c r="G241" i="1"/>
  <c r="AG240" i="1"/>
  <c r="AC240" i="1"/>
  <c r="AD240" i="1" s="1"/>
  <c r="L240" i="1"/>
  <c r="J240" i="1"/>
  <c r="K240" i="1" s="1"/>
  <c r="I240" i="1"/>
  <c r="H240" i="1"/>
  <c r="G240" i="1"/>
  <c r="AG239" i="1"/>
  <c r="AC239" i="1"/>
  <c r="AD239" i="1" s="1"/>
  <c r="L239" i="1"/>
  <c r="J239" i="1"/>
  <c r="K239" i="1" s="1"/>
  <c r="I239" i="1"/>
  <c r="H239" i="1"/>
  <c r="G239" i="1"/>
  <c r="AG238" i="1"/>
  <c r="AC238" i="1"/>
  <c r="AD238" i="1" s="1"/>
  <c r="L238" i="1"/>
  <c r="J238" i="1"/>
  <c r="K238" i="1" s="1"/>
  <c r="I238" i="1"/>
  <c r="H238" i="1"/>
  <c r="G238" i="1"/>
  <c r="AG237" i="1"/>
  <c r="AC237" i="1"/>
  <c r="AD237" i="1" s="1"/>
  <c r="L237" i="1"/>
  <c r="J237" i="1"/>
  <c r="K237" i="1" s="1"/>
  <c r="I237" i="1"/>
  <c r="H237" i="1"/>
  <c r="CA126" i="1" s="1"/>
  <c r="G237" i="1"/>
  <c r="BZ126" i="1" s="1"/>
  <c r="AG236" i="1"/>
  <c r="AC236" i="1"/>
  <c r="AD236" i="1" s="1"/>
  <c r="L236" i="1"/>
  <c r="J236" i="1"/>
  <c r="K236" i="1" s="1"/>
  <c r="I236" i="1"/>
  <c r="H236" i="1"/>
  <c r="CA125" i="1" s="1"/>
  <c r="G236" i="1"/>
  <c r="BZ125" i="1" s="1"/>
  <c r="AG235" i="1"/>
  <c r="AC235" i="1"/>
  <c r="AD235" i="1" s="1"/>
  <c r="L235" i="1"/>
  <c r="J235" i="1"/>
  <c r="K235" i="1" s="1"/>
  <c r="O235" i="1" s="1"/>
  <c r="I235" i="1"/>
  <c r="H235" i="1"/>
  <c r="CA154" i="1" s="1"/>
  <c r="G235" i="1"/>
  <c r="BZ154" i="1" s="1"/>
  <c r="AG234" i="1"/>
  <c r="AC234" i="1"/>
  <c r="AD234" i="1" s="1"/>
  <c r="L234" i="1"/>
  <c r="J234" i="1"/>
  <c r="K234" i="1" s="1"/>
  <c r="I234" i="1"/>
  <c r="H234" i="1"/>
  <c r="CA153" i="1" s="1"/>
  <c r="G234" i="1"/>
  <c r="BZ153" i="1" s="1"/>
  <c r="AG233" i="1"/>
  <c r="AC233" i="1"/>
  <c r="AD233" i="1" s="1"/>
  <c r="L233" i="1"/>
  <c r="J233" i="1"/>
  <c r="K233" i="1" s="1"/>
  <c r="I233" i="1"/>
  <c r="H233" i="1"/>
  <c r="CA124" i="1" s="1"/>
  <c r="G233" i="1"/>
  <c r="BZ124" i="1" s="1"/>
  <c r="AG232" i="1"/>
  <c r="AC232" i="1"/>
  <c r="AD232" i="1" s="1"/>
  <c r="L232" i="1"/>
  <c r="J232" i="1"/>
  <c r="K232" i="1" s="1"/>
  <c r="I232" i="1"/>
  <c r="H232" i="1"/>
  <c r="CA123" i="1" s="1"/>
  <c r="G232" i="1"/>
  <c r="BZ123" i="1" s="1"/>
  <c r="AG231" i="1"/>
  <c r="AC231" i="1"/>
  <c r="AD231" i="1" s="1"/>
  <c r="L231" i="1"/>
  <c r="J231" i="1"/>
  <c r="K231" i="1" s="1"/>
  <c r="I231" i="1"/>
  <c r="H231" i="1"/>
  <c r="G231" i="1"/>
  <c r="AG230" i="1"/>
  <c r="AC230" i="1"/>
  <c r="AD230" i="1" s="1"/>
  <c r="L230" i="1"/>
  <c r="J230" i="1"/>
  <c r="K230" i="1" s="1"/>
  <c r="I230" i="1"/>
  <c r="H230" i="1"/>
  <c r="G230" i="1"/>
  <c r="AG229" i="1"/>
  <c r="AC229" i="1"/>
  <c r="AD229" i="1" s="1"/>
  <c r="L229" i="1"/>
  <c r="J229" i="1"/>
  <c r="K229" i="1" s="1"/>
  <c r="O229" i="1" s="1"/>
  <c r="I229" i="1"/>
  <c r="H229" i="1"/>
  <c r="CA139" i="1" s="1"/>
  <c r="G229" i="1"/>
  <c r="BZ139" i="1" s="1"/>
  <c r="AG228" i="1"/>
  <c r="AC228" i="1"/>
  <c r="AD228" i="1" s="1"/>
  <c r="L228" i="1"/>
  <c r="J228" i="1"/>
  <c r="K228" i="1" s="1"/>
  <c r="I228" i="1"/>
  <c r="H228" i="1"/>
  <c r="CA138" i="1" s="1"/>
  <c r="G228" i="1"/>
  <c r="BZ138" i="1" s="1"/>
  <c r="AG227" i="1"/>
  <c r="AC227" i="1"/>
  <c r="AD227" i="1" s="1"/>
  <c r="L227" i="1"/>
  <c r="J227" i="1"/>
  <c r="K227" i="1" s="1"/>
  <c r="O227" i="1" s="1"/>
  <c r="I227" i="1"/>
  <c r="H227" i="1"/>
  <c r="CA149" i="1" s="1"/>
  <c r="G227" i="1"/>
  <c r="BZ149" i="1" s="1"/>
  <c r="AG226" i="1"/>
  <c r="AC226" i="1"/>
  <c r="AD226" i="1" s="1"/>
  <c r="L226" i="1"/>
  <c r="J226" i="1"/>
  <c r="K226" i="1" s="1"/>
  <c r="I226" i="1"/>
  <c r="H226" i="1"/>
  <c r="CA148" i="1" s="1"/>
  <c r="G226" i="1"/>
  <c r="BZ148" i="1" s="1"/>
  <c r="AG225" i="1"/>
  <c r="AC225" i="1"/>
  <c r="AD225" i="1" s="1"/>
  <c r="L225" i="1"/>
  <c r="J225" i="1"/>
  <c r="K225" i="1" s="1"/>
  <c r="I225" i="1"/>
  <c r="H225" i="1"/>
  <c r="CA137" i="1" s="1"/>
  <c r="G225" i="1"/>
  <c r="BZ137" i="1" s="1"/>
  <c r="AG224" i="1"/>
  <c r="AC224" i="1"/>
  <c r="AD224" i="1" s="1"/>
  <c r="L224" i="1"/>
  <c r="J224" i="1"/>
  <c r="K224" i="1" s="1"/>
  <c r="I224" i="1"/>
  <c r="H224" i="1"/>
  <c r="CA136" i="1" s="1"/>
  <c r="G224" i="1"/>
  <c r="BZ136" i="1" s="1"/>
  <c r="AG223" i="1"/>
  <c r="AC223" i="1"/>
  <c r="AD223" i="1" s="1"/>
  <c r="L223" i="1"/>
  <c r="J223" i="1"/>
  <c r="K223" i="1" s="1"/>
  <c r="O223" i="1" s="1"/>
  <c r="I223" i="1"/>
  <c r="H223" i="1"/>
  <c r="CA156" i="1" s="1"/>
  <c r="G223" i="1"/>
  <c r="BZ156" i="1" s="1"/>
  <c r="AG222" i="1"/>
  <c r="AC222" i="1"/>
  <c r="AD222" i="1" s="1"/>
  <c r="L222" i="1"/>
  <c r="J222" i="1"/>
  <c r="K222" i="1" s="1"/>
  <c r="O222" i="1" s="1"/>
  <c r="I222" i="1"/>
  <c r="H222" i="1"/>
  <c r="G222" i="1"/>
  <c r="AG221" i="1"/>
  <c r="AC221" i="1"/>
  <c r="AD221" i="1" s="1"/>
  <c r="L221" i="1"/>
  <c r="J221" i="1"/>
  <c r="K221" i="1" s="1"/>
  <c r="I221" i="1"/>
  <c r="H221" i="1"/>
  <c r="G221" i="1"/>
  <c r="AG220" i="1"/>
  <c r="AC220" i="1"/>
  <c r="AD220" i="1" s="1"/>
  <c r="L220" i="1"/>
  <c r="J220" i="1"/>
  <c r="K220" i="1" s="1"/>
  <c r="I220" i="1"/>
  <c r="H220" i="1"/>
  <c r="G220" i="1"/>
  <c r="AG219" i="1"/>
  <c r="AC219" i="1"/>
  <c r="AD219" i="1" s="1"/>
  <c r="L219" i="1"/>
  <c r="J219" i="1"/>
  <c r="K219" i="1" s="1"/>
  <c r="O219" i="1" s="1"/>
  <c r="BT219" i="1" s="1"/>
  <c r="I219" i="1"/>
  <c r="H219" i="1"/>
  <c r="G219" i="1"/>
  <c r="AG218" i="1"/>
  <c r="AC218" i="1"/>
  <c r="AD218" i="1" s="1"/>
  <c r="L218" i="1"/>
  <c r="J218" i="1"/>
  <c r="K218" i="1" s="1"/>
  <c r="I218" i="1"/>
  <c r="H218" i="1"/>
  <c r="G218" i="1"/>
  <c r="AG217" i="1"/>
  <c r="AC217" i="1"/>
  <c r="AD217" i="1" s="1"/>
  <c r="L217" i="1"/>
  <c r="J217" i="1"/>
  <c r="K217" i="1" s="1"/>
  <c r="I217" i="1"/>
  <c r="H217" i="1"/>
  <c r="G217" i="1"/>
  <c r="AG216" i="1"/>
  <c r="AC216" i="1"/>
  <c r="AD216" i="1" s="1"/>
  <c r="L216" i="1"/>
  <c r="J216" i="1"/>
  <c r="K216" i="1" s="1"/>
  <c r="I216" i="1"/>
  <c r="H216" i="1"/>
  <c r="G216" i="1"/>
  <c r="AG215" i="1"/>
  <c r="AC215" i="1"/>
  <c r="AD215" i="1" s="1"/>
  <c r="L215" i="1"/>
  <c r="J215" i="1"/>
  <c r="K215" i="1" s="1"/>
  <c r="O215" i="1" s="1"/>
  <c r="BT215" i="1" s="1"/>
  <c r="I215" i="1"/>
  <c r="H215" i="1"/>
  <c r="G215" i="1"/>
  <c r="AG214" i="1"/>
  <c r="AC214" i="1"/>
  <c r="AD214" i="1" s="1"/>
  <c r="L214" i="1"/>
  <c r="J214" i="1"/>
  <c r="K214" i="1" s="1"/>
  <c r="I214" i="1"/>
  <c r="H214" i="1"/>
  <c r="G214" i="1"/>
  <c r="AG213" i="1"/>
  <c r="AC213" i="1"/>
  <c r="AD213" i="1" s="1"/>
  <c r="L213" i="1"/>
  <c r="J213" i="1"/>
  <c r="K213" i="1" s="1"/>
  <c r="I213" i="1"/>
  <c r="H213" i="1"/>
  <c r="G213" i="1"/>
  <c r="AG212" i="1"/>
  <c r="AC212" i="1"/>
  <c r="AD212" i="1" s="1"/>
  <c r="L212" i="1"/>
  <c r="J212" i="1"/>
  <c r="K212" i="1" s="1"/>
  <c r="I212" i="1"/>
  <c r="H212" i="1"/>
  <c r="CA122" i="1" s="1"/>
  <c r="G212" i="1"/>
  <c r="BZ122" i="1" s="1"/>
  <c r="AG211" i="1"/>
  <c r="AC211" i="1"/>
  <c r="AD211" i="1" s="1"/>
  <c r="L211" i="1"/>
  <c r="K211" i="1"/>
  <c r="O211" i="1" s="1"/>
  <c r="J211" i="1"/>
  <c r="I211" i="1"/>
  <c r="H211" i="1"/>
  <c r="CA121" i="1" s="1"/>
  <c r="G211" i="1"/>
  <c r="BZ121" i="1" s="1"/>
  <c r="AG210" i="1"/>
  <c r="AC210" i="1"/>
  <c r="AD210" i="1" s="1"/>
  <c r="L210" i="1"/>
  <c r="K210" i="1"/>
  <c r="J210" i="1"/>
  <c r="I210" i="1"/>
  <c r="H210" i="1"/>
  <c r="CA120" i="1" s="1"/>
  <c r="G210" i="1"/>
  <c r="BZ120" i="1" s="1"/>
  <c r="AG209" i="1"/>
  <c r="AC209" i="1"/>
  <c r="AD209" i="1" s="1"/>
  <c r="L209" i="1"/>
  <c r="J209" i="1"/>
  <c r="K209" i="1" s="1"/>
  <c r="I209" i="1"/>
  <c r="H209" i="1"/>
  <c r="CA119" i="1" s="1"/>
  <c r="G209" i="1"/>
  <c r="BZ119" i="1" s="1"/>
  <c r="AG208" i="1"/>
  <c r="AC208" i="1"/>
  <c r="AD208" i="1" s="1"/>
  <c r="L208" i="1"/>
  <c r="J208" i="1"/>
  <c r="K208" i="1" s="1"/>
  <c r="I208" i="1"/>
  <c r="H208" i="1"/>
  <c r="CA118" i="1" s="1"/>
  <c r="G208" i="1"/>
  <c r="BZ118" i="1" s="1"/>
  <c r="AG207" i="1"/>
  <c r="AC207" i="1"/>
  <c r="AD207" i="1" s="1"/>
  <c r="L207" i="1"/>
  <c r="J207" i="1"/>
  <c r="K207" i="1" s="1"/>
  <c r="I207" i="1"/>
  <c r="H207" i="1"/>
  <c r="CA117" i="1" s="1"/>
  <c r="G207" i="1"/>
  <c r="BZ117" i="1" s="1"/>
  <c r="AG206" i="1"/>
  <c r="AC206" i="1"/>
  <c r="AD206" i="1" s="1"/>
  <c r="L206" i="1"/>
  <c r="J206" i="1"/>
  <c r="K206" i="1" s="1"/>
  <c r="I206" i="1"/>
  <c r="H206" i="1"/>
  <c r="CA116" i="1" s="1"/>
  <c r="G206" i="1"/>
  <c r="BZ116" i="1" s="1"/>
  <c r="AG205" i="1"/>
  <c r="AC205" i="1"/>
  <c r="AD205" i="1" s="1"/>
  <c r="L205" i="1"/>
  <c r="J205" i="1"/>
  <c r="K205" i="1" s="1"/>
  <c r="I205" i="1"/>
  <c r="H205" i="1"/>
  <c r="CA155" i="1" s="1"/>
  <c r="G205" i="1"/>
  <c r="BZ155" i="1" s="1"/>
  <c r="AG204" i="1"/>
  <c r="AC204" i="1"/>
  <c r="AD204" i="1" s="1"/>
  <c r="L204" i="1"/>
  <c r="J204" i="1"/>
  <c r="K204" i="1" s="1"/>
  <c r="I204" i="1"/>
  <c r="H204" i="1"/>
  <c r="G204" i="1"/>
  <c r="AG203" i="1"/>
  <c r="AC203" i="1"/>
  <c r="AD203" i="1" s="1"/>
  <c r="L203" i="1"/>
  <c r="J203" i="1"/>
  <c r="K203" i="1" s="1"/>
  <c r="I203" i="1"/>
  <c r="H203" i="1"/>
  <c r="G203" i="1"/>
  <c r="AG202" i="1"/>
  <c r="AC202" i="1"/>
  <c r="AD202" i="1" s="1"/>
  <c r="L202" i="1"/>
  <c r="J202" i="1"/>
  <c r="K202" i="1" s="1"/>
  <c r="I202" i="1"/>
  <c r="H202" i="1"/>
  <c r="G202" i="1"/>
  <c r="AG201" i="1"/>
  <c r="AC201" i="1"/>
  <c r="AD201" i="1" s="1"/>
  <c r="L201" i="1"/>
  <c r="J201" i="1"/>
  <c r="K201" i="1" s="1"/>
  <c r="I201" i="1"/>
  <c r="H201" i="1"/>
  <c r="G201" i="1"/>
  <c r="AG200" i="1"/>
  <c r="AC200" i="1"/>
  <c r="AD200" i="1" s="1"/>
  <c r="L200" i="1"/>
  <c r="J200" i="1"/>
  <c r="K200" i="1" s="1"/>
  <c r="I200" i="1"/>
  <c r="H200" i="1"/>
  <c r="G200" i="1"/>
  <c r="AG199" i="1"/>
  <c r="AC199" i="1"/>
  <c r="AD199" i="1" s="1"/>
  <c r="L199" i="1"/>
  <c r="J199" i="1"/>
  <c r="K199" i="1" s="1"/>
  <c r="I199" i="1"/>
  <c r="H199" i="1"/>
  <c r="G199" i="1"/>
  <c r="AG198" i="1"/>
  <c r="AC198" i="1"/>
  <c r="AD198" i="1" s="1"/>
  <c r="L198" i="1"/>
  <c r="J198" i="1"/>
  <c r="K198" i="1" s="1"/>
  <c r="I198" i="1"/>
  <c r="H198" i="1"/>
  <c r="G198" i="1"/>
  <c r="AG197" i="1"/>
  <c r="AC197" i="1"/>
  <c r="AD197" i="1" s="1"/>
  <c r="L197" i="1"/>
  <c r="J197" i="1"/>
  <c r="K197" i="1" s="1"/>
  <c r="O197" i="1" s="1"/>
  <c r="I197" i="1"/>
  <c r="H197" i="1"/>
  <c r="G197" i="1"/>
  <c r="AG196" i="1"/>
  <c r="AC196" i="1"/>
  <c r="AD196" i="1" s="1"/>
  <c r="L196" i="1"/>
  <c r="J196" i="1"/>
  <c r="K196" i="1" s="1"/>
  <c r="I196" i="1"/>
  <c r="H196" i="1"/>
  <c r="G196" i="1"/>
  <c r="AG195" i="1"/>
  <c r="AD195" i="1"/>
  <c r="AC195" i="1"/>
  <c r="L195" i="1"/>
  <c r="J195" i="1"/>
  <c r="K195" i="1" s="1"/>
  <c r="I195" i="1"/>
  <c r="H195" i="1"/>
  <c r="CA115" i="1" s="1"/>
  <c r="G195" i="1"/>
  <c r="BZ115" i="1" s="1"/>
  <c r="AG194" i="1"/>
  <c r="AC194" i="1"/>
  <c r="AD194" i="1" s="1"/>
  <c r="L194" i="1"/>
  <c r="J194" i="1"/>
  <c r="K194" i="1" s="1"/>
  <c r="I194" i="1"/>
  <c r="H194" i="1"/>
  <c r="CA114" i="1" s="1"/>
  <c r="G194" i="1"/>
  <c r="BZ114" i="1" s="1"/>
  <c r="AG193" i="1"/>
  <c r="AC193" i="1"/>
  <c r="AD193" i="1" s="1"/>
  <c r="L193" i="1"/>
  <c r="J193" i="1"/>
  <c r="K193" i="1" s="1"/>
  <c r="I193" i="1"/>
  <c r="H193" i="1"/>
  <c r="CA113" i="1" s="1"/>
  <c r="G193" i="1"/>
  <c r="BZ113" i="1" s="1"/>
  <c r="AG192" i="1"/>
  <c r="AC192" i="1"/>
  <c r="AD192" i="1" s="1"/>
  <c r="L192" i="1"/>
  <c r="J192" i="1"/>
  <c r="K192" i="1" s="1"/>
  <c r="I192" i="1"/>
  <c r="H192" i="1"/>
  <c r="CA112" i="1" s="1"/>
  <c r="G192" i="1"/>
  <c r="BZ112" i="1" s="1"/>
  <c r="AG191" i="1"/>
  <c r="AD191" i="1"/>
  <c r="AC191" i="1"/>
  <c r="L191" i="1"/>
  <c r="J191" i="1"/>
  <c r="K191" i="1" s="1"/>
  <c r="I191" i="1"/>
  <c r="H191" i="1"/>
  <c r="CA111" i="1" s="1"/>
  <c r="G191" i="1"/>
  <c r="BZ111" i="1" s="1"/>
  <c r="AG190" i="1"/>
  <c r="AC190" i="1"/>
  <c r="AD190" i="1" s="1"/>
  <c r="L190" i="1"/>
  <c r="J190" i="1"/>
  <c r="K190" i="1" s="1"/>
  <c r="I190" i="1"/>
  <c r="H190" i="1"/>
  <c r="CA110" i="1" s="1"/>
  <c r="G190" i="1"/>
  <c r="BZ110" i="1" s="1"/>
  <c r="AG189" i="1"/>
  <c r="AC189" i="1"/>
  <c r="AD189" i="1" s="1"/>
  <c r="L189" i="1"/>
  <c r="J189" i="1"/>
  <c r="K189" i="1" s="1"/>
  <c r="I189" i="1"/>
  <c r="H189" i="1"/>
  <c r="CA152" i="1" s="1"/>
  <c r="G189" i="1"/>
  <c r="BZ152" i="1" s="1"/>
  <c r="AG188" i="1"/>
  <c r="AC188" i="1"/>
  <c r="AD188" i="1" s="1"/>
  <c r="L188" i="1"/>
  <c r="J188" i="1"/>
  <c r="K188" i="1" s="1"/>
  <c r="O188" i="1" s="1"/>
  <c r="I188" i="1"/>
  <c r="H188" i="1"/>
  <c r="CA151" i="1" s="1"/>
  <c r="G188" i="1"/>
  <c r="BZ151" i="1" s="1"/>
  <c r="AG187" i="1"/>
  <c r="AC187" i="1"/>
  <c r="AD187" i="1" s="1"/>
  <c r="L187" i="1"/>
  <c r="J187" i="1"/>
  <c r="K187" i="1" s="1"/>
  <c r="I187" i="1"/>
  <c r="H187" i="1"/>
  <c r="CA135" i="1" s="1"/>
  <c r="G187" i="1"/>
  <c r="BZ135" i="1" s="1"/>
  <c r="AG186" i="1"/>
  <c r="AC186" i="1"/>
  <c r="AD186" i="1" s="1"/>
  <c r="L186" i="1"/>
  <c r="J186" i="1"/>
  <c r="K186" i="1" s="1"/>
  <c r="I186" i="1"/>
  <c r="H186" i="1"/>
  <c r="CA134" i="1" s="1"/>
  <c r="G186" i="1"/>
  <c r="BZ134" i="1" s="1"/>
  <c r="AG185" i="1"/>
  <c r="AC185" i="1"/>
  <c r="AD185" i="1" s="1"/>
  <c r="L185" i="1"/>
  <c r="K185" i="1"/>
  <c r="J185" i="1"/>
  <c r="I185" i="1"/>
  <c r="H185" i="1"/>
  <c r="CA133" i="1" s="1"/>
  <c r="G185" i="1"/>
  <c r="BZ133" i="1" s="1"/>
  <c r="AG184" i="1"/>
  <c r="AC184" i="1"/>
  <c r="AD184" i="1" s="1"/>
  <c r="L184" i="1"/>
  <c r="J184" i="1"/>
  <c r="K184" i="1" s="1"/>
  <c r="I184" i="1"/>
  <c r="H184" i="1"/>
  <c r="CA132" i="1" s="1"/>
  <c r="G184" i="1"/>
  <c r="BZ132" i="1" s="1"/>
  <c r="AG183" i="1"/>
  <c r="AC183" i="1"/>
  <c r="AD183" i="1" s="1"/>
  <c r="L183" i="1"/>
  <c r="J183" i="1"/>
  <c r="K183" i="1" s="1"/>
  <c r="I183" i="1"/>
  <c r="H183" i="1"/>
  <c r="CA131" i="1" s="1"/>
  <c r="G183" i="1"/>
  <c r="BZ131" i="1" s="1"/>
  <c r="AG182" i="1"/>
  <c r="AC182" i="1"/>
  <c r="AD182" i="1" s="1"/>
  <c r="L182" i="1"/>
  <c r="J182" i="1"/>
  <c r="K182" i="1" s="1"/>
  <c r="I182" i="1"/>
  <c r="H182" i="1"/>
  <c r="CA130" i="1" s="1"/>
  <c r="G182" i="1"/>
  <c r="BZ130" i="1" s="1"/>
  <c r="AG181" i="1"/>
  <c r="AC181" i="1"/>
  <c r="AD181" i="1" s="1"/>
  <c r="L181" i="1"/>
  <c r="J181" i="1"/>
  <c r="K181" i="1" s="1"/>
  <c r="I181" i="1"/>
  <c r="H181" i="1"/>
  <c r="CA147" i="1" s="1"/>
  <c r="G181" i="1"/>
  <c r="BZ147" i="1" s="1"/>
  <c r="AG180" i="1"/>
  <c r="AC180" i="1"/>
  <c r="AD180" i="1" s="1"/>
  <c r="L180" i="1"/>
  <c r="J180" i="1"/>
  <c r="K180" i="1" s="1"/>
  <c r="I180" i="1"/>
  <c r="H180" i="1"/>
  <c r="CA150" i="1" s="1"/>
  <c r="G180" i="1"/>
  <c r="BZ150" i="1" s="1"/>
  <c r="AG179" i="1"/>
  <c r="AC179" i="1"/>
  <c r="AD179" i="1" s="1"/>
  <c r="L179" i="1"/>
  <c r="J179" i="1"/>
  <c r="K179" i="1" s="1"/>
  <c r="I179" i="1"/>
  <c r="H179" i="1"/>
  <c r="CA146" i="1" s="1"/>
  <c r="G179" i="1"/>
  <c r="BZ146" i="1" s="1"/>
  <c r="AG178" i="1"/>
  <c r="AC178" i="1"/>
  <c r="AD178" i="1" s="1"/>
  <c r="L178" i="1"/>
  <c r="J178" i="1"/>
  <c r="K178" i="1" s="1"/>
  <c r="I178" i="1"/>
  <c r="H178" i="1"/>
  <c r="CA109" i="1" s="1"/>
  <c r="G178" i="1"/>
  <c r="BZ109" i="1" s="1"/>
  <c r="AG177" i="1"/>
  <c r="AC177" i="1"/>
  <c r="AD177" i="1" s="1"/>
  <c r="L177" i="1"/>
  <c r="J177" i="1"/>
  <c r="K177" i="1" s="1"/>
  <c r="O177" i="1" s="1"/>
  <c r="I177" i="1"/>
  <c r="H177" i="1"/>
  <c r="CA108" i="1" s="1"/>
  <c r="G177" i="1"/>
  <c r="BZ108" i="1" s="1"/>
  <c r="AG176" i="1"/>
  <c r="AC176" i="1"/>
  <c r="AD176" i="1" s="1"/>
  <c r="L176" i="1"/>
  <c r="J176" i="1"/>
  <c r="K176" i="1" s="1"/>
  <c r="I176" i="1"/>
  <c r="H176" i="1"/>
  <c r="CA107" i="1" s="1"/>
  <c r="G176" i="1"/>
  <c r="BZ107" i="1" s="1"/>
  <c r="AG175" i="1"/>
  <c r="AC175" i="1"/>
  <c r="AD175" i="1" s="1"/>
  <c r="L175" i="1"/>
  <c r="J175" i="1"/>
  <c r="K175" i="1" s="1"/>
  <c r="I175" i="1"/>
  <c r="H175" i="1"/>
  <c r="CA106" i="1" s="1"/>
  <c r="G175" i="1"/>
  <c r="BZ106" i="1" s="1"/>
  <c r="AG174" i="1"/>
  <c r="AC174" i="1"/>
  <c r="AD174" i="1" s="1"/>
  <c r="L174" i="1"/>
  <c r="J174" i="1"/>
  <c r="K174" i="1" s="1"/>
  <c r="I174" i="1"/>
  <c r="H174" i="1"/>
  <c r="CA105" i="1" s="1"/>
  <c r="G174" i="1"/>
  <c r="BZ105" i="1" s="1"/>
  <c r="AG173" i="1"/>
  <c r="AC173" i="1"/>
  <c r="AD173" i="1" s="1"/>
  <c r="L173" i="1"/>
  <c r="J173" i="1"/>
  <c r="K173" i="1" s="1"/>
  <c r="O173" i="1" s="1"/>
  <c r="I173" i="1"/>
  <c r="H173" i="1"/>
  <c r="CA104" i="1" s="1"/>
  <c r="G173" i="1"/>
  <c r="BZ104" i="1" s="1"/>
  <c r="AG172" i="1"/>
  <c r="AC172" i="1"/>
  <c r="AD172" i="1" s="1"/>
  <c r="L172" i="1"/>
  <c r="J172" i="1"/>
  <c r="K172" i="1" s="1"/>
  <c r="I172" i="1"/>
  <c r="H172" i="1"/>
  <c r="G172" i="1"/>
  <c r="AG171" i="1"/>
  <c r="AC171" i="1"/>
  <c r="AD171" i="1" s="1"/>
  <c r="L171" i="1"/>
  <c r="J171" i="1"/>
  <c r="K171" i="1" s="1"/>
  <c r="I171" i="1"/>
  <c r="H171" i="1"/>
  <c r="CA145" i="1" s="1"/>
  <c r="G171" i="1"/>
  <c r="BZ145" i="1" s="1"/>
  <c r="AG170" i="1"/>
  <c r="AC170" i="1"/>
  <c r="AD170" i="1" s="1"/>
  <c r="L170" i="1"/>
  <c r="J170" i="1"/>
  <c r="K170" i="1" s="1"/>
  <c r="I170" i="1"/>
  <c r="H170" i="1"/>
  <c r="CA144" i="1" s="1"/>
  <c r="G170" i="1"/>
  <c r="BZ144" i="1" s="1"/>
  <c r="AG169" i="1"/>
  <c r="AC169" i="1"/>
  <c r="AD169" i="1" s="1"/>
  <c r="L169" i="1"/>
  <c r="J169" i="1"/>
  <c r="K169" i="1" s="1"/>
  <c r="O169" i="1" s="1"/>
  <c r="I169" i="1"/>
  <c r="H169" i="1"/>
  <c r="CA85" i="1" s="1"/>
  <c r="G169" i="1"/>
  <c r="BZ85" i="1" s="1"/>
  <c r="AG168" i="1"/>
  <c r="AC168" i="1"/>
  <c r="AD168" i="1" s="1"/>
  <c r="L168" i="1"/>
  <c r="J168" i="1"/>
  <c r="K168" i="1" s="1"/>
  <c r="I168" i="1"/>
  <c r="H168" i="1"/>
  <c r="CA84" i="1" s="1"/>
  <c r="G168" i="1"/>
  <c r="BZ84" i="1" s="1"/>
  <c r="AG167" i="1"/>
  <c r="AC167" i="1"/>
  <c r="AD167" i="1" s="1"/>
  <c r="L167" i="1"/>
  <c r="J167" i="1"/>
  <c r="K167" i="1" s="1"/>
  <c r="I167" i="1"/>
  <c r="H167" i="1"/>
  <c r="CA83" i="1" s="1"/>
  <c r="G167" i="1"/>
  <c r="BZ83" i="1" s="1"/>
  <c r="AG166" i="1"/>
  <c r="AC166" i="1"/>
  <c r="AD166" i="1" s="1"/>
  <c r="L166" i="1"/>
  <c r="J166" i="1"/>
  <c r="K166" i="1" s="1"/>
  <c r="I166" i="1"/>
  <c r="H166" i="1"/>
  <c r="CA82" i="1" s="1"/>
  <c r="G166" i="1"/>
  <c r="BZ82" i="1" s="1"/>
  <c r="AG165" i="1"/>
  <c r="AC165" i="1"/>
  <c r="AD165" i="1" s="1"/>
  <c r="L165" i="1"/>
  <c r="J165" i="1"/>
  <c r="K165" i="1" s="1"/>
  <c r="O165" i="1" s="1"/>
  <c r="I165" i="1"/>
  <c r="H165" i="1"/>
  <c r="CA81" i="1" s="1"/>
  <c r="G165" i="1"/>
  <c r="BZ81" i="1" s="1"/>
  <c r="AG164" i="1"/>
  <c r="AC164" i="1"/>
  <c r="AD164" i="1" s="1"/>
  <c r="L164" i="1"/>
  <c r="J164" i="1"/>
  <c r="K164" i="1" s="1"/>
  <c r="I164" i="1"/>
  <c r="H164" i="1"/>
  <c r="CA80" i="1" s="1"/>
  <c r="G164" i="1"/>
  <c r="BZ80" i="1" s="1"/>
  <c r="AG163" i="1"/>
  <c r="AC163" i="1"/>
  <c r="AD163" i="1" s="1"/>
  <c r="L163" i="1"/>
  <c r="J163" i="1"/>
  <c r="K163" i="1" s="1"/>
  <c r="I163" i="1"/>
  <c r="H163" i="1"/>
  <c r="G163" i="1"/>
  <c r="AG162" i="1"/>
  <c r="AC162" i="1"/>
  <c r="AD162" i="1" s="1"/>
  <c r="L162" i="1"/>
  <c r="J162" i="1"/>
  <c r="K162" i="1" s="1"/>
  <c r="I162" i="1"/>
  <c r="H162" i="1"/>
  <c r="G162" i="1"/>
  <c r="AG161" i="1"/>
  <c r="AC161" i="1"/>
  <c r="AD161" i="1" s="1"/>
  <c r="L161" i="1"/>
  <c r="J161" i="1"/>
  <c r="K161" i="1" s="1"/>
  <c r="I161" i="1"/>
  <c r="H161" i="1"/>
  <c r="G161" i="1"/>
  <c r="AG160" i="1"/>
  <c r="AC160" i="1"/>
  <c r="AD160" i="1" s="1"/>
  <c r="L160" i="1"/>
  <c r="J160" i="1"/>
  <c r="K160" i="1" s="1"/>
  <c r="I160" i="1"/>
  <c r="H160" i="1"/>
  <c r="G160" i="1"/>
  <c r="AG159" i="1"/>
  <c r="AC159" i="1"/>
  <c r="AD159" i="1" s="1"/>
  <c r="L159" i="1"/>
  <c r="J159" i="1"/>
  <c r="K159" i="1" s="1"/>
  <c r="I159" i="1"/>
  <c r="H159" i="1"/>
  <c r="G159" i="1"/>
  <c r="AG158" i="1"/>
  <c r="AC158" i="1"/>
  <c r="AD158" i="1" s="1"/>
  <c r="L158" i="1"/>
  <c r="J158" i="1"/>
  <c r="K158" i="1" s="1"/>
  <c r="I158" i="1"/>
  <c r="H158" i="1"/>
  <c r="G158" i="1"/>
  <c r="AG157" i="1"/>
  <c r="AC157" i="1"/>
  <c r="AD157" i="1" s="1"/>
  <c r="L157" i="1"/>
  <c r="J157" i="1"/>
  <c r="K157" i="1" s="1"/>
  <c r="I157" i="1"/>
  <c r="H157" i="1"/>
  <c r="G157" i="1"/>
  <c r="AG156" i="1"/>
  <c r="AC156" i="1"/>
  <c r="AD156" i="1" s="1"/>
  <c r="L156" i="1"/>
  <c r="J156" i="1"/>
  <c r="K156" i="1" s="1"/>
  <c r="I156" i="1"/>
  <c r="H156" i="1"/>
  <c r="G156" i="1"/>
  <c r="AG155" i="1"/>
  <c r="AC155" i="1"/>
  <c r="AD155" i="1" s="1"/>
  <c r="L155" i="1"/>
  <c r="K155" i="1"/>
  <c r="J155" i="1"/>
  <c r="I155" i="1"/>
  <c r="H155" i="1"/>
  <c r="CA129" i="1" s="1"/>
  <c r="G155" i="1"/>
  <c r="BZ129" i="1" s="1"/>
  <c r="AG154" i="1"/>
  <c r="AC154" i="1"/>
  <c r="AD154" i="1" s="1"/>
  <c r="L154" i="1"/>
  <c r="K154" i="1"/>
  <c r="O154" i="1" s="1"/>
  <c r="J154" i="1"/>
  <c r="I154" i="1"/>
  <c r="H154" i="1"/>
  <c r="CA79" i="1" s="1"/>
  <c r="G154" i="1"/>
  <c r="BZ79" i="1" s="1"/>
  <c r="AG153" i="1"/>
  <c r="AC153" i="1"/>
  <c r="AD153" i="1" s="1"/>
  <c r="L153" i="1"/>
  <c r="J153" i="1"/>
  <c r="K153" i="1" s="1"/>
  <c r="I153" i="1"/>
  <c r="H153" i="1"/>
  <c r="CA78" i="1" s="1"/>
  <c r="G153" i="1"/>
  <c r="BZ78" i="1" s="1"/>
  <c r="AG152" i="1"/>
  <c r="AC152" i="1"/>
  <c r="AD152" i="1" s="1"/>
  <c r="L152" i="1"/>
  <c r="J152" i="1"/>
  <c r="K152" i="1" s="1"/>
  <c r="I152" i="1"/>
  <c r="H152" i="1"/>
  <c r="CA77" i="1" s="1"/>
  <c r="G152" i="1"/>
  <c r="BZ77" i="1" s="1"/>
  <c r="AG151" i="1"/>
  <c r="AC151" i="1"/>
  <c r="AD151" i="1" s="1"/>
  <c r="L151" i="1"/>
  <c r="K151" i="1"/>
  <c r="O151" i="1" s="1"/>
  <c r="J151" i="1"/>
  <c r="I151" i="1"/>
  <c r="H151" i="1"/>
  <c r="CA76" i="1" s="1"/>
  <c r="G151" i="1"/>
  <c r="BZ76" i="1" s="1"/>
  <c r="AG150" i="1"/>
  <c r="AC150" i="1"/>
  <c r="AD150" i="1" s="1"/>
  <c r="L150" i="1"/>
  <c r="J150" i="1"/>
  <c r="K150" i="1" s="1"/>
  <c r="O150" i="1" s="1"/>
  <c r="I150" i="1"/>
  <c r="H150" i="1"/>
  <c r="CA75" i="1" s="1"/>
  <c r="G150" i="1"/>
  <c r="BZ75" i="1" s="1"/>
  <c r="AG149" i="1"/>
  <c r="AC149" i="1"/>
  <c r="AD149" i="1" s="1"/>
  <c r="L149" i="1"/>
  <c r="J149" i="1"/>
  <c r="K149" i="1" s="1"/>
  <c r="I149" i="1"/>
  <c r="H149" i="1"/>
  <c r="G149" i="1"/>
  <c r="AG148" i="1"/>
  <c r="AD148" i="1"/>
  <c r="AC148" i="1"/>
  <c r="L148" i="1"/>
  <c r="J148" i="1"/>
  <c r="K148" i="1" s="1"/>
  <c r="I148" i="1"/>
  <c r="H148" i="1"/>
  <c r="CA143" i="1" s="1"/>
  <c r="G148" i="1"/>
  <c r="BZ143" i="1" s="1"/>
  <c r="AG147" i="1"/>
  <c r="AC147" i="1"/>
  <c r="AD147" i="1" s="1"/>
  <c r="L147" i="1"/>
  <c r="J147" i="1"/>
  <c r="K147" i="1" s="1"/>
  <c r="I147" i="1"/>
  <c r="H147" i="1"/>
  <c r="CA103" i="1" s="1"/>
  <c r="G147" i="1"/>
  <c r="BZ103" i="1" s="1"/>
  <c r="AG146" i="1"/>
  <c r="AC146" i="1"/>
  <c r="AD146" i="1" s="1"/>
  <c r="L146" i="1"/>
  <c r="J146" i="1"/>
  <c r="K146" i="1" s="1"/>
  <c r="I146" i="1"/>
  <c r="H146" i="1"/>
  <c r="CA102" i="1" s="1"/>
  <c r="G146" i="1"/>
  <c r="BZ102" i="1" s="1"/>
  <c r="AG145" i="1"/>
  <c r="AC145" i="1"/>
  <c r="AD145" i="1" s="1"/>
  <c r="L145" i="1"/>
  <c r="J145" i="1"/>
  <c r="K145" i="1" s="1"/>
  <c r="O145" i="1" s="1"/>
  <c r="I145" i="1"/>
  <c r="H145" i="1"/>
  <c r="CA101" i="1" s="1"/>
  <c r="G145" i="1"/>
  <c r="BZ101" i="1" s="1"/>
  <c r="AG144" i="1"/>
  <c r="AC144" i="1"/>
  <c r="AD144" i="1" s="1"/>
  <c r="L144" i="1"/>
  <c r="J144" i="1"/>
  <c r="K144" i="1" s="1"/>
  <c r="I144" i="1"/>
  <c r="H144" i="1"/>
  <c r="CA100" i="1" s="1"/>
  <c r="G144" i="1"/>
  <c r="BZ100" i="1" s="1"/>
  <c r="AG143" i="1"/>
  <c r="AC143" i="1"/>
  <c r="AD143" i="1" s="1"/>
  <c r="L143" i="1"/>
  <c r="J143" i="1"/>
  <c r="K143" i="1" s="1"/>
  <c r="I143" i="1"/>
  <c r="H143" i="1"/>
  <c r="CA99" i="1" s="1"/>
  <c r="G143" i="1"/>
  <c r="BZ99" i="1" s="1"/>
  <c r="AG142" i="1"/>
  <c r="AC142" i="1"/>
  <c r="AD142" i="1" s="1"/>
  <c r="L142" i="1"/>
  <c r="J142" i="1"/>
  <c r="K142" i="1" s="1"/>
  <c r="I142" i="1"/>
  <c r="H142" i="1"/>
  <c r="G142" i="1"/>
  <c r="AG141" i="1"/>
  <c r="AC141" i="1"/>
  <c r="AD141" i="1" s="1"/>
  <c r="L141" i="1"/>
  <c r="J141" i="1"/>
  <c r="K141" i="1" s="1"/>
  <c r="O141" i="1" s="1"/>
  <c r="BT141" i="1" s="1"/>
  <c r="I141" i="1"/>
  <c r="H141" i="1"/>
  <c r="G141" i="1"/>
  <c r="AG140" i="1"/>
  <c r="AC140" i="1"/>
  <c r="AD140" i="1" s="1"/>
  <c r="L140" i="1"/>
  <c r="J140" i="1"/>
  <c r="K140" i="1" s="1"/>
  <c r="I140" i="1"/>
  <c r="H140" i="1"/>
  <c r="G140" i="1"/>
  <c r="AG139" i="1"/>
  <c r="AC139" i="1"/>
  <c r="AD139" i="1" s="1"/>
  <c r="L139" i="1"/>
  <c r="J139" i="1"/>
  <c r="K139" i="1" s="1"/>
  <c r="O139" i="1" s="1"/>
  <c r="I139" i="1"/>
  <c r="H139" i="1"/>
  <c r="G139" i="1"/>
  <c r="AG138" i="1"/>
  <c r="AC138" i="1"/>
  <c r="AD138" i="1" s="1"/>
  <c r="L138" i="1"/>
  <c r="J138" i="1"/>
  <c r="K138" i="1" s="1"/>
  <c r="I138" i="1"/>
  <c r="H138" i="1"/>
  <c r="G138" i="1"/>
  <c r="AG137" i="1"/>
  <c r="AC137" i="1"/>
  <c r="AD137" i="1" s="1"/>
  <c r="L137" i="1"/>
  <c r="J137" i="1"/>
  <c r="K137" i="1" s="1"/>
  <c r="I137" i="1"/>
  <c r="H137" i="1"/>
  <c r="G137" i="1"/>
  <c r="AG136" i="1"/>
  <c r="AC136" i="1"/>
  <c r="AD136" i="1" s="1"/>
  <c r="L136" i="1"/>
  <c r="J136" i="1"/>
  <c r="K136" i="1" s="1"/>
  <c r="I136" i="1"/>
  <c r="H136" i="1"/>
  <c r="G136" i="1"/>
  <c r="AG135" i="1"/>
  <c r="AC135" i="1"/>
  <c r="AD135" i="1" s="1"/>
  <c r="L135" i="1"/>
  <c r="J135" i="1"/>
  <c r="K135" i="1" s="1"/>
  <c r="I135" i="1"/>
  <c r="H135" i="1"/>
  <c r="G135" i="1"/>
  <c r="AG134" i="1"/>
  <c r="AC134" i="1"/>
  <c r="AD134" i="1" s="1"/>
  <c r="L134" i="1"/>
  <c r="J134" i="1"/>
  <c r="K134" i="1" s="1"/>
  <c r="I134" i="1"/>
  <c r="H134" i="1"/>
  <c r="G134" i="1"/>
  <c r="AG133" i="1"/>
  <c r="AD133" i="1"/>
  <c r="AC133" i="1"/>
  <c r="L133" i="1"/>
  <c r="J133" i="1"/>
  <c r="K133" i="1" s="1"/>
  <c r="I133" i="1"/>
  <c r="H133" i="1"/>
  <c r="G133" i="1"/>
  <c r="AG132" i="1"/>
  <c r="AD132" i="1"/>
  <c r="AC132" i="1"/>
  <c r="L132" i="1"/>
  <c r="J132" i="1"/>
  <c r="K132" i="1" s="1"/>
  <c r="O132" i="1" s="1"/>
  <c r="BT132" i="1" s="1"/>
  <c r="I132" i="1"/>
  <c r="H132" i="1"/>
  <c r="G132" i="1"/>
  <c r="AG131" i="1"/>
  <c r="AC131" i="1"/>
  <c r="AD131" i="1" s="1"/>
  <c r="L131" i="1"/>
  <c r="J131" i="1"/>
  <c r="K131" i="1" s="1"/>
  <c r="I131" i="1"/>
  <c r="H131" i="1"/>
  <c r="CA74" i="1" s="1"/>
  <c r="G131" i="1"/>
  <c r="BZ74" i="1" s="1"/>
  <c r="AG130" i="1"/>
  <c r="AC130" i="1"/>
  <c r="AD130" i="1" s="1"/>
  <c r="L130" i="1"/>
  <c r="J130" i="1"/>
  <c r="K130" i="1" s="1"/>
  <c r="I130" i="1"/>
  <c r="H130" i="1"/>
  <c r="CA73" i="1" s="1"/>
  <c r="G130" i="1"/>
  <c r="BZ73" i="1" s="1"/>
  <c r="AG129" i="1"/>
  <c r="AC129" i="1"/>
  <c r="AD129" i="1" s="1"/>
  <c r="L129" i="1"/>
  <c r="J129" i="1"/>
  <c r="K129" i="1" s="1"/>
  <c r="I129" i="1"/>
  <c r="H129" i="1"/>
  <c r="CA72" i="1" s="1"/>
  <c r="G129" i="1"/>
  <c r="BZ72" i="1" s="1"/>
  <c r="AG128" i="1"/>
  <c r="AC128" i="1"/>
  <c r="AD128" i="1" s="1"/>
  <c r="L128" i="1"/>
  <c r="J128" i="1"/>
  <c r="K128" i="1" s="1"/>
  <c r="I128" i="1"/>
  <c r="H128" i="1"/>
  <c r="CA71" i="1" s="1"/>
  <c r="G128" i="1"/>
  <c r="BZ71" i="1" s="1"/>
  <c r="AG127" i="1"/>
  <c r="AC127" i="1"/>
  <c r="AD127" i="1" s="1"/>
  <c r="L127" i="1"/>
  <c r="J127" i="1"/>
  <c r="K127" i="1" s="1"/>
  <c r="I127" i="1"/>
  <c r="H127" i="1"/>
  <c r="CA70" i="1" s="1"/>
  <c r="G127" i="1"/>
  <c r="BZ70" i="1" s="1"/>
  <c r="AG126" i="1"/>
  <c r="AC126" i="1"/>
  <c r="AD126" i="1" s="1"/>
  <c r="L126" i="1"/>
  <c r="J126" i="1"/>
  <c r="K126" i="1" s="1"/>
  <c r="I126" i="1"/>
  <c r="H126" i="1"/>
  <c r="CA142" i="1" s="1"/>
  <c r="G126" i="1"/>
  <c r="BZ142" i="1" s="1"/>
  <c r="AG125" i="1"/>
  <c r="AC125" i="1"/>
  <c r="AD125" i="1" s="1"/>
  <c r="L125" i="1"/>
  <c r="J125" i="1"/>
  <c r="K125" i="1" s="1"/>
  <c r="I125" i="1"/>
  <c r="H125" i="1"/>
  <c r="CA69" i="1" s="1"/>
  <c r="G125" i="1"/>
  <c r="BZ69" i="1" s="1"/>
  <c r="AG124" i="1"/>
  <c r="AC124" i="1"/>
  <c r="AD124" i="1" s="1"/>
  <c r="L124" i="1"/>
  <c r="J124" i="1"/>
  <c r="K124" i="1" s="1"/>
  <c r="I124" i="1"/>
  <c r="H124" i="1"/>
  <c r="G124" i="1"/>
  <c r="AG123" i="1"/>
  <c r="AC123" i="1"/>
  <c r="AD123" i="1" s="1"/>
  <c r="L123" i="1"/>
  <c r="J123" i="1"/>
  <c r="K123" i="1" s="1"/>
  <c r="I123" i="1"/>
  <c r="H123" i="1"/>
  <c r="CA141" i="1" s="1"/>
  <c r="G123" i="1"/>
  <c r="BZ141" i="1" s="1"/>
  <c r="AG122" i="1"/>
  <c r="AC122" i="1"/>
  <c r="AD122" i="1" s="1"/>
  <c r="L122" i="1"/>
  <c r="J122" i="1"/>
  <c r="K122" i="1" s="1"/>
  <c r="I122" i="1"/>
  <c r="H122" i="1"/>
  <c r="CA98" i="1" s="1"/>
  <c r="G122" i="1"/>
  <c r="BZ98" i="1" s="1"/>
  <c r="AG121" i="1"/>
  <c r="AC121" i="1"/>
  <c r="AD121" i="1" s="1"/>
  <c r="L121" i="1"/>
  <c r="J121" i="1"/>
  <c r="K121" i="1" s="1"/>
  <c r="I121" i="1"/>
  <c r="H121" i="1"/>
  <c r="CA97" i="1" s="1"/>
  <c r="G121" i="1"/>
  <c r="BZ97" i="1" s="1"/>
  <c r="AG120" i="1"/>
  <c r="AC120" i="1"/>
  <c r="AD120" i="1" s="1"/>
  <c r="L120" i="1"/>
  <c r="J120" i="1"/>
  <c r="K120" i="1" s="1"/>
  <c r="I120" i="1"/>
  <c r="H120" i="1"/>
  <c r="CA96" i="1" s="1"/>
  <c r="G120" i="1"/>
  <c r="BZ96" i="1" s="1"/>
  <c r="AG119" i="1"/>
  <c r="AC119" i="1"/>
  <c r="AD119" i="1" s="1"/>
  <c r="L119" i="1"/>
  <c r="J119" i="1"/>
  <c r="K119" i="1" s="1"/>
  <c r="I119" i="1"/>
  <c r="H119" i="1"/>
  <c r="CA95" i="1" s="1"/>
  <c r="G119" i="1"/>
  <c r="BZ95" i="1" s="1"/>
  <c r="AG118" i="1"/>
  <c r="AC118" i="1"/>
  <c r="AD118" i="1" s="1"/>
  <c r="L118" i="1"/>
  <c r="J118" i="1"/>
  <c r="K118" i="1" s="1"/>
  <c r="O118" i="1" s="1"/>
  <c r="I118" i="1"/>
  <c r="H118" i="1"/>
  <c r="G118" i="1"/>
  <c r="AG117" i="1"/>
  <c r="AC117" i="1"/>
  <c r="AD117" i="1" s="1"/>
  <c r="L117" i="1"/>
  <c r="J117" i="1"/>
  <c r="K117" i="1" s="1"/>
  <c r="I117" i="1"/>
  <c r="H117" i="1"/>
  <c r="G117" i="1"/>
  <c r="AG116" i="1"/>
  <c r="AC116" i="1"/>
  <c r="AD116" i="1" s="1"/>
  <c r="L116" i="1"/>
  <c r="J116" i="1"/>
  <c r="K116" i="1" s="1"/>
  <c r="I116" i="1"/>
  <c r="H116" i="1"/>
  <c r="CA140" i="1" s="1"/>
  <c r="G116" i="1"/>
  <c r="BZ140" i="1" s="1"/>
  <c r="AG115" i="1"/>
  <c r="AC115" i="1"/>
  <c r="AD115" i="1" s="1"/>
  <c r="L115" i="1"/>
  <c r="J115" i="1"/>
  <c r="K115" i="1" s="1"/>
  <c r="I115" i="1"/>
  <c r="H115" i="1"/>
  <c r="G115" i="1"/>
  <c r="AG114" i="1"/>
  <c r="AC114" i="1"/>
  <c r="AD114" i="1" s="1"/>
  <c r="L114" i="1"/>
  <c r="J114" i="1"/>
  <c r="K114" i="1" s="1"/>
  <c r="O114" i="1" s="1"/>
  <c r="I114" i="1"/>
  <c r="H114" i="1"/>
  <c r="G114" i="1"/>
  <c r="AG113" i="1"/>
  <c r="AC113" i="1"/>
  <c r="AD113" i="1" s="1"/>
  <c r="L113" i="1"/>
  <c r="J113" i="1"/>
  <c r="K113" i="1" s="1"/>
  <c r="I113" i="1"/>
  <c r="H113" i="1"/>
  <c r="G113" i="1"/>
  <c r="AG112" i="1"/>
  <c r="AC112" i="1"/>
  <c r="AD112" i="1" s="1"/>
  <c r="L112" i="1"/>
  <c r="J112" i="1"/>
  <c r="K112" i="1" s="1"/>
  <c r="I112" i="1"/>
  <c r="H112" i="1"/>
  <c r="G112" i="1"/>
  <c r="AG111" i="1"/>
  <c r="AC111" i="1"/>
  <c r="AD111" i="1" s="1"/>
  <c r="L111" i="1"/>
  <c r="J111" i="1"/>
  <c r="K111" i="1" s="1"/>
  <c r="I111" i="1"/>
  <c r="H111" i="1"/>
  <c r="G111" i="1"/>
  <c r="AG110" i="1"/>
  <c r="AC110" i="1"/>
  <c r="AD110" i="1" s="1"/>
  <c r="L110" i="1"/>
  <c r="J110" i="1"/>
  <c r="K110" i="1" s="1"/>
  <c r="I110" i="1"/>
  <c r="H110" i="1"/>
  <c r="CA128" i="1" s="1"/>
  <c r="G110" i="1"/>
  <c r="BZ128" i="1" s="1"/>
  <c r="AG109" i="1"/>
  <c r="AC109" i="1"/>
  <c r="AD109" i="1" s="1"/>
  <c r="L109" i="1"/>
  <c r="J109" i="1"/>
  <c r="K109" i="1" s="1"/>
  <c r="I109" i="1"/>
  <c r="H109" i="1"/>
  <c r="CA127" i="1" s="1"/>
  <c r="G109" i="1"/>
  <c r="BZ127" i="1" s="1"/>
  <c r="AG108" i="1"/>
  <c r="AC108" i="1"/>
  <c r="AD108" i="1" s="1"/>
  <c r="L108" i="1"/>
  <c r="K108" i="1"/>
  <c r="J108" i="1"/>
  <c r="I108" i="1"/>
  <c r="H108" i="1"/>
  <c r="G108" i="1"/>
  <c r="AG107" i="1"/>
  <c r="AC107" i="1"/>
  <c r="AD107" i="1" s="1"/>
  <c r="L107" i="1"/>
  <c r="K107" i="1"/>
  <c r="J107" i="1"/>
  <c r="I107" i="1"/>
  <c r="H107" i="1"/>
  <c r="G107" i="1"/>
  <c r="AG106" i="1"/>
  <c r="AC106" i="1"/>
  <c r="AD106" i="1" s="1"/>
  <c r="L106" i="1"/>
  <c r="J106" i="1"/>
  <c r="K106" i="1" s="1"/>
  <c r="I106" i="1"/>
  <c r="H106" i="1"/>
  <c r="CA68" i="1" s="1"/>
  <c r="G106" i="1"/>
  <c r="BZ68" i="1" s="1"/>
  <c r="AG105" i="1"/>
  <c r="AC105" i="1"/>
  <c r="AD105" i="1" s="1"/>
  <c r="L105" i="1"/>
  <c r="J105" i="1"/>
  <c r="K105" i="1" s="1"/>
  <c r="I105" i="1"/>
  <c r="H105" i="1"/>
  <c r="CA67" i="1" s="1"/>
  <c r="G105" i="1"/>
  <c r="BZ67" i="1" s="1"/>
  <c r="AG104" i="1"/>
  <c r="AC104" i="1"/>
  <c r="AD104" i="1" s="1"/>
  <c r="L104" i="1"/>
  <c r="K104" i="1"/>
  <c r="J104" i="1"/>
  <c r="I104" i="1"/>
  <c r="H104" i="1"/>
  <c r="CA66" i="1" s="1"/>
  <c r="G104" i="1"/>
  <c r="BZ66" i="1" s="1"/>
  <c r="AG103" i="1"/>
  <c r="AC103" i="1"/>
  <c r="AD103" i="1" s="1"/>
  <c r="L103" i="1"/>
  <c r="K103" i="1"/>
  <c r="J103" i="1"/>
  <c r="I103" i="1"/>
  <c r="H103" i="1"/>
  <c r="CA65" i="1" s="1"/>
  <c r="G103" i="1"/>
  <c r="BZ65" i="1" s="1"/>
  <c r="AG102" i="1"/>
  <c r="AC102" i="1"/>
  <c r="AD102" i="1" s="1"/>
  <c r="L102" i="1"/>
  <c r="J102" i="1"/>
  <c r="K102" i="1" s="1"/>
  <c r="I102" i="1"/>
  <c r="H102" i="1"/>
  <c r="CA90" i="1" s="1"/>
  <c r="G102" i="1"/>
  <c r="BZ90" i="1" s="1"/>
  <c r="AG101" i="1"/>
  <c r="AC101" i="1"/>
  <c r="AD101" i="1" s="1"/>
  <c r="L101" i="1"/>
  <c r="J101" i="1"/>
  <c r="K101" i="1" s="1"/>
  <c r="I101" i="1"/>
  <c r="H101" i="1"/>
  <c r="CA89" i="1" s="1"/>
  <c r="G101" i="1"/>
  <c r="BZ89" i="1" s="1"/>
  <c r="AG100" i="1"/>
  <c r="AC100" i="1"/>
  <c r="AD100" i="1" s="1"/>
  <c r="L100" i="1"/>
  <c r="K100" i="1"/>
  <c r="J100" i="1"/>
  <c r="I100" i="1"/>
  <c r="H100" i="1"/>
  <c r="G100" i="1"/>
  <c r="AG99" i="1"/>
  <c r="AC99" i="1"/>
  <c r="AD99" i="1" s="1"/>
  <c r="L99" i="1"/>
  <c r="K99" i="1"/>
  <c r="J99" i="1"/>
  <c r="I99" i="1"/>
  <c r="H99" i="1"/>
  <c r="G99" i="1"/>
  <c r="AG98" i="1"/>
  <c r="AC98" i="1"/>
  <c r="AD98" i="1" s="1"/>
  <c r="L98" i="1"/>
  <c r="J98" i="1"/>
  <c r="K98" i="1" s="1"/>
  <c r="I98" i="1"/>
  <c r="H98" i="1"/>
  <c r="G98" i="1"/>
  <c r="AG97" i="1"/>
  <c r="AC97" i="1"/>
  <c r="AD97" i="1" s="1"/>
  <c r="L97" i="1"/>
  <c r="J97" i="1"/>
  <c r="K97" i="1" s="1"/>
  <c r="I97" i="1"/>
  <c r="H97" i="1"/>
  <c r="G97" i="1"/>
  <c r="AG96" i="1"/>
  <c r="AC96" i="1"/>
  <c r="AD96" i="1" s="1"/>
  <c r="L96" i="1"/>
  <c r="K96" i="1"/>
  <c r="J96" i="1"/>
  <c r="I96" i="1"/>
  <c r="H96" i="1"/>
  <c r="G96" i="1"/>
  <c r="AG95" i="1"/>
  <c r="AC95" i="1"/>
  <c r="AD95" i="1" s="1"/>
  <c r="L95" i="1"/>
  <c r="K95" i="1"/>
  <c r="J95" i="1"/>
  <c r="I95" i="1"/>
  <c r="H95" i="1"/>
  <c r="G95" i="1"/>
  <c r="AG94" i="1"/>
  <c r="AC94" i="1"/>
  <c r="AD94" i="1" s="1"/>
  <c r="L94" i="1"/>
  <c r="J94" i="1"/>
  <c r="K94" i="1" s="1"/>
  <c r="I94" i="1"/>
  <c r="H94" i="1"/>
  <c r="G94" i="1"/>
  <c r="AG93" i="1"/>
  <c r="AC93" i="1"/>
  <c r="AD93" i="1" s="1"/>
  <c r="L93" i="1"/>
  <c r="J93" i="1"/>
  <c r="K93" i="1" s="1"/>
  <c r="I93" i="1"/>
  <c r="H93" i="1"/>
  <c r="G93" i="1"/>
  <c r="AG92" i="1"/>
  <c r="AC92" i="1"/>
  <c r="AD92" i="1" s="1"/>
  <c r="L92" i="1"/>
  <c r="J92" i="1"/>
  <c r="K92" i="1" s="1"/>
  <c r="I92" i="1"/>
  <c r="H92" i="1"/>
  <c r="G92" i="1"/>
  <c r="AG91" i="1"/>
  <c r="AC91" i="1"/>
  <c r="AD91" i="1" s="1"/>
  <c r="L91" i="1"/>
  <c r="J91" i="1"/>
  <c r="K91" i="1" s="1"/>
  <c r="I91" i="1"/>
  <c r="H91" i="1"/>
  <c r="G91" i="1"/>
  <c r="AG90" i="1"/>
  <c r="AC90" i="1"/>
  <c r="AD90" i="1" s="1"/>
  <c r="L90" i="1"/>
  <c r="J90" i="1"/>
  <c r="K90" i="1" s="1"/>
  <c r="I90" i="1"/>
  <c r="H90" i="1"/>
  <c r="G90" i="1"/>
  <c r="AG89" i="1"/>
  <c r="AC89" i="1"/>
  <c r="AD89" i="1" s="1"/>
  <c r="L89" i="1"/>
  <c r="J89" i="1"/>
  <c r="K89" i="1" s="1"/>
  <c r="O89" i="1" s="1"/>
  <c r="I89" i="1"/>
  <c r="H89" i="1"/>
  <c r="CA57" i="1" s="1"/>
  <c r="G89" i="1"/>
  <c r="BZ57" i="1" s="1"/>
  <c r="AG88" i="1"/>
  <c r="AC88" i="1"/>
  <c r="AD88" i="1" s="1"/>
  <c r="L88" i="1"/>
  <c r="J88" i="1"/>
  <c r="K88" i="1" s="1"/>
  <c r="I88" i="1"/>
  <c r="H88" i="1"/>
  <c r="CA56" i="1" s="1"/>
  <c r="G88" i="1"/>
  <c r="BZ56" i="1" s="1"/>
  <c r="AG87" i="1"/>
  <c r="AC87" i="1"/>
  <c r="AD87" i="1" s="1"/>
  <c r="L87" i="1"/>
  <c r="J87" i="1"/>
  <c r="K87" i="1" s="1"/>
  <c r="O87" i="1" s="1"/>
  <c r="I87" i="1"/>
  <c r="H87" i="1"/>
  <c r="CA88" i="1" s="1"/>
  <c r="G87" i="1"/>
  <c r="BZ88" i="1" s="1"/>
  <c r="AG86" i="1"/>
  <c r="AC86" i="1"/>
  <c r="AD86" i="1" s="1"/>
  <c r="L86" i="1"/>
  <c r="J86" i="1"/>
  <c r="K86" i="1" s="1"/>
  <c r="I86" i="1"/>
  <c r="H86" i="1"/>
  <c r="CA55" i="1" s="1"/>
  <c r="G86" i="1"/>
  <c r="BZ55" i="1" s="1"/>
  <c r="AG85" i="1"/>
  <c r="AC85" i="1"/>
  <c r="AD85" i="1" s="1"/>
  <c r="L85" i="1"/>
  <c r="J85" i="1"/>
  <c r="K85" i="1" s="1"/>
  <c r="I85" i="1"/>
  <c r="H85" i="1"/>
  <c r="CA54" i="1" s="1"/>
  <c r="G85" i="1"/>
  <c r="BZ54" i="1" s="1"/>
  <c r="AG84" i="1"/>
  <c r="AC84" i="1"/>
  <c r="AD84" i="1" s="1"/>
  <c r="L84" i="1"/>
  <c r="J84" i="1"/>
  <c r="K84" i="1" s="1"/>
  <c r="I84" i="1"/>
  <c r="H84" i="1"/>
  <c r="CA53" i="1" s="1"/>
  <c r="G84" i="1"/>
  <c r="BZ53" i="1" s="1"/>
  <c r="AG83" i="1"/>
  <c r="AC83" i="1"/>
  <c r="AD83" i="1" s="1"/>
  <c r="L83" i="1"/>
  <c r="J83" i="1"/>
  <c r="K83" i="1" s="1"/>
  <c r="I83" i="1"/>
  <c r="H83" i="1"/>
  <c r="CA52" i="1" s="1"/>
  <c r="G83" i="1"/>
  <c r="BZ52" i="1" s="1"/>
  <c r="AG82" i="1"/>
  <c r="AC82" i="1"/>
  <c r="AD82" i="1" s="1"/>
  <c r="L82" i="1"/>
  <c r="K82" i="1"/>
  <c r="O82" i="1" s="1"/>
  <c r="BT82" i="1" s="1"/>
  <c r="J82" i="1"/>
  <c r="I82" i="1"/>
  <c r="H82" i="1"/>
  <c r="G82" i="1"/>
  <c r="AG81" i="1"/>
  <c r="AC81" i="1"/>
  <c r="AD81" i="1" s="1"/>
  <c r="L81" i="1"/>
  <c r="K81" i="1"/>
  <c r="O81" i="1" s="1"/>
  <c r="BT81" i="1" s="1"/>
  <c r="J81" i="1"/>
  <c r="I81" i="1"/>
  <c r="H81" i="1"/>
  <c r="G81" i="1"/>
  <c r="AG80" i="1"/>
  <c r="AC80" i="1"/>
  <c r="AD80" i="1" s="1"/>
  <c r="L80" i="1"/>
  <c r="J80" i="1"/>
  <c r="K80" i="1" s="1"/>
  <c r="I80" i="1"/>
  <c r="H80" i="1"/>
  <c r="G80" i="1"/>
  <c r="AG79" i="1"/>
  <c r="AC79" i="1"/>
  <c r="AD79" i="1" s="1"/>
  <c r="L79" i="1"/>
  <c r="J79" i="1"/>
  <c r="K79" i="1" s="1"/>
  <c r="I79" i="1"/>
  <c r="H79" i="1"/>
  <c r="G79" i="1"/>
  <c r="AG78" i="1"/>
  <c r="AC78" i="1"/>
  <c r="AD78" i="1" s="1"/>
  <c r="L78" i="1"/>
  <c r="J78" i="1"/>
  <c r="K78" i="1" s="1"/>
  <c r="O78" i="1" s="1"/>
  <c r="I78" i="1"/>
  <c r="H78" i="1"/>
  <c r="G78" i="1"/>
  <c r="AG77" i="1"/>
  <c r="AC77" i="1"/>
  <c r="AD77" i="1" s="1"/>
  <c r="L77" i="1"/>
  <c r="J77" i="1"/>
  <c r="K77" i="1" s="1"/>
  <c r="I77" i="1"/>
  <c r="H77" i="1"/>
  <c r="G77" i="1"/>
  <c r="AG76" i="1"/>
  <c r="AC76" i="1"/>
  <c r="AD76" i="1" s="1"/>
  <c r="L76" i="1"/>
  <c r="J76" i="1"/>
  <c r="K76" i="1" s="1"/>
  <c r="I76" i="1"/>
  <c r="H76" i="1"/>
  <c r="G76" i="1"/>
  <c r="AG75" i="1"/>
  <c r="AC75" i="1"/>
  <c r="AD75" i="1" s="1"/>
  <c r="L75" i="1"/>
  <c r="J75" i="1"/>
  <c r="K75" i="1" s="1"/>
  <c r="I75" i="1"/>
  <c r="H75" i="1"/>
  <c r="G75" i="1"/>
  <c r="AG74" i="1"/>
  <c r="AC74" i="1"/>
  <c r="AD74" i="1" s="1"/>
  <c r="L74" i="1"/>
  <c r="J74" i="1"/>
  <c r="K74" i="1" s="1"/>
  <c r="O74" i="1" s="1"/>
  <c r="BT74" i="1" s="1"/>
  <c r="I74" i="1"/>
  <c r="H74" i="1"/>
  <c r="G74" i="1"/>
  <c r="AG73" i="1"/>
  <c r="AC73" i="1"/>
  <c r="AD73" i="1" s="1"/>
  <c r="L73" i="1"/>
  <c r="J73" i="1"/>
  <c r="K73" i="1" s="1"/>
  <c r="I73" i="1"/>
  <c r="H73" i="1"/>
  <c r="G73" i="1"/>
  <c r="AG72" i="1"/>
  <c r="AC72" i="1"/>
  <c r="AD72" i="1" s="1"/>
  <c r="L72" i="1"/>
  <c r="J72" i="1"/>
  <c r="K72" i="1" s="1"/>
  <c r="I72" i="1"/>
  <c r="H72" i="1"/>
  <c r="CA51" i="1" s="1"/>
  <c r="G72" i="1"/>
  <c r="BZ51" i="1" s="1"/>
  <c r="AG71" i="1"/>
  <c r="AC71" i="1"/>
  <c r="AD71" i="1" s="1"/>
  <c r="L71" i="1"/>
  <c r="J71" i="1"/>
  <c r="K71" i="1" s="1"/>
  <c r="I71" i="1"/>
  <c r="H71" i="1"/>
  <c r="CA94" i="1" s="1"/>
  <c r="G71" i="1"/>
  <c r="BZ94" i="1" s="1"/>
  <c r="AG70" i="1"/>
  <c r="AC70" i="1"/>
  <c r="AD70" i="1" s="1"/>
  <c r="L70" i="1"/>
  <c r="J70" i="1"/>
  <c r="K70" i="1" s="1"/>
  <c r="I70" i="1"/>
  <c r="H70" i="1"/>
  <c r="CA93" i="1" s="1"/>
  <c r="G70" i="1"/>
  <c r="BZ93" i="1" s="1"/>
  <c r="AG69" i="1"/>
  <c r="AC69" i="1"/>
  <c r="AD69" i="1" s="1"/>
  <c r="L69" i="1"/>
  <c r="J69" i="1"/>
  <c r="K69" i="1" s="1"/>
  <c r="O69" i="1" s="1"/>
  <c r="I69" i="1"/>
  <c r="H69" i="1"/>
  <c r="CA50" i="1" s="1"/>
  <c r="G69" i="1"/>
  <c r="BZ50" i="1" s="1"/>
  <c r="AG68" i="1"/>
  <c r="AC68" i="1"/>
  <c r="AD68" i="1" s="1"/>
  <c r="L68" i="1"/>
  <c r="J68" i="1"/>
  <c r="K68" i="1" s="1"/>
  <c r="O68" i="1" s="1"/>
  <c r="I68" i="1"/>
  <c r="H68" i="1"/>
  <c r="CA49" i="1" s="1"/>
  <c r="G68" i="1"/>
  <c r="BZ49" i="1" s="1"/>
  <c r="AG67" i="1"/>
  <c r="AC67" i="1"/>
  <c r="AD67" i="1" s="1"/>
  <c r="L67" i="1"/>
  <c r="J67" i="1"/>
  <c r="K67" i="1" s="1"/>
  <c r="O67" i="1" s="1"/>
  <c r="I67" i="1"/>
  <c r="H67" i="1"/>
  <c r="CA48" i="1" s="1"/>
  <c r="G67" i="1"/>
  <c r="BZ48" i="1" s="1"/>
  <c r="AG66" i="1"/>
  <c r="AC66" i="1"/>
  <c r="AD66" i="1" s="1"/>
  <c r="L66" i="1"/>
  <c r="K66" i="1"/>
  <c r="O66" i="1" s="1"/>
  <c r="BT66" i="1" s="1"/>
  <c r="J66" i="1"/>
  <c r="I66" i="1"/>
  <c r="H66" i="1"/>
  <c r="G66" i="1"/>
  <c r="AG65" i="1"/>
  <c r="AC65" i="1"/>
  <c r="AD65" i="1" s="1"/>
  <c r="L65" i="1"/>
  <c r="K65" i="1"/>
  <c r="J65" i="1"/>
  <c r="I65" i="1"/>
  <c r="H65" i="1"/>
  <c r="CA91" i="1" s="1"/>
  <c r="G65" i="1"/>
  <c r="BZ91" i="1" s="1"/>
  <c r="AG64" i="1"/>
  <c r="AC64" i="1"/>
  <c r="AD64" i="1" s="1"/>
  <c r="L64" i="1"/>
  <c r="J64" i="1"/>
  <c r="K64" i="1" s="1"/>
  <c r="O64" i="1" s="1"/>
  <c r="I64" i="1"/>
  <c r="H64" i="1"/>
  <c r="CA64" i="1" s="1"/>
  <c r="G64" i="1"/>
  <c r="BZ64" i="1" s="1"/>
  <c r="AG63" i="1"/>
  <c r="AC63" i="1"/>
  <c r="AD63" i="1" s="1"/>
  <c r="L63" i="1"/>
  <c r="J63" i="1"/>
  <c r="K63" i="1" s="1"/>
  <c r="O63" i="1" s="1"/>
  <c r="I63" i="1"/>
  <c r="H63" i="1"/>
  <c r="CA87" i="1" s="1"/>
  <c r="G63" i="1"/>
  <c r="BZ87" i="1" s="1"/>
  <c r="AG62" i="1"/>
  <c r="AC62" i="1"/>
  <c r="AD62" i="1" s="1"/>
  <c r="L62" i="1"/>
  <c r="K62" i="1"/>
  <c r="O62" i="1" s="1"/>
  <c r="J62" i="1"/>
  <c r="I62" i="1"/>
  <c r="H62" i="1"/>
  <c r="CA86" i="1" s="1"/>
  <c r="G62" i="1"/>
  <c r="BZ86" i="1" s="1"/>
  <c r="AG61" i="1"/>
  <c r="AC61" i="1"/>
  <c r="AD61" i="1" s="1"/>
  <c r="L61" i="1"/>
  <c r="J61" i="1"/>
  <c r="K61" i="1" s="1"/>
  <c r="I61" i="1"/>
  <c r="H61" i="1"/>
  <c r="CA63" i="1" s="1"/>
  <c r="G61" i="1"/>
  <c r="BZ63" i="1" s="1"/>
  <c r="AG60" i="1"/>
  <c r="AC60" i="1"/>
  <c r="AD60" i="1" s="1"/>
  <c r="L60" i="1"/>
  <c r="J60" i="1"/>
  <c r="K60" i="1" s="1"/>
  <c r="I60" i="1"/>
  <c r="H60" i="1"/>
  <c r="CA62" i="1" s="1"/>
  <c r="G60" i="1"/>
  <c r="BZ62" i="1" s="1"/>
  <c r="AG59" i="1"/>
  <c r="AC59" i="1"/>
  <c r="AD59" i="1" s="1"/>
  <c r="L59" i="1"/>
  <c r="J59" i="1"/>
  <c r="K59" i="1" s="1"/>
  <c r="I59" i="1"/>
  <c r="H59" i="1"/>
  <c r="CA61" i="1" s="1"/>
  <c r="G59" i="1"/>
  <c r="BZ61" i="1" s="1"/>
  <c r="AG58" i="1"/>
  <c r="AC58" i="1"/>
  <c r="AD58" i="1" s="1"/>
  <c r="L58" i="1"/>
  <c r="J58" i="1"/>
  <c r="K58" i="1" s="1"/>
  <c r="I58" i="1"/>
  <c r="H58" i="1"/>
  <c r="CA59" i="1" s="1"/>
  <c r="G58" i="1"/>
  <c r="BZ59" i="1" s="1"/>
  <c r="AG57" i="1"/>
  <c r="AC57" i="1"/>
  <c r="AD57" i="1" s="1"/>
  <c r="L57" i="1"/>
  <c r="J57" i="1"/>
  <c r="K57" i="1" s="1"/>
  <c r="I57" i="1"/>
  <c r="H57" i="1"/>
  <c r="G57" i="1"/>
  <c r="AG56" i="1"/>
  <c r="AC56" i="1"/>
  <c r="AD56" i="1" s="1"/>
  <c r="L56" i="1"/>
  <c r="J56" i="1"/>
  <c r="K56" i="1" s="1"/>
  <c r="I56" i="1"/>
  <c r="H56" i="1"/>
  <c r="G56" i="1"/>
  <c r="AG55" i="1"/>
  <c r="AC55" i="1"/>
  <c r="AD55" i="1" s="1"/>
  <c r="L55" i="1"/>
  <c r="J55" i="1"/>
  <c r="K55" i="1" s="1"/>
  <c r="I55" i="1"/>
  <c r="H55" i="1"/>
  <c r="G55" i="1"/>
  <c r="AG54" i="1"/>
  <c r="AC54" i="1"/>
  <c r="AD54" i="1" s="1"/>
  <c r="L54" i="1"/>
  <c r="J54" i="1"/>
  <c r="K54" i="1" s="1"/>
  <c r="I54" i="1"/>
  <c r="H54" i="1"/>
  <c r="G54" i="1"/>
  <c r="AG53" i="1"/>
  <c r="AC53" i="1"/>
  <c r="AD53" i="1" s="1"/>
  <c r="L53" i="1"/>
  <c r="J53" i="1"/>
  <c r="K53" i="1" s="1"/>
  <c r="I53" i="1"/>
  <c r="H53" i="1"/>
  <c r="G53" i="1"/>
  <c r="AG52" i="1"/>
  <c r="AC52" i="1"/>
  <c r="AD52" i="1" s="1"/>
  <c r="L52" i="1"/>
  <c r="J52" i="1"/>
  <c r="K52" i="1" s="1"/>
  <c r="I52" i="1"/>
  <c r="H52" i="1"/>
  <c r="G52" i="1"/>
  <c r="AG51" i="1"/>
  <c r="AC51" i="1"/>
  <c r="AD51" i="1" s="1"/>
  <c r="L51" i="1"/>
  <c r="J51" i="1"/>
  <c r="K51" i="1" s="1"/>
  <c r="I51" i="1"/>
  <c r="H51" i="1"/>
  <c r="G51" i="1"/>
  <c r="AG50" i="1"/>
  <c r="AC50" i="1"/>
  <c r="AD50" i="1" s="1"/>
  <c r="L50" i="1"/>
  <c r="J50" i="1"/>
  <c r="K50" i="1" s="1"/>
  <c r="I50" i="1"/>
  <c r="H50" i="1"/>
  <c r="G50" i="1"/>
  <c r="AG49" i="1"/>
  <c r="AC49" i="1"/>
  <c r="AD49" i="1" s="1"/>
  <c r="L49" i="1"/>
  <c r="J49" i="1"/>
  <c r="K49" i="1" s="1"/>
  <c r="I49" i="1"/>
  <c r="H49" i="1"/>
  <c r="G49" i="1"/>
  <c r="AG48" i="1"/>
  <c r="AC48" i="1"/>
  <c r="AD48" i="1" s="1"/>
  <c r="L48" i="1"/>
  <c r="J48" i="1"/>
  <c r="K48" i="1" s="1"/>
  <c r="I48" i="1"/>
  <c r="H48" i="1"/>
  <c r="CA58" i="1" s="1"/>
  <c r="G48" i="1"/>
  <c r="BZ58" i="1" s="1"/>
  <c r="AG47" i="1"/>
  <c r="AC47" i="1"/>
  <c r="AD47" i="1" s="1"/>
  <c r="L47" i="1"/>
  <c r="J47" i="1"/>
  <c r="K47" i="1" s="1"/>
  <c r="I47" i="1"/>
  <c r="H47" i="1"/>
  <c r="CA47" i="1" s="1"/>
  <c r="G47" i="1"/>
  <c r="BZ47" i="1" s="1"/>
  <c r="AG46" i="1"/>
  <c r="AC46" i="1"/>
  <c r="AD46" i="1" s="1"/>
  <c r="L46" i="1"/>
  <c r="J46" i="1"/>
  <c r="K46" i="1" s="1"/>
  <c r="I46" i="1"/>
  <c r="H46" i="1"/>
  <c r="CA46" i="1" s="1"/>
  <c r="G46" i="1"/>
  <c r="BZ46" i="1" s="1"/>
  <c r="AG45" i="1"/>
  <c r="AC45" i="1"/>
  <c r="AD45" i="1" s="1"/>
  <c r="L45" i="1"/>
  <c r="J45" i="1"/>
  <c r="K45" i="1" s="1"/>
  <c r="I45" i="1"/>
  <c r="H45" i="1"/>
  <c r="CA45" i="1" s="1"/>
  <c r="G45" i="1"/>
  <c r="BZ45" i="1" s="1"/>
  <c r="AG44" i="1"/>
  <c r="AC44" i="1"/>
  <c r="AD44" i="1" s="1"/>
  <c r="L44" i="1"/>
  <c r="J44" i="1"/>
  <c r="K44" i="1" s="1"/>
  <c r="I44" i="1"/>
  <c r="H44" i="1"/>
  <c r="CA44" i="1" s="1"/>
  <c r="G44" i="1"/>
  <c r="BZ44" i="1" s="1"/>
  <c r="AG43" i="1"/>
  <c r="AC43" i="1"/>
  <c r="AD43" i="1" s="1"/>
  <c r="L43" i="1"/>
  <c r="J43" i="1"/>
  <c r="K43" i="1" s="1"/>
  <c r="I43" i="1"/>
  <c r="H43" i="1"/>
  <c r="CA43" i="1" s="1"/>
  <c r="G43" i="1"/>
  <c r="BZ43" i="1" s="1"/>
  <c r="AG42" i="1"/>
  <c r="AC42" i="1"/>
  <c r="AD42" i="1" s="1"/>
  <c r="L42" i="1"/>
  <c r="J42" i="1"/>
  <c r="K42" i="1" s="1"/>
  <c r="I42" i="1"/>
  <c r="H42" i="1"/>
  <c r="CA42" i="1" s="1"/>
  <c r="G42" i="1"/>
  <c r="BZ42" i="1" s="1"/>
  <c r="AG41" i="1"/>
  <c r="AC41" i="1"/>
  <c r="AD41" i="1" s="1"/>
  <c r="L41" i="1"/>
  <c r="J41" i="1"/>
  <c r="K41" i="1" s="1"/>
  <c r="I41" i="1"/>
  <c r="H41" i="1"/>
  <c r="CA41" i="1" s="1"/>
  <c r="G41" i="1"/>
  <c r="BZ41" i="1" s="1"/>
  <c r="A41" i="1"/>
  <c r="AG40" i="1"/>
  <c r="AC40" i="1"/>
  <c r="AD40" i="1" s="1"/>
  <c r="L40" i="1"/>
  <c r="K40" i="1"/>
  <c r="J40" i="1"/>
  <c r="I40" i="1"/>
  <c r="H40" i="1"/>
  <c r="G40" i="1"/>
  <c r="BZ40" i="1" s="1"/>
  <c r="AA34" i="1"/>
  <c r="Y34" i="1"/>
  <c r="X34" i="1"/>
  <c r="J34" i="1"/>
  <c r="AA33" i="1"/>
  <c r="X33" i="1"/>
  <c r="AA32" i="1"/>
  <c r="X32" i="1"/>
  <c r="J32" i="1"/>
  <c r="M30" i="1"/>
  <c r="AA29" i="1"/>
  <c r="X29" i="1"/>
  <c r="I28" i="1"/>
  <c r="I33" i="1" s="1"/>
  <c r="I20" i="1"/>
  <c r="I21" i="1" s="1"/>
  <c r="I19" i="1"/>
  <c r="AQ65" i="2" l="1"/>
  <c r="S65" i="2"/>
  <c r="AA65" i="2" s="1"/>
  <c r="AN65" i="2" s="1"/>
  <c r="CD56" i="2" s="1"/>
  <c r="BY56" i="2"/>
  <c r="AQ67" i="2"/>
  <c r="S67" i="2"/>
  <c r="AA67" i="2" s="1"/>
  <c r="AN67" i="2" s="1"/>
  <c r="CD86" i="2" s="1"/>
  <c r="O111" i="1"/>
  <c r="BT111" i="1" s="1"/>
  <c r="O115" i="1"/>
  <c r="O119" i="1"/>
  <c r="BT119" i="1" s="1"/>
  <c r="O123" i="1"/>
  <c r="O127" i="1"/>
  <c r="O136" i="1"/>
  <c r="O140" i="1"/>
  <c r="Q140" i="1" s="1"/>
  <c r="Y140" i="1" s="1"/>
  <c r="AL140" i="1" s="1"/>
  <c r="O144" i="1"/>
  <c r="O148" i="1"/>
  <c r="O162" i="1"/>
  <c r="BT162" i="1" s="1"/>
  <c r="O174" i="1"/>
  <c r="CB105" i="1" s="1"/>
  <c r="O196" i="1"/>
  <c r="O200" i="1"/>
  <c r="BT200" i="1" s="1"/>
  <c r="O224" i="1"/>
  <c r="O236" i="1"/>
  <c r="CB125" i="1" s="1"/>
  <c r="O240" i="1"/>
  <c r="O273" i="1"/>
  <c r="BT273" i="1" s="1"/>
  <c r="O275" i="1"/>
  <c r="BT275" i="1" s="1"/>
  <c r="O283" i="1"/>
  <c r="BT283" i="1" s="1"/>
  <c r="O287" i="1"/>
  <c r="BT287" i="1" s="1"/>
  <c r="O291" i="1"/>
  <c r="BT291" i="1" s="1"/>
  <c r="O295" i="1"/>
  <c r="CB174" i="1" s="1"/>
  <c r="Y14" i="2"/>
  <c r="Z14" i="2" s="1"/>
  <c r="Y19" i="2"/>
  <c r="Z19" i="2" s="1"/>
  <c r="Y24" i="2"/>
  <c r="Z24" i="2" s="1"/>
  <c r="Y28" i="2"/>
  <c r="Z28" i="2" s="1"/>
  <c r="I32" i="2"/>
  <c r="BX43" i="2"/>
  <c r="S142" i="2"/>
  <c r="AA142" i="2" s="1"/>
  <c r="AN142" i="2" s="1"/>
  <c r="N142" i="2"/>
  <c r="V142" i="2" s="1"/>
  <c r="AI142" i="2" s="1"/>
  <c r="W144" i="2"/>
  <c r="AJ144" i="2" s="1"/>
  <c r="P144" i="2"/>
  <c r="W147" i="2"/>
  <c r="AJ147" i="2" s="1"/>
  <c r="P147" i="2"/>
  <c r="W149" i="2"/>
  <c r="AJ149" i="2" s="1"/>
  <c r="BY111" i="2"/>
  <c r="I34" i="2"/>
  <c r="Y22" i="2"/>
  <c r="O47" i="2"/>
  <c r="O57" i="2"/>
  <c r="O58" i="2"/>
  <c r="O64" i="2"/>
  <c r="BY55" i="2" s="1"/>
  <c r="O66" i="2"/>
  <c r="BQ45" i="2" s="1"/>
  <c r="W132" i="2"/>
  <c r="AJ132" i="2" s="1"/>
  <c r="P132" i="2"/>
  <c r="AQ207" i="2"/>
  <c r="S207" i="2"/>
  <c r="BY128" i="2"/>
  <c r="Y19" i="1"/>
  <c r="O73" i="1"/>
  <c r="BT73" i="1" s="1"/>
  <c r="O88" i="1"/>
  <c r="CB56" i="1" s="1"/>
  <c r="O93" i="1"/>
  <c r="BT93" i="1" s="1"/>
  <c r="O134" i="1"/>
  <c r="O250" i="1"/>
  <c r="O254" i="1"/>
  <c r="CB162" i="1" s="1"/>
  <c r="O258" i="1"/>
  <c r="BT258" i="1" s="1"/>
  <c r="O262" i="1"/>
  <c r="BT262" i="1" s="1"/>
  <c r="O266" i="1"/>
  <c r="CB163" i="1" s="1"/>
  <c r="O285" i="1"/>
  <c r="BT285" i="1" s="1"/>
  <c r="O289" i="1"/>
  <c r="BT289" i="1" s="1"/>
  <c r="O293" i="1"/>
  <c r="CB172" i="1" s="1"/>
  <c r="O297" i="1"/>
  <c r="Y10" i="2"/>
  <c r="Z10" i="2" s="1"/>
  <c r="Y18" i="2"/>
  <c r="Z18" i="2" s="1"/>
  <c r="Y20" i="2"/>
  <c r="Z20" i="2" s="1"/>
  <c r="O43" i="2"/>
  <c r="O49" i="2"/>
  <c r="Q49" i="2" s="1"/>
  <c r="Y49" i="2" s="1"/>
  <c r="AL49" i="2" s="1"/>
  <c r="O50" i="2"/>
  <c r="O51" i="2"/>
  <c r="O61" i="2"/>
  <c r="O75" i="2"/>
  <c r="O76" i="2"/>
  <c r="P76" i="2" s="1"/>
  <c r="O77" i="2"/>
  <c r="O78" i="2"/>
  <c r="P78" i="2" s="1"/>
  <c r="O79" i="2"/>
  <c r="BQ49" i="2" s="1"/>
  <c r="AQ211" i="2"/>
  <c r="S211" i="2"/>
  <c r="AA211" i="2" s="1"/>
  <c r="AN211" i="2" s="1"/>
  <c r="AQ213" i="2"/>
  <c r="S213" i="2"/>
  <c r="AA213" i="2" s="1"/>
  <c r="AN213" i="2" s="1"/>
  <c r="CD165" i="2" s="1"/>
  <c r="BY165" i="2"/>
  <c r="AQ215" i="2"/>
  <c r="BY167" i="2"/>
  <c r="S215" i="2"/>
  <c r="AA215" i="2" s="1"/>
  <c r="AN215" i="2" s="1"/>
  <c r="CD167" i="2" s="1"/>
  <c r="O85" i="2"/>
  <c r="O89" i="2"/>
  <c r="O90" i="2"/>
  <c r="O111" i="2"/>
  <c r="O114" i="2"/>
  <c r="S126" i="2"/>
  <c r="AA126" i="2" s="1"/>
  <c r="AN126" i="2" s="1"/>
  <c r="CD149" i="2" s="1"/>
  <c r="O131" i="2"/>
  <c r="BQ53" i="2" s="1"/>
  <c r="O135" i="2"/>
  <c r="BY68" i="2" s="1"/>
  <c r="O143" i="2"/>
  <c r="O153" i="2"/>
  <c r="O161" i="2"/>
  <c r="O168" i="2"/>
  <c r="O195" i="2"/>
  <c r="BY159" i="2" s="1"/>
  <c r="O197" i="2"/>
  <c r="BY161" i="2" s="1"/>
  <c r="O198" i="2"/>
  <c r="O199" i="2"/>
  <c r="V88" i="2"/>
  <c r="AI88" i="2" s="1"/>
  <c r="V91" i="2"/>
  <c r="AI91" i="2" s="1"/>
  <c r="CA102" i="2" s="1"/>
  <c r="O118" i="2"/>
  <c r="P128" i="2"/>
  <c r="P151" i="2"/>
  <c r="O83" i="2"/>
  <c r="O95" i="2"/>
  <c r="O99" i="2"/>
  <c r="O103" i="2"/>
  <c r="O106" i="2"/>
  <c r="BY89" i="2" s="1"/>
  <c r="O108" i="2"/>
  <c r="BY63" i="2" s="1"/>
  <c r="O113" i="2"/>
  <c r="O120" i="2"/>
  <c r="O155" i="2"/>
  <c r="O159" i="2"/>
  <c r="BY72" i="2" s="1"/>
  <c r="W161" i="2"/>
  <c r="AJ161" i="2" s="1"/>
  <c r="CB74" i="2" s="1"/>
  <c r="O167" i="2"/>
  <c r="O169" i="2"/>
  <c r="BY118" i="2" s="1"/>
  <c r="O174" i="2"/>
  <c r="BY123" i="2" s="1"/>
  <c r="O177" i="2"/>
  <c r="BY79" i="2" s="1"/>
  <c r="O116" i="2"/>
  <c r="BQ51" i="2" s="1"/>
  <c r="O181" i="2"/>
  <c r="BY83" i="2" s="1"/>
  <c r="O193" i="2"/>
  <c r="BY157" i="2" s="1"/>
  <c r="O216" i="2"/>
  <c r="O252" i="2"/>
  <c r="O255" i="2"/>
  <c r="O256" i="2"/>
  <c r="O259" i="2"/>
  <c r="P259" i="2" s="1"/>
  <c r="O260" i="2"/>
  <c r="O262" i="2"/>
  <c r="BY190" i="2" s="1"/>
  <c r="O263" i="2"/>
  <c r="BY191" i="2" s="1"/>
  <c r="O264" i="2"/>
  <c r="BY181" i="2" s="1"/>
  <c r="O265" i="2"/>
  <c r="BY182" i="2" s="1"/>
  <c r="O266" i="2"/>
  <c r="O267" i="2"/>
  <c r="O268" i="2"/>
  <c r="O271" i="2"/>
  <c r="O217" i="2"/>
  <c r="BY169" i="2" s="1"/>
  <c r="O218" i="2"/>
  <c r="BY170" i="2" s="1"/>
  <c r="O219" i="2"/>
  <c r="BY171" i="2" s="1"/>
  <c r="O220" i="2"/>
  <c r="O221" i="2"/>
  <c r="BY185" i="2" s="1"/>
  <c r="O222" i="2"/>
  <c r="BY132" i="2" s="1"/>
  <c r="O223" i="2"/>
  <c r="BY133" i="2" s="1"/>
  <c r="O224" i="2"/>
  <c r="BY134" i="2" s="1"/>
  <c r="O225" i="2"/>
  <c r="BY135" i="2" s="1"/>
  <c r="O226" i="2"/>
  <c r="BY136" i="2" s="1"/>
  <c r="O227" i="2"/>
  <c r="BY137" i="2" s="1"/>
  <c r="O228" i="2"/>
  <c r="BY138" i="2" s="1"/>
  <c r="O229" i="2"/>
  <c r="O230" i="2"/>
  <c r="O231" i="2"/>
  <c r="O232" i="2"/>
  <c r="O233" i="2"/>
  <c r="O234" i="2"/>
  <c r="N234" i="2" s="1"/>
  <c r="V234" i="2" s="1"/>
  <c r="AI234" i="2" s="1"/>
  <c r="O235" i="2"/>
  <c r="P235" i="2" s="1"/>
  <c r="O236" i="2"/>
  <c r="P236" i="2" s="1"/>
  <c r="O237" i="2"/>
  <c r="O239" i="2"/>
  <c r="O240" i="2"/>
  <c r="O241" i="2"/>
  <c r="BY173" i="2" s="1"/>
  <c r="O243" i="2"/>
  <c r="O244" i="2"/>
  <c r="BY189" i="2" s="1"/>
  <c r="O245" i="2"/>
  <c r="BY176" i="2" s="1"/>
  <c r="O246" i="2"/>
  <c r="BY177" i="2" s="1"/>
  <c r="O247" i="2"/>
  <c r="BY178" i="2" s="1"/>
  <c r="O248" i="2"/>
  <c r="O249" i="2"/>
  <c r="O250" i="2"/>
  <c r="BY139" i="2" s="1"/>
  <c r="O251" i="2"/>
  <c r="BY140" i="2" s="1"/>
  <c r="W270" i="2"/>
  <c r="AJ270" i="2" s="1"/>
  <c r="CB206" i="2" s="1"/>
  <c r="N270" i="2"/>
  <c r="O272" i="2"/>
  <c r="BY196" i="2" s="1"/>
  <c r="O274" i="2"/>
  <c r="O288" i="2"/>
  <c r="O289" i="2"/>
  <c r="BY203" i="2" s="1"/>
  <c r="O290" i="2"/>
  <c r="BY204" i="2" s="1"/>
  <c r="O292" i="2"/>
  <c r="N292" i="2" s="1"/>
  <c r="V292" i="2" s="1"/>
  <c r="AI292" i="2" s="1"/>
  <c r="O293" i="2"/>
  <c r="O294" i="2"/>
  <c r="O296" i="2"/>
  <c r="I34" i="1"/>
  <c r="BT227" i="1"/>
  <c r="CB149" i="1"/>
  <c r="BU61" i="1"/>
  <c r="CB170" i="1"/>
  <c r="BT250" i="1"/>
  <c r="BU64" i="1"/>
  <c r="CB178" i="1"/>
  <c r="BT297" i="1"/>
  <c r="BT62" i="1"/>
  <c r="BU45" i="1"/>
  <c r="CB86" i="1"/>
  <c r="CB50" i="1"/>
  <c r="BT69" i="1"/>
  <c r="M115" i="1"/>
  <c r="U115" i="1" s="1"/>
  <c r="AH115" i="1" s="1"/>
  <c r="BT115" i="1"/>
  <c r="BU50" i="1"/>
  <c r="BT123" i="1"/>
  <c r="M127" i="1"/>
  <c r="U127" i="1" s="1"/>
  <c r="AH127" i="1" s="1"/>
  <c r="CC70" i="1" s="1"/>
  <c r="CB70" i="1"/>
  <c r="BT127" i="1"/>
  <c r="CB101" i="1"/>
  <c r="BT145" i="1"/>
  <c r="CB76" i="1"/>
  <c r="BT151" i="1"/>
  <c r="CB79" i="1"/>
  <c r="BT154" i="1"/>
  <c r="BT174" i="1"/>
  <c r="N197" i="1"/>
  <c r="BT197" i="1"/>
  <c r="CB136" i="1"/>
  <c r="BT224" i="1"/>
  <c r="BT236" i="1"/>
  <c r="BU62" i="1"/>
  <c r="CB176" i="1"/>
  <c r="Y21" i="1"/>
  <c r="CA40" i="1"/>
  <c r="BT78" i="1"/>
  <c r="BT87" i="1"/>
  <c r="CB88" i="1"/>
  <c r="P114" i="1"/>
  <c r="BT114" i="1"/>
  <c r="BT118" i="1"/>
  <c r="BT134" i="1"/>
  <c r="BT139" i="1"/>
  <c r="Q144" i="1"/>
  <c r="Y144" i="1" s="1"/>
  <c r="AL144" i="1" s="1"/>
  <c r="CB100" i="1"/>
  <c r="BT144" i="1"/>
  <c r="M148" i="1"/>
  <c r="U148" i="1" s="1"/>
  <c r="AH148" i="1" s="1"/>
  <c r="CC143" i="1" s="1"/>
  <c r="BT148" i="1"/>
  <c r="CB143" i="1"/>
  <c r="CB81" i="1"/>
  <c r="BT165" i="1"/>
  <c r="CB85" i="1"/>
  <c r="BT169" i="1"/>
  <c r="CB104" i="1"/>
  <c r="BT173" i="1"/>
  <c r="CB108" i="1"/>
  <c r="BT177" i="1"/>
  <c r="O187" i="1"/>
  <c r="BU55" i="1"/>
  <c r="CB151" i="1"/>
  <c r="BT188" i="1"/>
  <c r="BT196" i="1"/>
  <c r="BT222" i="1"/>
  <c r="BU58" i="1"/>
  <c r="BT223" i="1"/>
  <c r="CB156" i="1"/>
  <c r="CB154" i="1"/>
  <c r="BT235" i="1"/>
  <c r="BT240" i="1"/>
  <c r="BT245" i="1"/>
  <c r="O284" i="1"/>
  <c r="BT284" i="1" s="1"/>
  <c r="O288" i="1"/>
  <c r="BT288" i="1" s="1"/>
  <c r="O292" i="1"/>
  <c r="BT272" i="1"/>
  <c r="BT266" i="1"/>
  <c r="BT64" i="1"/>
  <c r="CB64" i="1"/>
  <c r="CB48" i="1"/>
  <c r="BT67" i="1"/>
  <c r="CB57" i="1"/>
  <c r="BT89" i="1"/>
  <c r="CB95" i="1"/>
  <c r="P136" i="1"/>
  <c r="BT136" i="1"/>
  <c r="CB75" i="1"/>
  <c r="BT150" i="1"/>
  <c r="CB121" i="1"/>
  <c r="BT211" i="1"/>
  <c r="BT229" i="1"/>
  <c r="CB139" i="1"/>
  <c r="BU65" i="1"/>
  <c r="CB179" i="1"/>
  <c r="Y10" i="1"/>
  <c r="Y25" i="1"/>
  <c r="O75" i="1"/>
  <c r="BT75" i="1" s="1"/>
  <c r="O76" i="1"/>
  <c r="BT76" i="1" s="1"/>
  <c r="O77" i="1"/>
  <c r="BT77" i="1" s="1"/>
  <c r="O85" i="1"/>
  <c r="O109" i="1"/>
  <c r="O117" i="1"/>
  <c r="BT117" i="1" s="1"/>
  <c r="O121" i="1"/>
  <c r="O125" i="1"/>
  <c r="P132" i="1"/>
  <c r="O143" i="1"/>
  <c r="O157" i="1"/>
  <c r="O158" i="1"/>
  <c r="BT158" i="1" s="1"/>
  <c r="W162" i="1"/>
  <c r="AJ162" i="1" s="1"/>
  <c r="O164" i="1"/>
  <c r="O168" i="1"/>
  <c r="O172" i="1"/>
  <c r="BT172" i="1" s="1"/>
  <c r="O176" i="1"/>
  <c r="O180" i="1"/>
  <c r="O205" i="1"/>
  <c r="O206" i="1"/>
  <c r="O221" i="1"/>
  <c r="BT221" i="1" s="1"/>
  <c r="O232" i="1"/>
  <c r="O239" i="1"/>
  <c r="BT239" i="1" s="1"/>
  <c r="O248" i="1"/>
  <c r="O253" i="1"/>
  <c r="O257" i="1"/>
  <c r="BT257" i="1" s="1"/>
  <c r="O261" i="1"/>
  <c r="BT261" i="1" s="1"/>
  <c r="O265" i="1"/>
  <c r="BT265" i="1" s="1"/>
  <c r="O269" i="1"/>
  <c r="O279" i="1"/>
  <c r="BT279" i="1" s="1"/>
  <c r="BT63" i="1"/>
  <c r="CB87" i="1"/>
  <c r="CB49" i="1"/>
  <c r="BT68" i="1"/>
  <c r="BT88" i="1"/>
  <c r="O70" i="1"/>
  <c r="O83" i="1"/>
  <c r="O84" i="1"/>
  <c r="O94" i="1"/>
  <c r="BT94" i="1" s="1"/>
  <c r="O95" i="1"/>
  <c r="BT95" i="1" s="1"/>
  <c r="O96" i="1"/>
  <c r="BT96" i="1" s="1"/>
  <c r="O97" i="1"/>
  <c r="BT97" i="1" s="1"/>
  <c r="O98" i="1"/>
  <c r="BT98" i="1" s="1"/>
  <c r="O99" i="1"/>
  <c r="BT99" i="1" s="1"/>
  <c r="O100" i="1"/>
  <c r="BT100" i="1" s="1"/>
  <c r="O101" i="1"/>
  <c r="O102" i="1"/>
  <c r="O103" i="1"/>
  <c r="O104" i="1"/>
  <c r="O105" i="1"/>
  <c r="O106" i="1"/>
  <c r="O107" i="1"/>
  <c r="BT107" i="1" s="1"/>
  <c r="O108" i="1"/>
  <c r="BT108" i="1" s="1"/>
  <c r="O112" i="1"/>
  <c r="BT112" i="1" s="1"/>
  <c r="O120" i="1"/>
  <c r="O124" i="1"/>
  <c r="BT124" i="1" s="1"/>
  <c r="O129" i="1"/>
  <c r="O137" i="1"/>
  <c r="BT137" i="1" s="1"/>
  <c r="O146" i="1"/>
  <c r="O156" i="1"/>
  <c r="BT156" i="1" s="1"/>
  <c r="O163" i="1"/>
  <c r="BT163" i="1" s="1"/>
  <c r="O167" i="1"/>
  <c r="O171" i="1"/>
  <c r="O175" i="1"/>
  <c r="O179" i="1"/>
  <c r="O183" i="1"/>
  <c r="O184" i="1"/>
  <c r="O191" i="1"/>
  <c r="O192" i="1"/>
  <c r="O198" i="1"/>
  <c r="BT198" i="1" s="1"/>
  <c r="O203" i="1"/>
  <c r="BT203" i="1" s="1"/>
  <c r="O204" i="1"/>
  <c r="BT204" i="1" s="1"/>
  <c r="O217" i="1"/>
  <c r="O225" i="1"/>
  <c r="O230" i="1"/>
  <c r="BT230" i="1" s="1"/>
  <c r="O231" i="1"/>
  <c r="BT231" i="1" s="1"/>
  <c r="O242" i="1"/>
  <c r="BT242" i="1" s="1"/>
  <c r="O247" i="1"/>
  <c r="O252" i="1"/>
  <c r="O256" i="1"/>
  <c r="BT256" i="1" s="1"/>
  <c r="O260" i="1"/>
  <c r="BT260" i="1" s="1"/>
  <c r="O264" i="1"/>
  <c r="BT264" i="1" s="1"/>
  <c r="O268" i="1"/>
  <c r="O270" i="1"/>
  <c r="O277" i="1"/>
  <c r="O282" i="1"/>
  <c r="BT282" i="1" s="1"/>
  <c r="O286" i="1"/>
  <c r="O294" i="1"/>
  <c r="BT295" i="1"/>
  <c r="BT293" i="1"/>
  <c r="BT267" i="1"/>
  <c r="BT255" i="1"/>
  <c r="BT249" i="1"/>
  <c r="CB141" i="1"/>
  <c r="Q123" i="1"/>
  <c r="Y123" i="1" s="1"/>
  <c r="AL123" i="1" s="1"/>
  <c r="M123" i="1"/>
  <c r="U123" i="1" s="1"/>
  <c r="AH123" i="1" s="1"/>
  <c r="CC141" i="1" s="1"/>
  <c r="Y14" i="1"/>
  <c r="Y22" i="1"/>
  <c r="Z22" i="1" s="1"/>
  <c r="O113" i="1"/>
  <c r="BT113" i="1" s="1"/>
  <c r="O147" i="1"/>
  <c r="O159" i="1"/>
  <c r="BT159" i="1" s="1"/>
  <c r="Y18" i="1"/>
  <c r="Z18" i="1" s="1"/>
  <c r="Y20" i="1"/>
  <c r="Y28" i="1"/>
  <c r="O92" i="1"/>
  <c r="BT92" i="1" s="1"/>
  <c r="Q148" i="1"/>
  <c r="Y148" i="1" s="1"/>
  <c r="AL148" i="1" s="1"/>
  <c r="O181" i="1"/>
  <c r="O40" i="1"/>
  <c r="O41" i="1"/>
  <c r="O42" i="1"/>
  <c r="O43" i="1"/>
  <c r="O44" i="1"/>
  <c r="O45" i="1"/>
  <c r="O46" i="1"/>
  <c r="O47" i="1"/>
  <c r="O48" i="1"/>
  <c r="O49" i="1"/>
  <c r="O50" i="1"/>
  <c r="BT50" i="1" s="1"/>
  <c r="O51" i="1"/>
  <c r="BT51" i="1" s="1"/>
  <c r="O52" i="1"/>
  <c r="BT52" i="1" s="1"/>
  <c r="O53" i="1"/>
  <c r="O54" i="1"/>
  <c r="BT54" i="1" s="1"/>
  <c r="O55" i="1"/>
  <c r="BT55" i="1" s="1"/>
  <c r="O56" i="1"/>
  <c r="BT56" i="1" s="1"/>
  <c r="O57" i="1"/>
  <c r="O58" i="1"/>
  <c r="O59" i="1"/>
  <c r="O60" i="1"/>
  <c r="O61" i="1"/>
  <c r="O65" i="1"/>
  <c r="O71" i="1"/>
  <c r="O72" i="1"/>
  <c r="O79" i="1"/>
  <c r="O80" i="1"/>
  <c r="BT80" i="1" s="1"/>
  <c r="O90" i="1"/>
  <c r="BT90" i="1" s="1"/>
  <c r="O91" i="1"/>
  <c r="BT91" i="1" s="1"/>
  <c r="N134" i="1"/>
  <c r="V134" i="1" s="1"/>
  <c r="AI134" i="1" s="1"/>
  <c r="W134" i="1"/>
  <c r="AJ134" i="1" s="1"/>
  <c r="N141" i="1"/>
  <c r="V141" i="1" s="1"/>
  <c r="AI141" i="1" s="1"/>
  <c r="W141" i="1"/>
  <c r="AJ141" i="1" s="1"/>
  <c r="O152" i="1"/>
  <c r="M156" i="1"/>
  <c r="U156" i="1" s="1"/>
  <c r="AH156" i="1" s="1"/>
  <c r="Q156" i="1"/>
  <c r="Y156" i="1" s="1"/>
  <c r="AL156" i="1" s="1"/>
  <c r="O271" i="1"/>
  <c r="O128" i="1"/>
  <c r="O130" i="1"/>
  <c r="O133" i="1"/>
  <c r="BT133" i="1" s="1"/>
  <c r="O135" i="1"/>
  <c r="BT135" i="1" s="1"/>
  <c r="O138" i="1"/>
  <c r="O149" i="1"/>
  <c r="O153" i="1"/>
  <c r="O160" i="1"/>
  <c r="O161" i="1"/>
  <c r="O170" i="1"/>
  <c r="O178" i="1"/>
  <c r="O185" i="1"/>
  <c r="O189" i="1"/>
  <c r="O193" i="1"/>
  <c r="O199" i="1"/>
  <c r="BT199" i="1" s="1"/>
  <c r="O201" i="1"/>
  <c r="BT201" i="1" s="1"/>
  <c r="O208" i="1"/>
  <c r="O210" i="1"/>
  <c r="O212" i="1"/>
  <c r="O213" i="1"/>
  <c r="BT213" i="1" s="1"/>
  <c r="O214" i="1"/>
  <c r="O216" i="1"/>
  <c r="O218" i="1"/>
  <c r="BT218" i="1" s="1"/>
  <c r="O220" i="1"/>
  <c r="BT220" i="1" s="1"/>
  <c r="O226" i="1"/>
  <c r="O228" i="1"/>
  <c r="O237" i="1"/>
  <c r="O238" i="1"/>
  <c r="BT238" i="1" s="1"/>
  <c r="O243" i="1"/>
  <c r="O244" i="1"/>
  <c r="BT244" i="1" s="1"/>
  <c r="O281" i="1"/>
  <c r="BT281" i="1" s="1"/>
  <c r="O290" i="1"/>
  <c r="BT290" i="1" s="1"/>
  <c r="O296" i="1"/>
  <c r="O142" i="1"/>
  <c r="O166" i="1"/>
  <c r="V197" i="1"/>
  <c r="AI197" i="1" s="1"/>
  <c r="O233" i="1"/>
  <c r="O234" i="1"/>
  <c r="O241" i="1"/>
  <c r="BT241" i="1" s="1"/>
  <c r="O246" i="1"/>
  <c r="O274" i="1"/>
  <c r="BT274" i="1" s="1"/>
  <c r="O276" i="1"/>
  <c r="BT276" i="1" s="1"/>
  <c r="O131" i="1"/>
  <c r="W145" i="1"/>
  <c r="AJ145" i="1" s="1"/>
  <c r="O182" i="1"/>
  <c r="O186" i="1"/>
  <c r="O190" i="1"/>
  <c r="O194" i="1"/>
  <c r="O202" i="1"/>
  <c r="BT202" i="1" s="1"/>
  <c r="O207" i="1"/>
  <c r="O209" i="1"/>
  <c r="W44" i="2"/>
  <c r="AJ44" i="2" s="1"/>
  <c r="N44" i="2"/>
  <c r="V44" i="2" s="1"/>
  <c r="AI44" i="2" s="1"/>
  <c r="CA44" i="2" s="1"/>
  <c r="AQ44" i="2"/>
  <c r="Q44" i="2"/>
  <c r="Y44" i="2" s="1"/>
  <c r="AL44" i="2" s="1"/>
  <c r="M44" i="2"/>
  <c r="U44" i="2" s="1"/>
  <c r="AH44" i="2" s="1"/>
  <c r="BZ44" i="2" s="1"/>
  <c r="P44" i="2"/>
  <c r="BY44" i="2"/>
  <c r="S44" i="2"/>
  <c r="AA44" i="2" s="1"/>
  <c r="AN44" i="2" s="1"/>
  <c r="CD44" i="2" s="1"/>
  <c r="P46" i="2"/>
  <c r="BY46" i="2"/>
  <c r="S46" i="2"/>
  <c r="AA46" i="2" s="1"/>
  <c r="AN46" i="2" s="1"/>
  <c r="CD46" i="2" s="1"/>
  <c r="W46" i="2"/>
  <c r="AJ46" i="2" s="1"/>
  <c r="N46" i="2"/>
  <c r="V46" i="2" s="1"/>
  <c r="AI46" i="2" s="1"/>
  <c r="CA46" i="2" s="1"/>
  <c r="AQ46" i="2"/>
  <c r="Q46" i="2"/>
  <c r="Y46" i="2" s="1"/>
  <c r="AL46" i="2" s="1"/>
  <c r="M46" i="2"/>
  <c r="U46" i="2" s="1"/>
  <c r="AH46" i="2" s="1"/>
  <c r="BZ46" i="2" s="1"/>
  <c r="W48" i="2"/>
  <c r="AJ48" i="2" s="1"/>
  <c r="N48" i="2"/>
  <c r="V48" i="2" s="1"/>
  <c r="AI48" i="2" s="1"/>
  <c r="CA48" i="2" s="1"/>
  <c r="AQ48" i="2"/>
  <c r="Q48" i="2"/>
  <c r="Y48" i="2" s="1"/>
  <c r="AL48" i="2" s="1"/>
  <c r="M48" i="2"/>
  <c r="U48" i="2" s="1"/>
  <c r="AH48" i="2" s="1"/>
  <c r="BZ48" i="2" s="1"/>
  <c r="P48" i="2"/>
  <c r="BY48" i="2"/>
  <c r="S48" i="2"/>
  <c r="AA48" i="2" s="1"/>
  <c r="AN48" i="2" s="1"/>
  <c r="CD48" i="2" s="1"/>
  <c r="AQ56" i="2"/>
  <c r="Q56" i="2"/>
  <c r="Y56" i="2" s="1"/>
  <c r="AL56" i="2" s="1"/>
  <c r="M56" i="2"/>
  <c r="U56" i="2" s="1"/>
  <c r="AH56" i="2" s="1"/>
  <c r="S56" i="2"/>
  <c r="AA56" i="2" s="1"/>
  <c r="AN56" i="2" s="1"/>
  <c r="N56" i="2"/>
  <c r="V56" i="2" s="1"/>
  <c r="AI56" i="2" s="1"/>
  <c r="W56" i="2"/>
  <c r="AJ56" i="2" s="1"/>
  <c r="P56" i="2"/>
  <c r="W59" i="2"/>
  <c r="AJ59" i="2" s="1"/>
  <c r="N59" i="2"/>
  <c r="V59" i="2" s="1"/>
  <c r="AI59" i="2" s="1"/>
  <c r="P59" i="2"/>
  <c r="S59" i="2"/>
  <c r="AA59" i="2" s="1"/>
  <c r="AN59" i="2" s="1"/>
  <c r="Q59" i="2"/>
  <c r="Y59" i="2" s="1"/>
  <c r="AL59" i="2" s="1"/>
  <c r="AQ59" i="2"/>
  <c r="M59" i="2"/>
  <c r="U59" i="2" s="1"/>
  <c r="AH59" i="2" s="1"/>
  <c r="W63" i="2"/>
  <c r="AJ63" i="2" s="1"/>
  <c r="N63" i="2"/>
  <c r="V63" i="2" s="1"/>
  <c r="AI63" i="2" s="1"/>
  <c r="CA54" i="2" s="1"/>
  <c r="BY54" i="2"/>
  <c r="P63" i="2"/>
  <c r="S63" i="2"/>
  <c r="AA63" i="2" s="1"/>
  <c r="AN63" i="2" s="1"/>
  <c r="CD54" i="2" s="1"/>
  <c r="Q63" i="2"/>
  <c r="Y63" i="2" s="1"/>
  <c r="AL63" i="2" s="1"/>
  <c r="AQ63" i="2"/>
  <c r="M63" i="2"/>
  <c r="U63" i="2" s="1"/>
  <c r="AH63" i="2" s="1"/>
  <c r="BZ54" i="2" s="1"/>
  <c r="Z22" i="2"/>
  <c r="BY47" i="2"/>
  <c r="S47" i="2"/>
  <c r="AA47" i="2" s="1"/>
  <c r="AN47" i="2" s="1"/>
  <c r="CD47" i="2" s="1"/>
  <c r="W47" i="2"/>
  <c r="AJ47" i="2" s="1"/>
  <c r="N47" i="2"/>
  <c r="V47" i="2" s="1"/>
  <c r="AI47" i="2" s="1"/>
  <c r="CA47" i="2" s="1"/>
  <c r="AQ47" i="2"/>
  <c r="Q47" i="2"/>
  <c r="Y47" i="2" s="1"/>
  <c r="AL47" i="2" s="1"/>
  <c r="M47" i="2"/>
  <c r="U47" i="2" s="1"/>
  <c r="AH47" i="2" s="1"/>
  <c r="BZ47" i="2" s="1"/>
  <c r="P47" i="2"/>
  <c r="P57" i="2"/>
  <c r="AQ57" i="2"/>
  <c r="S57" i="2"/>
  <c r="AA57" i="2" s="1"/>
  <c r="AN57" i="2" s="1"/>
  <c r="N57" i="2"/>
  <c r="V57" i="2" s="1"/>
  <c r="AI57" i="2" s="1"/>
  <c r="M57" i="2"/>
  <c r="U57" i="2" s="1"/>
  <c r="AH57" i="2" s="1"/>
  <c r="W57" i="2"/>
  <c r="AJ57" i="2" s="1"/>
  <c r="Q57" i="2"/>
  <c r="Y57" i="2" s="1"/>
  <c r="AL57" i="2" s="1"/>
  <c r="X82" i="2"/>
  <c r="AK82" i="2" s="1"/>
  <c r="R82" i="2"/>
  <c r="Z82" i="2" s="1"/>
  <c r="AM82" i="2" s="1"/>
  <c r="BY43" i="2"/>
  <c r="S43" i="2"/>
  <c r="AA43" i="2" s="1"/>
  <c r="AN43" i="2" s="1"/>
  <c r="CD43" i="2" s="1"/>
  <c r="W43" i="2"/>
  <c r="AJ43" i="2" s="1"/>
  <c r="N43" i="2"/>
  <c r="V43" i="2" s="1"/>
  <c r="AI43" i="2" s="1"/>
  <c r="CA43" i="2" s="1"/>
  <c r="AQ43" i="2"/>
  <c r="Q43" i="2"/>
  <c r="Y43" i="2" s="1"/>
  <c r="AL43" i="2" s="1"/>
  <c r="M43" i="2"/>
  <c r="U43" i="2" s="1"/>
  <c r="AH43" i="2" s="1"/>
  <c r="BZ43" i="2" s="1"/>
  <c r="P43" i="2"/>
  <c r="AQ49" i="2"/>
  <c r="M49" i="2"/>
  <c r="U49" i="2" s="1"/>
  <c r="AH49" i="2" s="1"/>
  <c r="BZ49" i="2" s="1"/>
  <c r="P49" i="2"/>
  <c r="BY49" i="2"/>
  <c r="BQ42" i="2"/>
  <c r="W49" i="2"/>
  <c r="AJ49" i="2" s="1"/>
  <c r="N49" i="2"/>
  <c r="V49" i="2" s="1"/>
  <c r="AI49" i="2" s="1"/>
  <c r="CA49" i="2" s="1"/>
  <c r="P50" i="2"/>
  <c r="S50" i="2"/>
  <c r="AA50" i="2" s="1"/>
  <c r="AN50" i="2" s="1"/>
  <c r="W50" i="2"/>
  <c r="AJ50" i="2" s="1"/>
  <c r="N50" i="2"/>
  <c r="V50" i="2" s="1"/>
  <c r="AI50" i="2" s="1"/>
  <c r="AQ50" i="2"/>
  <c r="Q50" i="2"/>
  <c r="Y50" i="2" s="1"/>
  <c r="AL50" i="2" s="1"/>
  <c r="M50" i="2"/>
  <c r="U50" i="2" s="1"/>
  <c r="AH50" i="2" s="1"/>
  <c r="S51" i="2"/>
  <c r="AA51" i="2" s="1"/>
  <c r="AN51" i="2" s="1"/>
  <c r="W51" i="2"/>
  <c r="AJ51" i="2" s="1"/>
  <c r="N51" i="2"/>
  <c r="V51" i="2" s="1"/>
  <c r="AI51" i="2" s="1"/>
  <c r="AQ51" i="2"/>
  <c r="Q51" i="2"/>
  <c r="Y51" i="2" s="1"/>
  <c r="AL51" i="2" s="1"/>
  <c r="M51" i="2"/>
  <c r="U51" i="2" s="1"/>
  <c r="AH51" i="2" s="1"/>
  <c r="P51" i="2"/>
  <c r="P61" i="2"/>
  <c r="W61" i="2"/>
  <c r="AJ61" i="2" s="1"/>
  <c r="N61" i="2"/>
  <c r="V61" i="2" s="1"/>
  <c r="AI61" i="2" s="1"/>
  <c r="CA52" i="2" s="1"/>
  <c r="S61" i="2"/>
  <c r="AA61" i="2" s="1"/>
  <c r="AN61" i="2" s="1"/>
  <c r="CD52" i="2" s="1"/>
  <c r="BQ44" i="2"/>
  <c r="Q61" i="2"/>
  <c r="Y61" i="2" s="1"/>
  <c r="AL61" i="2" s="1"/>
  <c r="AQ61" i="2"/>
  <c r="M61" i="2"/>
  <c r="U61" i="2" s="1"/>
  <c r="AH61" i="2" s="1"/>
  <c r="BZ52" i="2" s="1"/>
  <c r="BY52" i="2"/>
  <c r="X76" i="2"/>
  <c r="AK76" i="2" s="1"/>
  <c r="R76" i="2"/>
  <c r="Z76" i="2" s="1"/>
  <c r="AM76" i="2" s="1"/>
  <c r="X78" i="2"/>
  <c r="AK78" i="2" s="1"/>
  <c r="R78" i="2"/>
  <c r="Z78" i="2" s="1"/>
  <c r="AM78" i="2" s="1"/>
  <c r="BQ40" i="2"/>
  <c r="W40" i="2"/>
  <c r="N40" i="2"/>
  <c r="O39" i="2"/>
  <c r="O38" i="2" s="1"/>
  <c r="AQ40" i="2"/>
  <c r="Q40" i="2"/>
  <c r="M40" i="2"/>
  <c r="P40" i="2"/>
  <c r="BY40" i="2"/>
  <c r="S40" i="2"/>
  <c r="AQ41" i="2"/>
  <c r="Q41" i="2"/>
  <c r="Y41" i="2" s="1"/>
  <c r="AL41" i="2" s="1"/>
  <c r="M41" i="2"/>
  <c r="U41" i="2" s="1"/>
  <c r="AH41" i="2" s="1"/>
  <c r="BZ41" i="2" s="1"/>
  <c r="P41" i="2"/>
  <c r="BY41" i="2"/>
  <c r="S41" i="2"/>
  <c r="AA41" i="2" s="1"/>
  <c r="AN41" i="2" s="1"/>
  <c r="CD41" i="2" s="1"/>
  <c r="BQ41" i="2"/>
  <c r="W41" i="2"/>
  <c r="AJ41" i="2" s="1"/>
  <c r="N41" i="2"/>
  <c r="V41" i="2" s="1"/>
  <c r="AI41" i="2" s="1"/>
  <c r="CA41" i="2" s="1"/>
  <c r="P42" i="2"/>
  <c r="BY42" i="2"/>
  <c r="S42" i="2"/>
  <c r="AA42" i="2" s="1"/>
  <c r="AN42" i="2" s="1"/>
  <c r="CD42" i="2" s="1"/>
  <c r="W42" i="2"/>
  <c r="AJ42" i="2" s="1"/>
  <c r="N42" i="2"/>
  <c r="V42" i="2" s="1"/>
  <c r="AI42" i="2" s="1"/>
  <c r="CA42" i="2" s="1"/>
  <c r="AQ42" i="2"/>
  <c r="Q42" i="2"/>
  <c r="Y42" i="2" s="1"/>
  <c r="AL42" i="2" s="1"/>
  <c r="M42" i="2"/>
  <c r="U42" i="2" s="1"/>
  <c r="AH42" i="2" s="1"/>
  <c r="BZ42" i="2" s="1"/>
  <c r="AQ45" i="2"/>
  <c r="Q45" i="2"/>
  <c r="Y45" i="2" s="1"/>
  <c r="AL45" i="2" s="1"/>
  <c r="M45" i="2"/>
  <c r="U45" i="2" s="1"/>
  <c r="AH45" i="2" s="1"/>
  <c r="BZ45" i="2" s="1"/>
  <c r="P45" i="2"/>
  <c r="BY45" i="2"/>
  <c r="S45" i="2"/>
  <c r="AA45" i="2" s="1"/>
  <c r="AN45" i="2" s="1"/>
  <c r="CD45" i="2" s="1"/>
  <c r="W45" i="2"/>
  <c r="AJ45" i="2" s="1"/>
  <c r="N45" i="2"/>
  <c r="V45" i="2" s="1"/>
  <c r="AI45" i="2" s="1"/>
  <c r="CA45" i="2" s="1"/>
  <c r="AQ52" i="2"/>
  <c r="P52" i="2"/>
  <c r="S52" i="2"/>
  <c r="AA52" i="2" s="1"/>
  <c r="AN52" i="2" s="1"/>
  <c r="W52" i="2"/>
  <c r="AJ52" i="2" s="1"/>
  <c r="N52" i="2"/>
  <c r="V52" i="2" s="1"/>
  <c r="AI52" i="2" s="1"/>
  <c r="Q52" i="2"/>
  <c r="Y52" i="2" s="1"/>
  <c r="AL52" i="2" s="1"/>
  <c r="M52" i="2"/>
  <c r="U52" i="2" s="1"/>
  <c r="AH52" i="2" s="1"/>
  <c r="P53" i="2"/>
  <c r="W53" i="2"/>
  <c r="AJ53" i="2" s="1"/>
  <c r="Q53" i="2"/>
  <c r="Y53" i="2" s="1"/>
  <c r="AL53" i="2" s="1"/>
  <c r="AQ53" i="2"/>
  <c r="S53" i="2"/>
  <c r="AA53" i="2" s="1"/>
  <c r="AN53" i="2" s="1"/>
  <c r="N53" i="2"/>
  <c r="V53" i="2" s="1"/>
  <c r="AI53" i="2" s="1"/>
  <c r="M53" i="2"/>
  <c r="U53" i="2" s="1"/>
  <c r="AH53" i="2" s="1"/>
  <c r="X80" i="2"/>
  <c r="AK80" i="2" s="1"/>
  <c r="R80" i="2"/>
  <c r="Z80" i="2" s="1"/>
  <c r="AM80" i="2" s="1"/>
  <c r="X84" i="2"/>
  <c r="AK84" i="2" s="1"/>
  <c r="R84" i="2"/>
  <c r="Z84" i="2" s="1"/>
  <c r="AM84" i="2" s="1"/>
  <c r="Y12" i="2"/>
  <c r="Y16" i="2"/>
  <c r="Y23" i="2"/>
  <c r="Y27" i="2"/>
  <c r="BX41" i="2"/>
  <c r="W55" i="2"/>
  <c r="AJ55" i="2" s="1"/>
  <c r="N55" i="2"/>
  <c r="V55" i="2" s="1"/>
  <c r="AI55" i="2" s="1"/>
  <c r="AQ64" i="2"/>
  <c r="Q64" i="2"/>
  <c r="Y64" i="2" s="1"/>
  <c r="AL64" i="2" s="1"/>
  <c r="M64" i="2"/>
  <c r="U64" i="2" s="1"/>
  <c r="AH64" i="2" s="1"/>
  <c r="BZ55" i="2" s="1"/>
  <c r="S64" i="2"/>
  <c r="AA64" i="2" s="1"/>
  <c r="AN64" i="2" s="1"/>
  <c r="CD55" i="2" s="1"/>
  <c r="S66" i="2"/>
  <c r="AA66" i="2" s="1"/>
  <c r="AN66" i="2" s="1"/>
  <c r="CD85" i="2" s="1"/>
  <c r="AQ66" i="2"/>
  <c r="Q66" i="2"/>
  <c r="Y66" i="2" s="1"/>
  <c r="AL66" i="2" s="1"/>
  <c r="M66" i="2"/>
  <c r="U66" i="2" s="1"/>
  <c r="AH66" i="2" s="1"/>
  <c r="BZ85" i="2" s="1"/>
  <c r="AQ75" i="2"/>
  <c r="Q75" i="2"/>
  <c r="Y75" i="2" s="1"/>
  <c r="AL75" i="2" s="1"/>
  <c r="M75" i="2"/>
  <c r="U75" i="2" s="1"/>
  <c r="AH75" i="2" s="1"/>
  <c r="BZ98" i="2" s="1"/>
  <c r="BY98" i="2"/>
  <c r="S75" i="2"/>
  <c r="AA75" i="2" s="1"/>
  <c r="AN75" i="2" s="1"/>
  <c r="CD98" i="2" s="1"/>
  <c r="N76" i="2"/>
  <c r="V76" i="2" s="1"/>
  <c r="AI76" i="2" s="1"/>
  <c r="W76" i="2"/>
  <c r="AJ76" i="2" s="1"/>
  <c r="AQ77" i="2"/>
  <c r="Q77" i="2"/>
  <c r="Y77" i="2" s="1"/>
  <c r="AL77" i="2" s="1"/>
  <c r="M77" i="2"/>
  <c r="U77" i="2" s="1"/>
  <c r="AH77" i="2" s="1"/>
  <c r="S77" i="2"/>
  <c r="AA77" i="2" s="1"/>
  <c r="AN77" i="2" s="1"/>
  <c r="N78" i="2"/>
  <c r="V78" i="2" s="1"/>
  <c r="AI78" i="2" s="1"/>
  <c r="CA99" i="2" s="1"/>
  <c r="W78" i="2"/>
  <c r="AJ78" i="2" s="1"/>
  <c r="AQ79" i="2"/>
  <c r="Q79" i="2"/>
  <c r="Y79" i="2" s="1"/>
  <c r="AL79" i="2" s="1"/>
  <c r="M79" i="2"/>
  <c r="U79" i="2" s="1"/>
  <c r="AH79" i="2" s="1"/>
  <c r="BZ104" i="2" s="1"/>
  <c r="BY104" i="2"/>
  <c r="S79" i="2"/>
  <c r="AA79" i="2" s="1"/>
  <c r="AN79" i="2" s="1"/>
  <c r="CD104" i="2" s="1"/>
  <c r="N80" i="2"/>
  <c r="V80" i="2" s="1"/>
  <c r="AI80" i="2" s="1"/>
  <c r="W80" i="2"/>
  <c r="AJ80" i="2" s="1"/>
  <c r="AQ81" i="2"/>
  <c r="Q81" i="2"/>
  <c r="Y81" i="2" s="1"/>
  <c r="AL81" i="2" s="1"/>
  <c r="M81" i="2"/>
  <c r="U81" i="2" s="1"/>
  <c r="AH81" i="2" s="1"/>
  <c r="BZ58" i="2" s="1"/>
  <c r="BY58" i="2"/>
  <c r="S81" i="2"/>
  <c r="AA81" i="2" s="1"/>
  <c r="AN81" i="2" s="1"/>
  <c r="CD58" i="2" s="1"/>
  <c r="N82" i="2"/>
  <c r="V82" i="2" s="1"/>
  <c r="AI82" i="2" s="1"/>
  <c r="CA59" i="2" s="1"/>
  <c r="W82" i="2"/>
  <c r="AJ82" i="2" s="1"/>
  <c r="AQ83" i="2"/>
  <c r="Q83" i="2"/>
  <c r="Y83" i="2" s="1"/>
  <c r="AL83" i="2" s="1"/>
  <c r="M83" i="2"/>
  <c r="U83" i="2" s="1"/>
  <c r="AH83" i="2" s="1"/>
  <c r="BZ60" i="2" s="1"/>
  <c r="S83" i="2"/>
  <c r="AA83" i="2" s="1"/>
  <c r="AN83" i="2" s="1"/>
  <c r="CD60" i="2" s="1"/>
  <c r="BY60" i="2"/>
  <c r="N84" i="2"/>
  <c r="V84" i="2" s="1"/>
  <c r="AI84" i="2" s="1"/>
  <c r="CA61" i="2" s="1"/>
  <c r="W84" i="2"/>
  <c r="AJ84" i="2" s="1"/>
  <c r="AQ85" i="2"/>
  <c r="Q85" i="2"/>
  <c r="Y85" i="2" s="1"/>
  <c r="AL85" i="2" s="1"/>
  <c r="M85" i="2"/>
  <c r="U85" i="2" s="1"/>
  <c r="AH85" i="2" s="1"/>
  <c r="BZ87" i="2" s="1"/>
  <c r="S85" i="2"/>
  <c r="AA85" i="2" s="1"/>
  <c r="AN85" i="2" s="1"/>
  <c r="CD87" i="2" s="1"/>
  <c r="X86" i="2"/>
  <c r="AK86" i="2" s="1"/>
  <c r="BY86" i="2"/>
  <c r="BY87" i="2"/>
  <c r="AQ89" i="2"/>
  <c r="Q89" i="2"/>
  <c r="Y89" i="2" s="1"/>
  <c r="AL89" i="2" s="1"/>
  <c r="M89" i="2"/>
  <c r="U89" i="2" s="1"/>
  <c r="AH89" i="2" s="1"/>
  <c r="BZ100" i="2" s="1"/>
  <c r="BY100" i="2"/>
  <c r="P89" i="2"/>
  <c r="S89" i="2"/>
  <c r="AA89" i="2" s="1"/>
  <c r="AN89" i="2" s="1"/>
  <c r="CD100" i="2" s="1"/>
  <c r="W89" i="2"/>
  <c r="AJ89" i="2" s="1"/>
  <c r="W92" i="2"/>
  <c r="AJ92" i="2" s="1"/>
  <c r="N92" i="2"/>
  <c r="V92" i="2" s="1"/>
  <c r="AI92" i="2" s="1"/>
  <c r="CA103" i="2" s="1"/>
  <c r="AQ92" i="2"/>
  <c r="Q92" i="2"/>
  <c r="Y92" i="2" s="1"/>
  <c r="AL92" i="2" s="1"/>
  <c r="M92" i="2"/>
  <c r="U92" i="2" s="1"/>
  <c r="AH92" i="2" s="1"/>
  <c r="BZ103" i="2" s="1"/>
  <c r="BY103" i="2"/>
  <c r="P92" i="2"/>
  <c r="S92" i="2"/>
  <c r="AA92" i="2" s="1"/>
  <c r="AN92" i="2" s="1"/>
  <c r="CD103" i="2" s="1"/>
  <c r="P93" i="2"/>
  <c r="S93" i="2"/>
  <c r="AA93" i="2" s="1"/>
  <c r="AN93" i="2" s="1"/>
  <c r="CD105" i="2" s="1"/>
  <c r="BY105" i="2"/>
  <c r="W93" i="2"/>
  <c r="AJ93" i="2" s="1"/>
  <c r="N93" i="2"/>
  <c r="V93" i="2" s="1"/>
  <c r="AI93" i="2" s="1"/>
  <c r="CA105" i="2" s="1"/>
  <c r="AQ93" i="2"/>
  <c r="Q93" i="2"/>
  <c r="Y93" i="2" s="1"/>
  <c r="AL93" i="2" s="1"/>
  <c r="M93" i="2"/>
  <c r="U93" i="2" s="1"/>
  <c r="AH93" i="2" s="1"/>
  <c r="BZ105" i="2" s="1"/>
  <c r="P97" i="2"/>
  <c r="S97" i="2"/>
  <c r="AA97" i="2" s="1"/>
  <c r="AN97" i="2" s="1"/>
  <c r="W97" i="2"/>
  <c r="AJ97" i="2" s="1"/>
  <c r="N97" i="2"/>
  <c r="V97" i="2" s="1"/>
  <c r="AI97" i="2" s="1"/>
  <c r="AQ97" i="2"/>
  <c r="Q97" i="2"/>
  <c r="Y97" i="2" s="1"/>
  <c r="AL97" i="2" s="1"/>
  <c r="M97" i="2"/>
  <c r="U97" i="2" s="1"/>
  <c r="AH97" i="2" s="1"/>
  <c r="P101" i="2"/>
  <c r="S101" i="2"/>
  <c r="AA101" i="2" s="1"/>
  <c r="AN101" i="2" s="1"/>
  <c r="W101" i="2"/>
  <c r="AJ101" i="2" s="1"/>
  <c r="N101" i="2"/>
  <c r="V101" i="2" s="1"/>
  <c r="AI101" i="2" s="1"/>
  <c r="AQ101" i="2"/>
  <c r="Q101" i="2"/>
  <c r="Y101" i="2" s="1"/>
  <c r="AL101" i="2" s="1"/>
  <c r="M101" i="2"/>
  <c r="U101" i="2" s="1"/>
  <c r="AH101" i="2" s="1"/>
  <c r="P111" i="2"/>
  <c r="S111" i="2"/>
  <c r="AA111" i="2" s="1"/>
  <c r="AN111" i="2" s="1"/>
  <c r="CD66" i="2" s="1"/>
  <c r="BY66" i="2"/>
  <c r="W111" i="2"/>
  <c r="AJ111" i="2" s="1"/>
  <c r="N111" i="2"/>
  <c r="V111" i="2" s="1"/>
  <c r="AI111" i="2" s="1"/>
  <c r="CA66" i="2" s="1"/>
  <c r="AQ111" i="2"/>
  <c r="Q111" i="2"/>
  <c r="Y111" i="2" s="1"/>
  <c r="AL111" i="2" s="1"/>
  <c r="M111" i="2"/>
  <c r="U111" i="2" s="1"/>
  <c r="AH111" i="2" s="1"/>
  <c r="BZ66" i="2" s="1"/>
  <c r="P114" i="2"/>
  <c r="AQ114" i="2"/>
  <c r="S114" i="2"/>
  <c r="AA114" i="2" s="1"/>
  <c r="AN114" i="2" s="1"/>
  <c r="W114" i="2"/>
  <c r="AJ114" i="2" s="1"/>
  <c r="N114" i="2"/>
  <c r="V114" i="2" s="1"/>
  <c r="AI114" i="2" s="1"/>
  <c r="Q114" i="2"/>
  <c r="Y114" i="2" s="1"/>
  <c r="AL114" i="2" s="1"/>
  <c r="M114" i="2"/>
  <c r="U114" i="2" s="1"/>
  <c r="AH114" i="2" s="1"/>
  <c r="AQ131" i="2"/>
  <c r="Q131" i="2"/>
  <c r="Y131" i="2" s="1"/>
  <c r="AL131" i="2" s="1"/>
  <c r="M131" i="2"/>
  <c r="U131" i="2" s="1"/>
  <c r="AH131" i="2" s="1"/>
  <c r="BZ153" i="2" s="1"/>
  <c r="S131" i="2"/>
  <c r="AA131" i="2" s="1"/>
  <c r="AN131" i="2" s="1"/>
  <c r="CD153" i="2" s="1"/>
  <c r="N131" i="2"/>
  <c r="V131" i="2" s="1"/>
  <c r="AI131" i="2" s="1"/>
  <c r="CA153" i="2" s="1"/>
  <c r="BY153" i="2"/>
  <c r="W131" i="2"/>
  <c r="AJ131" i="2" s="1"/>
  <c r="P131" i="2"/>
  <c r="AQ135" i="2"/>
  <c r="Q135" i="2"/>
  <c r="Y135" i="2" s="1"/>
  <c r="AL135" i="2" s="1"/>
  <c r="M135" i="2"/>
  <c r="U135" i="2" s="1"/>
  <c r="AH135" i="2" s="1"/>
  <c r="BZ68" i="2" s="1"/>
  <c r="S135" i="2"/>
  <c r="AA135" i="2" s="1"/>
  <c r="AN135" i="2" s="1"/>
  <c r="CD68" i="2" s="1"/>
  <c r="N135" i="2"/>
  <c r="V135" i="2" s="1"/>
  <c r="AI135" i="2" s="1"/>
  <c r="CA68" i="2" s="1"/>
  <c r="W135" i="2"/>
  <c r="AJ135" i="2" s="1"/>
  <c r="P135" i="2"/>
  <c r="AQ143" i="2"/>
  <c r="Q143" i="2"/>
  <c r="Y143" i="2" s="1"/>
  <c r="AL143" i="2" s="1"/>
  <c r="M143" i="2"/>
  <c r="U143" i="2" s="1"/>
  <c r="AH143" i="2" s="1"/>
  <c r="S143" i="2"/>
  <c r="AA143" i="2" s="1"/>
  <c r="AN143" i="2" s="1"/>
  <c r="N143" i="2"/>
  <c r="V143" i="2" s="1"/>
  <c r="AI143" i="2" s="1"/>
  <c r="W143" i="2"/>
  <c r="AJ143" i="2" s="1"/>
  <c r="P143" i="2"/>
  <c r="AQ153" i="2"/>
  <c r="Q153" i="2"/>
  <c r="Y153" i="2" s="1"/>
  <c r="AL153" i="2" s="1"/>
  <c r="M153" i="2"/>
  <c r="U153" i="2" s="1"/>
  <c r="AH153" i="2" s="1"/>
  <c r="BZ115" i="2" s="1"/>
  <c r="S153" i="2"/>
  <c r="AA153" i="2" s="1"/>
  <c r="AN153" i="2" s="1"/>
  <c r="CD115" i="2" s="1"/>
  <c r="N153" i="2"/>
  <c r="V153" i="2" s="1"/>
  <c r="AI153" i="2" s="1"/>
  <c r="CA115" i="2" s="1"/>
  <c r="W153" i="2"/>
  <c r="AJ153" i="2" s="1"/>
  <c r="P153" i="2"/>
  <c r="BY115" i="2"/>
  <c r="Y11" i="2"/>
  <c r="Y15" i="2"/>
  <c r="H322" i="2"/>
  <c r="AC322" i="2" s="1"/>
  <c r="A42" i="2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O54" i="2"/>
  <c r="P55" i="2"/>
  <c r="AQ55" i="2"/>
  <c r="N58" i="2"/>
  <c r="V58" i="2" s="1"/>
  <c r="AI58" i="2" s="1"/>
  <c r="M65" i="2"/>
  <c r="U65" i="2" s="1"/>
  <c r="AH65" i="2" s="1"/>
  <c r="BZ56" i="2" s="1"/>
  <c r="M67" i="2"/>
  <c r="U67" i="2" s="1"/>
  <c r="AH67" i="2" s="1"/>
  <c r="BZ86" i="2" s="1"/>
  <c r="O68" i="2"/>
  <c r="O70" i="2"/>
  <c r="O72" i="2"/>
  <c r="O74" i="2"/>
  <c r="AQ86" i="2"/>
  <c r="Q86" i="2"/>
  <c r="Y86" i="2" s="1"/>
  <c r="AL86" i="2" s="1"/>
  <c r="M86" i="2"/>
  <c r="U86" i="2" s="1"/>
  <c r="AH86" i="2" s="1"/>
  <c r="BZ88" i="2" s="1"/>
  <c r="S86" i="2"/>
  <c r="AA86" i="2" s="1"/>
  <c r="AN86" i="2" s="1"/>
  <c r="CD88" i="2" s="1"/>
  <c r="R86" i="2"/>
  <c r="Z86" i="2" s="1"/>
  <c r="AM86" i="2" s="1"/>
  <c r="BY88" i="2"/>
  <c r="AQ90" i="2"/>
  <c r="Q90" i="2"/>
  <c r="Y90" i="2" s="1"/>
  <c r="AL90" i="2" s="1"/>
  <c r="M90" i="2"/>
  <c r="U90" i="2" s="1"/>
  <c r="AH90" i="2" s="1"/>
  <c r="BZ101" i="2" s="1"/>
  <c r="BY101" i="2"/>
  <c r="P90" i="2"/>
  <c r="S90" i="2"/>
  <c r="AA90" i="2" s="1"/>
  <c r="AN90" i="2" s="1"/>
  <c r="CD101" i="2" s="1"/>
  <c r="W90" i="2"/>
  <c r="AJ90" i="2" s="1"/>
  <c r="P96" i="2"/>
  <c r="S96" i="2"/>
  <c r="AA96" i="2" s="1"/>
  <c r="AN96" i="2" s="1"/>
  <c r="W96" i="2"/>
  <c r="AJ96" i="2" s="1"/>
  <c r="N96" i="2"/>
  <c r="V96" i="2" s="1"/>
  <c r="AI96" i="2" s="1"/>
  <c r="AQ96" i="2"/>
  <c r="Q96" i="2"/>
  <c r="Y96" i="2" s="1"/>
  <c r="AL96" i="2" s="1"/>
  <c r="M96" i="2"/>
  <c r="U96" i="2" s="1"/>
  <c r="AH96" i="2" s="1"/>
  <c r="P100" i="2"/>
  <c r="S100" i="2"/>
  <c r="AA100" i="2" s="1"/>
  <c r="AN100" i="2" s="1"/>
  <c r="W100" i="2"/>
  <c r="AJ100" i="2" s="1"/>
  <c r="N100" i="2"/>
  <c r="V100" i="2" s="1"/>
  <c r="AI100" i="2" s="1"/>
  <c r="AQ100" i="2"/>
  <c r="Q100" i="2"/>
  <c r="Y100" i="2" s="1"/>
  <c r="AL100" i="2" s="1"/>
  <c r="M100" i="2"/>
  <c r="U100" i="2" s="1"/>
  <c r="AH100" i="2" s="1"/>
  <c r="P104" i="2"/>
  <c r="S104" i="2"/>
  <c r="AA104" i="2" s="1"/>
  <c r="AN104" i="2" s="1"/>
  <c r="W104" i="2"/>
  <c r="AJ104" i="2" s="1"/>
  <c r="N104" i="2"/>
  <c r="V104" i="2" s="1"/>
  <c r="AI104" i="2" s="1"/>
  <c r="AQ104" i="2"/>
  <c r="Q104" i="2"/>
  <c r="Y104" i="2" s="1"/>
  <c r="AL104" i="2" s="1"/>
  <c r="M104" i="2"/>
  <c r="U104" i="2" s="1"/>
  <c r="AH104" i="2" s="1"/>
  <c r="P107" i="2"/>
  <c r="S107" i="2"/>
  <c r="AA107" i="2" s="1"/>
  <c r="AN107" i="2" s="1"/>
  <c r="CD90" i="2" s="1"/>
  <c r="W107" i="2"/>
  <c r="AJ107" i="2" s="1"/>
  <c r="N107" i="2"/>
  <c r="V107" i="2" s="1"/>
  <c r="AI107" i="2" s="1"/>
  <c r="CA90" i="2" s="1"/>
  <c r="AQ107" i="2"/>
  <c r="Q107" i="2"/>
  <c r="Y107" i="2" s="1"/>
  <c r="AL107" i="2" s="1"/>
  <c r="M107" i="2"/>
  <c r="U107" i="2" s="1"/>
  <c r="AH107" i="2" s="1"/>
  <c r="BZ90" i="2" s="1"/>
  <c r="P112" i="2"/>
  <c r="S112" i="2"/>
  <c r="AA112" i="2" s="1"/>
  <c r="AN112" i="2" s="1"/>
  <c r="CD67" i="2" s="1"/>
  <c r="W112" i="2"/>
  <c r="AJ112" i="2" s="1"/>
  <c r="N112" i="2"/>
  <c r="V112" i="2" s="1"/>
  <c r="AI112" i="2" s="1"/>
  <c r="CA67" i="2" s="1"/>
  <c r="AQ112" i="2"/>
  <c r="Q112" i="2"/>
  <c r="Y112" i="2" s="1"/>
  <c r="AL112" i="2" s="1"/>
  <c r="M112" i="2"/>
  <c r="U112" i="2" s="1"/>
  <c r="AH112" i="2" s="1"/>
  <c r="BZ67" i="2" s="1"/>
  <c r="W118" i="2"/>
  <c r="AJ118" i="2" s="1"/>
  <c r="N118" i="2"/>
  <c r="V118" i="2" s="1"/>
  <c r="AI118" i="2" s="1"/>
  <c r="Q118" i="2"/>
  <c r="Y118" i="2" s="1"/>
  <c r="AL118" i="2" s="1"/>
  <c r="AQ118" i="2"/>
  <c r="P118" i="2"/>
  <c r="S118" i="2"/>
  <c r="AA118" i="2" s="1"/>
  <c r="AN118" i="2" s="1"/>
  <c r="M118" i="2"/>
  <c r="U118" i="2" s="1"/>
  <c r="AH118" i="2" s="1"/>
  <c r="AQ119" i="2"/>
  <c r="Q119" i="2"/>
  <c r="Y119" i="2" s="1"/>
  <c r="AL119" i="2" s="1"/>
  <c r="M119" i="2"/>
  <c r="U119" i="2" s="1"/>
  <c r="AH119" i="2" s="1"/>
  <c r="W119" i="2"/>
  <c r="AJ119" i="2" s="1"/>
  <c r="P119" i="2"/>
  <c r="N119" i="2"/>
  <c r="V119" i="2" s="1"/>
  <c r="AI119" i="2" s="1"/>
  <c r="S119" i="2"/>
  <c r="AA119" i="2" s="1"/>
  <c r="AN119" i="2" s="1"/>
  <c r="Q55" i="2"/>
  <c r="Y55" i="2" s="1"/>
  <c r="AL55" i="2" s="1"/>
  <c r="P58" i="2"/>
  <c r="N64" i="2"/>
  <c r="V64" i="2" s="1"/>
  <c r="AI64" i="2" s="1"/>
  <c r="CA55" i="2" s="1"/>
  <c r="W64" i="2"/>
  <c r="AJ64" i="2" s="1"/>
  <c r="P65" i="2"/>
  <c r="W65" i="2"/>
  <c r="AJ65" i="2" s="1"/>
  <c r="N65" i="2"/>
  <c r="V65" i="2" s="1"/>
  <c r="AI65" i="2" s="1"/>
  <c r="CA56" i="2" s="1"/>
  <c r="N66" i="2"/>
  <c r="V66" i="2" s="1"/>
  <c r="AI66" i="2" s="1"/>
  <c r="CA85" i="2" s="1"/>
  <c r="W66" i="2"/>
  <c r="AJ66" i="2" s="1"/>
  <c r="W67" i="2"/>
  <c r="AJ67" i="2" s="1"/>
  <c r="N67" i="2"/>
  <c r="V67" i="2" s="1"/>
  <c r="AI67" i="2" s="1"/>
  <c r="CA86" i="2" s="1"/>
  <c r="P67" i="2"/>
  <c r="N75" i="2"/>
  <c r="V75" i="2" s="1"/>
  <c r="AI75" i="2" s="1"/>
  <c r="CA98" i="2" s="1"/>
  <c r="W75" i="2"/>
  <c r="AJ75" i="2" s="1"/>
  <c r="AQ76" i="2"/>
  <c r="Q76" i="2"/>
  <c r="Y76" i="2" s="1"/>
  <c r="AL76" i="2" s="1"/>
  <c r="M76" i="2"/>
  <c r="U76" i="2" s="1"/>
  <c r="AH76" i="2" s="1"/>
  <c r="S76" i="2"/>
  <c r="AA76" i="2" s="1"/>
  <c r="AN76" i="2" s="1"/>
  <c r="N77" i="2"/>
  <c r="V77" i="2" s="1"/>
  <c r="AI77" i="2" s="1"/>
  <c r="W77" i="2"/>
  <c r="AJ77" i="2" s="1"/>
  <c r="AQ78" i="2"/>
  <c r="Q78" i="2"/>
  <c r="Y78" i="2" s="1"/>
  <c r="AL78" i="2" s="1"/>
  <c r="M78" i="2"/>
  <c r="U78" i="2" s="1"/>
  <c r="AH78" i="2" s="1"/>
  <c r="BZ99" i="2" s="1"/>
  <c r="BY99" i="2"/>
  <c r="S78" i="2"/>
  <c r="AA78" i="2" s="1"/>
  <c r="AN78" i="2" s="1"/>
  <c r="CD99" i="2" s="1"/>
  <c r="N79" i="2"/>
  <c r="V79" i="2" s="1"/>
  <c r="AI79" i="2" s="1"/>
  <c r="CA104" i="2" s="1"/>
  <c r="W79" i="2"/>
  <c r="AJ79" i="2" s="1"/>
  <c r="AQ80" i="2"/>
  <c r="Q80" i="2"/>
  <c r="Y80" i="2" s="1"/>
  <c r="AL80" i="2" s="1"/>
  <c r="M80" i="2"/>
  <c r="U80" i="2" s="1"/>
  <c r="AH80" i="2" s="1"/>
  <c r="S80" i="2"/>
  <c r="AA80" i="2" s="1"/>
  <c r="AN80" i="2" s="1"/>
  <c r="N81" i="2"/>
  <c r="V81" i="2" s="1"/>
  <c r="AI81" i="2" s="1"/>
  <c r="CA58" i="2" s="1"/>
  <c r="W81" i="2"/>
  <c r="AJ81" i="2" s="1"/>
  <c r="AQ82" i="2"/>
  <c r="Q82" i="2"/>
  <c r="Y82" i="2" s="1"/>
  <c r="AL82" i="2" s="1"/>
  <c r="M82" i="2"/>
  <c r="U82" i="2" s="1"/>
  <c r="AH82" i="2" s="1"/>
  <c r="BZ59" i="2" s="1"/>
  <c r="S82" i="2"/>
  <c r="AA82" i="2" s="1"/>
  <c r="AN82" i="2" s="1"/>
  <c r="CD59" i="2" s="1"/>
  <c r="N83" i="2"/>
  <c r="V83" i="2" s="1"/>
  <c r="AI83" i="2" s="1"/>
  <c r="CA60" i="2" s="1"/>
  <c r="W83" i="2"/>
  <c r="AJ83" i="2" s="1"/>
  <c r="AQ84" i="2"/>
  <c r="Q84" i="2"/>
  <c r="Y84" i="2" s="1"/>
  <c r="AL84" i="2" s="1"/>
  <c r="M84" i="2"/>
  <c r="U84" i="2" s="1"/>
  <c r="AH84" i="2" s="1"/>
  <c r="BZ61" i="2" s="1"/>
  <c r="S84" i="2"/>
  <c r="AA84" i="2" s="1"/>
  <c r="AN84" i="2" s="1"/>
  <c r="CD61" i="2" s="1"/>
  <c r="N85" i="2"/>
  <c r="V85" i="2" s="1"/>
  <c r="AI85" i="2" s="1"/>
  <c r="CA87" i="2" s="1"/>
  <c r="W85" i="2"/>
  <c r="AJ85" i="2" s="1"/>
  <c r="O87" i="2"/>
  <c r="N89" i="2"/>
  <c r="V89" i="2" s="1"/>
  <c r="AI89" i="2" s="1"/>
  <c r="CA100" i="2" s="1"/>
  <c r="P95" i="2"/>
  <c r="S95" i="2"/>
  <c r="AA95" i="2" s="1"/>
  <c r="AN95" i="2" s="1"/>
  <c r="W95" i="2"/>
  <c r="AJ95" i="2" s="1"/>
  <c r="N95" i="2"/>
  <c r="V95" i="2" s="1"/>
  <c r="AI95" i="2" s="1"/>
  <c r="AQ95" i="2"/>
  <c r="Q95" i="2"/>
  <c r="Y95" i="2" s="1"/>
  <c r="AL95" i="2" s="1"/>
  <c r="M95" i="2"/>
  <c r="U95" i="2" s="1"/>
  <c r="AH95" i="2" s="1"/>
  <c r="P99" i="2"/>
  <c r="S99" i="2"/>
  <c r="AA99" i="2" s="1"/>
  <c r="AN99" i="2" s="1"/>
  <c r="W99" i="2"/>
  <c r="AJ99" i="2" s="1"/>
  <c r="N99" i="2"/>
  <c r="V99" i="2" s="1"/>
  <c r="AI99" i="2" s="1"/>
  <c r="AQ99" i="2"/>
  <c r="Q99" i="2"/>
  <c r="Y99" i="2" s="1"/>
  <c r="AL99" i="2" s="1"/>
  <c r="M99" i="2"/>
  <c r="U99" i="2" s="1"/>
  <c r="AH99" i="2" s="1"/>
  <c r="P103" i="2"/>
  <c r="S103" i="2"/>
  <c r="AA103" i="2" s="1"/>
  <c r="AN103" i="2" s="1"/>
  <c r="W103" i="2"/>
  <c r="AJ103" i="2" s="1"/>
  <c r="N103" i="2"/>
  <c r="V103" i="2" s="1"/>
  <c r="AI103" i="2" s="1"/>
  <c r="AQ103" i="2"/>
  <c r="Q103" i="2"/>
  <c r="Y103" i="2" s="1"/>
  <c r="AL103" i="2" s="1"/>
  <c r="M103" i="2"/>
  <c r="U103" i="2" s="1"/>
  <c r="AH103" i="2" s="1"/>
  <c r="P106" i="2"/>
  <c r="S106" i="2"/>
  <c r="AA106" i="2" s="1"/>
  <c r="AN106" i="2" s="1"/>
  <c r="CD89" i="2" s="1"/>
  <c r="W106" i="2"/>
  <c r="AJ106" i="2" s="1"/>
  <c r="N106" i="2"/>
  <c r="V106" i="2" s="1"/>
  <c r="AI106" i="2" s="1"/>
  <c r="CA89" i="2" s="1"/>
  <c r="AQ106" i="2"/>
  <c r="Q106" i="2"/>
  <c r="Y106" i="2" s="1"/>
  <c r="AL106" i="2" s="1"/>
  <c r="M106" i="2"/>
  <c r="U106" i="2" s="1"/>
  <c r="AH106" i="2" s="1"/>
  <c r="BZ89" i="2" s="1"/>
  <c r="P108" i="2"/>
  <c r="S108" i="2"/>
  <c r="AA108" i="2" s="1"/>
  <c r="AN108" i="2" s="1"/>
  <c r="CD63" i="2" s="1"/>
  <c r="W108" i="2"/>
  <c r="AJ108" i="2" s="1"/>
  <c r="N108" i="2"/>
  <c r="V108" i="2" s="1"/>
  <c r="AI108" i="2" s="1"/>
  <c r="CA63" i="2" s="1"/>
  <c r="AQ108" i="2"/>
  <c r="Q108" i="2"/>
  <c r="Y108" i="2" s="1"/>
  <c r="AL108" i="2" s="1"/>
  <c r="M108" i="2"/>
  <c r="U108" i="2" s="1"/>
  <c r="AH108" i="2" s="1"/>
  <c r="BZ63" i="2" s="1"/>
  <c r="P113" i="2"/>
  <c r="S113" i="2"/>
  <c r="AA113" i="2" s="1"/>
  <c r="AN113" i="2" s="1"/>
  <c r="W113" i="2"/>
  <c r="AJ113" i="2" s="1"/>
  <c r="N113" i="2"/>
  <c r="V113" i="2" s="1"/>
  <c r="AI113" i="2" s="1"/>
  <c r="AQ113" i="2"/>
  <c r="Q113" i="2"/>
  <c r="Y113" i="2" s="1"/>
  <c r="AL113" i="2" s="1"/>
  <c r="M113" i="2"/>
  <c r="U113" i="2" s="1"/>
  <c r="AH113" i="2" s="1"/>
  <c r="AQ120" i="2"/>
  <c r="Q120" i="2"/>
  <c r="Y120" i="2" s="1"/>
  <c r="AL120" i="2" s="1"/>
  <c r="M120" i="2"/>
  <c r="U120" i="2" s="1"/>
  <c r="AH120" i="2" s="1"/>
  <c r="S120" i="2"/>
  <c r="AA120" i="2" s="1"/>
  <c r="AN120" i="2" s="1"/>
  <c r="N120" i="2"/>
  <c r="V120" i="2" s="1"/>
  <c r="AI120" i="2" s="1"/>
  <c r="P120" i="2"/>
  <c r="W120" i="2"/>
  <c r="AJ120" i="2" s="1"/>
  <c r="CF136" i="2"/>
  <c r="CH136" i="2" s="1"/>
  <c r="CJ136" i="2"/>
  <c r="CB69" i="2"/>
  <c r="CF147" i="2"/>
  <c r="CH147" i="2" s="1"/>
  <c r="CJ147" i="2"/>
  <c r="CF149" i="2"/>
  <c r="CH149" i="2" s="1"/>
  <c r="CJ149" i="2"/>
  <c r="CB111" i="2"/>
  <c r="AQ155" i="2"/>
  <c r="Q155" i="2"/>
  <c r="Y155" i="2" s="1"/>
  <c r="AL155" i="2" s="1"/>
  <c r="M155" i="2"/>
  <c r="U155" i="2" s="1"/>
  <c r="AH155" i="2" s="1"/>
  <c r="BZ117" i="2" s="1"/>
  <c r="S155" i="2"/>
  <c r="AA155" i="2" s="1"/>
  <c r="AN155" i="2" s="1"/>
  <c r="CD117" i="2" s="1"/>
  <c r="N155" i="2"/>
  <c r="V155" i="2" s="1"/>
  <c r="AI155" i="2" s="1"/>
  <c r="CA117" i="2" s="1"/>
  <c r="W155" i="2"/>
  <c r="AJ155" i="2" s="1"/>
  <c r="P155" i="2"/>
  <c r="BY117" i="2"/>
  <c r="M55" i="2"/>
  <c r="U55" i="2" s="1"/>
  <c r="AH55" i="2" s="1"/>
  <c r="S55" i="2"/>
  <c r="AA55" i="2" s="1"/>
  <c r="AN55" i="2" s="1"/>
  <c r="Q58" i="2"/>
  <c r="Y58" i="2" s="1"/>
  <c r="AL58" i="2" s="1"/>
  <c r="W58" i="2"/>
  <c r="AJ58" i="2" s="1"/>
  <c r="AQ58" i="2"/>
  <c r="O60" i="2"/>
  <c r="O62" i="2"/>
  <c r="P64" i="2"/>
  <c r="Q65" i="2"/>
  <c r="Y65" i="2" s="1"/>
  <c r="AL65" i="2" s="1"/>
  <c r="P66" i="2"/>
  <c r="Q67" i="2"/>
  <c r="Y67" i="2" s="1"/>
  <c r="AL67" i="2" s="1"/>
  <c r="O69" i="2"/>
  <c r="O71" i="2"/>
  <c r="O73" i="2"/>
  <c r="P75" i="2"/>
  <c r="P77" i="2"/>
  <c r="P79" i="2"/>
  <c r="P81" i="2"/>
  <c r="P83" i="2"/>
  <c r="P85" i="2"/>
  <c r="BY85" i="2"/>
  <c r="N86" i="2"/>
  <c r="V86" i="2" s="1"/>
  <c r="AI86" i="2" s="1"/>
  <c r="CA88" i="2" s="1"/>
  <c r="W86" i="2"/>
  <c r="AJ86" i="2" s="1"/>
  <c r="AQ88" i="2"/>
  <c r="Q88" i="2"/>
  <c r="Y88" i="2" s="1"/>
  <c r="AL88" i="2" s="1"/>
  <c r="M88" i="2"/>
  <c r="U88" i="2" s="1"/>
  <c r="AH88" i="2" s="1"/>
  <c r="P88" i="2"/>
  <c r="S88" i="2"/>
  <c r="AA88" i="2" s="1"/>
  <c r="AN88" i="2" s="1"/>
  <c r="W88" i="2"/>
  <c r="AJ88" i="2" s="1"/>
  <c r="N90" i="2"/>
  <c r="V90" i="2" s="1"/>
  <c r="AI90" i="2" s="1"/>
  <c r="CA101" i="2" s="1"/>
  <c r="AQ91" i="2"/>
  <c r="Q91" i="2"/>
  <c r="Y91" i="2" s="1"/>
  <c r="AL91" i="2" s="1"/>
  <c r="M91" i="2"/>
  <c r="U91" i="2" s="1"/>
  <c r="AH91" i="2" s="1"/>
  <c r="BZ102" i="2" s="1"/>
  <c r="BY102" i="2"/>
  <c r="P91" i="2"/>
  <c r="S91" i="2"/>
  <c r="AA91" i="2" s="1"/>
  <c r="AN91" i="2" s="1"/>
  <c r="CD102" i="2" s="1"/>
  <c r="W91" i="2"/>
  <c r="AJ91" i="2" s="1"/>
  <c r="P94" i="2"/>
  <c r="S94" i="2"/>
  <c r="AA94" i="2" s="1"/>
  <c r="AN94" i="2" s="1"/>
  <c r="CD106" i="2" s="1"/>
  <c r="BY106" i="2"/>
  <c r="W94" i="2"/>
  <c r="AJ94" i="2" s="1"/>
  <c r="N94" i="2"/>
  <c r="V94" i="2" s="1"/>
  <c r="AI94" i="2" s="1"/>
  <c r="CA106" i="2" s="1"/>
  <c r="AQ94" i="2"/>
  <c r="Q94" i="2"/>
  <c r="Y94" i="2" s="1"/>
  <c r="AL94" i="2" s="1"/>
  <c r="M94" i="2"/>
  <c r="U94" i="2" s="1"/>
  <c r="AH94" i="2" s="1"/>
  <c r="BZ106" i="2" s="1"/>
  <c r="P98" i="2"/>
  <c r="S98" i="2"/>
  <c r="AA98" i="2" s="1"/>
  <c r="AN98" i="2" s="1"/>
  <c r="W98" i="2"/>
  <c r="AJ98" i="2" s="1"/>
  <c r="N98" i="2"/>
  <c r="V98" i="2" s="1"/>
  <c r="AI98" i="2" s="1"/>
  <c r="AQ98" i="2"/>
  <c r="Q98" i="2"/>
  <c r="Y98" i="2" s="1"/>
  <c r="AL98" i="2" s="1"/>
  <c r="M98" i="2"/>
  <c r="U98" i="2" s="1"/>
  <c r="AH98" i="2" s="1"/>
  <c r="P102" i="2"/>
  <c r="S102" i="2"/>
  <c r="AA102" i="2" s="1"/>
  <c r="AN102" i="2" s="1"/>
  <c r="W102" i="2"/>
  <c r="AJ102" i="2" s="1"/>
  <c r="N102" i="2"/>
  <c r="V102" i="2" s="1"/>
  <c r="AI102" i="2" s="1"/>
  <c r="AQ102" i="2"/>
  <c r="Q102" i="2"/>
  <c r="Y102" i="2" s="1"/>
  <c r="AL102" i="2" s="1"/>
  <c r="M102" i="2"/>
  <c r="U102" i="2" s="1"/>
  <c r="AH102" i="2" s="1"/>
  <c r="P105" i="2"/>
  <c r="S105" i="2"/>
  <c r="AA105" i="2" s="1"/>
  <c r="AN105" i="2" s="1"/>
  <c r="CD62" i="2" s="1"/>
  <c r="BY62" i="2"/>
  <c r="W105" i="2"/>
  <c r="AJ105" i="2" s="1"/>
  <c r="N105" i="2"/>
  <c r="V105" i="2" s="1"/>
  <c r="AI105" i="2" s="1"/>
  <c r="CA62" i="2" s="1"/>
  <c r="AQ105" i="2"/>
  <c r="Q105" i="2"/>
  <c r="Y105" i="2" s="1"/>
  <c r="AL105" i="2" s="1"/>
  <c r="M105" i="2"/>
  <c r="U105" i="2" s="1"/>
  <c r="AH105" i="2" s="1"/>
  <c r="BZ62" i="2" s="1"/>
  <c r="P109" i="2"/>
  <c r="S109" i="2"/>
  <c r="AA109" i="2" s="1"/>
  <c r="AN109" i="2" s="1"/>
  <c r="CD64" i="2" s="1"/>
  <c r="W109" i="2"/>
  <c r="AJ109" i="2" s="1"/>
  <c r="N109" i="2"/>
  <c r="V109" i="2" s="1"/>
  <c r="AI109" i="2" s="1"/>
  <c r="CA64" i="2" s="1"/>
  <c r="AQ109" i="2"/>
  <c r="Q109" i="2"/>
  <c r="Y109" i="2" s="1"/>
  <c r="AL109" i="2" s="1"/>
  <c r="M109" i="2"/>
  <c r="U109" i="2" s="1"/>
  <c r="AH109" i="2" s="1"/>
  <c r="BZ64" i="2" s="1"/>
  <c r="BY64" i="2"/>
  <c r="P110" i="2"/>
  <c r="S110" i="2"/>
  <c r="AA110" i="2" s="1"/>
  <c r="AN110" i="2" s="1"/>
  <c r="CD65" i="2" s="1"/>
  <c r="W110" i="2"/>
  <c r="AJ110" i="2" s="1"/>
  <c r="N110" i="2"/>
  <c r="V110" i="2" s="1"/>
  <c r="AI110" i="2" s="1"/>
  <c r="CA65" i="2" s="1"/>
  <c r="AQ110" i="2"/>
  <c r="Q110" i="2"/>
  <c r="Y110" i="2" s="1"/>
  <c r="AL110" i="2" s="1"/>
  <c r="M110" i="2"/>
  <c r="U110" i="2" s="1"/>
  <c r="AH110" i="2" s="1"/>
  <c r="BZ65" i="2" s="1"/>
  <c r="BY146" i="2"/>
  <c r="W116" i="2"/>
  <c r="AJ116" i="2" s="1"/>
  <c r="N116" i="2"/>
  <c r="V116" i="2" s="1"/>
  <c r="AI116" i="2" s="1"/>
  <c r="CA146" i="2" s="1"/>
  <c r="Q116" i="2"/>
  <c r="Y116" i="2" s="1"/>
  <c r="AL116" i="2" s="1"/>
  <c r="AQ116" i="2"/>
  <c r="P116" i="2"/>
  <c r="S116" i="2"/>
  <c r="AA116" i="2" s="1"/>
  <c r="AN116" i="2" s="1"/>
  <c r="CD146" i="2" s="1"/>
  <c r="M116" i="2"/>
  <c r="U116" i="2" s="1"/>
  <c r="AH116" i="2" s="1"/>
  <c r="BZ146" i="2" s="1"/>
  <c r="CF128" i="2"/>
  <c r="CH128" i="2" s="1"/>
  <c r="CJ128" i="2"/>
  <c r="CB108" i="2"/>
  <c r="P115" i="2"/>
  <c r="AQ115" i="2"/>
  <c r="P117" i="2"/>
  <c r="AQ117" i="2"/>
  <c r="AQ124" i="2"/>
  <c r="Q124" i="2"/>
  <c r="Y124" i="2" s="1"/>
  <c r="AL124" i="2" s="1"/>
  <c r="M124" i="2"/>
  <c r="U124" i="2" s="1"/>
  <c r="AH124" i="2" s="1"/>
  <c r="BZ152" i="2" s="1"/>
  <c r="BY152" i="2"/>
  <c r="S124" i="2"/>
  <c r="AA124" i="2" s="1"/>
  <c r="AN124" i="2" s="1"/>
  <c r="CD152" i="2" s="1"/>
  <c r="N124" i="2"/>
  <c r="V124" i="2" s="1"/>
  <c r="AI124" i="2" s="1"/>
  <c r="CA152" i="2" s="1"/>
  <c r="AQ127" i="2"/>
  <c r="Q127" i="2"/>
  <c r="Y127" i="2" s="1"/>
  <c r="AL127" i="2" s="1"/>
  <c r="M127" i="2"/>
  <c r="U127" i="2" s="1"/>
  <c r="AH127" i="2" s="1"/>
  <c r="BZ107" i="2" s="1"/>
  <c r="S127" i="2"/>
  <c r="AA127" i="2" s="1"/>
  <c r="AN127" i="2" s="1"/>
  <c r="CD107" i="2" s="1"/>
  <c r="N127" i="2"/>
  <c r="V127" i="2" s="1"/>
  <c r="AI127" i="2" s="1"/>
  <c r="CA107" i="2" s="1"/>
  <c r="W127" i="2"/>
  <c r="AJ127" i="2" s="1"/>
  <c r="P127" i="2"/>
  <c r="X132" i="2"/>
  <c r="AK132" i="2" s="1"/>
  <c r="R132" i="2"/>
  <c r="Z132" i="2" s="1"/>
  <c r="AM132" i="2" s="1"/>
  <c r="AQ134" i="2"/>
  <c r="Q134" i="2"/>
  <c r="Y134" i="2" s="1"/>
  <c r="AL134" i="2" s="1"/>
  <c r="M134" i="2"/>
  <c r="U134" i="2" s="1"/>
  <c r="AH134" i="2" s="1"/>
  <c r="BZ155" i="2" s="1"/>
  <c r="W134" i="2"/>
  <c r="AJ134" i="2" s="1"/>
  <c r="P134" i="2"/>
  <c r="BY155" i="2"/>
  <c r="O137" i="2"/>
  <c r="AQ140" i="2"/>
  <c r="Q140" i="2"/>
  <c r="Y140" i="2" s="1"/>
  <c r="AL140" i="2" s="1"/>
  <c r="M140" i="2"/>
  <c r="U140" i="2" s="1"/>
  <c r="AH140" i="2" s="1"/>
  <c r="S140" i="2"/>
  <c r="AA140" i="2" s="1"/>
  <c r="AN140" i="2" s="1"/>
  <c r="N140" i="2"/>
  <c r="V140" i="2" s="1"/>
  <c r="AI140" i="2" s="1"/>
  <c r="X144" i="2"/>
  <c r="AK144" i="2" s="1"/>
  <c r="R144" i="2"/>
  <c r="Z144" i="2" s="1"/>
  <c r="AM144" i="2" s="1"/>
  <c r="AQ146" i="2"/>
  <c r="Q146" i="2"/>
  <c r="Y146" i="2" s="1"/>
  <c r="AL146" i="2" s="1"/>
  <c r="M146" i="2"/>
  <c r="U146" i="2" s="1"/>
  <c r="AH146" i="2" s="1"/>
  <c r="W146" i="2"/>
  <c r="AJ146" i="2" s="1"/>
  <c r="P146" i="2"/>
  <c r="AQ150" i="2"/>
  <c r="Q150" i="2"/>
  <c r="Y150" i="2" s="1"/>
  <c r="AL150" i="2" s="1"/>
  <c r="M150" i="2"/>
  <c r="U150" i="2" s="1"/>
  <c r="AH150" i="2" s="1"/>
  <c r="BZ112" i="2" s="1"/>
  <c r="W150" i="2"/>
  <c r="AJ150" i="2" s="1"/>
  <c r="P150" i="2"/>
  <c r="CF151" i="2"/>
  <c r="CH151" i="2" s="1"/>
  <c r="CJ151" i="2"/>
  <c r="AQ152" i="2"/>
  <c r="Q152" i="2"/>
  <c r="Y152" i="2" s="1"/>
  <c r="AL152" i="2" s="1"/>
  <c r="M152" i="2"/>
  <c r="U152" i="2" s="1"/>
  <c r="AH152" i="2" s="1"/>
  <c r="BZ114" i="2" s="1"/>
  <c r="W152" i="2"/>
  <c r="AJ152" i="2" s="1"/>
  <c r="P152" i="2"/>
  <c r="S152" i="2"/>
  <c r="AA152" i="2" s="1"/>
  <c r="AN152" i="2" s="1"/>
  <c r="CD114" i="2" s="1"/>
  <c r="N152" i="2"/>
  <c r="V152" i="2" s="1"/>
  <c r="AI152" i="2" s="1"/>
  <c r="CA114" i="2" s="1"/>
  <c r="BY114" i="2"/>
  <c r="Q115" i="2"/>
  <c r="Y115" i="2" s="1"/>
  <c r="AL115" i="2" s="1"/>
  <c r="Q117" i="2"/>
  <c r="Y117" i="2" s="1"/>
  <c r="AL117" i="2" s="1"/>
  <c r="AQ123" i="2"/>
  <c r="Q123" i="2"/>
  <c r="Y123" i="2" s="1"/>
  <c r="AL123" i="2" s="1"/>
  <c r="M123" i="2"/>
  <c r="U123" i="2" s="1"/>
  <c r="AH123" i="2" s="1"/>
  <c r="S123" i="2"/>
  <c r="AA123" i="2" s="1"/>
  <c r="AN123" i="2" s="1"/>
  <c r="N123" i="2"/>
  <c r="V123" i="2" s="1"/>
  <c r="AI123" i="2" s="1"/>
  <c r="W123" i="2"/>
  <c r="AJ123" i="2" s="1"/>
  <c r="P123" i="2"/>
  <c r="X128" i="2"/>
  <c r="AK128" i="2" s="1"/>
  <c r="R128" i="2"/>
  <c r="Z128" i="2" s="1"/>
  <c r="AM128" i="2" s="1"/>
  <c r="AQ130" i="2"/>
  <c r="Q130" i="2"/>
  <c r="Y130" i="2" s="1"/>
  <c r="AL130" i="2" s="1"/>
  <c r="M130" i="2"/>
  <c r="U130" i="2" s="1"/>
  <c r="AH130" i="2" s="1"/>
  <c r="BZ110" i="2" s="1"/>
  <c r="W130" i="2"/>
  <c r="AJ130" i="2" s="1"/>
  <c r="P130" i="2"/>
  <c r="CF132" i="2"/>
  <c r="CH132" i="2" s="1"/>
  <c r="CJ132" i="2"/>
  <c r="AQ133" i="2"/>
  <c r="Q133" i="2"/>
  <c r="Y133" i="2" s="1"/>
  <c r="AL133" i="2" s="1"/>
  <c r="M133" i="2"/>
  <c r="U133" i="2" s="1"/>
  <c r="AH133" i="2" s="1"/>
  <c r="BZ154" i="2" s="1"/>
  <c r="BY154" i="2"/>
  <c r="W133" i="2"/>
  <c r="AJ133" i="2" s="1"/>
  <c r="P133" i="2"/>
  <c r="S133" i="2"/>
  <c r="AA133" i="2" s="1"/>
  <c r="AN133" i="2" s="1"/>
  <c r="CD154" i="2" s="1"/>
  <c r="N133" i="2"/>
  <c r="V133" i="2" s="1"/>
  <c r="AI133" i="2" s="1"/>
  <c r="CA154" i="2" s="1"/>
  <c r="AQ136" i="2"/>
  <c r="Q136" i="2"/>
  <c r="Y136" i="2" s="1"/>
  <c r="AL136" i="2" s="1"/>
  <c r="M136" i="2"/>
  <c r="U136" i="2" s="1"/>
  <c r="AH136" i="2" s="1"/>
  <c r="BZ69" i="2" s="1"/>
  <c r="S136" i="2"/>
  <c r="AA136" i="2" s="1"/>
  <c r="AN136" i="2" s="1"/>
  <c r="CD69" i="2" s="1"/>
  <c r="N136" i="2"/>
  <c r="V136" i="2" s="1"/>
  <c r="AI136" i="2" s="1"/>
  <c r="CA69" i="2" s="1"/>
  <c r="AQ139" i="2"/>
  <c r="Q139" i="2"/>
  <c r="Y139" i="2" s="1"/>
  <c r="AL139" i="2" s="1"/>
  <c r="M139" i="2"/>
  <c r="U139" i="2" s="1"/>
  <c r="AH139" i="2" s="1"/>
  <c r="S139" i="2"/>
  <c r="AA139" i="2" s="1"/>
  <c r="AN139" i="2" s="1"/>
  <c r="N139" i="2"/>
  <c r="V139" i="2" s="1"/>
  <c r="AI139" i="2" s="1"/>
  <c r="W139" i="2"/>
  <c r="AJ139" i="2" s="1"/>
  <c r="P139" i="2"/>
  <c r="CF144" i="2"/>
  <c r="CH144" i="2" s="1"/>
  <c r="CJ144" i="2"/>
  <c r="AQ145" i="2"/>
  <c r="Q145" i="2"/>
  <c r="Y145" i="2" s="1"/>
  <c r="AL145" i="2" s="1"/>
  <c r="M145" i="2"/>
  <c r="U145" i="2" s="1"/>
  <c r="AH145" i="2" s="1"/>
  <c r="W145" i="2"/>
  <c r="AJ145" i="2" s="1"/>
  <c r="P145" i="2"/>
  <c r="S145" i="2"/>
  <c r="AA145" i="2" s="1"/>
  <c r="AN145" i="2" s="1"/>
  <c r="N145" i="2"/>
  <c r="V145" i="2" s="1"/>
  <c r="AI145" i="2" s="1"/>
  <c r="AQ147" i="2"/>
  <c r="Q147" i="2"/>
  <c r="Y147" i="2" s="1"/>
  <c r="AL147" i="2" s="1"/>
  <c r="M147" i="2"/>
  <c r="U147" i="2" s="1"/>
  <c r="AH147" i="2" s="1"/>
  <c r="S147" i="2"/>
  <c r="AA147" i="2" s="1"/>
  <c r="AN147" i="2" s="1"/>
  <c r="N147" i="2"/>
  <c r="V147" i="2" s="1"/>
  <c r="AI147" i="2" s="1"/>
  <c r="P149" i="2"/>
  <c r="AQ151" i="2"/>
  <c r="Q151" i="2"/>
  <c r="Y151" i="2" s="1"/>
  <c r="AL151" i="2" s="1"/>
  <c r="M151" i="2"/>
  <c r="U151" i="2" s="1"/>
  <c r="AH151" i="2" s="1"/>
  <c r="BZ113" i="2" s="1"/>
  <c r="S151" i="2"/>
  <c r="AA151" i="2" s="1"/>
  <c r="AN151" i="2" s="1"/>
  <c r="CD113" i="2" s="1"/>
  <c r="N151" i="2"/>
  <c r="V151" i="2" s="1"/>
  <c r="AI151" i="2" s="1"/>
  <c r="CA113" i="2" s="1"/>
  <c r="AQ157" i="2"/>
  <c r="Q157" i="2"/>
  <c r="Y157" i="2" s="1"/>
  <c r="AL157" i="2" s="1"/>
  <c r="M157" i="2"/>
  <c r="U157" i="2" s="1"/>
  <c r="AH157" i="2" s="1"/>
  <c r="BZ183" i="2" s="1"/>
  <c r="BY183" i="2"/>
  <c r="W157" i="2"/>
  <c r="AJ157" i="2" s="1"/>
  <c r="P157" i="2"/>
  <c r="AQ158" i="2"/>
  <c r="Q158" i="2"/>
  <c r="Y158" i="2" s="1"/>
  <c r="AL158" i="2" s="1"/>
  <c r="M158" i="2"/>
  <c r="U158" i="2" s="1"/>
  <c r="AH158" i="2" s="1"/>
  <c r="S158" i="2"/>
  <c r="AA158" i="2" s="1"/>
  <c r="AN158" i="2" s="1"/>
  <c r="N158" i="2"/>
  <c r="V158" i="2" s="1"/>
  <c r="AI158" i="2" s="1"/>
  <c r="W158" i="2"/>
  <c r="AJ158" i="2" s="1"/>
  <c r="P158" i="2"/>
  <c r="M115" i="2"/>
  <c r="U115" i="2" s="1"/>
  <c r="AH115" i="2" s="1"/>
  <c r="M117" i="2"/>
  <c r="U117" i="2" s="1"/>
  <c r="AH117" i="2" s="1"/>
  <c r="BZ147" i="2" s="1"/>
  <c r="O121" i="2"/>
  <c r="P124" i="2"/>
  <c r="AQ126" i="2"/>
  <c r="Q126" i="2"/>
  <c r="Y126" i="2" s="1"/>
  <c r="AL126" i="2" s="1"/>
  <c r="M126" i="2"/>
  <c r="U126" i="2" s="1"/>
  <c r="AH126" i="2" s="1"/>
  <c r="BZ149" i="2" s="1"/>
  <c r="W126" i="2"/>
  <c r="AJ126" i="2" s="1"/>
  <c r="P126" i="2"/>
  <c r="O129" i="2"/>
  <c r="AQ132" i="2"/>
  <c r="Q132" i="2"/>
  <c r="Y132" i="2" s="1"/>
  <c r="AL132" i="2" s="1"/>
  <c r="M132" i="2"/>
  <c r="U132" i="2" s="1"/>
  <c r="AH132" i="2" s="1"/>
  <c r="S132" i="2"/>
  <c r="AA132" i="2" s="1"/>
  <c r="AN132" i="2" s="1"/>
  <c r="N132" i="2"/>
  <c r="V132" i="2" s="1"/>
  <c r="AI132" i="2" s="1"/>
  <c r="N134" i="2"/>
  <c r="V134" i="2" s="1"/>
  <c r="AI134" i="2" s="1"/>
  <c r="CA155" i="2" s="1"/>
  <c r="P140" i="2"/>
  <c r="AQ142" i="2"/>
  <c r="Q142" i="2"/>
  <c r="Y142" i="2" s="1"/>
  <c r="AL142" i="2" s="1"/>
  <c r="M142" i="2"/>
  <c r="U142" i="2" s="1"/>
  <c r="AH142" i="2" s="1"/>
  <c r="W142" i="2"/>
  <c r="AJ142" i="2" s="1"/>
  <c r="P142" i="2"/>
  <c r="AQ144" i="2"/>
  <c r="Q144" i="2"/>
  <c r="Y144" i="2" s="1"/>
  <c r="AL144" i="2" s="1"/>
  <c r="M144" i="2"/>
  <c r="U144" i="2" s="1"/>
  <c r="AH144" i="2" s="1"/>
  <c r="S144" i="2"/>
  <c r="AA144" i="2" s="1"/>
  <c r="AN144" i="2" s="1"/>
  <c r="N144" i="2"/>
  <c r="V144" i="2" s="1"/>
  <c r="AI144" i="2" s="1"/>
  <c r="N146" i="2"/>
  <c r="V146" i="2" s="1"/>
  <c r="AI146" i="2" s="1"/>
  <c r="AQ148" i="2"/>
  <c r="Q148" i="2"/>
  <c r="Y148" i="2" s="1"/>
  <c r="AL148" i="2" s="1"/>
  <c r="M148" i="2"/>
  <c r="U148" i="2" s="1"/>
  <c r="AH148" i="2" s="1"/>
  <c r="W148" i="2"/>
  <c r="AJ148" i="2" s="1"/>
  <c r="P148" i="2"/>
  <c r="N150" i="2"/>
  <c r="V150" i="2" s="1"/>
  <c r="AI150" i="2" s="1"/>
  <c r="CA112" i="2" s="1"/>
  <c r="O156" i="2"/>
  <c r="AQ159" i="2"/>
  <c r="Q159" i="2"/>
  <c r="Y159" i="2" s="1"/>
  <c r="AL159" i="2" s="1"/>
  <c r="M159" i="2"/>
  <c r="U159" i="2" s="1"/>
  <c r="AH159" i="2" s="1"/>
  <c r="BZ72" i="2" s="1"/>
  <c r="W159" i="2"/>
  <c r="AJ159" i="2" s="1"/>
  <c r="P159" i="2"/>
  <c r="S159" i="2"/>
  <c r="AA159" i="2" s="1"/>
  <c r="AN159" i="2" s="1"/>
  <c r="CD72" i="2" s="1"/>
  <c r="N159" i="2"/>
  <c r="V159" i="2" s="1"/>
  <c r="AI159" i="2" s="1"/>
  <c r="CA72" i="2" s="1"/>
  <c r="CJ161" i="2"/>
  <c r="CF161" i="2"/>
  <c r="CH161" i="2" s="1"/>
  <c r="W115" i="2"/>
  <c r="AJ115" i="2" s="1"/>
  <c r="N115" i="2"/>
  <c r="V115" i="2" s="1"/>
  <c r="AI115" i="2" s="1"/>
  <c r="W117" i="2"/>
  <c r="AJ117" i="2" s="1"/>
  <c r="N117" i="2"/>
  <c r="V117" i="2" s="1"/>
  <c r="AI117" i="2" s="1"/>
  <c r="CA147" i="2" s="1"/>
  <c r="AQ122" i="2"/>
  <c r="Q122" i="2"/>
  <c r="Y122" i="2" s="1"/>
  <c r="AL122" i="2" s="1"/>
  <c r="M122" i="2"/>
  <c r="U122" i="2" s="1"/>
  <c r="AH122" i="2" s="1"/>
  <c r="W122" i="2"/>
  <c r="AJ122" i="2" s="1"/>
  <c r="P122" i="2"/>
  <c r="W124" i="2"/>
  <c r="AJ124" i="2" s="1"/>
  <c r="O125" i="2"/>
  <c r="AQ128" i="2"/>
  <c r="Q128" i="2"/>
  <c r="Y128" i="2" s="1"/>
  <c r="AL128" i="2" s="1"/>
  <c r="M128" i="2"/>
  <c r="U128" i="2" s="1"/>
  <c r="AH128" i="2" s="1"/>
  <c r="BZ108" i="2" s="1"/>
  <c r="S128" i="2"/>
  <c r="AA128" i="2" s="1"/>
  <c r="AN128" i="2" s="1"/>
  <c r="CD108" i="2" s="1"/>
  <c r="N128" i="2"/>
  <c r="V128" i="2" s="1"/>
  <c r="AI128" i="2" s="1"/>
  <c r="CA108" i="2" s="1"/>
  <c r="N130" i="2"/>
  <c r="V130" i="2" s="1"/>
  <c r="AI130" i="2" s="1"/>
  <c r="CA110" i="2" s="1"/>
  <c r="S134" i="2"/>
  <c r="AA134" i="2" s="1"/>
  <c r="AN134" i="2" s="1"/>
  <c r="CD155" i="2" s="1"/>
  <c r="P136" i="2"/>
  <c r="AQ138" i="2"/>
  <c r="Q138" i="2"/>
  <c r="Y138" i="2" s="1"/>
  <c r="AL138" i="2" s="1"/>
  <c r="M138" i="2"/>
  <c r="U138" i="2" s="1"/>
  <c r="AH138" i="2" s="1"/>
  <c r="BZ71" i="2" s="1"/>
  <c r="W138" i="2"/>
  <c r="AJ138" i="2" s="1"/>
  <c r="P138" i="2"/>
  <c r="W140" i="2"/>
  <c r="AJ140" i="2" s="1"/>
  <c r="O141" i="2"/>
  <c r="X147" i="2"/>
  <c r="AK147" i="2" s="1"/>
  <c r="R147" i="2"/>
  <c r="Z147" i="2" s="1"/>
  <c r="AM147" i="2" s="1"/>
  <c r="BY147" i="2"/>
  <c r="AQ149" i="2"/>
  <c r="Q149" i="2"/>
  <c r="Y149" i="2" s="1"/>
  <c r="AL149" i="2" s="1"/>
  <c r="M149" i="2"/>
  <c r="U149" i="2" s="1"/>
  <c r="AH149" i="2" s="1"/>
  <c r="BZ111" i="2" s="1"/>
  <c r="S149" i="2"/>
  <c r="AA149" i="2" s="1"/>
  <c r="AN149" i="2" s="1"/>
  <c r="CD111" i="2" s="1"/>
  <c r="N149" i="2"/>
  <c r="V149" i="2" s="1"/>
  <c r="AI149" i="2" s="1"/>
  <c r="CA111" i="2" s="1"/>
  <c r="S150" i="2"/>
  <c r="AA150" i="2" s="1"/>
  <c r="AN150" i="2" s="1"/>
  <c r="CD112" i="2" s="1"/>
  <c r="X151" i="2"/>
  <c r="AK151" i="2" s="1"/>
  <c r="R151" i="2"/>
  <c r="Z151" i="2" s="1"/>
  <c r="AM151" i="2" s="1"/>
  <c r="AQ154" i="2"/>
  <c r="Q154" i="2"/>
  <c r="Y154" i="2" s="1"/>
  <c r="AL154" i="2" s="1"/>
  <c r="M154" i="2"/>
  <c r="U154" i="2" s="1"/>
  <c r="AH154" i="2" s="1"/>
  <c r="BZ116" i="2" s="1"/>
  <c r="W154" i="2"/>
  <c r="AJ154" i="2" s="1"/>
  <c r="P154" i="2"/>
  <c r="S154" i="2"/>
  <c r="AA154" i="2" s="1"/>
  <c r="AN154" i="2" s="1"/>
  <c r="CD116" i="2" s="1"/>
  <c r="N154" i="2"/>
  <c r="V154" i="2" s="1"/>
  <c r="AI154" i="2" s="1"/>
  <c r="CA116" i="2" s="1"/>
  <c r="BY116" i="2"/>
  <c r="N157" i="2"/>
  <c r="V157" i="2" s="1"/>
  <c r="AI157" i="2" s="1"/>
  <c r="CA183" i="2" s="1"/>
  <c r="O160" i="2"/>
  <c r="W168" i="2"/>
  <c r="AJ168" i="2" s="1"/>
  <c r="N168" i="2"/>
  <c r="V168" i="2" s="1"/>
  <c r="AI168" i="2" s="1"/>
  <c r="AQ168" i="2"/>
  <c r="Q168" i="2"/>
  <c r="Y168" i="2" s="1"/>
  <c r="AL168" i="2" s="1"/>
  <c r="M168" i="2"/>
  <c r="U168" i="2" s="1"/>
  <c r="AH168" i="2" s="1"/>
  <c r="P168" i="2"/>
  <c r="S168" i="2"/>
  <c r="AA168" i="2" s="1"/>
  <c r="AN168" i="2" s="1"/>
  <c r="W170" i="2"/>
  <c r="AJ170" i="2" s="1"/>
  <c r="N170" i="2"/>
  <c r="V170" i="2" s="1"/>
  <c r="AI170" i="2" s="1"/>
  <c r="CA119" i="2" s="1"/>
  <c r="AQ170" i="2"/>
  <c r="Q170" i="2"/>
  <c r="Y170" i="2" s="1"/>
  <c r="AL170" i="2" s="1"/>
  <c r="M170" i="2"/>
  <c r="U170" i="2" s="1"/>
  <c r="AH170" i="2" s="1"/>
  <c r="BZ119" i="2" s="1"/>
  <c r="P170" i="2"/>
  <c r="S170" i="2"/>
  <c r="AA170" i="2" s="1"/>
  <c r="AN170" i="2" s="1"/>
  <c r="CD119" i="2" s="1"/>
  <c r="W172" i="2"/>
  <c r="AJ172" i="2" s="1"/>
  <c r="N172" i="2"/>
  <c r="V172" i="2" s="1"/>
  <c r="AI172" i="2" s="1"/>
  <c r="CA121" i="2" s="1"/>
  <c r="AQ172" i="2"/>
  <c r="Q172" i="2"/>
  <c r="Y172" i="2" s="1"/>
  <c r="AL172" i="2" s="1"/>
  <c r="M172" i="2"/>
  <c r="U172" i="2" s="1"/>
  <c r="AH172" i="2" s="1"/>
  <c r="BZ121" i="2" s="1"/>
  <c r="P172" i="2"/>
  <c r="S172" i="2"/>
  <c r="AA172" i="2" s="1"/>
  <c r="AN172" i="2" s="1"/>
  <c r="CD121" i="2" s="1"/>
  <c r="AQ180" i="2"/>
  <c r="Q180" i="2"/>
  <c r="Y180" i="2" s="1"/>
  <c r="AL180" i="2" s="1"/>
  <c r="M180" i="2"/>
  <c r="U180" i="2" s="1"/>
  <c r="AH180" i="2" s="1"/>
  <c r="BZ82" i="2" s="1"/>
  <c r="S180" i="2"/>
  <c r="AA180" i="2" s="1"/>
  <c r="AN180" i="2" s="1"/>
  <c r="CD82" i="2" s="1"/>
  <c r="N180" i="2"/>
  <c r="V180" i="2" s="1"/>
  <c r="AI180" i="2" s="1"/>
  <c r="CA82" i="2" s="1"/>
  <c r="W180" i="2"/>
  <c r="AJ180" i="2" s="1"/>
  <c r="P180" i="2"/>
  <c r="AQ182" i="2"/>
  <c r="Q182" i="2"/>
  <c r="Y182" i="2" s="1"/>
  <c r="AL182" i="2" s="1"/>
  <c r="M182" i="2"/>
  <c r="U182" i="2" s="1"/>
  <c r="AH182" i="2" s="1"/>
  <c r="BZ84" i="2" s="1"/>
  <c r="W182" i="2"/>
  <c r="AJ182" i="2" s="1"/>
  <c r="P182" i="2"/>
  <c r="S182" i="2"/>
  <c r="AA182" i="2" s="1"/>
  <c r="AN182" i="2" s="1"/>
  <c r="CD84" i="2" s="1"/>
  <c r="N182" i="2"/>
  <c r="V182" i="2" s="1"/>
  <c r="AI182" i="2" s="1"/>
  <c r="CA84" i="2" s="1"/>
  <c r="AQ183" i="2"/>
  <c r="Q183" i="2"/>
  <c r="Y183" i="2" s="1"/>
  <c r="AL183" i="2" s="1"/>
  <c r="M183" i="2"/>
  <c r="U183" i="2" s="1"/>
  <c r="AH183" i="2" s="1"/>
  <c r="BZ156" i="2" s="1"/>
  <c r="S183" i="2"/>
  <c r="AA183" i="2" s="1"/>
  <c r="AN183" i="2" s="1"/>
  <c r="CD156" i="2" s="1"/>
  <c r="N183" i="2"/>
  <c r="V183" i="2" s="1"/>
  <c r="AI183" i="2" s="1"/>
  <c r="CA156" i="2" s="1"/>
  <c r="W183" i="2"/>
  <c r="AJ183" i="2" s="1"/>
  <c r="P183" i="2"/>
  <c r="AQ194" i="2"/>
  <c r="Q194" i="2"/>
  <c r="Y194" i="2" s="1"/>
  <c r="AL194" i="2" s="1"/>
  <c r="M194" i="2"/>
  <c r="U194" i="2" s="1"/>
  <c r="AH194" i="2" s="1"/>
  <c r="BZ158" i="2" s="1"/>
  <c r="W194" i="2"/>
  <c r="AJ194" i="2" s="1"/>
  <c r="P194" i="2"/>
  <c r="S194" i="2"/>
  <c r="AA194" i="2" s="1"/>
  <c r="AN194" i="2" s="1"/>
  <c r="CD158" i="2" s="1"/>
  <c r="N194" i="2"/>
  <c r="V194" i="2" s="1"/>
  <c r="AI194" i="2" s="1"/>
  <c r="CA158" i="2" s="1"/>
  <c r="AQ195" i="2"/>
  <c r="Q195" i="2"/>
  <c r="Y195" i="2" s="1"/>
  <c r="AL195" i="2" s="1"/>
  <c r="M195" i="2"/>
  <c r="U195" i="2" s="1"/>
  <c r="AH195" i="2" s="1"/>
  <c r="BZ159" i="2" s="1"/>
  <c r="S195" i="2"/>
  <c r="AA195" i="2" s="1"/>
  <c r="AN195" i="2" s="1"/>
  <c r="CD159" i="2" s="1"/>
  <c r="N195" i="2"/>
  <c r="V195" i="2" s="1"/>
  <c r="AI195" i="2" s="1"/>
  <c r="CA159" i="2" s="1"/>
  <c r="W195" i="2"/>
  <c r="AJ195" i="2" s="1"/>
  <c r="P195" i="2"/>
  <c r="W166" i="2"/>
  <c r="AJ166" i="2" s="1"/>
  <c r="N166" i="2"/>
  <c r="V166" i="2" s="1"/>
  <c r="AI166" i="2" s="1"/>
  <c r="AQ166" i="2"/>
  <c r="Q166" i="2"/>
  <c r="Y166" i="2" s="1"/>
  <c r="AL166" i="2" s="1"/>
  <c r="M166" i="2"/>
  <c r="U166" i="2" s="1"/>
  <c r="AH166" i="2" s="1"/>
  <c r="P166" i="2"/>
  <c r="S166" i="2"/>
  <c r="AA166" i="2" s="1"/>
  <c r="AN166" i="2" s="1"/>
  <c r="AQ175" i="2"/>
  <c r="Q175" i="2"/>
  <c r="Y175" i="2" s="1"/>
  <c r="AL175" i="2" s="1"/>
  <c r="M175" i="2"/>
  <c r="U175" i="2" s="1"/>
  <c r="AH175" i="2" s="1"/>
  <c r="BZ151" i="2" s="1"/>
  <c r="S175" i="2"/>
  <c r="AA175" i="2" s="1"/>
  <c r="AN175" i="2" s="1"/>
  <c r="CD151" i="2" s="1"/>
  <c r="N175" i="2"/>
  <c r="V175" i="2" s="1"/>
  <c r="AI175" i="2" s="1"/>
  <c r="CA151" i="2" s="1"/>
  <c r="W175" i="2"/>
  <c r="AJ175" i="2" s="1"/>
  <c r="P175" i="2"/>
  <c r="AQ184" i="2"/>
  <c r="Q184" i="2"/>
  <c r="Y184" i="2" s="1"/>
  <c r="AL184" i="2" s="1"/>
  <c r="M184" i="2"/>
  <c r="U184" i="2" s="1"/>
  <c r="AH184" i="2" s="1"/>
  <c r="W184" i="2"/>
  <c r="AJ184" i="2" s="1"/>
  <c r="P184" i="2"/>
  <c r="S184" i="2"/>
  <c r="AA184" i="2" s="1"/>
  <c r="AN184" i="2" s="1"/>
  <c r="N184" i="2"/>
  <c r="V184" i="2" s="1"/>
  <c r="AI184" i="2" s="1"/>
  <c r="AQ185" i="2"/>
  <c r="Q185" i="2"/>
  <c r="Y185" i="2" s="1"/>
  <c r="AL185" i="2" s="1"/>
  <c r="M185" i="2"/>
  <c r="U185" i="2" s="1"/>
  <c r="AH185" i="2" s="1"/>
  <c r="S185" i="2"/>
  <c r="AA185" i="2" s="1"/>
  <c r="AN185" i="2" s="1"/>
  <c r="N185" i="2"/>
  <c r="V185" i="2" s="1"/>
  <c r="AI185" i="2" s="1"/>
  <c r="W185" i="2"/>
  <c r="AJ185" i="2" s="1"/>
  <c r="P185" i="2"/>
  <c r="AQ187" i="2"/>
  <c r="Q187" i="2"/>
  <c r="Y187" i="2" s="1"/>
  <c r="AL187" i="2" s="1"/>
  <c r="M187" i="2"/>
  <c r="U187" i="2" s="1"/>
  <c r="AH187" i="2" s="1"/>
  <c r="W187" i="2"/>
  <c r="AJ187" i="2" s="1"/>
  <c r="P187" i="2"/>
  <c r="S187" i="2"/>
  <c r="AA187" i="2" s="1"/>
  <c r="AN187" i="2" s="1"/>
  <c r="N187" i="2"/>
  <c r="V187" i="2" s="1"/>
  <c r="AI187" i="2" s="1"/>
  <c r="AQ188" i="2"/>
  <c r="Q188" i="2"/>
  <c r="Y188" i="2" s="1"/>
  <c r="AL188" i="2" s="1"/>
  <c r="M188" i="2"/>
  <c r="U188" i="2" s="1"/>
  <c r="AH188" i="2" s="1"/>
  <c r="S188" i="2"/>
  <c r="AA188" i="2" s="1"/>
  <c r="AN188" i="2" s="1"/>
  <c r="N188" i="2"/>
  <c r="V188" i="2" s="1"/>
  <c r="AI188" i="2" s="1"/>
  <c r="W188" i="2"/>
  <c r="AJ188" i="2" s="1"/>
  <c r="P188" i="2"/>
  <c r="AQ189" i="2"/>
  <c r="Q189" i="2"/>
  <c r="Y189" i="2" s="1"/>
  <c r="AL189" i="2" s="1"/>
  <c r="M189" i="2"/>
  <c r="U189" i="2" s="1"/>
  <c r="AH189" i="2" s="1"/>
  <c r="W189" i="2"/>
  <c r="AJ189" i="2" s="1"/>
  <c r="P189" i="2"/>
  <c r="S189" i="2"/>
  <c r="AA189" i="2" s="1"/>
  <c r="AN189" i="2" s="1"/>
  <c r="N189" i="2"/>
  <c r="V189" i="2" s="1"/>
  <c r="AI189" i="2" s="1"/>
  <c r="AQ196" i="2"/>
  <c r="Q196" i="2"/>
  <c r="Y196" i="2" s="1"/>
  <c r="AL196" i="2" s="1"/>
  <c r="M196" i="2"/>
  <c r="U196" i="2" s="1"/>
  <c r="AH196" i="2" s="1"/>
  <c r="BZ160" i="2" s="1"/>
  <c r="S196" i="2"/>
  <c r="AA196" i="2" s="1"/>
  <c r="AN196" i="2" s="1"/>
  <c r="CD160" i="2" s="1"/>
  <c r="N196" i="2"/>
  <c r="V196" i="2" s="1"/>
  <c r="AI196" i="2" s="1"/>
  <c r="CA160" i="2" s="1"/>
  <c r="W196" i="2"/>
  <c r="AJ196" i="2" s="1"/>
  <c r="P196" i="2"/>
  <c r="AQ197" i="2"/>
  <c r="Q197" i="2"/>
  <c r="Y197" i="2" s="1"/>
  <c r="AL197" i="2" s="1"/>
  <c r="M197" i="2"/>
  <c r="U197" i="2" s="1"/>
  <c r="AH197" i="2" s="1"/>
  <c r="BZ161" i="2" s="1"/>
  <c r="W197" i="2"/>
  <c r="AJ197" i="2" s="1"/>
  <c r="P197" i="2"/>
  <c r="S197" i="2"/>
  <c r="AA197" i="2" s="1"/>
  <c r="AN197" i="2" s="1"/>
  <c r="CD161" i="2" s="1"/>
  <c r="N197" i="2"/>
  <c r="V197" i="2" s="1"/>
  <c r="AI197" i="2" s="1"/>
  <c r="CA161" i="2" s="1"/>
  <c r="AQ198" i="2"/>
  <c r="Q198" i="2"/>
  <c r="Y198" i="2" s="1"/>
  <c r="AL198" i="2" s="1"/>
  <c r="M198" i="2"/>
  <c r="U198" i="2" s="1"/>
  <c r="AH198" i="2" s="1"/>
  <c r="BZ162" i="2" s="1"/>
  <c r="BY162" i="2"/>
  <c r="W198" i="2"/>
  <c r="AJ198" i="2" s="1"/>
  <c r="P198" i="2"/>
  <c r="S198" i="2"/>
  <c r="AA198" i="2" s="1"/>
  <c r="AN198" i="2" s="1"/>
  <c r="CD162" i="2" s="1"/>
  <c r="N198" i="2"/>
  <c r="V198" i="2" s="1"/>
  <c r="AI198" i="2" s="1"/>
  <c r="CA162" i="2" s="1"/>
  <c r="AQ199" i="2"/>
  <c r="Q199" i="2"/>
  <c r="Y199" i="2" s="1"/>
  <c r="AL199" i="2" s="1"/>
  <c r="M199" i="2"/>
  <c r="U199" i="2" s="1"/>
  <c r="AH199" i="2" s="1"/>
  <c r="BZ163" i="2" s="1"/>
  <c r="S199" i="2"/>
  <c r="AA199" i="2" s="1"/>
  <c r="AN199" i="2" s="1"/>
  <c r="CD163" i="2" s="1"/>
  <c r="N199" i="2"/>
  <c r="V199" i="2" s="1"/>
  <c r="AI199" i="2" s="1"/>
  <c r="CA163" i="2" s="1"/>
  <c r="BY163" i="2"/>
  <c r="W199" i="2"/>
  <c r="AJ199" i="2" s="1"/>
  <c r="P199" i="2"/>
  <c r="AQ161" i="2"/>
  <c r="Q161" i="2"/>
  <c r="Y161" i="2" s="1"/>
  <c r="AL161" i="2" s="1"/>
  <c r="M161" i="2"/>
  <c r="U161" i="2" s="1"/>
  <c r="AH161" i="2" s="1"/>
  <c r="BZ74" i="2" s="1"/>
  <c r="S161" i="2"/>
  <c r="AA161" i="2" s="1"/>
  <c r="AN161" i="2" s="1"/>
  <c r="CD74" i="2" s="1"/>
  <c r="W167" i="2"/>
  <c r="AJ167" i="2" s="1"/>
  <c r="N167" i="2"/>
  <c r="V167" i="2" s="1"/>
  <c r="AI167" i="2" s="1"/>
  <c r="AQ167" i="2"/>
  <c r="Q167" i="2"/>
  <c r="Y167" i="2" s="1"/>
  <c r="AL167" i="2" s="1"/>
  <c r="M167" i="2"/>
  <c r="U167" i="2" s="1"/>
  <c r="AH167" i="2" s="1"/>
  <c r="P167" i="2"/>
  <c r="S167" i="2"/>
  <c r="AA167" i="2" s="1"/>
  <c r="AN167" i="2" s="1"/>
  <c r="W169" i="2"/>
  <c r="AJ169" i="2" s="1"/>
  <c r="N169" i="2"/>
  <c r="V169" i="2" s="1"/>
  <c r="AI169" i="2" s="1"/>
  <c r="CA118" i="2" s="1"/>
  <c r="AQ169" i="2"/>
  <c r="Q169" i="2"/>
  <c r="Y169" i="2" s="1"/>
  <c r="AL169" i="2" s="1"/>
  <c r="M169" i="2"/>
  <c r="U169" i="2" s="1"/>
  <c r="AH169" i="2" s="1"/>
  <c r="BZ118" i="2" s="1"/>
  <c r="P169" i="2"/>
  <c r="S169" i="2"/>
  <c r="AA169" i="2" s="1"/>
  <c r="AN169" i="2" s="1"/>
  <c r="CD118" i="2" s="1"/>
  <c r="W171" i="2"/>
  <c r="AJ171" i="2" s="1"/>
  <c r="N171" i="2"/>
  <c r="V171" i="2" s="1"/>
  <c r="AI171" i="2" s="1"/>
  <c r="CA120" i="2" s="1"/>
  <c r="AQ171" i="2"/>
  <c r="Q171" i="2"/>
  <c r="Y171" i="2" s="1"/>
  <c r="AL171" i="2" s="1"/>
  <c r="M171" i="2"/>
  <c r="U171" i="2" s="1"/>
  <c r="AH171" i="2" s="1"/>
  <c r="BZ120" i="2" s="1"/>
  <c r="P171" i="2"/>
  <c r="S171" i="2"/>
  <c r="AA171" i="2" s="1"/>
  <c r="AN171" i="2" s="1"/>
  <c r="CD120" i="2" s="1"/>
  <c r="W173" i="2"/>
  <c r="AJ173" i="2" s="1"/>
  <c r="N173" i="2"/>
  <c r="V173" i="2" s="1"/>
  <c r="AI173" i="2" s="1"/>
  <c r="CA122" i="2" s="1"/>
  <c r="AQ173" i="2"/>
  <c r="Q173" i="2"/>
  <c r="Y173" i="2" s="1"/>
  <c r="AL173" i="2" s="1"/>
  <c r="M173" i="2"/>
  <c r="U173" i="2" s="1"/>
  <c r="AH173" i="2" s="1"/>
  <c r="BZ122" i="2" s="1"/>
  <c r="P173" i="2"/>
  <c r="S173" i="2"/>
  <c r="AA173" i="2" s="1"/>
  <c r="AN173" i="2" s="1"/>
  <c r="CD122" i="2" s="1"/>
  <c r="AQ174" i="2"/>
  <c r="Q174" i="2"/>
  <c r="Y174" i="2" s="1"/>
  <c r="AL174" i="2" s="1"/>
  <c r="M174" i="2"/>
  <c r="U174" i="2" s="1"/>
  <c r="AH174" i="2" s="1"/>
  <c r="BZ123" i="2" s="1"/>
  <c r="W174" i="2"/>
  <c r="AJ174" i="2" s="1"/>
  <c r="P174" i="2"/>
  <c r="S174" i="2"/>
  <c r="AA174" i="2" s="1"/>
  <c r="AN174" i="2" s="1"/>
  <c r="CD123" i="2" s="1"/>
  <c r="N174" i="2"/>
  <c r="V174" i="2" s="1"/>
  <c r="AI174" i="2" s="1"/>
  <c r="CA123" i="2" s="1"/>
  <c r="AQ176" i="2"/>
  <c r="Q176" i="2"/>
  <c r="Y176" i="2" s="1"/>
  <c r="AL176" i="2" s="1"/>
  <c r="M176" i="2"/>
  <c r="U176" i="2" s="1"/>
  <c r="AH176" i="2" s="1"/>
  <c r="S176" i="2"/>
  <c r="AA176" i="2" s="1"/>
  <c r="AN176" i="2" s="1"/>
  <c r="N176" i="2"/>
  <c r="V176" i="2" s="1"/>
  <c r="AI176" i="2" s="1"/>
  <c r="W176" i="2"/>
  <c r="AJ176" i="2" s="1"/>
  <c r="P176" i="2"/>
  <c r="AQ177" i="2"/>
  <c r="Q177" i="2"/>
  <c r="Y177" i="2" s="1"/>
  <c r="AL177" i="2" s="1"/>
  <c r="M177" i="2"/>
  <c r="U177" i="2" s="1"/>
  <c r="AH177" i="2" s="1"/>
  <c r="BZ79" i="2" s="1"/>
  <c r="W177" i="2"/>
  <c r="AJ177" i="2" s="1"/>
  <c r="P177" i="2"/>
  <c r="S177" i="2"/>
  <c r="AA177" i="2" s="1"/>
  <c r="AN177" i="2" s="1"/>
  <c r="CD79" i="2" s="1"/>
  <c r="N177" i="2"/>
  <c r="V177" i="2" s="1"/>
  <c r="AI177" i="2" s="1"/>
  <c r="CA79" i="2" s="1"/>
  <c r="AQ186" i="2"/>
  <c r="Q186" i="2"/>
  <c r="Y186" i="2" s="1"/>
  <c r="AL186" i="2" s="1"/>
  <c r="M186" i="2"/>
  <c r="U186" i="2" s="1"/>
  <c r="AH186" i="2" s="1"/>
  <c r="S186" i="2"/>
  <c r="AA186" i="2" s="1"/>
  <c r="AN186" i="2" s="1"/>
  <c r="N186" i="2"/>
  <c r="V186" i="2" s="1"/>
  <c r="AI186" i="2" s="1"/>
  <c r="W186" i="2"/>
  <c r="AJ186" i="2" s="1"/>
  <c r="P186" i="2"/>
  <c r="AQ190" i="2"/>
  <c r="Q190" i="2"/>
  <c r="Y190" i="2" s="1"/>
  <c r="AL190" i="2" s="1"/>
  <c r="M190" i="2"/>
  <c r="U190" i="2" s="1"/>
  <c r="AH190" i="2" s="1"/>
  <c r="W190" i="2"/>
  <c r="AJ190" i="2" s="1"/>
  <c r="P190" i="2"/>
  <c r="S190" i="2"/>
  <c r="AA190" i="2" s="1"/>
  <c r="AN190" i="2" s="1"/>
  <c r="N190" i="2"/>
  <c r="V190" i="2" s="1"/>
  <c r="AI190" i="2" s="1"/>
  <c r="AQ191" i="2"/>
  <c r="Q191" i="2"/>
  <c r="Y191" i="2" s="1"/>
  <c r="AL191" i="2" s="1"/>
  <c r="M191" i="2"/>
  <c r="U191" i="2" s="1"/>
  <c r="AH191" i="2" s="1"/>
  <c r="BZ184" i="2" s="1"/>
  <c r="S191" i="2"/>
  <c r="AA191" i="2" s="1"/>
  <c r="AN191" i="2" s="1"/>
  <c r="CD184" i="2" s="1"/>
  <c r="N191" i="2"/>
  <c r="V191" i="2" s="1"/>
  <c r="AI191" i="2" s="1"/>
  <c r="CA184" i="2" s="1"/>
  <c r="BY184" i="2"/>
  <c r="W191" i="2"/>
  <c r="AJ191" i="2" s="1"/>
  <c r="P191" i="2"/>
  <c r="W200" i="2"/>
  <c r="AJ200" i="2" s="1"/>
  <c r="N200" i="2"/>
  <c r="V200" i="2" s="1"/>
  <c r="AI200" i="2" s="1"/>
  <c r="CA164" i="2" s="1"/>
  <c r="AQ200" i="2"/>
  <c r="Q200" i="2"/>
  <c r="Y200" i="2" s="1"/>
  <c r="AL200" i="2" s="1"/>
  <c r="M200" i="2"/>
  <c r="U200" i="2" s="1"/>
  <c r="AH200" i="2" s="1"/>
  <c r="BZ164" i="2" s="1"/>
  <c r="P200" i="2"/>
  <c r="BY164" i="2"/>
  <c r="S200" i="2"/>
  <c r="AA200" i="2" s="1"/>
  <c r="AN200" i="2" s="1"/>
  <c r="CD164" i="2" s="1"/>
  <c r="O162" i="2"/>
  <c r="O163" i="2"/>
  <c r="O164" i="2"/>
  <c r="O165" i="2"/>
  <c r="AQ178" i="2"/>
  <c r="Q178" i="2"/>
  <c r="Y178" i="2" s="1"/>
  <c r="AL178" i="2" s="1"/>
  <c r="M178" i="2"/>
  <c r="U178" i="2" s="1"/>
  <c r="AH178" i="2" s="1"/>
  <c r="BZ80" i="2" s="1"/>
  <c r="W178" i="2"/>
  <c r="AJ178" i="2" s="1"/>
  <c r="P178" i="2"/>
  <c r="S178" i="2"/>
  <c r="AA178" i="2" s="1"/>
  <c r="AN178" i="2" s="1"/>
  <c r="CD80" i="2" s="1"/>
  <c r="N178" i="2"/>
  <c r="V178" i="2" s="1"/>
  <c r="AI178" i="2" s="1"/>
  <c r="CA80" i="2" s="1"/>
  <c r="AQ179" i="2"/>
  <c r="Q179" i="2"/>
  <c r="Y179" i="2" s="1"/>
  <c r="AL179" i="2" s="1"/>
  <c r="M179" i="2"/>
  <c r="U179" i="2" s="1"/>
  <c r="AH179" i="2" s="1"/>
  <c r="BZ81" i="2" s="1"/>
  <c r="S179" i="2"/>
  <c r="AA179" i="2" s="1"/>
  <c r="AN179" i="2" s="1"/>
  <c r="CD81" i="2" s="1"/>
  <c r="N179" i="2"/>
  <c r="V179" i="2" s="1"/>
  <c r="AI179" i="2" s="1"/>
  <c r="CA81" i="2" s="1"/>
  <c r="W179" i="2"/>
  <c r="AJ179" i="2" s="1"/>
  <c r="P179" i="2"/>
  <c r="AQ181" i="2"/>
  <c r="Q181" i="2"/>
  <c r="Y181" i="2" s="1"/>
  <c r="AL181" i="2" s="1"/>
  <c r="M181" i="2"/>
  <c r="U181" i="2" s="1"/>
  <c r="AH181" i="2" s="1"/>
  <c r="BZ83" i="2" s="1"/>
  <c r="W181" i="2"/>
  <c r="AJ181" i="2" s="1"/>
  <c r="P181" i="2"/>
  <c r="S181" i="2"/>
  <c r="AA181" i="2" s="1"/>
  <c r="AN181" i="2" s="1"/>
  <c r="CD83" i="2" s="1"/>
  <c r="N181" i="2"/>
  <c r="V181" i="2" s="1"/>
  <c r="AI181" i="2" s="1"/>
  <c r="CA83" i="2" s="1"/>
  <c r="AQ192" i="2"/>
  <c r="Q192" i="2"/>
  <c r="Y192" i="2" s="1"/>
  <c r="AL192" i="2" s="1"/>
  <c r="M192" i="2"/>
  <c r="U192" i="2" s="1"/>
  <c r="AH192" i="2" s="1"/>
  <c r="BZ186" i="2" s="1"/>
  <c r="S192" i="2"/>
  <c r="AA192" i="2" s="1"/>
  <c r="AN192" i="2" s="1"/>
  <c r="CD186" i="2" s="1"/>
  <c r="N192" i="2"/>
  <c r="V192" i="2" s="1"/>
  <c r="AI192" i="2" s="1"/>
  <c r="CA186" i="2" s="1"/>
  <c r="W192" i="2"/>
  <c r="AJ192" i="2" s="1"/>
  <c r="P192" i="2"/>
  <c r="BY186" i="2"/>
  <c r="AQ193" i="2"/>
  <c r="Q193" i="2"/>
  <c r="Y193" i="2" s="1"/>
  <c r="AL193" i="2" s="1"/>
  <c r="M193" i="2"/>
  <c r="U193" i="2" s="1"/>
  <c r="AH193" i="2" s="1"/>
  <c r="BZ157" i="2" s="1"/>
  <c r="W193" i="2"/>
  <c r="AJ193" i="2" s="1"/>
  <c r="P193" i="2"/>
  <c r="S193" i="2"/>
  <c r="AA193" i="2" s="1"/>
  <c r="AN193" i="2" s="1"/>
  <c r="CD157" i="2" s="1"/>
  <c r="N193" i="2"/>
  <c r="V193" i="2" s="1"/>
  <c r="AI193" i="2" s="1"/>
  <c r="CA157" i="2" s="1"/>
  <c r="W204" i="2"/>
  <c r="AJ204" i="2" s="1"/>
  <c r="N204" i="2"/>
  <c r="V204" i="2" s="1"/>
  <c r="AI204" i="2" s="1"/>
  <c r="CA125" i="2" s="1"/>
  <c r="AQ204" i="2"/>
  <c r="Q204" i="2"/>
  <c r="Y204" i="2" s="1"/>
  <c r="AL204" i="2" s="1"/>
  <c r="M204" i="2"/>
  <c r="U204" i="2" s="1"/>
  <c r="AH204" i="2" s="1"/>
  <c r="BZ125" i="2" s="1"/>
  <c r="P204" i="2"/>
  <c r="S204" i="2"/>
  <c r="AA204" i="2" s="1"/>
  <c r="AN204" i="2" s="1"/>
  <c r="CD125" i="2" s="1"/>
  <c r="W202" i="2"/>
  <c r="AJ202" i="2" s="1"/>
  <c r="N202" i="2"/>
  <c r="V202" i="2" s="1"/>
  <c r="AI202" i="2" s="1"/>
  <c r="AQ202" i="2"/>
  <c r="Q202" i="2"/>
  <c r="Y202" i="2" s="1"/>
  <c r="AL202" i="2" s="1"/>
  <c r="M202" i="2"/>
  <c r="U202" i="2" s="1"/>
  <c r="AH202" i="2" s="1"/>
  <c r="P202" i="2"/>
  <c r="S202" i="2"/>
  <c r="AA202" i="2" s="1"/>
  <c r="AN202" i="2" s="1"/>
  <c r="W205" i="2"/>
  <c r="AJ205" i="2" s="1"/>
  <c r="N205" i="2"/>
  <c r="V205" i="2" s="1"/>
  <c r="AI205" i="2" s="1"/>
  <c r="CA126" i="2" s="1"/>
  <c r="AQ205" i="2"/>
  <c r="Q205" i="2"/>
  <c r="Y205" i="2" s="1"/>
  <c r="AL205" i="2" s="1"/>
  <c r="M205" i="2"/>
  <c r="U205" i="2" s="1"/>
  <c r="AH205" i="2" s="1"/>
  <c r="BZ126" i="2" s="1"/>
  <c r="P205" i="2"/>
  <c r="S205" i="2"/>
  <c r="AA205" i="2" s="1"/>
  <c r="AN205" i="2" s="1"/>
  <c r="CD126" i="2" s="1"/>
  <c r="W206" i="2"/>
  <c r="AJ206" i="2" s="1"/>
  <c r="N206" i="2"/>
  <c r="V206" i="2" s="1"/>
  <c r="AI206" i="2" s="1"/>
  <c r="CA127" i="2" s="1"/>
  <c r="Q206" i="2"/>
  <c r="Y206" i="2" s="1"/>
  <c r="AL206" i="2" s="1"/>
  <c r="M206" i="2"/>
  <c r="U206" i="2" s="1"/>
  <c r="AH206" i="2" s="1"/>
  <c r="BZ127" i="2" s="1"/>
  <c r="P206" i="2"/>
  <c r="AQ206" i="2"/>
  <c r="S206" i="2"/>
  <c r="AA206" i="2" s="1"/>
  <c r="AN206" i="2" s="1"/>
  <c r="CD127" i="2" s="1"/>
  <c r="P209" i="2"/>
  <c r="W209" i="2"/>
  <c r="AJ209" i="2" s="1"/>
  <c r="N209" i="2"/>
  <c r="V209" i="2" s="1"/>
  <c r="AI209" i="2" s="1"/>
  <c r="CA130" i="2" s="1"/>
  <c r="AQ209" i="2"/>
  <c r="M209" i="2"/>
  <c r="U209" i="2" s="1"/>
  <c r="AH209" i="2" s="1"/>
  <c r="BZ130" i="2" s="1"/>
  <c r="S209" i="2"/>
  <c r="AA209" i="2" s="1"/>
  <c r="AN209" i="2" s="1"/>
  <c r="CD130" i="2" s="1"/>
  <c r="Q209" i="2"/>
  <c r="Y209" i="2" s="1"/>
  <c r="AL209" i="2" s="1"/>
  <c r="W201" i="2"/>
  <c r="AJ201" i="2" s="1"/>
  <c r="N201" i="2"/>
  <c r="V201" i="2" s="1"/>
  <c r="AI201" i="2" s="1"/>
  <c r="CA187" i="2" s="1"/>
  <c r="AQ201" i="2"/>
  <c r="Q201" i="2"/>
  <c r="Y201" i="2" s="1"/>
  <c r="AL201" i="2" s="1"/>
  <c r="M201" i="2"/>
  <c r="U201" i="2" s="1"/>
  <c r="AH201" i="2" s="1"/>
  <c r="BZ187" i="2" s="1"/>
  <c r="P201" i="2"/>
  <c r="S201" i="2"/>
  <c r="AA201" i="2" s="1"/>
  <c r="AN201" i="2" s="1"/>
  <c r="CD187" i="2" s="1"/>
  <c r="W203" i="2"/>
  <c r="AJ203" i="2" s="1"/>
  <c r="N203" i="2"/>
  <c r="V203" i="2" s="1"/>
  <c r="AI203" i="2" s="1"/>
  <c r="CA124" i="2" s="1"/>
  <c r="AQ203" i="2"/>
  <c r="Q203" i="2"/>
  <c r="Y203" i="2" s="1"/>
  <c r="AL203" i="2" s="1"/>
  <c r="M203" i="2"/>
  <c r="U203" i="2" s="1"/>
  <c r="AH203" i="2" s="1"/>
  <c r="BZ124" i="2" s="1"/>
  <c r="P203" i="2"/>
  <c r="S203" i="2"/>
  <c r="AA203" i="2" s="1"/>
  <c r="AN203" i="2" s="1"/>
  <c r="CD124" i="2" s="1"/>
  <c r="P208" i="2"/>
  <c r="W208" i="2"/>
  <c r="AJ208" i="2" s="1"/>
  <c r="N208" i="2"/>
  <c r="V208" i="2" s="1"/>
  <c r="AI208" i="2" s="1"/>
  <c r="CA129" i="2" s="1"/>
  <c r="S208" i="2"/>
  <c r="AA208" i="2" s="1"/>
  <c r="AN208" i="2" s="1"/>
  <c r="CD129" i="2" s="1"/>
  <c r="Q208" i="2"/>
  <c r="Y208" i="2" s="1"/>
  <c r="AL208" i="2" s="1"/>
  <c r="AQ208" i="2"/>
  <c r="M208" i="2"/>
  <c r="U208" i="2" s="1"/>
  <c r="AH208" i="2" s="1"/>
  <c r="BZ129" i="2" s="1"/>
  <c r="AA207" i="2"/>
  <c r="AN207" i="2" s="1"/>
  <c r="CD128" i="2" s="1"/>
  <c r="P210" i="2"/>
  <c r="W210" i="2"/>
  <c r="AJ210" i="2" s="1"/>
  <c r="N210" i="2"/>
  <c r="V210" i="2" s="1"/>
  <c r="AI210" i="2" s="1"/>
  <c r="CA131" i="2" s="1"/>
  <c r="P212" i="2"/>
  <c r="W212" i="2"/>
  <c r="AJ212" i="2" s="1"/>
  <c r="N212" i="2"/>
  <c r="V212" i="2" s="1"/>
  <c r="AI212" i="2" s="1"/>
  <c r="CA188" i="2" s="1"/>
  <c r="P214" i="2"/>
  <c r="W214" i="2"/>
  <c r="AJ214" i="2" s="1"/>
  <c r="N214" i="2"/>
  <c r="V214" i="2" s="1"/>
  <c r="AI214" i="2" s="1"/>
  <c r="CA166" i="2" s="1"/>
  <c r="P217" i="2"/>
  <c r="S217" i="2"/>
  <c r="AA217" i="2" s="1"/>
  <c r="AN217" i="2" s="1"/>
  <c r="CD169" i="2" s="1"/>
  <c r="W217" i="2"/>
  <c r="AJ217" i="2" s="1"/>
  <c r="N217" i="2"/>
  <c r="V217" i="2" s="1"/>
  <c r="AI217" i="2" s="1"/>
  <c r="CA169" i="2" s="1"/>
  <c r="AQ217" i="2"/>
  <c r="Q217" i="2"/>
  <c r="Y217" i="2" s="1"/>
  <c r="AL217" i="2" s="1"/>
  <c r="M217" i="2"/>
  <c r="U217" i="2" s="1"/>
  <c r="AH217" i="2" s="1"/>
  <c r="BZ169" i="2" s="1"/>
  <c r="W218" i="2"/>
  <c r="AJ218" i="2" s="1"/>
  <c r="N218" i="2"/>
  <c r="V218" i="2" s="1"/>
  <c r="AI218" i="2" s="1"/>
  <c r="CA170" i="2" s="1"/>
  <c r="AQ218" i="2"/>
  <c r="Q218" i="2"/>
  <c r="Y218" i="2" s="1"/>
  <c r="AL218" i="2" s="1"/>
  <c r="M218" i="2"/>
  <c r="U218" i="2" s="1"/>
  <c r="AH218" i="2" s="1"/>
  <c r="BZ170" i="2" s="1"/>
  <c r="P218" i="2"/>
  <c r="S218" i="2"/>
  <c r="AA218" i="2" s="1"/>
  <c r="AN218" i="2" s="1"/>
  <c r="CD170" i="2" s="1"/>
  <c r="P219" i="2"/>
  <c r="S219" i="2"/>
  <c r="AA219" i="2" s="1"/>
  <c r="AN219" i="2" s="1"/>
  <c r="CD171" i="2" s="1"/>
  <c r="W219" i="2"/>
  <c r="AJ219" i="2" s="1"/>
  <c r="N219" i="2"/>
  <c r="V219" i="2" s="1"/>
  <c r="AI219" i="2" s="1"/>
  <c r="CA171" i="2" s="1"/>
  <c r="AQ219" i="2"/>
  <c r="Q219" i="2"/>
  <c r="Y219" i="2" s="1"/>
  <c r="AL219" i="2" s="1"/>
  <c r="M219" i="2"/>
  <c r="U219" i="2" s="1"/>
  <c r="AH219" i="2" s="1"/>
  <c r="BZ171" i="2" s="1"/>
  <c r="W220" i="2"/>
  <c r="AJ220" i="2" s="1"/>
  <c r="N220" i="2"/>
  <c r="V220" i="2" s="1"/>
  <c r="AI220" i="2" s="1"/>
  <c r="AQ220" i="2"/>
  <c r="Q220" i="2"/>
  <c r="Y220" i="2" s="1"/>
  <c r="AL220" i="2" s="1"/>
  <c r="M220" i="2"/>
  <c r="U220" i="2" s="1"/>
  <c r="AH220" i="2" s="1"/>
  <c r="P220" i="2"/>
  <c r="S220" i="2"/>
  <c r="AA220" i="2" s="1"/>
  <c r="AN220" i="2" s="1"/>
  <c r="P221" i="2"/>
  <c r="S221" i="2"/>
  <c r="AA221" i="2" s="1"/>
  <c r="AN221" i="2" s="1"/>
  <c r="CD185" i="2" s="1"/>
  <c r="W221" i="2"/>
  <c r="AJ221" i="2" s="1"/>
  <c r="N221" i="2"/>
  <c r="V221" i="2" s="1"/>
  <c r="AI221" i="2" s="1"/>
  <c r="CA185" i="2" s="1"/>
  <c r="AQ221" i="2"/>
  <c r="Q221" i="2"/>
  <c r="Y221" i="2" s="1"/>
  <c r="AL221" i="2" s="1"/>
  <c r="M221" i="2"/>
  <c r="U221" i="2" s="1"/>
  <c r="AH221" i="2" s="1"/>
  <c r="BZ185" i="2" s="1"/>
  <c r="W222" i="2"/>
  <c r="AJ222" i="2" s="1"/>
  <c r="N222" i="2"/>
  <c r="V222" i="2" s="1"/>
  <c r="AI222" i="2" s="1"/>
  <c r="CA132" i="2" s="1"/>
  <c r="AQ222" i="2"/>
  <c r="Q222" i="2"/>
  <c r="Y222" i="2" s="1"/>
  <c r="AL222" i="2" s="1"/>
  <c r="M222" i="2"/>
  <c r="U222" i="2" s="1"/>
  <c r="AH222" i="2" s="1"/>
  <c r="BZ132" i="2" s="1"/>
  <c r="P222" i="2"/>
  <c r="S222" i="2"/>
  <c r="AA222" i="2" s="1"/>
  <c r="AN222" i="2" s="1"/>
  <c r="CD132" i="2" s="1"/>
  <c r="P223" i="2"/>
  <c r="S223" i="2"/>
  <c r="AA223" i="2" s="1"/>
  <c r="AN223" i="2" s="1"/>
  <c r="CD133" i="2" s="1"/>
  <c r="W223" i="2"/>
  <c r="AJ223" i="2" s="1"/>
  <c r="N223" i="2"/>
  <c r="V223" i="2" s="1"/>
  <c r="AI223" i="2" s="1"/>
  <c r="CA133" i="2" s="1"/>
  <c r="AQ223" i="2"/>
  <c r="Q223" i="2"/>
  <c r="Y223" i="2" s="1"/>
  <c r="AL223" i="2" s="1"/>
  <c r="M223" i="2"/>
  <c r="U223" i="2" s="1"/>
  <c r="AH223" i="2" s="1"/>
  <c r="BZ133" i="2" s="1"/>
  <c r="W224" i="2"/>
  <c r="AJ224" i="2" s="1"/>
  <c r="N224" i="2"/>
  <c r="V224" i="2" s="1"/>
  <c r="AI224" i="2" s="1"/>
  <c r="CA134" i="2" s="1"/>
  <c r="AQ224" i="2"/>
  <c r="Q224" i="2"/>
  <c r="Y224" i="2" s="1"/>
  <c r="AL224" i="2" s="1"/>
  <c r="M224" i="2"/>
  <c r="U224" i="2" s="1"/>
  <c r="AH224" i="2" s="1"/>
  <c r="BZ134" i="2" s="1"/>
  <c r="P224" i="2"/>
  <c r="S224" i="2"/>
  <c r="AA224" i="2" s="1"/>
  <c r="AN224" i="2" s="1"/>
  <c r="CD134" i="2" s="1"/>
  <c r="P225" i="2"/>
  <c r="S225" i="2"/>
  <c r="AA225" i="2" s="1"/>
  <c r="AN225" i="2" s="1"/>
  <c r="CD135" i="2" s="1"/>
  <c r="W225" i="2"/>
  <c r="AJ225" i="2" s="1"/>
  <c r="N225" i="2"/>
  <c r="V225" i="2" s="1"/>
  <c r="AI225" i="2" s="1"/>
  <c r="CA135" i="2" s="1"/>
  <c r="AQ225" i="2"/>
  <c r="Q225" i="2"/>
  <c r="Y225" i="2" s="1"/>
  <c r="AL225" i="2" s="1"/>
  <c r="M225" i="2"/>
  <c r="U225" i="2" s="1"/>
  <c r="AH225" i="2" s="1"/>
  <c r="BZ135" i="2" s="1"/>
  <c r="W226" i="2"/>
  <c r="AJ226" i="2" s="1"/>
  <c r="N226" i="2"/>
  <c r="V226" i="2" s="1"/>
  <c r="AI226" i="2" s="1"/>
  <c r="CA136" i="2" s="1"/>
  <c r="AQ226" i="2"/>
  <c r="Q226" i="2"/>
  <c r="Y226" i="2" s="1"/>
  <c r="AL226" i="2" s="1"/>
  <c r="M226" i="2"/>
  <c r="U226" i="2" s="1"/>
  <c r="AH226" i="2" s="1"/>
  <c r="BZ136" i="2" s="1"/>
  <c r="P226" i="2"/>
  <c r="S226" i="2"/>
  <c r="AA226" i="2" s="1"/>
  <c r="AN226" i="2" s="1"/>
  <c r="CD136" i="2" s="1"/>
  <c r="P227" i="2"/>
  <c r="S227" i="2"/>
  <c r="AA227" i="2" s="1"/>
  <c r="AN227" i="2" s="1"/>
  <c r="CD137" i="2" s="1"/>
  <c r="W227" i="2"/>
  <c r="AJ227" i="2" s="1"/>
  <c r="N227" i="2"/>
  <c r="V227" i="2" s="1"/>
  <c r="AI227" i="2" s="1"/>
  <c r="CA137" i="2" s="1"/>
  <c r="AQ227" i="2"/>
  <c r="Q227" i="2"/>
  <c r="Y227" i="2" s="1"/>
  <c r="AL227" i="2" s="1"/>
  <c r="M227" i="2"/>
  <c r="U227" i="2" s="1"/>
  <c r="AH227" i="2" s="1"/>
  <c r="BZ137" i="2" s="1"/>
  <c r="W228" i="2"/>
  <c r="AJ228" i="2" s="1"/>
  <c r="N228" i="2"/>
  <c r="V228" i="2" s="1"/>
  <c r="AI228" i="2" s="1"/>
  <c r="CA138" i="2" s="1"/>
  <c r="AQ228" i="2"/>
  <c r="Q228" i="2"/>
  <c r="Y228" i="2" s="1"/>
  <c r="AL228" i="2" s="1"/>
  <c r="M228" i="2"/>
  <c r="U228" i="2" s="1"/>
  <c r="AH228" i="2" s="1"/>
  <c r="BZ138" i="2" s="1"/>
  <c r="P228" i="2"/>
  <c r="S228" i="2"/>
  <c r="AA228" i="2" s="1"/>
  <c r="AN228" i="2" s="1"/>
  <c r="CD138" i="2" s="1"/>
  <c r="P229" i="2"/>
  <c r="S229" i="2"/>
  <c r="AA229" i="2" s="1"/>
  <c r="AN229" i="2" s="1"/>
  <c r="W229" i="2"/>
  <c r="AJ229" i="2" s="1"/>
  <c r="N229" i="2"/>
  <c r="V229" i="2" s="1"/>
  <c r="AI229" i="2" s="1"/>
  <c r="AQ229" i="2"/>
  <c r="Q229" i="2"/>
  <c r="Y229" i="2" s="1"/>
  <c r="AL229" i="2" s="1"/>
  <c r="M229" i="2"/>
  <c r="U229" i="2" s="1"/>
  <c r="AH229" i="2" s="1"/>
  <c r="W230" i="2"/>
  <c r="AJ230" i="2" s="1"/>
  <c r="N230" i="2"/>
  <c r="V230" i="2" s="1"/>
  <c r="AI230" i="2" s="1"/>
  <c r="AQ230" i="2"/>
  <c r="Q230" i="2"/>
  <c r="Y230" i="2" s="1"/>
  <c r="AL230" i="2" s="1"/>
  <c r="M230" i="2"/>
  <c r="U230" i="2" s="1"/>
  <c r="AH230" i="2" s="1"/>
  <c r="P230" i="2"/>
  <c r="S230" i="2"/>
  <c r="AA230" i="2" s="1"/>
  <c r="AN230" i="2" s="1"/>
  <c r="P231" i="2"/>
  <c r="S231" i="2"/>
  <c r="AA231" i="2" s="1"/>
  <c r="AN231" i="2" s="1"/>
  <c r="W231" i="2"/>
  <c r="AJ231" i="2" s="1"/>
  <c r="N231" i="2"/>
  <c r="V231" i="2" s="1"/>
  <c r="AI231" i="2" s="1"/>
  <c r="AQ231" i="2"/>
  <c r="Q231" i="2"/>
  <c r="Y231" i="2" s="1"/>
  <c r="AL231" i="2" s="1"/>
  <c r="M231" i="2"/>
  <c r="U231" i="2" s="1"/>
  <c r="AH231" i="2" s="1"/>
  <c r="W232" i="2"/>
  <c r="AJ232" i="2" s="1"/>
  <c r="N232" i="2"/>
  <c r="V232" i="2" s="1"/>
  <c r="AI232" i="2" s="1"/>
  <c r="AQ232" i="2"/>
  <c r="Q232" i="2"/>
  <c r="Y232" i="2" s="1"/>
  <c r="AL232" i="2" s="1"/>
  <c r="M232" i="2"/>
  <c r="U232" i="2" s="1"/>
  <c r="AH232" i="2" s="1"/>
  <c r="P232" i="2"/>
  <c r="S232" i="2"/>
  <c r="AA232" i="2" s="1"/>
  <c r="AN232" i="2" s="1"/>
  <c r="P233" i="2"/>
  <c r="S233" i="2"/>
  <c r="AA233" i="2" s="1"/>
  <c r="AN233" i="2" s="1"/>
  <c r="W233" i="2"/>
  <c r="AJ233" i="2" s="1"/>
  <c r="N233" i="2"/>
  <c r="V233" i="2" s="1"/>
  <c r="AI233" i="2" s="1"/>
  <c r="AQ233" i="2"/>
  <c r="Q233" i="2"/>
  <c r="Y233" i="2" s="1"/>
  <c r="AL233" i="2" s="1"/>
  <c r="M233" i="2"/>
  <c r="U233" i="2" s="1"/>
  <c r="AH233" i="2" s="1"/>
  <c r="X235" i="2"/>
  <c r="AK235" i="2" s="1"/>
  <c r="R235" i="2"/>
  <c r="Z235" i="2" s="1"/>
  <c r="AM235" i="2" s="1"/>
  <c r="X236" i="2"/>
  <c r="AK236" i="2" s="1"/>
  <c r="R236" i="2"/>
  <c r="Z236" i="2" s="1"/>
  <c r="AM236" i="2" s="1"/>
  <c r="M207" i="2"/>
  <c r="U207" i="2" s="1"/>
  <c r="AH207" i="2" s="1"/>
  <c r="BZ128" i="2" s="1"/>
  <c r="Q210" i="2"/>
  <c r="Y210" i="2" s="1"/>
  <c r="AL210" i="2" s="1"/>
  <c r="M211" i="2"/>
  <c r="U211" i="2" s="1"/>
  <c r="AH211" i="2" s="1"/>
  <c r="Q212" i="2"/>
  <c r="Y212" i="2" s="1"/>
  <c r="AL212" i="2" s="1"/>
  <c r="M213" i="2"/>
  <c r="U213" i="2" s="1"/>
  <c r="AH213" i="2" s="1"/>
  <c r="BZ165" i="2" s="1"/>
  <c r="Q214" i="2"/>
  <c r="Y214" i="2" s="1"/>
  <c r="AL214" i="2" s="1"/>
  <c r="M215" i="2"/>
  <c r="U215" i="2" s="1"/>
  <c r="AH215" i="2" s="1"/>
  <c r="BZ167" i="2" s="1"/>
  <c r="P207" i="2"/>
  <c r="W207" i="2"/>
  <c r="AJ207" i="2" s="1"/>
  <c r="N207" i="2"/>
  <c r="V207" i="2" s="1"/>
  <c r="AI207" i="2" s="1"/>
  <c r="CA128" i="2" s="1"/>
  <c r="S210" i="2"/>
  <c r="AA210" i="2" s="1"/>
  <c r="AN210" i="2" s="1"/>
  <c r="CD131" i="2" s="1"/>
  <c r="P211" i="2"/>
  <c r="W211" i="2"/>
  <c r="AJ211" i="2" s="1"/>
  <c r="N211" i="2"/>
  <c r="V211" i="2" s="1"/>
  <c r="AI211" i="2" s="1"/>
  <c r="S212" i="2"/>
  <c r="AA212" i="2" s="1"/>
  <c r="AN212" i="2" s="1"/>
  <c r="CD188" i="2" s="1"/>
  <c r="P213" i="2"/>
  <c r="W213" i="2"/>
  <c r="AJ213" i="2" s="1"/>
  <c r="N213" i="2"/>
  <c r="V213" i="2" s="1"/>
  <c r="AI213" i="2" s="1"/>
  <c r="CA165" i="2" s="1"/>
  <c r="S214" i="2"/>
  <c r="AA214" i="2" s="1"/>
  <c r="AN214" i="2" s="1"/>
  <c r="CD166" i="2" s="1"/>
  <c r="P215" i="2"/>
  <c r="W215" i="2"/>
  <c r="AJ215" i="2" s="1"/>
  <c r="N215" i="2"/>
  <c r="V215" i="2" s="1"/>
  <c r="AI215" i="2" s="1"/>
  <c r="CA167" i="2" s="1"/>
  <c r="AQ216" i="2"/>
  <c r="Q216" i="2"/>
  <c r="Y216" i="2" s="1"/>
  <c r="AL216" i="2" s="1"/>
  <c r="M216" i="2"/>
  <c r="U216" i="2" s="1"/>
  <c r="AH216" i="2" s="1"/>
  <c r="BZ168" i="2" s="1"/>
  <c r="S216" i="2"/>
  <c r="AA216" i="2" s="1"/>
  <c r="AN216" i="2" s="1"/>
  <c r="CD168" i="2" s="1"/>
  <c r="Q207" i="2"/>
  <c r="Y207" i="2" s="1"/>
  <c r="AL207" i="2" s="1"/>
  <c r="M210" i="2"/>
  <c r="U210" i="2" s="1"/>
  <c r="AH210" i="2" s="1"/>
  <c r="BZ131" i="2" s="1"/>
  <c r="AQ210" i="2"/>
  <c r="Q211" i="2"/>
  <c r="Y211" i="2" s="1"/>
  <c r="AL211" i="2" s="1"/>
  <c r="M212" i="2"/>
  <c r="U212" i="2" s="1"/>
  <c r="AH212" i="2" s="1"/>
  <c r="BZ188" i="2" s="1"/>
  <c r="AQ212" i="2"/>
  <c r="Q213" i="2"/>
  <c r="Y213" i="2" s="1"/>
  <c r="AL213" i="2" s="1"/>
  <c r="M214" i="2"/>
  <c r="U214" i="2" s="1"/>
  <c r="AH214" i="2" s="1"/>
  <c r="BZ166" i="2" s="1"/>
  <c r="AQ214" i="2"/>
  <c r="Q215" i="2"/>
  <c r="Y215" i="2" s="1"/>
  <c r="AL215" i="2" s="1"/>
  <c r="Q234" i="2"/>
  <c r="Y234" i="2" s="1"/>
  <c r="AL234" i="2" s="1"/>
  <c r="W234" i="2"/>
  <c r="AJ234" i="2" s="1"/>
  <c r="N235" i="2"/>
  <c r="V235" i="2" s="1"/>
  <c r="AI235" i="2" s="1"/>
  <c r="W235" i="2"/>
  <c r="AJ235" i="2" s="1"/>
  <c r="AQ237" i="2"/>
  <c r="Q237" i="2"/>
  <c r="Y237" i="2" s="1"/>
  <c r="AL237" i="2" s="1"/>
  <c r="M237" i="2"/>
  <c r="U237" i="2" s="1"/>
  <c r="AH237" i="2" s="1"/>
  <c r="S237" i="2"/>
  <c r="AA237" i="2" s="1"/>
  <c r="AN237" i="2" s="1"/>
  <c r="N239" i="2"/>
  <c r="V239" i="2" s="1"/>
  <c r="AI239" i="2" s="1"/>
  <c r="CA192" i="2" s="1"/>
  <c r="W239" i="2"/>
  <c r="AJ239" i="2" s="1"/>
  <c r="AQ241" i="2"/>
  <c r="Q241" i="2"/>
  <c r="Y241" i="2" s="1"/>
  <c r="AL241" i="2" s="1"/>
  <c r="M241" i="2"/>
  <c r="U241" i="2" s="1"/>
  <c r="AH241" i="2" s="1"/>
  <c r="BZ173" i="2" s="1"/>
  <c r="S241" i="2"/>
  <c r="AA241" i="2" s="1"/>
  <c r="AN241" i="2" s="1"/>
  <c r="CD173" i="2" s="1"/>
  <c r="N243" i="2"/>
  <c r="V243" i="2" s="1"/>
  <c r="AI243" i="2" s="1"/>
  <c r="CA175" i="2" s="1"/>
  <c r="W243" i="2"/>
  <c r="AJ243" i="2" s="1"/>
  <c r="W245" i="2"/>
  <c r="AJ245" i="2" s="1"/>
  <c r="N245" i="2"/>
  <c r="V245" i="2" s="1"/>
  <c r="AI245" i="2" s="1"/>
  <c r="CA176" i="2" s="1"/>
  <c r="AQ245" i="2"/>
  <c r="Q245" i="2"/>
  <c r="Y245" i="2" s="1"/>
  <c r="AL245" i="2" s="1"/>
  <c r="M245" i="2"/>
  <c r="U245" i="2" s="1"/>
  <c r="AH245" i="2" s="1"/>
  <c r="BZ176" i="2" s="1"/>
  <c r="P245" i="2"/>
  <c r="S245" i="2"/>
  <c r="AA245" i="2" s="1"/>
  <c r="AN245" i="2" s="1"/>
  <c r="CD176" i="2" s="1"/>
  <c r="P246" i="2"/>
  <c r="S246" i="2"/>
  <c r="AA246" i="2" s="1"/>
  <c r="AN246" i="2" s="1"/>
  <c r="CD177" i="2" s="1"/>
  <c r="W246" i="2"/>
  <c r="AJ246" i="2" s="1"/>
  <c r="N246" i="2"/>
  <c r="V246" i="2" s="1"/>
  <c r="AI246" i="2" s="1"/>
  <c r="CA177" i="2" s="1"/>
  <c r="AQ246" i="2"/>
  <c r="Q246" i="2"/>
  <c r="Y246" i="2" s="1"/>
  <c r="AL246" i="2" s="1"/>
  <c r="M246" i="2"/>
  <c r="U246" i="2" s="1"/>
  <c r="AH246" i="2" s="1"/>
  <c r="BZ177" i="2" s="1"/>
  <c r="W247" i="2"/>
  <c r="AJ247" i="2" s="1"/>
  <c r="N247" i="2"/>
  <c r="V247" i="2" s="1"/>
  <c r="AI247" i="2" s="1"/>
  <c r="CA178" i="2" s="1"/>
  <c r="AQ247" i="2"/>
  <c r="Q247" i="2"/>
  <c r="Y247" i="2" s="1"/>
  <c r="AL247" i="2" s="1"/>
  <c r="M247" i="2"/>
  <c r="U247" i="2" s="1"/>
  <c r="AH247" i="2" s="1"/>
  <c r="BZ178" i="2" s="1"/>
  <c r="P247" i="2"/>
  <c r="S247" i="2"/>
  <c r="AA247" i="2" s="1"/>
  <c r="AN247" i="2" s="1"/>
  <c r="CD178" i="2" s="1"/>
  <c r="P248" i="2"/>
  <c r="S248" i="2"/>
  <c r="AA248" i="2" s="1"/>
  <c r="AN248" i="2" s="1"/>
  <c r="W248" i="2"/>
  <c r="AJ248" i="2" s="1"/>
  <c r="N248" i="2"/>
  <c r="V248" i="2" s="1"/>
  <c r="AI248" i="2" s="1"/>
  <c r="AQ248" i="2"/>
  <c r="Q248" i="2"/>
  <c r="Y248" i="2" s="1"/>
  <c r="AL248" i="2" s="1"/>
  <c r="M248" i="2"/>
  <c r="U248" i="2" s="1"/>
  <c r="AH248" i="2" s="1"/>
  <c r="W249" i="2"/>
  <c r="AJ249" i="2" s="1"/>
  <c r="N249" i="2"/>
  <c r="V249" i="2" s="1"/>
  <c r="AI249" i="2" s="1"/>
  <c r="AQ249" i="2"/>
  <c r="Q249" i="2"/>
  <c r="Y249" i="2" s="1"/>
  <c r="AL249" i="2" s="1"/>
  <c r="M249" i="2"/>
  <c r="U249" i="2" s="1"/>
  <c r="AH249" i="2" s="1"/>
  <c r="P249" i="2"/>
  <c r="S249" i="2"/>
  <c r="AA249" i="2" s="1"/>
  <c r="AN249" i="2" s="1"/>
  <c r="P250" i="2"/>
  <c r="S250" i="2"/>
  <c r="AA250" i="2" s="1"/>
  <c r="AN250" i="2" s="1"/>
  <c r="CD139" i="2" s="1"/>
  <c r="W250" i="2"/>
  <c r="AJ250" i="2" s="1"/>
  <c r="N250" i="2"/>
  <c r="V250" i="2" s="1"/>
  <c r="AI250" i="2" s="1"/>
  <c r="CA139" i="2" s="1"/>
  <c r="AQ250" i="2"/>
  <c r="Q250" i="2"/>
  <c r="Y250" i="2" s="1"/>
  <c r="AL250" i="2" s="1"/>
  <c r="M250" i="2"/>
  <c r="U250" i="2" s="1"/>
  <c r="AH250" i="2" s="1"/>
  <c r="BZ139" i="2" s="1"/>
  <c r="AQ251" i="2"/>
  <c r="Q251" i="2"/>
  <c r="Y251" i="2" s="1"/>
  <c r="AL251" i="2" s="1"/>
  <c r="M251" i="2"/>
  <c r="U251" i="2" s="1"/>
  <c r="AH251" i="2" s="1"/>
  <c r="BZ140" i="2" s="1"/>
  <c r="S251" i="2"/>
  <c r="AA251" i="2" s="1"/>
  <c r="AN251" i="2" s="1"/>
  <c r="CD140" i="2" s="1"/>
  <c r="N251" i="2"/>
  <c r="V251" i="2" s="1"/>
  <c r="AI251" i="2" s="1"/>
  <c r="CA140" i="2" s="1"/>
  <c r="W251" i="2"/>
  <c r="AJ251" i="2" s="1"/>
  <c r="P251" i="2"/>
  <c r="M234" i="2"/>
  <c r="U234" i="2" s="1"/>
  <c r="AH234" i="2" s="1"/>
  <c r="S236" i="2"/>
  <c r="AA236" i="2" s="1"/>
  <c r="AN236" i="2" s="1"/>
  <c r="AQ236" i="2"/>
  <c r="Q236" i="2"/>
  <c r="Y236" i="2" s="1"/>
  <c r="AL236" i="2" s="1"/>
  <c r="M236" i="2"/>
  <c r="U236" i="2" s="1"/>
  <c r="AH236" i="2" s="1"/>
  <c r="S240" i="2"/>
  <c r="AA240" i="2" s="1"/>
  <c r="AN240" i="2" s="1"/>
  <c r="CD172" i="2" s="1"/>
  <c r="AQ240" i="2"/>
  <c r="Q240" i="2"/>
  <c r="Y240" i="2" s="1"/>
  <c r="AL240" i="2" s="1"/>
  <c r="M240" i="2"/>
  <c r="U240" i="2" s="1"/>
  <c r="AH240" i="2" s="1"/>
  <c r="BZ172" i="2" s="1"/>
  <c r="P244" i="2"/>
  <c r="S244" i="2"/>
  <c r="AA244" i="2" s="1"/>
  <c r="AN244" i="2" s="1"/>
  <c r="CD189" i="2" s="1"/>
  <c r="AQ244" i="2"/>
  <c r="Q244" i="2"/>
  <c r="Y244" i="2" s="1"/>
  <c r="AL244" i="2" s="1"/>
  <c r="M244" i="2"/>
  <c r="U244" i="2" s="1"/>
  <c r="AH244" i="2" s="1"/>
  <c r="BZ189" i="2" s="1"/>
  <c r="W244" i="2"/>
  <c r="AJ244" i="2" s="1"/>
  <c r="AQ235" i="2"/>
  <c r="Q235" i="2"/>
  <c r="Y235" i="2" s="1"/>
  <c r="AL235" i="2" s="1"/>
  <c r="M235" i="2"/>
  <c r="U235" i="2" s="1"/>
  <c r="AH235" i="2" s="1"/>
  <c r="S235" i="2"/>
  <c r="AA235" i="2" s="1"/>
  <c r="AN235" i="2" s="1"/>
  <c r="N237" i="2"/>
  <c r="V237" i="2" s="1"/>
  <c r="AI237" i="2" s="1"/>
  <c r="W237" i="2"/>
  <c r="AJ237" i="2" s="1"/>
  <c r="AQ239" i="2"/>
  <c r="Q239" i="2"/>
  <c r="Y239" i="2" s="1"/>
  <c r="AL239" i="2" s="1"/>
  <c r="M239" i="2"/>
  <c r="U239" i="2" s="1"/>
  <c r="AH239" i="2" s="1"/>
  <c r="BZ192" i="2" s="1"/>
  <c r="S239" i="2"/>
  <c r="AA239" i="2" s="1"/>
  <c r="AN239" i="2" s="1"/>
  <c r="CD192" i="2" s="1"/>
  <c r="N241" i="2"/>
  <c r="V241" i="2" s="1"/>
  <c r="AI241" i="2" s="1"/>
  <c r="CA173" i="2" s="1"/>
  <c r="W241" i="2"/>
  <c r="AJ241" i="2" s="1"/>
  <c r="AQ243" i="2"/>
  <c r="Q243" i="2"/>
  <c r="Y243" i="2" s="1"/>
  <c r="AL243" i="2" s="1"/>
  <c r="M243" i="2"/>
  <c r="U243" i="2" s="1"/>
  <c r="AH243" i="2" s="1"/>
  <c r="BZ175" i="2" s="1"/>
  <c r="S243" i="2"/>
  <c r="AA243" i="2" s="1"/>
  <c r="AN243" i="2" s="1"/>
  <c r="CD175" i="2" s="1"/>
  <c r="S234" i="2"/>
  <c r="AA234" i="2" s="1"/>
  <c r="AN234" i="2" s="1"/>
  <c r="AQ234" i="2"/>
  <c r="P234" i="2"/>
  <c r="N236" i="2"/>
  <c r="V236" i="2" s="1"/>
  <c r="AI236" i="2" s="1"/>
  <c r="W236" i="2"/>
  <c r="AJ236" i="2" s="1"/>
  <c r="P237" i="2"/>
  <c r="O238" i="2"/>
  <c r="N240" i="2"/>
  <c r="V240" i="2" s="1"/>
  <c r="AI240" i="2" s="1"/>
  <c r="CA172" i="2" s="1"/>
  <c r="W240" i="2"/>
  <c r="AJ240" i="2" s="1"/>
  <c r="P241" i="2"/>
  <c r="O242" i="2"/>
  <c r="N244" i="2"/>
  <c r="V244" i="2" s="1"/>
  <c r="AI244" i="2" s="1"/>
  <c r="CA189" i="2" s="1"/>
  <c r="X259" i="2"/>
  <c r="AK259" i="2" s="1"/>
  <c r="R259" i="2"/>
  <c r="Z259" i="2" s="1"/>
  <c r="AM259" i="2" s="1"/>
  <c r="M252" i="2"/>
  <c r="U252" i="2" s="1"/>
  <c r="AH252" i="2" s="1"/>
  <c r="BZ141" i="2" s="1"/>
  <c r="O253" i="2"/>
  <c r="N255" i="2"/>
  <c r="V255" i="2" s="1"/>
  <c r="AI255" i="2" s="1"/>
  <c r="CA143" i="2" s="1"/>
  <c r="W255" i="2"/>
  <c r="AJ255" i="2" s="1"/>
  <c r="O257" i="2"/>
  <c r="N259" i="2"/>
  <c r="V259" i="2" s="1"/>
  <c r="AI259" i="2" s="1"/>
  <c r="W259" i="2"/>
  <c r="O261" i="2"/>
  <c r="CF270" i="2"/>
  <c r="CH270" i="2" s="1"/>
  <c r="CJ270" i="2"/>
  <c r="N252" i="2"/>
  <c r="V252" i="2" s="1"/>
  <c r="AI252" i="2" s="1"/>
  <c r="CA141" i="2" s="1"/>
  <c r="S256" i="2"/>
  <c r="AA256" i="2" s="1"/>
  <c r="AN256" i="2" s="1"/>
  <c r="CD144" i="2" s="1"/>
  <c r="AQ256" i="2"/>
  <c r="Q256" i="2"/>
  <c r="Y256" i="2" s="1"/>
  <c r="AL256" i="2" s="1"/>
  <c r="M256" i="2"/>
  <c r="U256" i="2" s="1"/>
  <c r="AH256" i="2" s="1"/>
  <c r="BZ144" i="2" s="1"/>
  <c r="S260" i="2"/>
  <c r="AA260" i="2" s="1"/>
  <c r="AN260" i="2" s="1"/>
  <c r="CD179" i="2" s="1"/>
  <c r="AQ260" i="2"/>
  <c r="Q260" i="2"/>
  <c r="Y260" i="2" s="1"/>
  <c r="AL260" i="2" s="1"/>
  <c r="M260" i="2"/>
  <c r="U260" i="2" s="1"/>
  <c r="AH260" i="2" s="1"/>
  <c r="BZ179" i="2" s="1"/>
  <c r="P252" i="2"/>
  <c r="AQ255" i="2"/>
  <c r="Q255" i="2"/>
  <c r="Y255" i="2" s="1"/>
  <c r="AL255" i="2" s="1"/>
  <c r="M255" i="2"/>
  <c r="U255" i="2" s="1"/>
  <c r="AH255" i="2" s="1"/>
  <c r="BZ143" i="2" s="1"/>
  <c r="S255" i="2"/>
  <c r="AA255" i="2" s="1"/>
  <c r="AN255" i="2" s="1"/>
  <c r="CD143" i="2" s="1"/>
  <c r="AQ259" i="2"/>
  <c r="Q259" i="2"/>
  <c r="Y259" i="2" s="1"/>
  <c r="AL259" i="2" s="1"/>
  <c r="M259" i="2"/>
  <c r="U259" i="2" s="1"/>
  <c r="AH259" i="2" s="1"/>
  <c r="S259" i="2"/>
  <c r="AA259" i="2" s="1"/>
  <c r="AN259" i="2" s="1"/>
  <c r="X270" i="2"/>
  <c r="AK270" i="2" s="1"/>
  <c r="R270" i="2"/>
  <c r="Z270" i="2" s="1"/>
  <c r="AM270" i="2" s="1"/>
  <c r="Q252" i="2"/>
  <c r="Y252" i="2" s="1"/>
  <c r="AL252" i="2" s="1"/>
  <c r="W252" i="2"/>
  <c r="AJ252" i="2" s="1"/>
  <c r="AQ252" i="2"/>
  <c r="O254" i="2"/>
  <c r="N256" i="2"/>
  <c r="V256" i="2" s="1"/>
  <c r="AI256" i="2" s="1"/>
  <c r="CA144" i="2" s="1"/>
  <c r="W256" i="2"/>
  <c r="AJ256" i="2" s="1"/>
  <c r="O258" i="2"/>
  <c r="N260" i="2"/>
  <c r="V260" i="2" s="1"/>
  <c r="AI260" i="2" s="1"/>
  <c r="CA179" i="2" s="1"/>
  <c r="W260" i="2"/>
  <c r="AJ260" i="2" s="1"/>
  <c r="S262" i="2"/>
  <c r="AA262" i="2" s="1"/>
  <c r="AN262" i="2" s="1"/>
  <c r="CD190" i="2" s="1"/>
  <c r="W262" i="2"/>
  <c r="AJ262" i="2" s="1"/>
  <c r="N262" i="2"/>
  <c r="V262" i="2" s="1"/>
  <c r="AI262" i="2" s="1"/>
  <c r="CA190" i="2" s="1"/>
  <c r="AQ262" i="2"/>
  <c r="Q262" i="2"/>
  <c r="Y262" i="2" s="1"/>
  <c r="AL262" i="2" s="1"/>
  <c r="M262" i="2"/>
  <c r="U262" i="2" s="1"/>
  <c r="AH262" i="2" s="1"/>
  <c r="BZ190" i="2" s="1"/>
  <c r="P262" i="2"/>
  <c r="AQ263" i="2"/>
  <c r="Q263" i="2"/>
  <c r="Y263" i="2" s="1"/>
  <c r="AL263" i="2" s="1"/>
  <c r="M263" i="2"/>
  <c r="U263" i="2" s="1"/>
  <c r="AH263" i="2" s="1"/>
  <c r="BZ191" i="2" s="1"/>
  <c r="P263" i="2"/>
  <c r="S263" i="2"/>
  <c r="AA263" i="2" s="1"/>
  <c r="AN263" i="2" s="1"/>
  <c r="CD191" i="2" s="1"/>
  <c r="W263" i="2"/>
  <c r="AJ263" i="2" s="1"/>
  <c r="N263" i="2"/>
  <c r="V263" i="2" s="1"/>
  <c r="AI263" i="2" s="1"/>
  <c r="CA191" i="2" s="1"/>
  <c r="S264" i="2"/>
  <c r="AA264" i="2" s="1"/>
  <c r="AN264" i="2" s="1"/>
  <c r="CD181" i="2" s="1"/>
  <c r="W264" i="2"/>
  <c r="AJ264" i="2" s="1"/>
  <c r="N264" i="2"/>
  <c r="V264" i="2" s="1"/>
  <c r="AI264" i="2" s="1"/>
  <c r="CA181" i="2" s="1"/>
  <c r="AQ264" i="2"/>
  <c r="Q264" i="2"/>
  <c r="Y264" i="2" s="1"/>
  <c r="AL264" i="2" s="1"/>
  <c r="M264" i="2"/>
  <c r="U264" i="2" s="1"/>
  <c r="AH264" i="2" s="1"/>
  <c r="BZ181" i="2" s="1"/>
  <c r="P264" i="2"/>
  <c r="AQ265" i="2"/>
  <c r="Q265" i="2"/>
  <c r="Y265" i="2" s="1"/>
  <c r="AL265" i="2" s="1"/>
  <c r="M265" i="2"/>
  <c r="U265" i="2" s="1"/>
  <c r="AH265" i="2" s="1"/>
  <c r="BZ182" i="2" s="1"/>
  <c r="P265" i="2"/>
  <c r="S265" i="2"/>
  <c r="AA265" i="2" s="1"/>
  <c r="AN265" i="2" s="1"/>
  <c r="CD182" i="2" s="1"/>
  <c r="W265" i="2"/>
  <c r="AJ265" i="2" s="1"/>
  <c r="N265" i="2"/>
  <c r="V265" i="2" s="1"/>
  <c r="AI265" i="2" s="1"/>
  <c r="CA182" i="2" s="1"/>
  <c r="S266" i="2"/>
  <c r="AA266" i="2" s="1"/>
  <c r="AN266" i="2" s="1"/>
  <c r="W266" i="2"/>
  <c r="AJ266" i="2" s="1"/>
  <c r="N266" i="2"/>
  <c r="V266" i="2" s="1"/>
  <c r="AI266" i="2" s="1"/>
  <c r="AQ266" i="2"/>
  <c r="Q266" i="2"/>
  <c r="Y266" i="2" s="1"/>
  <c r="AL266" i="2" s="1"/>
  <c r="M266" i="2"/>
  <c r="U266" i="2" s="1"/>
  <c r="AH266" i="2" s="1"/>
  <c r="P266" i="2"/>
  <c r="Q267" i="2"/>
  <c r="Y267" i="2" s="1"/>
  <c r="AL267" i="2" s="1"/>
  <c r="M267" i="2"/>
  <c r="U267" i="2" s="1"/>
  <c r="AH267" i="2" s="1"/>
  <c r="BZ193" i="2" s="1"/>
  <c r="P267" i="2"/>
  <c r="S267" i="2"/>
  <c r="AA267" i="2" s="1"/>
  <c r="AN267" i="2" s="1"/>
  <c r="CD193" i="2" s="1"/>
  <c r="AQ267" i="2"/>
  <c r="W267" i="2"/>
  <c r="AJ267" i="2" s="1"/>
  <c r="N267" i="2"/>
  <c r="V267" i="2" s="1"/>
  <c r="AI267" i="2" s="1"/>
  <c r="CA193" i="2" s="1"/>
  <c r="AQ268" i="2"/>
  <c r="Q268" i="2"/>
  <c r="Y268" i="2" s="1"/>
  <c r="AL268" i="2" s="1"/>
  <c r="M268" i="2"/>
  <c r="U268" i="2" s="1"/>
  <c r="AH268" i="2" s="1"/>
  <c r="BZ194" i="2" s="1"/>
  <c r="W268" i="2"/>
  <c r="AJ268" i="2" s="1"/>
  <c r="P268" i="2"/>
  <c r="S268" i="2"/>
  <c r="AA268" i="2" s="1"/>
  <c r="AN268" i="2" s="1"/>
  <c r="CD194" i="2" s="1"/>
  <c r="N268" i="2"/>
  <c r="V268" i="2" s="1"/>
  <c r="AI268" i="2" s="1"/>
  <c r="CA194" i="2" s="1"/>
  <c r="S269" i="2"/>
  <c r="AA269" i="2" s="1"/>
  <c r="AN269" i="2" s="1"/>
  <c r="CD195" i="2" s="1"/>
  <c r="AQ269" i="2"/>
  <c r="P269" i="2"/>
  <c r="V270" i="2"/>
  <c r="AI270" i="2" s="1"/>
  <c r="CA206" i="2" s="1"/>
  <c r="AQ272" i="2"/>
  <c r="Q272" i="2"/>
  <c r="Y272" i="2" s="1"/>
  <c r="AL272" i="2" s="1"/>
  <c r="M272" i="2"/>
  <c r="U272" i="2" s="1"/>
  <c r="AH272" i="2" s="1"/>
  <c r="BZ196" i="2" s="1"/>
  <c r="S272" i="2"/>
  <c r="AA272" i="2" s="1"/>
  <c r="AN272" i="2" s="1"/>
  <c r="CD196" i="2" s="1"/>
  <c r="CK275" i="2"/>
  <c r="CG275" i="2"/>
  <c r="CI275" i="2" s="1"/>
  <c r="AQ276" i="2"/>
  <c r="Q276" i="2"/>
  <c r="Y276" i="2" s="1"/>
  <c r="AL276" i="2" s="1"/>
  <c r="M276" i="2"/>
  <c r="U276" i="2" s="1"/>
  <c r="AH276" i="2" s="1"/>
  <c r="S276" i="2"/>
  <c r="AA276" i="2" s="1"/>
  <c r="AN276" i="2" s="1"/>
  <c r="AQ289" i="2"/>
  <c r="Q289" i="2"/>
  <c r="Y289" i="2" s="1"/>
  <c r="AL289" i="2" s="1"/>
  <c r="M289" i="2"/>
  <c r="U289" i="2" s="1"/>
  <c r="AH289" i="2" s="1"/>
  <c r="BZ203" i="2" s="1"/>
  <c r="W289" i="2"/>
  <c r="AJ289" i="2" s="1"/>
  <c r="P289" i="2"/>
  <c r="S289" i="2"/>
  <c r="AA289" i="2" s="1"/>
  <c r="AN289" i="2" s="1"/>
  <c r="CD203" i="2" s="1"/>
  <c r="N289" i="2"/>
  <c r="V289" i="2" s="1"/>
  <c r="AI289" i="2" s="1"/>
  <c r="CA203" i="2" s="1"/>
  <c r="Q269" i="2"/>
  <c r="Y269" i="2" s="1"/>
  <c r="AL269" i="2" s="1"/>
  <c r="W269" i="2"/>
  <c r="AJ269" i="2" s="1"/>
  <c r="S271" i="2"/>
  <c r="AA271" i="2" s="1"/>
  <c r="AN271" i="2" s="1"/>
  <c r="CD207" i="2" s="1"/>
  <c r="AQ271" i="2"/>
  <c r="Q271" i="2"/>
  <c r="Y271" i="2" s="1"/>
  <c r="AL271" i="2" s="1"/>
  <c r="M271" i="2"/>
  <c r="U271" i="2" s="1"/>
  <c r="AH271" i="2" s="1"/>
  <c r="BZ207" i="2" s="1"/>
  <c r="S275" i="2"/>
  <c r="AA275" i="2" s="1"/>
  <c r="AN275" i="2" s="1"/>
  <c r="AQ275" i="2"/>
  <c r="Q275" i="2"/>
  <c r="Y275" i="2" s="1"/>
  <c r="AL275" i="2" s="1"/>
  <c r="M275" i="2"/>
  <c r="U275" i="2" s="1"/>
  <c r="AH275" i="2" s="1"/>
  <c r="R275" i="2"/>
  <c r="Z275" i="2" s="1"/>
  <c r="AM275" i="2" s="1"/>
  <c r="P285" i="2"/>
  <c r="S285" i="2"/>
  <c r="AA285" i="2" s="1"/>
  <c r="AN285" i="2" s="1"/>
  <c r="CD199" i="2" s="1"/>
  <c r="W285" i="2"/>
  <c r="AJ285" i="2" s="1"/>
  <c r="N285" i="2"/>
  <c r="V285" i="2" s="1"/>
  <c r="AI285" i="2" s="1"/>
  <c r="CA199" i="2" s="1"/>
  <c r="AQ285" i="2"/>
  <c r="Q285" i="2"/>
  <c r="Y285" i="2" s="1"/>
  <c r="AL285" i="2" s="1"/>
  <c r="M285" i="2"/>
  <c r="U285" i="2" s="1"/>
  <c r="AH285" i="2" s="1"/>
  <c r="BZ199" i="2" s="1"/>
  <c r="W286" i="2"/>
  <c r="AJ286" i="2" s="1"/>
  <c r="N286" i="2"/>
  <c r="V286" i="2" s="1"/>
  <c r="AI286" i="2" s="1"/>
  <c r="CA200" i="2" s="1"/>
  <c r="Q286" i="2"/>
  <c r="Y286" i="2" s="1"/>
  <c r="AL286" i="2" s="1"/>
  <c r="M286" i="2"/>
  <c r="U286" i="2" s="1"/>
  <c r="AH286" i="2" s="1"/>
  <c r="BZ200" i="2" s="1"/>
  <c r="P286" i="2"/>
  <c r="AQ286" i="2"/>
  <c r="S286" i="2"/>
  <c r="AA286" i="2" s="1"/>
  <c r="AN286" i="2" s="1"/>
  <c r="CD200" i="2" s="1"/>
  <c r="AQ287" i="2"/>
  <c r="Q287" i="2"/>
  <c r="Y287" i="2" s="1"/>
  <c r="AL287" i="2" s="1"/>
  <c r="M287" i="2"/>
  <c r="U287" i="2" s="1"/>
  <c r="AH287" i="2" s="1"/>
  <c r="BZ201" i="2" s="1"/>
  <c r="W287" i="2"/>
  <c r="AJ287" i="2" s="1"/>
  <c r="P287" i="2"/>
  <c r="S287" i="2"/>
  <c r="AA287" i="2" s="1"/>
  <c r="AN287" i="2" s="1"/>
  <c r="CD201" i="2" s="1"/>
  <c r="N287" i="2"/>
  <c r="V287" i="2" s="1"/>
  <c r="AI287" i="2" s="1"/>
  <c r="CA201" i="2" s="1"/>
  <c r="M269" i="2"/>
  <c r="U269" i="2" s="1"/>
  <c r="AH269" i="2" s="1"/>
  <c r="BZ195" i="2" s="1"/>
  <c r="AQ270" i="2"/>
  <c r="Q270" i="2"/>
  <c r="Y270" i="2" s="1"/>
  <c r="AL270" i="2" s="1"/>
  <c r="M270" i="2"/>
  <c r="U270" i="2" s="1"/>
  <c r="AH270" i="2" s="1"/>
  <c r="BZ206" i="2" s="1"/>
  <c r="S270" i="2"/>
  <c r="AA270" i="2" s="1"/>
  <c r="AN270" i="2" s="1"/>
  <c r="CD206" i="2" s="1"/>
  <c r="N272" i="2"/>
  <c r="V272" i="2" s="1"/>
  <c r="AI272" i="2" s="1"/>
  <c r="CA196" i="2" s="1"/>
  <c r="W272" i="2"/>
  <c r="AJ272" i="2" s="1"/>
  <c r="AQ274" i="2"/>
  <c r="Q274" i="2"/>
  <c r="Y274" i="2" s="1"/>
  <c r="AL274" i="2" s="1"/>
  <c r="M274" i="2"/>
  <c r="U274" i="2" s="1"/>
  <c r="AH274" i="2" s="1"/>
  <c r="BZ208" i="2" s="1"/>
  <c r="S274" i="2"/>
  <c r="AA274" i="2" s="1"/>
  <c r="AN274" i="2" s="1"/>
  <c r="CD208" i="2" s="1"/>
  <c r="N276" i="2"/>
  <c r="V276" i="2" s="1"/>
  <c r="AI276" i="2" s="1"/>
  <c r="W276" i="2"/>
  <c r="AJ276" i="2" s="1"/>
  <c r="W278" i="2"/>
  <c r="AJ278" i="2" s="1"/>
  <c r="N278" i="2"/>
  <c r="V278" i="2" s="1"/>
  <c r="AI278" i="2" s="1"/>
  <c r="AQ278" i="2"/>
  <c r="Q278" i="2"/>
  <c r="Y278" i="2" s="1"/>
  <c r="AL278" i="2" s="1"/>
  <c r="M278" i="2"/>
  <c r="U278" i="2" s="1"/>
  <c r="AH278" i="2" s="1"/>
  <c r="P278" i="2"/>
  <c r="S278" i="2"/>
  <c r="AA278" i="2" s="1"/>
  <c r="AN278" i="2" s="1"/>
  <c r="P279" i="2"/>
  <c r="S279" i="2"/>
  <c r="AA279" i="2" s="1"/>
  <c r="AN279" i="2" s="1"/>
  <c r="W279" i="2"/>
  <c r="AJ279" i="2" s="1"/>
  <c r="N279" i="2"/>
  <c r="V279" i="2" s="1"/>
  <c r="AI279" i="2" s="1"/>
  <c r="AQ279" i="2"/>
  <c r="Q279" i="2"/>
  <c r="Y279" i="2" s="1"/>
  <c r="AL279" i="2" s="1"/>
  <c r="M279" i="2"/>
  <c r="U279" i="2" s="1"/>
  <c r="AH279" i="2" s="1"/>
  <c r="W280" i="2"/>
  <c r="AJ280" i="2" s="1"/>
  <c r="N280" i="2"/>
  <c r="V280" i="2" s="1"/>
  <c r="AI280" i="2" s="1"/>
  <c r="AQ280" i="2"/>
  <c r="Q280" i="2"/>
  <c r="Y280" i="2" s="1"/>
  <c r="AL280" i="2" s="1"/>
  <c r="M280" i="2"/>
  <c r="U280" i="2" s="1"/>
  <c r="AH280" i="2" s="1"/>
  <c r="P280" i="2"/>
  <c r="S280" i="2"/>
  <c r="AA280" i="2" s="1"/>
  <c r="AN280" i="2" s="1"/>
  <c r="P281" i="2"/>
  <c r="S281" i="2"/>
  <c r="AA281" i="2" s="1"/>
  <c r="AN281" i="2" s="1"/>
  <c r="W281" i="2"/>
  <c r="AJ281" i="2" s="1"/>
  <c r="N281" i="2"/>
  <c r="V281" i="2" s="1"/>
  <c r="AI281" i="2" s="1"/>
  <c r="AQ281" i="2"/>
  <c r="Q281" i="2"/>
  <c r="Y281" i="2" s="1"/>
  <c r="AL281" i="2" s="1"/>
  <c r="M281" i="2"/>
  <c r="U281" i="2" s="1"/>
  <c r="AH281" i="2" s="1"/>
  <c r="W282" i="2"/>
  <c r="AJ282" i="2" s="1"/>
  <c r="N282" i="2"/>
  <c r="V282" i="2" s="1"/>
  <c r="AI282" i="2" s="1"/>
  <c r="AQ282" i="2"/>
  <c r="Q282" i="2"/>
  <c r="Y282" i="2" s="1"/>
  <c r="AL282" i="2" s="1"/>
  <c r="M282" i="2"/>
  <c r="U282" i="2" s="1"/>
  <c r="AH282" i="2" s="1"/>
  <c r="P282" i="2"/>
  <c r="S282" i="2"/>
  <c r="AA282" i="2" s="1"/>
  <c r="AN282" i="2" s="1"/>
  <c r="P283" i="2"/>
  <c r="S283" i="2"/>
  <c r="AA283" i="2" s="1"/>
  <c r="AN283" i="2" s="1"/>
  <c r="W283" i="2"/>
  <c r="AJ283" i="2" s="1"/>
  <c r="N283" i="2"/>
  <c r="V283" i="2" s="1"/>
  <c r="AI283" i="2" s="1"/>
  <c r="AQ283" i="2"/>
  <c r="Q283" i="2"/>
  <c r="Y283" i="2" s="1"/>
  <c r="AL283" i="2" s="1"/>
  <c r="M283" i="2"/>
  <c r="U283" i="2" s="1"/>
  <c r="AH283" i="2" s="1"/>
  <c r="W284" i="2"/>
  <c r="AJ284" i="2" s="1"/>
  <c r="N284" i="2"/>
  <c r="V284" i="2" s="1"/>
  <c r="AI284" i="2" s="1"/>
  <c r="CA198" i="2" s="1"/>
  <c r="AQ284" i="2"/>
  <c r="Q284" i="2"/>
  <c r="Y284" i="2" s="1"/>
  <c r="AL284" i="2" s="1"/>
  <c r="M284" i="2"/>
  <c r="U284" i="2" s="1"/>
  <c r="AH284" i="2" s="1"/>
  <c r="BZ198" i="2" s="1"/>
  <c r="P284" i="2"/>
  <c r="S284" i="2"/>
  <c r="AA284" i="2" s="1"/>
  <c r="AN284" i="2" s="1"/>
  <c r="CD198" i="2" s="1"/>
  <c r="N269" i="2"/>
  <c r="V269" i="2" s="1"/>
  <c r="AI269" i="2" s="1"/>
  <c r="CA195" i="2" s="1"/>
  <c r="N271" i="2"/>
  <c r="V271" i="2" s="1"/>
  <c r="AI271" i="2" s="1"/>
  <c r="CA207" i="2" s="1"/>
  <c r="W271" i="2"/>
  <c r="AJ271" i="2" s="1"/>
  <c r="P272" i="2"/>
  <c r="O273" i="2"/>
  <c r="N275" i="2"/>
  <c r="V275" i="2" s="1"/>
  <c r="AI275" i="2" s="1"/>
  <c r="W275" i="2"/>
  <c r="AJ275" i="2" s="1"/>
  <c r="P276" i="2"/>
  <c r="O277" i="2"/>
  <c r="P288" i="2"/>
  <c r="S290" i="2"/>
  <c r="AA290" i="2" s="1"/>
  <c r="AN290" i="2" s="1"/>
  <c r="CD204" i="2" s="1"/>
  <c r="AQ290" i="2"/>
  <c r="Q290" i="2"/>
  <c r="Y290" i="2" s="1"/>
  <c r="AL290" i="2" s="1"/>
  <c r="M290" i="2"/>
  <c r="U290" i="2" s="1"/>
  <c r="AH290" i="2" s="1"/>
  <c r="BZ204" i="2" s="1"/>
  <c r="W293" i="2"/>
  <c r="AJ293" i="2" s="1"/>
  <c r="N293" i="2"/>
  <c r="V293" i="2" s="1"/>
  <c r="AI293" i="2" s="1"/>
  <c r="AQ293" i="2"/>
  <c r="Q293" i="2"/>
  <c r="Y293" i="2" s="1"/>
  <c r="AL293" i="2" s="1"/>
  <c r="M293" i="2"/>
  <c r="U293" i="2" s="1"/>
  <c r="AH293" i="2" s="1"/>
  <c r="P293" i="2"/>
  <c r="S293" i="2"/>
  <c r="AA293" i="2" s="1"/>
  <c r="AN293" i="2" s="1"/>
  <c r="P294" i="2"/>
  <c r="S294" i="2"/>
  <c r="AA294" i="2" s="1"/>
  <c r="AN294" i="2" s="1"/>
  <c r="W294" i="2"/>
  <c r="AJ294" i="2" s="1"/>
  <c r="N294" i="2"/>
  <c r="V294" i="2" s="1"/>
  <c r="AI294" i="2" s="1"/>
  <c r="AQ294" i="2"/>
  <c r="Q294" i="2"/>
  <c r="Y294" i="2" s="1"/>
  <c r="AL294" i="2" s="1"/>
  <c r="M294" i="2"/>
  <c r="U294" i="2" s="1"/>
  <c r="AH294" i="2" s="1"/>
  <c r="Q288" i="2"/>
  <c r="Y288" i="2" s="1"/>
  <c r="AL288" i="2" s="1"/>
  <c r="W288" i="2"/>
  <c r="AJ288" i="2" s="1"/>
  <c r="AQ288" i="2"/>
  <c r="AQ295" i="2"/>
  <c r="Q295" i="2"/>
  <c r="Y295" i="2" s="1"/>
  <c r="AL295" i="2" s="1"/>
  <c r="M295" i="2"/>
  <c r="U295" i="2" s="1"/>
  <c r="AH295" i="2" s="1"/>
  <c r="S295" i="2"/>
  <c r="AA295" i="2" s="1"/>
  <c r="AN295" i="2" s="1"/>
  <c r="N295" i="2"/>
  <c r="V295" i="2" s="1"/>
  <c r="AI295" i="2" s="1"/>
  <c r="W295" i="2"/>
  <c r="AJ295" i="2" s="1"/>
  <c r="P295" i="2"/>
  <c r="M288" i="2"/>
  <c r="U288" i="2" s="1"/>
  <c r="AH288" i="2" s="1"/>
  <c r="BZ202" i="2" s="1"/>
  <c r="N290" i="2"/>
  <c r="V290" i="2" s="1"/>
  <c r="AI290" i="2" s="1"/>
  <c r="CA204" i="2" s="1"/>
  <c r="W290" i="2"/>
  <c r="AJ290" i="2" s="1"/>
  <c r="P292" i="2"/>
  <c r="S292" i="2"/>
  <c r="AA292" i="2" s="1"/>
  <c r="AN292" i="2" s="1"/>
  <c r="AQ292" i="2"/>
  <c r="Q292" i="2"/>
  <c r="Y292" i="2" s="1"/>
  <c r="AL292" i="2" s="1"/>
  <c r="M292" i="2"/>
  <c r="U292" i="2" s="1"/>
  <c r="AH292" i="2" s="1"/>
  <c r="W292" i="2"/>
  <c r="AJ292" i="2" s="1"/>
  <c r="N288" i="2"/>
  <c r="V288" i="2" s="1"/>
  <c r="AI288" i="2" s="1"/>
  <c r="CA202" i="2" s="1"/>
  <c r="P290" i="2"/>
  <c r="O291" i="2"/>
  <c r="AQ297" i="2"/>
  <c r="Q297" i="2"/>
  <c r="Y297" i="2" s="1"/>
  <c r="AL297" i="2" s="1"/>
  <c r="M297" i="2"/>
  <c r="U297" i="2" s="1"/>
  <c r="AH297" i="2" s="1"/>
  <c r="S297" i="2"/>
  <c r="AA297" i="2" s="1"/>
  <c r="AN297" i="2" s="1"/>
  <c r="AQ303" i="2"/>
  <c r="Q303" i="2"/>
  <c r="Y303" i="2" s="1"/>
  <c r="AL303" i="2" s="1"/>
  <c r="M303" i="2"/>
  <c r="U303" i="2" s="1"/>
  <c r="AH303" i="2" s="1"/>
  <c r="S303" i="2"/>
  <c r="AA303" i="2" s="1"/>
  <c r="AN303" i="2" s="1"/>
  <c r="N303" i="2"/>
  <c r="V303" i="2" s="1"/>
  <c r="AI303" i="2" s="1"/>
  <c r="W303" i="2"/>
  <c r="AJ303" i="2" s="1"/>
  <c r="P303" i="2"/>
  <c r="X305" i="2"/>
  <c r="AK305" i="2" s="1"/>
  <c r="R305" i="2"/>
  <c r="Z305" i="2" s="1"/>
  <c r="AM305" i="2" s="1"/>
  <c r="X307" i="2"/>
  <c r="AK307" i="2" s="1"/>
  <c r="R307" i="2"/>
  <c r="Z307" i="2" s="1"/>
  <c r="AM307" i="2" s="1"/>
  <c r="X308" i="2"/>
  <c r="AK308" i="2" s="1"/>
  <c r="R308" i="2"/>
  <c r="Z308" i="2" s="1"/>
  <c r="AM308" i="2" s="1"/>
  <c r="P296" i="2"/>
  <c r="N297" i="2"/>
  <c r="V297" i="2" s="1"/>
  <c r="AI297" i="2" s="1"/>
  <c r="W297" i="2"/>
  <c r="AJ297" i="2" s="1"/>
  <c r="AQ299" i="2"/>
  <c r="Q299" i="2"/>
  <c r="Y299" i="2" s="1"/>
  <c r="AL299" i="2" s="1"/>
  <c r="M299" i="2"/>
  <c r="U299" i="2" s="1"/>
  <c r="AH299" i="2" s="1"/>
  <c r="P299" i="2"/>
  <c r="S299" i="2"/>
  <c r="AA299" i="2" s="1"/>
  <c r="AN299" i="2" s="1"/>
  <c r="W299" i="2"/>
  <c r="AJ299" i="2" s="1"/>
  <c r="N299" i="2"/>
  <c r="V299" i="2" s="1"/>
  <c r="AI299" i="2" s="1"/>
  <c r="S300" i="2"/>
  <c r="AA300" i="2" s="1"/>
  <c r="AN300" i="2" s="1"/>
  <c r="W300" i="2"/>
  <c r="AJ300" i="2" s="1"/>
  <c r="N300" i="2"/>
  <c r="V300" i="2" s="1"/>
  <c r="AI300" i="2" s="1"/>
  <c r="AQ300" i="2"/>
  <c r="Q300" i="2"/>
  <c r="Y300" i="2" s="1"/>
  <c r="AL300" i="2" s="1"/>
  <c r="M300" i="2"/>
  <c r="U300" i="2" s="1"/>
  <c r="AH300" i="2" s="1"/>
  <c r="P300" i="2"/>
  <c r="S302" i="2"/>
  <c r="AA302" i="2" s="1"/>
  <c r="AN302" i="2" s="1"/>
  <c r="W302" i="2"/>
  <c r="AJ302" i="2" s="1"/>
  <c r="N302" i="2"/>
  <c r="V302" i="2" s="1"/>
  <c r="AI302" i="2" s="1"/>
  <c r="AQ302" i="2"/>
  <c r="Q302" i="2"/>
  <c r="Y302" i="2" s="1"/>
  <c r="AL302" i="2" s="1"/>
  <c r="M302" i="2"/>
  <c r="U302" i="2" s="1"/>
  <c r="AH302" i="2" s="1"/>
  <c r="P302" i="2"/>
  <c r="Q296" i="2"/>
  <c r="Y296" i="2" s="1"/>
  <c r="AL296" i="2" s="1"/>
  <c r="W296" i="2"/>
  <c r="AJ296" i="2" s="1"/>
  <c r="AQ296" i="2"/>
  <c r="P297" i="2"/>
  <c r="O298" i="2"/>
  <c r="AQ301" i="2"/>
  <c r="Q301" i="2"/>
  <c r="Y301" i="2" s="1"/>
  <c r="AL301" i="2" s="1"/>
  <c r="M301" i="2"/>
  <c r="U301" i="2" s="1"/>
  <c r="AH301" i="2" s="1"/>
  <c r="P301" i="2"/>
  <c r="S301" i="2"/>
  <c r="AA301" i="2" s="1"/>
  <c r="AN301" i="2" s="1"/>
  <c r="W301" i="2"/>
  <c r="AJ301" i="2" s="1"/>
  <c r="N301" i="2"/>
  <c r="V301" i="2" s="1"/>
  <c r="AI301" i="2" s="1"/>
  <c r="M304" i="2"/>
  <c r="U304" i="2" s="1"/>
  <c r="AH304" i="2" s="1"/>
  <c r="O306" i="2"/>
  <c r="N308" i="2"/>
  <c r="V308" i="2" s="1"/>
  <c r="AI308" i="2" s="1"/>
  <c r="W308" i="2"/>
  <c r="AJ308" i="2" s="1"/>
  <c r="S305" i="2"/>
  <c r="AA305" i="2" s="1"/>
  <c r="AN305" i="2" s="1"/>
  <c r="AQ305" i="2"/>
  <c r="Q305" i="2"/>
  <c r="Y305" i="2" s="1"/>
  <c r="AL305" i="2" s="1"/>
  <c r="M305" i="2"/>
  <c r="U305" i="2" s="1"/>
  <c r="AH305" i="2" s="1"/>
  <c r="N307" i="2"/>
  <c r="V307" i="2" s="1"/>
  <c r="AI307" i="2" s="1"/>
  <c r="W307" i="2"/>
  <c r="AJ307" i="2" s="1"/>
  <c r="P309" i="2"/>
  <c r="S309" i="2"/>
  <c r="AA309" i="2" s="1"/>
  <c r="AN309" i="2" s="1"/>
  <c r="W309" i="2"/>
  <c r="AJ309" i="2" s="1"/>
  <c r="N309" i="2"/>
  <c r="V309" i="2" s="1"/>
  <c r="AI309" i="2" s="1"/>
  <c r="AQ309" i="2"/>
  <c r="Q309" i="2"/>
  <c r="Y309" i="2" s="1"/>
  <c r="AL309" i="2" s="1"/>
  <c r="M309" i="2"/>
  <c r="U309" i="2" s="1"/>
  <c r="AH309" i="2" s="1"/>
  <c r="W310" i="2"/>
  <c r="AJ310" i="2" s="1"/>
  <c r="N310" i="2"/>
  <c r="V310" i="2" s="1"/>
  <c r="AI310" i="2" s="1"/>
  <c r="AQ310" i="2"/>
  <c r="Q310" i="2"/>
  <c r="Y310" i="2" s="1"/>
  <c r="AL310" i="2" s="1"/>
  <c r="M310" i="2"/>
  <c r="U310" i="2" s="1"/>
  <c r="AH310" i="2" s="1"/>
  <c r="P310" i="2"/>
  <c r="S310" i="2"/>
  <c r="AA310" i="2" s="1"/>
  <c r="AN310" i="2" s="1"/>
  <c r="P311" i="2"/>
  <c r="S311" i="2"/>
  <c r="AA311" i="2" s="1"/>
  <c r="AN311" i="2" s="1"/>
  <c r="W311" i="2"/>
  <c r="AJ311" i="2" s="1"/>
  <c r="N311" i="2"/>
  <c r="V311" i="2" s="1"/>
  <c r="AI311" i="2" s="1"/>
  <c r="AQ311" i="2"/>
  <c r="Q311" i="2"/>
  <c r="Y311" i="2" s="1"/>
  <c r="AL311" i="2" s="1"/>
  <c r="M311" i="2"/>
  <c r="U311" i="2" s="1"/>
  <c r="AH311" i="2" s="1"/>
  <c r="AQ312" i="2"/>
  <c r="Q312" i="2"/>
  <c r="Y312" i="2" s="1"/>
  <c r="AL312" i="2" s="1"/>
  <c r="M312" i="2"/>
  <c r="U312" i="2" s="1"/>
  <c r="AH312" i="2" s="1"/>
  <c r="W312" i="2"/>
  <c r="AJ312" i="2" s="1"/>
  <c r="P312" i="2"/>
  <c r="S312" i="2"/>
  <c r="AA312" i="2" s="1"/>
  <c r="AN312" i="2" s="1"/>
  <c r="N312" i="2"/>
  <c r="V312" i="2" s="1"/>
  <c r="AI312" i="2" s="1"/>
  <c r="X314" i="2"/>
  <c r="AK314" i="2" s="1"/>
  <c r="R314" i="2"/>
  <c r="Z314" i="2" s="1"/>
  <c r="AM314" i="2" s="1"/>
  <c r="X315" i="2"/>
  <c r="AK315" i="2" s="1"/>
  <c r="R315" i="2"/>
  <c r="Z315" i="2" s="1"/>
  <c r="AM315" i="2" s="1"/>
  <c r="AQ304" i="2"/>
  <c r="S304" i="2"/>
  <c r="AA304" i="2" s="1"/>
  <c r="AN304" i="2" s="1"/>
  <c r="P304" i="2"/>
  <c r="AQ308" i="2"/>
  <c r="Q308" i="2"/>
  <c r="Y308" i="2" s="1"/>
  <c r="AL308" i="2" s="1"/>
  <c r="M308" i="2"/>
  <c r="U308" i="2" s="1"/>
  <c r="AH308" i="2" s="1"/>
  <c r="S308" i="2"/>
  <c r="AA308" i="2" s="1"/>
  <c r="AN308" i="2" s="1"/>
  <c r="Q304" i="2"/>
  <c r="Y304" i="2" s="1"/>
  <c r="AL304" i="2" s="1"/>
  <c r="W304" i="2"/>
  <c r="AJ304" i="2" s="1"/>
  <c r="N305" i="2"/>
  <c r="V305" i="2" s="1"/>
  <c r="AI305" i="2" s="1"/>
  <c r="W305" i="2"/>
  <c r="AJ305" i="2" s="1"/>
  <c r="S307" i="2"/>
  <c r="AA307" i="2" s="1"/>
  <c r="AN307" i="2" s="1"/>
  <c r="AQ307" i="2"/>
  <c r="Q307" i="2"/>
  <c r="Y307" i="2" s="1"/>
  <c r="AL307" i="2" s="1"/>
  <c r="M307" i="2"/>
  <c r="U307" i="2" s="1"/>
  <c r="AH307" i="2" s="1"/>
  <c r="O313" i="2"/>
  <c r="N315" i="2"/>
  <c r="V315" i="2" s="1"/>
  <c r="AI315" i="2" s="1"/>
  <c r="CA211" i="2" s="1"/>
  <c r="W315" i="2"/>
  <c r="AJ315" i="2" s="1"/>
  <c r="N314" i="2"/>
  <c r="V314" i="2" s="1"/>
  <c r="AI314" i="2" s="1"/>
  <c r="CA210" i="2" s="1"/>
  <c r="W314" i="2"/>
  <c r="AJ314" i="2" s="1"/>
  <c r="S316" i="2"/>
  <c r="AA316" i="2" s="1"/>
  <c r="AN316" i="2" s="1"/>
  <c r="CD212" i="2" s="1"/>
  <c r="W316" i="2"/>
  <c r="AJ316" i="2" s="1"/>
  <c r="N316" i="2"/>
  <c r="V316" i="2" s="1"/>
  <c r="AI316" i="2" s="1"/>
  <c r="CA212" i="2" s="1"/>
  <c r="AQ316" i="2"/>
  <c r="Q316" i="2"/>
  <c r="Y316" i="2" s="1"/>
  <c r="AL316" i="2" s="1"/>
  <c r="M316" i="2"/>
  <c r="U316" i="2" s="1"/>
  <c r="AH316" i="2" s="1"/>
  <c r="BZ212" i="2" s="1"/>
  <c r="P316" i="2"/>
  <c r="AQ317" i="2"/>
  <c r="Q317" i="2"/>
  <c r="Y317" i="2" s="1"/>
  <c r="AL317" i="2" s="1"/>
  <c r="M317" i="2"/>
  <c r="U317" i="2" s="1"/>
  <c r="AH317" i="2" s="1"/>
  <c r="BZ213" i="2" s="1"/>
  <c r="P317" i="2"/>
  <c r="S317" i="2"/>
  <c r="AA317" i="2" s="1"/>
  <c r="AN317" i="2" s="1"/>
  <c r="CD213" i="2" s="1"/>
  <c r="W317" i="2"/>
  <c r="AJ317" i="2" s="1"/>
  <c r="N317" i="2"/>
  <c r="V317" i="2" s="1"/>
  <c r="AI317" i="2" s="1"/>
  <c r="CA213" i="2" s="1"/>
  <c r="S318" i="2"/>
  <c r="AA318" i="2" s="1"/>
  <c r="AN318" i="2" s="1"/>
  <c r="CD214" i="2" s="1"/>
  <c r="W318" i="2"/>
  <c r="AJ318" i="2" s="1"/>
  <c r="N318" i="2"/>
  <c r="V318" i="2" s="1"/>
  <c r="AI318" i="2" s="1"/>
  <c r="CA214" i="2" s="1"/>
  <c r="AQ318" i="2"/>
  <c r="Q318" i="2"/>
  <c r="Y318" i="2" s="1"/>
  <c r="AL318" i="2" s="1"/>
  <c r="M318" i="2"/>
  <c r="U318" i="2" s="1"/>
  <c r="AH318" i="2" s="1"/>
  <c r="BZ214" i="2" s="1"/>
  <c r="P318" i="2"/>
  <c r="AQ315" i="2"/>
  <c r="Q315" i="2"/>
  <c r="Y315" i="2" s="1"/>
  <c r="AL315" i="2" s="1"/>
  <c r="M315" i="2"/>
  <c r="U315" i="2" s="1"/>
  <c r="AH315" i="2" s="1"/>
  <c r="BZ211" i="2" s="1"/>
  <c r="S315" i="2"/>
  <c r="AA315" i="2" s="1"/>
  <c r="AN315" i="2" s="1"/>
  <c r="CD211" i="2" s="1"/>
  <c r="S314" i="2"/>
  <c r="AA314" i="2" s="1"/>
  <c r="AN314" i="2" s="1"/>
  <c r="CD210" i="2" s="1"/>
  <c r="AQ314" i="2"/>
  <c r="Q314" i="2"/>
  <c r="Y314" i="2" s="1"/>
  <c r="AL314" i="2" s="1"/>
  <c r="M314" i="2"/>
  <c r="U314" i="2" s="1"/>
  <c r="AH314" i="2" s="1"/>
  <c r="BZ210" i="2" s="1"/>
  <c r="P40" i="1"/>
  <c r="S40" i="1"/>
  <c r="W40" i="1"/>
  <c r="N40" i="1"/>
  <c r="O39" i="1"/>
  <c r="O38" i="1" s="1"/>
  <c r="Q40" i="1"/>
  <c r="M40" i="1"/>
  <c r="Q41" i="1"/>
  <c r="Y41" i="1" s="1"/>
  <c r="AL41" i="1" s="1"/>
  <c r="S43" i="1"/>
  <c r="AA43" i="1" s="1"/>
  <c r="AN43" i="1" s="1"/>
  <c r="CG43" i="1" s="1"/>
  <c r="W43" i="1"/>
  <c r="AJ43" i="1" s="1"/>
  <c r="N43" i="1"/>
  <c r="V43" i="1" s="1"/>
  <c r="AI43" i="1" s="1"/>
  <c r="CD43" i="1" s="1"/>
  <c r="Q43" i="1"/>
  <c r="Y43" i="1" s="1"/>
  <c r="AL43" i="1" s="1"/>
  <c r="M43" i="1"/>
  <c r="U43" i="1" s="1"/>
  <c r="AH43" i="1" s="1"/>
  <c r="CC43" i="1" s="1"/>
  <c r="P43" i="1"/>
  <c r="Q45" i="1"/>
  <c r="Y45" i="1" s="1"/>
  <c r="AL45" i="1" s="1"/>
  <c r="S47" i="1"/>
  <c r="AA47" i="1" s="1"/>
  <c r="AN47" i="1" s="1"/>
  <c r="CG47" i="1" s="1"/>
  <c r="W47" i="1"/>
  <c r="AJ47" i="1" s="1"/>
  <c r="N47" i="1"/>
  <c r="V47" i="1" s="1"/>
  <c r="AI47" i="1" s="1"/>
  <c r="CD47" i="1" s="1"/>
  <c r="Q47" i="1"/>
  <c r="Y47" i="1" s="1"/>
  <c r="AL47" i="1" s="1"/>
  <c r="M47" i="1"/>
  <c r="U47" i="1" s="1"/>
  <c r="AH47" i="1" s="1"/>
  <c r="CC47" i="1" s="1"/>
  <c r="P47" i="1"/>
  <c r="S51" i="1"/>
  <c r="AA51" i="1" s="1"/>
  <c r="AN51" i="1" s="1"/>
  <c r="W51" i="1"/>
  <c r="AJ51" i="1" s="1"/>
  <c r="N51" i="1"/>
  <c r="V51" i="1" s="1"/>
  <c r="AI51" i="1" s="1"/>
  <c r="Q51" i="1"/>
  <c r="Y51" i="1" s="1"/>
  <c r="AL51" i="1" s="1"/>
  <c r="M51" i="1"/>
  <c r="U51" i="1" s="1"/>
  <c r="AH51" i="1" s="1"/>
  <c r="P51" i="1"/>
  <c r="S52" i="1"/>
  <c r="AA52" i="1" s="1"/>
  <c r="AN52" i="1" s="1"/>
  <c r="W52" i="1"/>
  <c r="AJ52" i="1" s="1"/>
  <c r="N52" i="1"/>
  <c r="V52" i="1" s="1"/>
  <c r="AI52" i="1" s="1"/>
  <c r="Q52" i="1"/>
  <c r="Y52" i="1" s="1"/>
  <c r="AL52" i="1" s="1"/>
  <c r="M52" i="1"/>
  <c r="U52" i="1" s="1"/>
  <c r="AH52" i="1" s="1"/>
  <c r="P52" i="1"/>
  <c r="S56" i="1"/>
  <c r="AA56" i="1" s="1"/>
  <c r="AN56" i="1" s="1"/>
  <c r="W56" i="1"/>
  <c r="AJ56" i="1" s="1"/>
  <c r="N56" i="1"/>
  <c r="V56" i="1" s="1"/>
  <c r="AI56" i="1" s="1"/>
  <c r="Q56" i="1"/>
  <c r="Y56" i="1" s="1"/>
  <c r="AL56" i="1" s="1"/>
  <c r="M56" i="1"/>
  <c r="U56" i="1" s="1"/>
  <c r="AH56" i="1" s="1"/>
  <c r="P56" i="1"/>
  <c r="S58" i="1"/>
  <c r="AA58" i="1" s="1"/>
  <c r="AN58" i="1" s="1"/>
  <c r="CG59" i="1" s="1"/>
  <c r="W58" i="1"/>
  <c r="AJ58" i="1" s="1"/>
  <c r="N58" i="1"/>
  <c r="V58" i="1" s="1"/>
  <c r="AI58" i="1" s="1"/>
  <c r="CD59" i="1" s="1"/>
  <c r="Q58" i="1"/>
  <c r="Y58" i="1" s="1"/>
  <c r="AL58" i="1" s="1"/>
  <c r="M58" i="1"/>
  <c r="U58" i="1" s="1"/>
  <c r="AH58" i="1" s="1"/>
  <c r="CC59" i="1" s="1"/>
  <c r="P58" i="1"/>
  <c r="S60" i="1"/>
  <c r="AA60" i="1" s="1"/>
  <c r="AN60" i="1" s="1"/>
  <c r="CG62" i="1" s="1"/>
  <c r="W60" i="1"/>
  <c r="AJ60" i="1" s="1"/>
  <c r="N60" i="1"/>
  <c r="V60" i="1" s="1"/>
  <c r="AI60" i="1" s="1"/>
  <c r="CD62" i="1" s="1"/>
  <c r="Q60" i="1"/>
  <c r="Y60" i="1" s="1"/>
  <c r="AL60" i="1" s="1"/>
  <c r="M60" i="1"/>
  <c r="U60" i="1" s="1"/>
  <c r="AH60" i="1" s="1"/>
  <c r="CC62" i="1" s="1"/>
  <c r="P60" i="1"/>
  <c r="Q66" i="1"/>
  <c r="Y66" i="1" s="1"/>
  <c r="AL66" i="1" s="1"/>
  <c r="M66" i="1"/>
  <c r="U66" i="1" s="1"/>
  <c r="AH66" i="1" s="1"/>
  <c r="P66" i="1"/>
  <c r="S66" i="1"/>
  <c r="AA66" i="1" s="1"/>
  <c r="AN66" i="1" s="1"/>
  <c r="W66" i="1"/>
  <c r="AJ66" i="1" s="1"/>
  <c r="N66" i="1"/>
  <c r="V66" i="1" s="1"/>
  <c r="AI66" i="1" s="1"/>
  <c r="P73" i="1"/>
  <c r="S73" i="1"/>
  <c r="AA73" i="1" s="1"/>
  <c r="AN73" i="1" s="1"/>
  <c r="W73" i="1"/>
  <c r="AJ73" i="1" s="1"/>
  <c r="N73" i="1"/>
  <c r="V73" i="1" s="1"/>
  <c r="AI73" i="1" s="1"/>
  <c r="Q73" i="1"/>
  <c r="Y73" i="1" s="1"/>
  <c r="AL73" i="1" s="1"/>
  <c r="M73" i="1"/>
  <c r="U73" i="1" s="1"/>
  <c r="AH73" i="1" s="1"/>
  <c r="W75" i="1"/>
  <c r="AJ75" i="1" s="1"/>
  <c r="N75" i="1"/>
  <c r="V75" i="1" s="1"/>
  <c r="AI75" i="1" s="1"/>
  <c r="Q75" i="1"/>
  <c r="Y75" i="1" s="1"/>
  <c r="AL75" i="1" s="1"/>
  <c r="M75" i="1"/>
  <c r="U75" i="1" s="1"/>
  <c r="AH75" i="1" s="1"/>
  <c r="P75" i="1"/>
  <c r="S75" i="1"/>
  <c r="AA75" i="1" s="1"/>
  <c r="AN75" i="1" s="1"/>
  <c r="Q78" i="1"/>
  <c r="Y78" i="1" s="1"/>
  <c r="AL78" i="1" s="1"/>
  <c r="M78" i="1"/>
  <c r="U78" i="1" s="1"/>
  <c r="AH78" i="1" s="1"/>
  <c r="P78" i="1"/>
  <c r="S78" i="1"/>
  <c r="AA78" i="1" s="1"/>
  <c r="AN78" i="1" s="1"/>
  <c r="W78" i="1"/>
  <c r="AJ78" i="1" s="1"/>
  <c r="N78" i="1"/>
  <c r="V78" i="1" s="1"/>
  <c r="AI78" i="1" s="1"/>
  <c r="S80" i="1"/>
  <c r="AA80" i="1" s="1"/>
  <c r="AN80" i="1" s="1"/>
  <c r="W80" i="1"/>
  <c r="AJ80" i="1" s="1"/>
  <c r="N80" i="1"/>
  <c r="V80" i="1" s="1"/>
  <c r="AI80" i="1" s="1"/>
  <c r="Q80" i="1"/>
  <c r="Y80" i="1" s="1"/>
  <c r="AL80" i="1" s="1"/>
  <c r="M80" i="1"/>
  <c r="U80" i="1" s="1"/>
  <c r="AH80" i="1" s="1"/>
  <c r="P80" i="1"/>
  <c r="Q53" i="1"/>
  <c r="Y53" i="1" s="1"/>
  <c r="AL53" i="1" s="1"/>
  <c r="M61" i="1"/>
  <c r="U61" i="1" s="1"/>
  <c r="AH61" i="1" s="1"/>
  <c r="CC63" i="1" s="1"/>
  <c r="N61" i="1"/>
  <c r="V61" i="1" s="1"/>
  <c r="AI61" i="1" s="1"/>
  <c r="CD63" i="1" s="1"/>
  <c r="Q62" i="1"/>
  <c r="Y62" i="1" s="1"/>
  <c r="AL62" i="1" s="1"/>
  <c r="M62" i="1"/>
  <c r="U62" i="1" s="1"/>
  <c r="AH62" i="1" s="1"/>
  <c r="CC86" i="1" s="1"/>
  <c r="P62" i="1"/>
  <c r="S62" i="1"/>
  <c r="AA62" i="1" s="1"/>
  <c r="AN62" i="1" s="1"/>
  <c r="CG86" i="1" s="1"/>
  <c r="W62" i="1"/>
  <c r="AJ62" i="1" s="1"/>
  <c r="N62" i="1"/>
  <c r="V62" i="1" s="1"/>
  <c r="AI62" i="1" s="1"/>
  <c r="CD86" i="1" s="1"/>
  <c r="Q63" i="1"/>
  <c r="Y63" i="1" s="1"/>
  <c r="AL63" i="1" s="1"/>
  <c r="M63" i="1"/>
  <c r="U63" i="1" s="1"/>
  <c r="AH63" i="1" s="1"/>
  <c r="CC87" i="1" s="1"/>
  <c r="P63" i="1"/>
  <c r="S63" i="1"/>
  <c r="AA63" i="1" s="1"/>
  <c r="AN63" i="1" s="1"/>
  <c r="CG87" i="1" s="1"/>
  <c r="W63" i="1"/>
  <c r="AJ63" i="1" s="1"/>
  <c r="N63" i="1"/>
  <c r="V63" i="1" s="1"/>
  <c r="AI63" i="1" s="1"/>
  <c r="CD87" i="1" s="1"/>
  <c r="Q64" i="1"/>
  <c r="Y64" i="1" s="1"/>
  <c r="AL64" i="1" s="1"/>
  <c r="M64" i="1"/>
  <c r="U64" i="1" s="1"/>
  <c r="AH64" i="1" s="1"/>
  <c r="CC64" i="1" s="1"/>
  <c r="P64" i="1"/>
  <c r="S64" i="1"/>
  <c r="AA64" i="1" s="1"/>
  <c r="AN64" i="1" s="1"/>
  <c r="CG64" i="1" s="1"/>
  <c r="W64" i="1"/>
  <c r="AJ64" i="1" s="1"/>
  <c r="N64" i="1"/>
  <c r="V64" i="1" s="1"/>
  <c r="AI64" i="1" s="1"/>
  <c r="CD64" i="1" s="1"/>
  <c r="Q65" i="1"/>
  <c r="Y65" i="1" s="1"/>
  <c r="AL65" i="1" s="1"/>
  <c r="M65" i="1"/>
  <c r="U65" i="1" s="1"/>
  <c r="AH65" i="1" s="1"/>
  <c r="CC91" i="1" s="1"/>
  <c r="P65" i="1"/>
  <c r="S65" i="1"/>
  <c r="AA65" i="1" s="1"/>
  <c r="AN65" i="1" s="1"/>
  <c r="CG91" i="1" s="1"/>
  <c r="W65" i="1"/>
  <c r="AJ65" i="1" s="1"/>
  <c r="N65" i="1"/>
  <c r="V65" i="1" s="1"/>
  <c r="AI65" i="1" s="1"/>
  <c r="CD91" i="1" s="1"/>
  <c r="P69" i="1"/>
  <c r="S69" i="1"/>
  <c r="AA69" i="1" s="1"/>
  <c r="AN69" i="1" s="1"/>
  <c r="CG50" i="1" s="1"/>
  <c r="W69" i="1"/>
  <c r="AJ69" i="1" s="1"/>
  <c r="N69" i="1"/>
  <c r="V69" i="1" s="1"/>
  <c r="AI69" i="1" s="1"/>
  <c r="CD50" i="1" s="1"/>
  <c r="Q69" i="1"/>
  <c r="Y69" i="1" s="1"/>
  <c r="AL69" i="1" s="1"/>
  <c r="M69" i="1"/>
  <c r="U69" i="1" s="1"/>
  <c r="AH69" i="1" s="1"/>
  <c r="CC50" i="1" s="1"/>
  <c r="W71" i="1"/>
  <c r="AJ71" i="1" s="1"/>
  <c r="N71" i="1"/>
  <c r="V71" i="1" s="1"/>
  <c r="AI71" i="1" s="1"/>
  <c r="CD94" i="1" s="1"/>
  <c r="Q71" i="1"/>
  <c r="Y71" i="1" s="1"/>
  <c r="AL71" i="1" s="1"/>
  <c r="M71" i="1"/>
  <c r="U71" i="1" s="1"/>
  <c r="AH71" i="1" s="1"/>
  <c r="CC94" i="1" s="1"/>
  <c r="P71" i="1"/>
  <c r="S71" i="1"/>
  <c r="AA71" i="1" s="1"/>
  <c r="AN71" i="1" s="1"/>
  <c r="CG94" i="1" s="1"/>
  <c r="S76" i="1"/>
  <c r="AA76" i="1" s="1"/>
  <c r="AN76" i="1" s="1"/>
  <c r="W76" i="1"/>
  <c r="AJ76" i="1" s="1"/>
  <c r="N76" i="1"/>
  <c r="V76" i="1" s="1"/>
  <c r="AI76" i="1" s="1"/>
  <c r="Q76" i="1"/>
  <c r="Y76" i="1" s="1"/>
  <c r="AL76" i="1" s="1"/>
  <c r="M76" i="1"/>
  <c r="U76" i="1" s="1"/>
  <c r="AH76" i="1" s="1"/>
  <c r="P76" i="1"/>
  <c r="W83" i="1"/>
  <c r="AJ83" i="1" s="1"/>
  <c r="N83" i="1"/>
  <c r="V83" i="1" s="1"/>
  <c r="AI83" i="1" s="1"/>
  <c r="CD52" i="1" s="1"/>
  <c r="Q83" i="1"/>
  <c r="Y83" i="1" s="1"/>
  <c r="AL83" i="1" s="1"/>
  <c r="M83" i="1"/>
  <c r="U83" i="1" s="1"/>
  <c r="AH83" i="1" s="1"/>
  <c r="CC52" i="1" s="1"/>
  <c r="P83" i="1"/>
  <c r="S83" i="1"/>
  <c r="AA83" i="1" s="1"/>
  <c r="AN83" i="1" s="1"/>
  <c r="CG52" i="1" s="1"/>
  <c r="S42" i="1"/>
  <c r="AA42" i="1" s="1"/>
  <c r="AN42" i="1" s="1"/>
  <c r="CG42" i="1" s="1"/>
  <c r="W42" i="1"/>
  <c r="AJ42" i="1" s="1"/>
  <c r="N42" i="1"/>
  <c r="V42" i="1" s="1"/>
  <c r="AI42" i="1" s="1"/>
  <c r="CD42" i="1" s="1"/>
  <c r="Q42" i="1"/>
  <c r="Y42" i="1" s="1"/>
  <c r="AL42" i="1" s="1"/>
  <c r="M42" i="1"/>
  <c r="U42" i="1" s="1"/>
  <c r="AH42" i="1" s="1"/>
  <c r="CC42" i="1" s="1"/>
  <c r="P42" i="1"/>
  <c r="S44" i="1"/>
  <c r="AA44" i="1" s="1"/>
  <c r="AN44" i="1" s="1"/>
  <c r="CG44" i="1" s="1"/>
  <c r="W44" i="1"/>
  <c r="AJ44" i="1" s="1"/>
  <c r="N44" i="1"/>
  <c r="V44" i="1" s="1"/>
  <c r="AI44" i="1" s="1"/>
  <c r="CD44" i="1" s="1"/>
  <c r="Q44" i="1"/>
  <c r="Y44" i="1" s="1"/>
  <c r="AL44" i="1" s="1"/>
  <c r="M44" i="1"/>
  <c r="U44" i="1" s="1"/>
  <c r="AH44" i="1" s="1"/>
  <c r="CC44" i="1" s="1"/>
  <c r="P44" i="1"/>
  <c r="S46" i="1"/>
  <c r="AA46" i="1" s="1"/>
  <c r="AN46" i="1" s="1"/>
  <c r="CG46" i="1" s="1"/>
  <c r="W46" i="1"/>
  <c r="AJ46" i="1" s="1"/>
  <c r="N46" i="1"/>
  <c r="V46" i="1" s="1"/>
  <c r="AI46" i="1" s="1"/>
  <c r="CD46" i="1" s="1"/>
  <c r="Q46" i="1"/>
  <c r="Y46" i="1" s="1"/>
  <c r="AL46" i="1" s="1"/>
  <c r="M46" i="1"/>
  <c r="U46" i="1" s="1"/>
  <c r="AH46" i="1" s="1"/>
  <c r="CC46" i="1" s="1"/>
  <c r="P46" i="1"/>
  <c r="S48" i="1"/>
  <c r="AA48" i="1" s="1"/>
  <c r="AN48" i="1" s="1"/>
  <c r="CG58" i="1" s="1"/>
  <c r="W48" i="1"/>
  <c r="AJ48" i="1" s="1"/>
  <c r="N48" i="1"/>
  <c r="V48" i="1" s="1"/>
  <c r="AI48" i="1" s="1"/>
  <c r="CD58" i="1" s="1"/>
  <c r="Q48" i="1"/>
  <c r="Y48" i="1" s="1"/>
  <c r="AL48" i="1" s="1"/>
  <c r="M48" i="1"/>
  <c r="U48" i="1" s="1"/>
  <c r="AH48" i="1" s="1"/>
  <c r="CC58" i="1" s="1"/>
  <c r="P48" i="1"/>
  <c r="S54" i="1"/>
  <c r="AA54" i="1" s="1"/>
  <c r="AN54" i="1" s="1"/>
  <c r="W54" i="1"/>
  <c r="AJ54" i="1" s="1"/>
  <c r="N54" i="1"/>
  <c r="V54" i="1" s="1"/>
  <c r="AI54" i="1" s="1"/>
  <c r="Q54" i="1"/>
  <c r="Y54" i="1" s="1"/>
  <c r="AL54" i="1" s="1"/>
  <c r="M54" i="1"/>
  <c r="U54" i="1" s="1"/>
  <c r="AH54" i="1" s="1"/>
  <c r="P54" i="1"/>
  <c r="S57" i="1"/>
  <c r="AA57" i="1" s="1"/>
  <c r="AN57" i="1" s="1"/>
  <c r="M57" i="1"/>
  <c r="U57" i="1" s="1"/>
  <c r="AH57" i="1" s="1"/>
  <c r="W67" i="1"/>
  <c r="AJ67" i="1" s="1"/>
  <c r="N67" i="1"/>
  <c r="V67" i="1" s="1"/>
  <c r="AI67" i="1" s="1"/>
  <c r="CD48" i="1" s="1"/>
  <c r="Q67" i="1"/>
  <c r="Y67" i="1" s="1"/>
  <c r="AL67" i="1" s="1"/>
  <c r="M67" i="1"/>
  <c r="U67" i="1" s="1"/>
  <c r="AH67" i="1" s="1"/>
  <c r="CC48" i="1" s="1"/>
  <c r="P67" i="1"/>
  <c r="S67" i="1"/>
  <c r="AA67" i="1" s="1"/>
  <c r="AN67" i="1" s="1"/>
  <c r="CG48" i="1" s="1"/>
  <c r="Q70" i="1"/>
  <c r="Y70" i="1" s="1"/>
  <c r="AL70" i="1" s="1"/>
  <c r="M70" i="1"/>
  <c r="U70" i="1" s="1"/>
  <c r="AH70" i="1" s="1"/>
  <c r="CC93" i="1" s="1"/>
  <c r="P70" i="1"/>
  <c r="S70" i="1"/>
  <c r="AA70" i="1" s="1"/>
  <c r="AN70" i="1" s="1"/>
  <c r="CG93" i="1" s="1"/>
  <c r="W70" i="1"/>
  <c r="AJ70" i="1" s="1"/>
  <c r="N70" i="1"/>
  <c r="V70" i="1" s="1"/>
  <c r="AI70" i="1" s="1"/>
  <c r="CD93" i="1" s="1"/>
  <c r="S72" i="1"/>
  <c r="AA72" i="1" s="1"/>
  <c r="AN72" i="1" s="1"/>
  <c r="CG51" i="1" s="1"/>
  <c r="W72" i="1"/>
  <c r="AJ72" i="1" s="1"/>
  <c r="N72" i="1"/>
  <c r="V72" i="1" s="1"/>
  <c r="AI72" i="1" s="1"/>
  <c r="CD51" i="1" s="1"/>
  <c r="Q72" i="1"/>
  <c r="Y72" i="1" s="1"/>
  <c r="AL72" i="1" s="1"/>
  <c r="M72" i="1"/>
  <c r="U72" i="1" s="1"/>
  <c r="AH72" i="1" s="1"/>
  <c r="CC51" i="1" s="1"/>
  <c r="P72" i="1"/>
  <c r="Q74" i="1"/>
  <c r="Y74" i="1" s="1"/>
  <c r="AL74" i="1" s="1"/>
  <c r="M74" i="1"/>
  <c r="U74" i="1" s="1"/>
  <c r="AH74" i="1" s="1"/>
  <c r="P74" i="1"/>
  <c r="S74" i="1"/>
  <c r="AA74" i="1" s="1"/>
  <c r="AN74" i="1" s="1"/>
  <c r="W74" i="1"/>
  <c r="AJ74" i="1" s="1"/>
  <c r="N74" i="1"/>
  <c r="V74" i="1" s="1"/>
  <c r="AI74" i="1" s="1"/>
  <c r="P81" i="1"/>
  <c r="S81" i="1"/>
  <c r="AA81" i="1" s="1"/>
  <c r="AN81" i="1" s="1"/>
  <c r="W81" i="1"/>
  <c r="AJ81" i="1" s="1"/>
  <c r="N81" i="1"/>
  <c r="V81" i="1" s="1"/>
  <c r="AI81" i="1" s="1"/>
  <c r="Q81" i="1"/>
  <c r="Y81" i="1" s="1"/>
  <c r="AL81" i="1" s="1"/>
  <c r="M81" i="1"/>
  <c r="U81" i="1" s="1"/>
  <c r="AH81" i="1" s="1"/>
  <c r="S84" i="1"/>
  <c r="AA84" i="1" s="1"/>
  <c r="AN84" i="1" s="1"/>
  <c r="CG53" i="1" s="1"/>
  <c r="W84" i="1"/>
  <c r="AJ84" i="1" s="1"/>
  <c r="N84" i="1"/>
  <c r="V84" i="1" s="1"/>
  <c r="AI84" i="1" s="1"/>
  <c r="CD53" i="1" s="1"/>
  <c r="Q84" i="1"/>
  <c r="Y84" i="1" s="1"/>
  <c r="AL84" i="1" s="1"/>
  <c r="M84" i="1"/>
  <c r="U84" i="1" s="1"/>
  <c r="AH84" i="1" s="1"/>
  <c r="CC53" i="1" s="1"/>
  <c r="P84" i="1"/>
  <c r="N49" i="1"/>
  <c r="V49" i="1" s="1"/>
  <c r="AI49" i="1" s="1"/>
  <c r="S50" i="1"/>
  <c r="AA50" i="1" s="1"/>
  <c r="AN50" i="1" s="1"/>
  <c r="W50" i="1"/>
  <c r="AJ50" i="1" s="1"/>
  <c r="N50" i="1"/>
  <c r="V50" i="1" s="1"/>
  <c r="AI50" i="1" s="1"/>
  <c r="Q50" i="1"/>
  <c r="Y50" i="1" s="1"/>
  <c r="AL50" i="1" s="1"/>
  <c r="M50" i="1"/>
  <c r="U50" i="1" s="1"/>
  <c r="AH50" i="1" s="1"/>
  <c r="P50" i="1"/>
  <c r="S55" i="1"/>
  <c r="AA55" i="1" s="1"/>
  <c r="AN55" i="1" s="1"/>
  <c r="W55" i="1"/>
  <c r="AJ55" i="1" s="1"/>
  <c r="N55" i="1"/>
  <c r="V55" i="1" s="1"/>
  <c r="AI55" i="1" s="1"/>
  <c r="Q55" i="1"/>
  <c r="Y55" i="1" s="1"/>
  <c r="AL55" i="1" s="1"/>
  <c r="M55" i="1"/>
  <c r="U55" i="1" s="1"/>
  <c r="AH55" i="1" s="1"/>
  <c r="P55" i="1"/>
  <c r="S59" i="1"/>
  <c r="AA59" i="1" s="1"/>
  <c r="AN59" i="1" s="1"/>
  <c r="CG61" i="1" s="1"/>
  <c r="W59" i="1"/>
  <c r="AJ59" i="1" s="1"/>
  <c r="N59" i="1"/>
  <c r="V59" i="1" s="1"/>
  <c r="AI59" i="1" s="1"/>
  <c r="CD61" i="1" s="1"/>
  <c r="Q59" i="1"/>
  <c r="Y59" i="1" s="1"/>
  <c r="AL59" i="1" s="1"/>
  <c r="M59" i="1"/>
  <c r="U59" i="1" s="1"/>
  <c r="AH59" i="1" s="1"/>
  <c r="CC61" i="1" s="1"/>
  <c r="P59" i="1"/>
  <c r="S68" i="1"/>
  <c r="AA68" i="1" s="1"/>
  <c r="AN68" i="1" s="1"/>
  <c r="CG49" i="1" s="1"/>
  <c r="W68" i="1"/>
  <c r="AJ68" i="1" s="1"/>
  <c r="N68" i="1"/>
  <c r="V68" i="1" s="1"/>
  <c r="AI68" i="1" s="1"/>
  <c r="CD49" i="1" s="1"/>
  <c r="Q68" i="1"/>
  <c r="Y68" i="1" s="1"/>
  <c r="AL68" i="1" s="1"/>
  <c r="M68" i="1"/>
  <c r="U68" i="1" s="1"/>
  <c r="AH68" i="1" s="1"/>
  <c r="CC49" i="1" s="1"/>
  <c r="P68" i="1"/>
  <c r="P77" i="1"/>
  <c r="S77" i="1"/>
  <c r="AA77" i="1" s="1"/>
  <c r="AN77" i="1" s="1"/>
  <c r="W77" i="1"/>
  <c r="AJ77" i="1" s="1"/>
  <c r="N77" i="1"/>
  <c r="V77" i="1" s="1"/>
  <c r="AI77" i="1" s="1"/>
  <c r="Q77" i="1"/>
  <c r="Y77" i="1" s="1"/>
  <c r="AL77" i="1" s="1"/>
  <c r="M77" i="1"/>
  <c r="U77" i="1" s="1"/>
  <c r="AH77" i="1" s="1"/>
  <c r="Q79" i="1"/>
  <c r="Y79" i="1" s="1"/>
  <c r="AL79" i="1" s="1"/>
  <c r="Q82" i="1"/>
  <c r="Y82" i="1" s="1"/>
  <c r="AL82" i="1" s="1"/>
  <c r="M82" i="1"/>
  <c r="U82" i="1" s="1"/>
  <c r="AH82" i="1" s="1"/>
  <c r="P82" i="1"/>
  <c r="S82" i="1"/>
  <c r="AA82" i="1" s="1"/>
  <c r="AN82" i="1" s="1"/>
  <c r="W82" i="1"/>
  <c r="AJ82" i="1" s="1"/>
  <c r="N82" i="1"/>
  <c r="V82" i="1" s="1"/>
  <c r="AI82" i="1" s="1"/>
  <c r="P85" i="1"/>
  <c r="S85" i="1"/>
  <c r="AA85" i="1" s="1"/>
  <c r="AN85" i="1" s="1"/>
  <c r="CG54" i="1" s="1"/>
  <c r="W85" i="1"/>
  <c r="AJ85" i="1" s="1"/>
  <c r="N85" i="1"/>
  <c r="V85" i="1" s="1"/>
  <c r="AI85" i="1" s="1"/>
  <c r="CD54" i="1" s="1"/>
  <c r="Q85" i="1"/>
  <c r="Y85" i="1" s="1"/>
  <c r="AL85" i="1" s="1"/>
  <c r="M85" i="1"/>
  <c r="U85" i="1" s="1"/>
  <c r="AH85" i="1" s="1"/>
  <c r="CC54" i="1" s="1"/>
  <c r="I32" i="1"/>
  <c r="M87" i="1"/>
  <c r="U87" i="1" s="1"/>
  <c r="AH87" i="1" s="1"/>
  <c r="CC88" i="1" s="1"/>
  <c r="P90" i="1"/>
  <c r="S90" i="1"/>
  <c r="AA90" i="1" s="1"/>
  <c r="AN90" i="1" s="1"/>
  <c r="W90" i="1"/>
  <c r="AJ90" i="1" s="1"/>
  <c r="N90" i="1"/>
  <c r="V90" i="1" s="1"/>
  <c r="AI90" i="1" s="1"/>
  <c r="Q90" i="1"/>
  <c r="Y90" i="1" s="1"/>
  <c r="AL90" i="1" s="1"/>
  <c r="M90" i="1"/>
  <c r="U90" i="1" s="1"/>
  <c r="AH90" i="1" s="1"/>
  <c r="Q91" i="1"/>
  <c r="Y91" i="1" s="1"/>
  <c r="AL91" i="1" s="1"/>
  <c r="M91" i="1"/>
  <c r="U91" i="1" s="1"/>
  <c r="AH91" i="1" s="1"/>
  <c r="P91" i="1"/>
  <c r="S91" i="1"/>
  <c r="AA91" i="1" s="1"/>
  <c r="AN91" i="1" s="1"/>
  <c r="W91" i="1"/>
  <c r="AJ91" i="1" s="1"/>
  <c r="N91" i="1"/>
  <c r="V91" i="1" s="1"/>
  <c r="AI91" i="1" s="1"/>
  <c r="Q93" i="1"/>
  <c r="Y93" i="1" s="1"/>
  <c r="AL93" i="1" s="1"/>
  <c r="M93" i="1"/>
  <c r="U93" i="1" s="1"/>
  <c r="AH93" i="1" s="1"/>
  <c r="P93" i="1"/>
  <c r="S93" i="1"/>
  <c r="AA93" i="1" s="1"/>
  <c r="AN93" i="1" s="1"/>
  <c r="W93" i="1"/>
  <c r="AJ93" i="1" s="1"/>
  <c r="N93" i="1"/>
  <c r="V93" i="1" s="1"/>
  <c r="AI93" i="1" s="1"/>
  <c r="Q97" i="1"/>
  <c r="Y97" i="1" s="1"/>
  <c r="AL97" i="1" s="1"/>
  <c r="M97" i="1"/>
  <c r="U97" i="1" s="1"/>
  <c r="AH97" i="1" s="1"/>
  <c r="P97" i="1"/>
  <c r="S97" i="1"/>
  <c r="AA97" i="1" s="1"/>
  <c r="AN97" i="1" s="1"/>
  <c r="W97" i="1"/>
  <c r="AJ97" i="1" s="1"/>
  <c r="N97" i="1"/>
  <c r="V97" i="1" s="1"/>
  <c r="AI97" i="1" s="1"/>
  <c r="W98" i="1"/>
  <c r="AJ98" i="1" s="1"/>
  <c r="N98" i="1"/>
  <c r="V98" i="1" s="1"/>
  <c r="AI98" i="1" s="1"/>
  <c r="Q98" i="1"/>
  <c r="Y98" i="1" s="1"/>
  <c r="AL98" i="1" s="1"/>
  <c r="M98" i="1"/>
  <c r="U98" i="1" s="1"/>
  <c r="AH98" i="1" s="1"/>
  <c r="P98" i="1"/>
  <c r="S98" i="1"/>
  <c r="AA98" i="1" s="1"/>
  <c r="AN98" i="1" s="1"/>
  <c r="S99" i="1"/>
  <c r="AA99" i="1" s="1"/>
  <c r="AN99" i="1" s="1"/>
  <c r="W99" i="1"/>
  <c r="AJ99" i="1" s="1"/>
  <c r="N99" i="1"/>
  <c r="V99" i="1" s="1"/>
  <c r="AI99" i="1" s="1"/>
  <c r="Q99" i="1"/>
  <c r="Y99" i="1" s="1"/>
  <c r="AL99" i="1" s="1"/>
  <c r="M99" i="1"/>
  <c r="U99" i="1" s="1"/>
  <c r="AH99" i="1" s="1"/>
  <c r="P99" i="1"/>
  <c r="S103" i="1"/>
  <c r="AA103" i="1" s="1"/>
  <c r="AN103" i="1" s="1"/>
  <c r="CG65" i="1" s="1"/>
  <c r="W103" i="1"/>
  <c r="AJ103" i="1" s="1"/>
  <c r="N103" i="1"/>
  <c r="V103" i="1" s="1"/>
  <c r="AI103" i="1" s="1"/>
  <c r="CD65" i="1" s="1"/>
  <c r="Q103" i="1"/>
  <c r="Y103" i="1" s="1"/>
  <c r="AL103" i="1" s="1"/>
  <c r="M103" i="1"/>
  <c r="U103" i="1" s="1"/>
  <c r="AH103" i="1" s="1"/>
  <c r="CC65" i="1" s="1"/>
  <c r="P103" i="1"/>
  <c r="S107" i="1"/>
  <c r="AA107" i="1" s="1"/>
  <c r="AN107" i="1" s="1"/>
  <c r="W107" i="1"/>
  <c r="AJ107" i="1" s="1"/>
  <c r="N107" i="1"/>
  <c r="V107" i="1" s="1"/>
  <c r="AI107" i="1" s="1"/>
  <c r="Q107" i="1"/>
  <c r="Y107" i="1" s="1"/>
  <c r="AL107" i="1" s="1"/>
  <c r="M107" i="1"/>
  <c r="U107" i="1" s="1"/>
  <c r="AH107" i="1" s="1"/>
  <c r="P107" i="1"/>
  <c r="P111" i="1"/>
  <c r="W111" i="1"/>
  <c r="AJ111" i="1" s="1"/>
  <c r="N111" i="1"/>
  <c r="V111" i="1" s="1"/>
  <c r="AI111" i="1" s="1"/>
  <c r="Q111" i="1"/>
  <c r="Y111" i="1" s="1"/>
  <c r="AL111" i="1" s="1"/>
  <c r="M111" i="1"/>
  <c r="U111" i="1" s="1"/>
  <c r="AH111" i="1" s="1"/>
  <c r="S111" i="1"/>
  <c r="AA111" i="1" s="1"/>
  <c r="AN111" i="1" s="1"/>
  <c r="W117" i="1"/>
  <c r="AJ117" i="1" s="1"/>
  <c r="N117" i="1"/>
  <c r="V117" i="1" s="1"/>
  <c r="AI117" i="1" s="1"/>
  <c r="P117" i="1"/>
  <c r="Q117" i="1"/>
  <c r="Y117" i="1" s="1"/>
  <c r="AL117" i="1" s="1"/>
  <c r="M117" i="1"/>
  <c r="U117" i="1" s="1"/>
  <c r="AH117" i="1" s="1"/>
  <c r="S117" i="1"/>
  <c r="AA117" i="1" s="1"/>
  <c r="AN117" i="1" s="1"/>
  <c r="W121" i="1"/>
  <c r="AJ121" i="1" s="1"/>
  <c r="N121" i="1"/>
  <c r="V121" i="1" s="1"/>
  <c r="AI121" i="1" s="1"/>
  <c r="CD97" i="1" s="1"/>
  <c r="Q121" i="1"/>
  <c r="Y121" i="1" s="1"/>
  <c r="AL121" i="1" s="1"/>
  <c r="M121" i="1"/>
  <c r="U121" i="1" s="1"/>
  <c r="AH121" i="1" s="1"/>
  <c r="CC97" i="1" s="1"/>
  <c r="P121" i="1"/>
  <c r="S121" i="1"/>
  <c r="AA121" i="1" s="1"/>
  <c r="AN121" i="1" s="1"/>
  <c r="CG97" i="1" s="1"/>
  <c r="Z10" i="1"/>
  <c r="Y13" i="1"/>
  <c r="Z14" i="1"/>
  <c r="Y17" i="1"/>
  <c r="Z19" i="1"/>
  <c r="Z20" i="1"/>
  <c r="Z21" i="1"/>
  <c r="Y24" i="1"/>
  <c r="Z25" i="1"/>
  <c r="Y26" i="1"/>
  <c r="Z28" i="1"/>
  <c r="O86" i="1"/>
  <c r="N87" i="1"/>
  <c r="V87" i="1" s="1"/>
  <c r="AI87" i="1" s="1"/>
  <c r="CD88" i="1" s="1"/>
  <c r="W87" i="1"/>
  <c r="AJ87" i="1" s="1"/>
  <c r="S89" i="1"/>
  <c r="AA89" i="1" s="1"/>
  <c r="AN89" i="1" s="1"/>
  <c r="CG57" i="1" s="1"/>
  <c r="W89" i="1"/>
  <c r="AJ89" i="1" s="1"/>
  <c r="N89" i="1"/>
  <c r="V89" i="1" s="1"/>
  <c r="AI89" i="1" s="1"/>
  <c r="CD57" i="1" s="1"/>
  <c r="Q89" i="1"/>
  <c r="Y89" i="1" s="1"/>
  <c r="AL89" i="1" s="1"/>
  <c r="M89" i="1"/>
  <c r="U89" i="1" s="1"/>
  <c r="AH89" i="1" s="1"/>
  <c r="CC57" i="1" s="1"/>
  <c r="P89" i="1"/>
  <c r="W92" i="1"/>
  <c r="AJ92" i="1" s="1"/>
  <c r="N92" i="1"/>
  <c r="V92" i="1" s="1"/>
  <c r="AI92" i="1" s="1"/>
  <c r="Q92" i="1"/>
  <c r="Y92" i="1" s="1"/>
  <c r="AL92" i="1" s="1"/>
  <c r="M92" i="1"/>
  <c r="U92" i="1" s="1"/>
  <c r="AH92" i="1" s="1"/>
  <c r="P92" i="1"/>
  <c r="S92" i="1"/>
  <c r="AA92" i="1" s="1"/>
  <c r="AN92" i="1" s="1"/>
  <c r="W94" i="1"/>
  <c r="AJ94" i="1" s="1"/>
  <c r="N94" i="1"/>
  <c r="V94" i="1" s="1"/>
  <c r="AI94" i="1" s="1"/>
  <c r="Q94" i="1"/>
  <c r="Y94" i="1" s="1"/>
  <c r="AL94" i="1" s="1"/>
  <c r="M94" i="1"/>
  <c r="U94" i="1" s="1"/>
  <c r="AH94" i="1" s="1"/>
  <c r="P94" i="1"/>
  <c r="S94" i="1"/>
  <c r="AA94" i="1" s="1"/>
  <c r="AN94" i="1" s="1"/>
  <c r="P100" i="1"/>
  <c r="S100" i="1"/>
  <c r="AA100" i="1" s="1"/>
  <c r="AN100" i="1" s="1"/>
  <c r="W100" i="1"/>
  <c r="AJ100" i="1" s="1"/>
  <c r="N100" i="1"/>
  <c r="V100" i="1" s="1"/>
  <c r="AI100" i="1" s="1"/>
  <c r="Q100" i="1"/>
  <c r="Y100" i="1" s="1"/>
  <c r="AL100" i="1" s="1"/>
  <c r="M100" i="1"/>
  <c r="U100" i="1" s="1"/>
  <c r="AH100" i="1" s="1"/>
  <c r="P104" i="1"/>
  <c r="S104" i="1"/>
  <c r="AA104" i="1" s="1"/>
  <c r="AN104" i="1" s="1"/>
  <c r="CG66" i="1" s="1"/>
  <c r="W104" i="1"/>
  <c r="AJ104" i="1" s="1"/>
  <c r="N104" i="1"/>
  <c r="V104" i="1" s="1"/>
  <c r="AI104" i="1" s="1"/>
  <c r="CD66" i="1" s="1"/>
  <c r="Q104" i="1"/>
  <c r="Y104" i="1" s="1"/>
  <c r="AL104" i="1" s="1"/>
  <c r="M104" i="1"/>
  <c r="U104" i="1" s="1"/>
  <c r="AH104" i="1" s="1"/>
  <c r="CC66" i="1" s="1"/>
  <c r="P108" i="1"/>
  <c r="S108" i="1"/>
  <c r="AA108" i="1" s="1"/>
  <c r="AN108" i="1" s="1"/>
  <c r="W108" i="1"/>
  <c r="AJ108" i="1" s="1"/>
  <c r="N108" i="1"/>
  <c r="V108" i="1" s="1"/>
  <c r="AI108" i="1" s="1"/>
  <c r="Q108" i="1"/>
  <c r="Y108" i="1" s="1"/>
  <c r="AL108" i="1" s="1"/>
  <c r="M108" i="1"/>
  <c r="U108" i="1" s="1"/>
  <c r="AH108" i="1" s="1"/>
  <c r="Y12" i="1"/>
  <c r="Y16" i="1"/>
  <c r="Y23" i="1"/>
  <c r="Y27" i="1"/>
  <c r="A42" i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P87" i="1"/>
  <c r="S87" i="1"/>
  <c r="AA87" i="1" s="1"/>
  <c r="AN87" i="1" s="1"/>
  <c r="CG88" i="1" s="1"/>
  <c r="Q87" i="1"/>
  <c r="Y87" i="1" s="1"/>
  <c r="AL87" i="1" s="1"/>
  <c r="Q101" i="1"/>
  <c r="Y101" i="1" s="1"/>
  <c r="AL101" i="1" s="1"/>
  <c r="M101" i="1"/>
  <c r="U101" i="1" s="1"/>
  <c r="AH101" i="1" s="1"/>
  <c r="CC89" i="1" s="1"/>
  <c r="P101" i="1"/>
  <c r="S101" i="1"/>
  <c r="AA101" i="1" s="1"/>
  <c r="AN101" i="1" s="1"/>
  <c r="CG89" i="1" s="1"/>
  <c r="W101" i="1"/>
  <c r="AJ101" i="1" s="1"/>
  <c r="N101" i="1"/>
  <c r="V101" i="1" s="1"/>
  <c r="AI101" i="1" s="1"/>
  <c r="CD89" i="1" s="1"/>
  <c r="Q105" i="1"/>
  <c r="Y105" i="1" s="1"/>
  <c r="AL105" i="1" s="1"/>
  <c r="M105" i="1"/>
  <c r="U105" i="1" s="1"/>
  <c r="AH105" i="1" s="1"/>
  <c r="CC67" i="1" s="1"/>
  <c r="P105" i="1"/>
  <c r="S105" i="1"/>
  <c r="AA105" i="1" s="1"/>
  <c r="AN105" i="1" s="1"/>
  <c r="CG67" i="1" s="1"/>
  <c r="W105" i="1"/>
  <c r="AJ105" i="1" s="1"/>
  <c r="N105" i="1"/>
  <c r="V105" i="1" s="1"/>
  <c r="AI105" i="1" s="1"/>
  <c r="CD67" i="1" s="1"/>
  <c r="P109" i="1"/>
  <c r="M109" i="1"/>
  <c r="U109" i="1" s="1"/>
  <c r="AH109" i="1" s="1"/>
  <c r="CC127" i="1" s="1"/>
  <c r="W109" i="1"/>
  <c r="AJ109" i="1" s="1"/>
  <c r="Q109" i="1"/>
  <c r="Y109" i="1" s="1"/>
  <c r="AL109" i="1" s="1"/>
  <c r="S109" i="1"/>
  <c r="AA109" i="1" s="1"/>
  <c r="AN109" i="1" s="1"/>
  <c r="CG127" i="1" s="1"/>
  <c r="N109" i="1"/>
  <c r="V109" i="1" s="1"/>
  <c r="AI109" i="1" s="1"/>
  <c r="CD127" i="1" s="1"/>
  <c r="W113" i="1"/>
  <c r="AJ113" i="1" s="1"/>
  <c r="N113" i="1"/>
  <c r="V113" i="1" s="1"/>
  <c r="AI113" i="1" s="1"/>
  <c r="P113" i="1"/>
  <c r="S113" i="1"/>
  <c r="AA113" i="1" s="1"/>
  <c r="AN113" i="1" s="1"/>
  <c r="Q113" i="1"/>
  <c r="Y113" i="1" s="1"/>
  <c r="AL113" i="1" s="1"/>
  <c r="M113" i="1"/>
  <c r="U113" i="1" s="1"/>
  <c r="AH113" i="1" s="1"/>
  <c r="X114" i="1"/>
  <c r="AK114" i="1" s="1"/>
  <c r="R114" i="1"/>
  <c r="Z114" i="1" s="1"/>
  <c r="AM114" i="1" s="1"/>
  <c r="P119" i="1"/>
  <c r="W119" i="1"/>
  <c r="AJ119" i="1" s="1"/>
  <c r="N119" i="1"/>
  <c r="V119" i="1" s="1"/>
  <c r="AI119" i="1" s="1"/>
  <c r="CD95" i="1" s="1"/>
  <c r="S119" i="1"/>
  <c r="AA119" i="1" s="1"/>
  <c r="AN119" i="1" s="1"/>
  <c r="CG95" i="1" s="1"/>
  <c r="Q119" i="1"/>
  <c r="Y119" i="1" s="1"/>
  <c r="AL119" i="1" s="1"/>
  <c r="M119" i="1"/>
  <c r="U119" i="1" s="1"/>
  <c r="AH119" i="1" s="1"/>
  <c r="CC95" i="1" s="1"/>
  <c r="Y11" i="1"/>
  <c r="Y15" i="1"/>
  <c r="H302" i="1"/>
  <c r="AC302" i="1" s="1"/>
  <c r="W88" i="1"/>
  <c r="AJ88" i="1" s="1"/>
  <c r="N88" i="1"/>
  <c r="V88" i="1" s="1"/>
  <c r="AI88" i="1" s="1"/>
  <c r="CD56" i="1" s="1"/>
  <c r="Q88" i="1"/>
  <c r="Y88" i="1" s="1"/>
  <c r="AL88" i="1" s="1"/>
  <c r="M88" i="1"/>
  <c r="U88" i="1" s="1"/>
  <c r="AH88" i="1" s="1"/>
  <c r="CC56" i="1" s="1"/>
  <c r="P88" i="1"/>
  <c r="S88" i="1"/>
  <c r="AA88" i="1" s="1"/>
  <c r="AN88" i="1" s="1"/>
  <c r="CG56" i="1" s="1"/>
  <c r="S95" i="1"/>
  <c r="AA95" i="1" s="1"/>
  <c r="AN95" i="1" s="1"/>
  <c r="W95" i="1"/>
  <c r="AJ95" i="1" s="1"/>
  <c r="N95" i="1"/>
  <c r="V95" i="1" s="1"/>
  <c r="AI95" i="1" s="1"/>
  <c r="Q95" i="1"/>
  <c r="Y95" i="1" s="1"/>
  <c r="AL95" i="1" s="1"/>
  <c r="M95" i="1"/>
  <c r="U95" i="1" s="1"/>
  <c r="AH95" i="1" s="1"/>
  <c r="P95" i="1"/>
  <c r="P96" i="1"/>
  <c r="S96" i="1"/>
  <c r="AA96" i="1" s="1"/>
  <c r="AN96" i="1" s="1"/>
  <c r="W96" i="1"/>
  <c r="AJ96" i="1" s="1"/>
  <c r="N96" i="1"/>
  <c r="V96" i="1" s="1"/>
  <c r="AI96" i="1" s="1"/>
  <c r="Q96" i="1"/>
  <c r="Y96" i="1" s="1"/>
  <c r="AL96" i="1" s="1"/>
  <c r="M96" i="1"/>
  <c r="U96" i="1" s="1"/>
  <c r="AH96" i="1" s="1"/>
  <c r="W102" i="1"/>
  <c r="AJ102" i="1" s="1"/>
  <c r="N102" i="1"/>
  <c r="V102" i="1" s="1"/>
  <c r="AI102" i="1" s="1"/>
  <c r="CD90" i="1" s="1"/>
  <c r="Q102" i="1"/>
  <c r="Y102" i="1" s="1"/>
  <c r="AL102" i="1" s="1"/>
  <c r="M102" i="1"/>
  <c r="U102" i="1" s="1"/>
  <c r="AH102" i="1" s="1"/>
  <c r="CC90" i="1" s="1"/>
  <c r="P102" i="1"/>
  <c r="S102" i="1"/>
  <c r="AA102" i="1" s="1"/>
  <c r="AN102" i="1" s="1"/>
  <c r="CG90" i="1" s="1"/>
  <c r="W106" i="1"/>
  <c r="AJ106" i="1" s="1"/>
  <c r="N106" i="1"/>
  <c r="V106" i="1" s="1"/>
  <c r="AI106" i="1" s="1"/>
  <c r="CD68" i="1" s="1"/>
  <c r="Q106" i="1"/>
  <c r="Y106" i="1" s="1"/>
  <c r="AL106" i="1" s="1"/>
  <c r="M106" i="1"/>
  <c r="U106" i="1" s="1"/>
  <c r="AH106" i="1" s="1"/>
  <c r="CC68" i="1" s="1"/>
  <c r="P106" i="1"/>
  <c r="S106" i="1"/>
  <c r="AA106" i="1" s="1"/>
  <c r="AN106" i="1" s="1"/>
  <c r="CG68" i="1" s="1"/>
  <c r="W125" i="1"/>
  <c r="AJ125" i="1" s="1"/>
  <c r="N125" i="1"/>
  <c r="V125" i="1" s="1"/>
  <c r="AI125" i="1" s="1"/>
  <c r="CD69" i="1" s="1"/>
  <c r="Q125" i="1"/>
  <c r="Y125" i="1" s="1"/>
  <c r="AL125" i="1" s="1"/>
  <c r="M125" i="1"/>
  <c r="U125" i="1" s="1"/>
  <c r="AH125" i="1" s="1"/>
  <c r="CC69" i="1" s="1"/>
  <c r="P125" i="1"/>
  <c r="S125" i="1"/>
  <c r="AA125" i="1" s="1"/>
  <c r="AN125" i="1" s="1"/>
  <c r="CG69" i="1" s="1"/>
  <c r="P138" i="1"/>
  <c r="Q112" i="1"/>
  <c r="Y112" i="1" s="1"/>
  <c r="AL112" i="1" s="1"/>
  <c r="M112" i="1"/>
  <c r="U112" i="1" s="1"/>
  <c r="AH112" i="1" s="1"/>
  <c r="S112" i="1"/>
  <c r="AA112" i="1" s="1"/>
  <c r="AN112" i="1" s="1"/>
  <c r="P115" i="1"/>
  <c r="W115" i="1"/>
  <c r="AJ115" i="1" s="1"/>
  <c r="N115" i="1"/>
  <c r="V115" i="1" s="1"/>
  <c r="AI115" i="1" s="1"/>
  <c r="S118" i="1"/>
  <c r="AA118" i="1" s="1"/>
  <c r="AN118" i="1" s="1"/>
  <c r="Q118" i="1"/>
  <c r="Y118" i="1" s="1"/>
  <c r="AL118" i="1" s="1"/>
  <c r="M118" i="1"/>
  <c r="U118" i="1" s="1"/>
  <c r="AH118" i="1" s="1"/>
  <c r="Q124" i="1"/>
  <c r="Y124" i="1" s="1"/>
  <c r="AL124" i="1" s="1"/>
  <c r="M124" i="1"/>
  <c r="U124" i="1" s="1"/>
  <c r="AH124" i="1" s="1"/>
  <c r="P124" i="1"/>
  <c r="S124" i="1"/>
  <c r="AA124" i="1" s="1"/>
  <c r="AN124" i="1" s="1"/>
  <c r="W124" i="1"/>
  <c r="AJ124" i="1" s="1"/>
  <c r="W128" i="1"/>
  <c r="AJ128" i="1" s="1"/>
  <c r="M128" i="1"/>
  <c r="U128" i="1" s="1"/>
  <c r="AH128" i="1" s="1"/>
  <c r="CC71" i="1" s="1"/>
  <c r="P130" i="1"/>
  <c r="S130" i="1"/>
  <c r="AA130" i="1" s="1"/>
  <c r="AN130" i="1" s="1"/>
  <c r="CG73" i="1" s="1"/>
  <c r="N130" i="1"/>
  <c r="V130" i="1" s="1"/>
  <c r="AI130" i="1" s="1"/>
  <c r="CD73" i="1" s="1"/>
  <c r="M130" i="1"/>
  <c r="U130" i="1" s="1"/>
  <c r="AH130" i="1" s="1"/>
  <c r="CC73" i="1" s="1"/>
  <c r="AO134" i="1"/>
  <c r="AV134" i="1"/>
  <c r="W135" i="1"/>
  <c r="AJ135" i="1" s="1"/>
  <c r="N135" i="1"/>
  <c r="V135" i="1" s="1"/>
  <c r="AI135" i="1" s="1"/>
  <c r="Q135" i="1"/>
  <c r="Y135" i="1" s="1"/>
  <c r="AL135" i="1" s="1"/>
  <c r="M135" i="1"/>
  <c r="U135" i="1" s="1"/>
  <c r="AH135" i="1" s="1"/>
  <c r="S135" i="1"/>
  <c r="AA135" i="1" s="1"/>
  <c r="AN135" i="1" s="1"/>
  <c r="P135" i="1"/>
  <c r="X136" i="1"/>
  <c r="AK136" i="1" s="1"/>
  <c r="R136" i="1"/>
  <c r="Z136" i="1" s="1"/>
  <c r="AM136" i="1" s="1"/>
  <c r="N142" i="1"/>
  <c r="V142" i="1" s="1"/>
  <c r="AI142" i="1" s="1"/>
  <c r="O110" i="1"/>
  <c r="N114" i="1"/>
  <c r="V114" i="1" s="1"/>
  <c r="AI114" i="1" s="1"/>
  <c r="W114" i="1"/>
  <c r="AJ114" i="1" s="1"/>
  <c r="Q115" i="1"/>
  <c r="Y115" i="1" s="1"/>
  <c r="AL115" i="1" s="1"/>
  <c r="O116" i="1"/>
  <c r="O122" i="1"/>
  <c r="P123" i="1"/>
  <c r="S123" i="1"/>
  <c r="AA123" i="1" s="1"/>
  <c r="AN123" i="1" s="1"/>
  <c r="CG141" i="1" s="1"/>
  <c r="W123" i="1"/>
  <c r="AJ123" i="1" s="1"/>
  <c r="N123" i="1"/>
  <c r="V123" i="1" s="1"/>
  <c r="AI123" i="1" s="1"/>
  <c r="CD141" i="1" s="1"/>
  <c r="Q127" i="1"/>
  <c r="Y127" i="1" s="1"/>
  <c r="AL127" i="1" s="1"/>
  <c r="Q134" i="1"/>
  <c r="Y134" i="1" s="1"/>
  <c r="AL134" i="1" s="1"/>
  <c r="M134" i="1"/>
  <c r="U134" i="1" s="1"/>
  <c r="AH134" i="1" s="1"/>
  <c r="P134" i="1"/>
  <c r="S134" i="1"/>
  <c r="AA134" i="1" s="1"/>
  <c r="AN134" i="1" s="1"/>
  <c r="N112" i="1"/>
  <c r="V112" i="1" s="1"/>
  <c r="AI112" i="1" s="1"/>
  <c r="W112" i="1"/>
  <c r="AJ112" i="1" s="1"/>
  <c r="S115" i="1"/>
  <c r="AA115" i="1" s="1"/>
  <c r="AN115" i="1" s="1"/>
  <c r="N118" i="1"/>
  <c r="V118" i="1" s="1"/>
  <c r="AI118" i="1" s="1"/>
  <c r="W118" i="1"/>
  <c r="AJ118" i="1" s="1"/>
  <c r="N124" i="1"/>
  <c r="V124" i="1" s="1"/>
  <c r="AI124" i="1" s="1"/>
  <c r="O126" i="1"/>
  <c r="P127" i="1"/>
  <c r="S127" i="1"/>
  <c r="AA127" i="1" s="1"/>
  <c r="AN127" i="1" s="1"/>
  <c r="CG70" i="1" s="1"/>
  <c r="W127" i="1"/>
  <c r="AJ127" i="1" s="1"/>
  <c r="N127" i="1"/>
  <c r="V127" i="1" s="1"/>
  <c r="AI127" i="1" s="1"/>
  <c r="CD70" i="1" s="1"/>
  <c r="AV141" i="1"/>
  <c r="Q142" i="1"/>
  <c r="Y142" i="1" s="1"/>
  <c r="AL142" i="1" s="1"/>
  <c r="M142" i="1"/>
  <c r="U142" i="1" s="1"/>
  <c r="AH142" i="1" s="1"/>
  <c r="P142" i="1"/>
  <c r="S142" i="1"/>
  <c r="AA142" i="1" s="1"/>
  <c r="AN142" i="1" s="1"/>
  <c r="W143" i="1"/>
  <c r="AJ143" i="1" s="1"/>
  <c r="N143" i="1"/>
  <c r="V143" i="1" s="1"/>
  <c r="AI143" i="1" s="1"/>
  <c r="CD99" i="1" s="1"/>
  <c r="Q143" i="1"/>
  <c r="Y143" i="1" s="1"/>
  <c r="AL143" i="1" s="1"/>
  <c r="M143" i="1"/>
  <c r="U143" i="1" s="1"/>
  <c r="AH143" i="1" s="1"/>
  <c r="CC99" i="1" s="1"/>
  <c r="S143" i="1"/>
  <c r="AA143" i="1" s="1"/>
  <c r="AN143" i="1" s="1"/>
  <c r="CG99" i="1" s="1"/>
  <c r="Q145" i="1"/>
  <c r="Y145" i="1" s="1"/>
  <c r="AL145" i="1" s="1"/>
  <c r="M145" i="1"/>
  <c r="U145" i="1" s="1"/>
  <c r="AH145" i="1" s="1"/>
  <c r="CC101" i="1" s="1"/>
  <c r="P145" i="1"/>
  <c r="S145" i="1"/>
  <c r="AA145" i="1" s="1"/>
  <c r="AN145" i="1" s="1"/>
  <c r="CG101" i="1" s="1"/>
  <c r="N145" i="1"/>
  <c r="V145" i="1" s="1"/>
  <c r="AI145" i="1" s="1"/>
  <c r="CD101" i="1" s="1"/>
  <c r="W146" i="1"/>
  <c r="AJ146" i="1" s="1"/>
  <c r="N146" i="1"/>
  <c r="V146" i="1" s="1"/>
  <c r="AI146" i="1" s="1"/>
  <c r="CD102" i="1" s="1"/>
  <c r="Q146" i="1"/>
  <c r="Y146" i="1" s="1"/>
  <c r="AL146" i="1" s="1"/>
  <c r="M146" i="1"/>
  <c r="U146" i="1" s="1"/>
  <c r="AH146" i="1" s="1"/>
  <c r="CC102" i="1" s="1"/>
  <c r="P146" i="1"/>
  <c r="S146" i="1"/>
  <c r="AA146" i="1" s="1"/>
  <c r="AN146" i="1" s="1"/>
  <c r="CG102" i="1" s="1"/>
  <c r="W150" i="1"/>
  <c r="AJ150" i="1" s="1"/>
  <c r="N150" i="1"/>
  <c r="V150" i="1" s="1"/>
  <c r="AI150" i="1" s="1"/>
  <c r="CD75" i="1" s="1"/>
  <c r="Q150" i="1"/>
  <c r="Y150" i="1" s="1"/>
  <c r="AL150" i="1" s="1"/>
  <c r="M150" i="1"/>
  <c r="U150" i="1" s="1"/>
  <c r="AH150" i="1" s="1"/>
  <c r="CC75" i="1" s="1"/>
  <c r="P150" i="1"/>
  <c r="S150" i="1"/>
  <c r="AA150" i="1" s="1"/>
  <c r="AN150" i="1" s="1"/>
  <c r="CG75" i="1" s="1"/>
  <c r="S151" i="1"/>
  <c r="AA151" i="1" s="1"/>
  <c r="AN151" i="1" s="1"/>
  <c r="CG76" i="1" s="1"/>
  <c r="W151" i="1"/>
  <c r="AJ151" i="1" s="1"/>
  <c r="N151" i="1"/>
  <c r="V151" i="1" s="1"/>
  <c r="AI151" i="1" s="1"/>
  <c r="CD76" i="1" s="1"/>
  <c r="Q151" i="1"/>
  <c r="Y151" i="1" s="1"/>
  <c r="AL151" i="1" s="1"/>
  <c r="M151" i="1"/>
  <c r="U151" i="1" s="1"/>
  <c r="AH151" i="1" s="1"/>
  <c r="CC76" i="1" s="1"/>
  <c r="P151" i="1"/>
  <c r="N152" i="1"/>
  <c r="V152" i="1" s="1"/>
  <c r="AI152" i="1" s="1"/>
  <c r="CD77" i="1" s="1"/>
  <c r="Q153" i="1"/>
  <c r="Y153" i="1" s="1"/>
  <c r="AL153" i="1" s="1"/>
  <c r="M153" i="1"/>
  <c r="U153" i="1" s="1"/>
  <c r="AH153" i="1" s="1"/>
  <c r="CC78" i="1" s="1"/>
  <c r="P153" i="1"/>
  <c r="S153" i="1"/>
  <c r="AA153" i="1" s="1"/>
  <c r="AN153" i="1" s="1"/>
  <c r="CG78" i="1" s="1"/>
  <c r="N153" i="1"/>
  <c r="V153" i="1" s="1"/>
  <c r="AI153" i="1" s="1"/>
  <c r="CD78" i="1" s="1"/>
  <c r="W154" i="1"/>
  <c r="AJ154" i="1" s="1"/>
  <c r="N154" i="1"/>
  <c r="V154" i="1" s="1"/>
  <c r="AI154" i="1" s="1"/>
  <c r="CD79" i="1" s="1"/>
  <c r="Q154" i="1"/>
  <c r="Y154" i="1" s="1"/>
  <c r="AL154" i="1" s="1"/>
  <c r="M154" i="1"/>
  <c r="U154" i="1" s="1"/>
  <c r="AH154" i="1" s="1"/>
  <c r="CC79" i="1" s="1"/>
  <c r="P154" i="1"/>
  <c r="S154" i="1"/>
  <c r="AA154" i="1" s="1"/>
  <c r="AN154" i="1" s="1"/>
  <c r="CG79" i="1" s="1"/>
  <c r="W158" i="1"/>
  <c r="AJ158" i="1" s="1"/>
  <c r="N158" i="1"/>
  <c r="V158" i="1" s="1"/>
  <c r="AI158" i="1" s="1"/>
  <c r="Q158" i="1"/>
  <c r="Y158" i="1" s="1"/>
  <c r="AL158" i="1" s="1"/>
  <c r="M158" i="1"/>
  <c r="U158" i="1" s="1"/>
  <c r="AH158" i="1" s="1"/>
  <c r="P158" i="1"/>
  <c r="S158" i="1"/>
  <c r="AA158" i="1" s="1"/>
  <c r="AN158" i="1" s="1"/>
  <c r="P112" i="1"/>
  <c r="S114" i="1"/>
  <c r="AA114" i="1" s="1"/>
  <c r="AN114" i="1" s="1"/>
  <c r="Q114" i="1"/>
  <c r="Y114" i="1" s="1"/>
  <c r="AL114" i="1" s="1"/>
  <c r="M114" i="1"/>
  <c r="U114" i="1" s="1"/>
  <c r="AH114" i="1" s="1"/>
  <c r="P118" i="1"/>
  <c r="Q120" i="1"/>
  <c r="Y120" i="1" s="1"/>
  <c r="AL120" i="1" s="1"/>
  <c r="M120" i="1"/>
  <c r="U120" i="1" s="1"/>
  <c r="AH120" i="1" s="1"/>
  <c r="CC96" i="1" s="1"/>
  <c r="P120" i="1"/>
  <c r="S120" i="1"/>
  <c r="AA120" i="1" s="1"/>
  <c r="AN120" i="1" s="1"/>
  <c r="CG96" i="1" s="1"/>
  <c r="W120" i="1"/>
  <c r="AJ120" i="1" s="1"/>
  <c r="W131" i="1"/>
  <c r="AJ131" i="1" s="1"/>
  <c r="N131" i="1"/>
  <c r="V131" i="1" s="1"/>
  <c r="AI131" i="1" s="1"/>
  <c r="CD74" i="1" s="1"/>
  <c r="Q131" i="1"/>
  <c r="Y131" i="1" s="1"/>
  <c r="AL131" i="1" s="1"/>
  <c r="M131" i="1"/>
  <c r="U131" i="1" s="1"/>
  <c r="AH131" i="1" s="1"/>
  <c r="CC74" i="1" s="1"/>
  <c r="S131" i="1"/>
  <c r="AA131" i="1" s="1"/>
  <c r="AN131" i="1" s="1"/>
  <c r="CG74" i="1" s="1"/>
  <c r="P131" i="1"/>
  <c r="X132" i="1"/>
  <c r="AK132" i="1" s="1"/>
  <c r="R132" i="1"/>
  <c r="Z132" i="1" s="1"/>
  <c r="AM132" i="1" s="1"/>
  <c r="W139" i="1"/>
  <c r="AJ139" i="1" s="1"/>
  <c r="N139" i="1"/>
  <c r="V139" i="1" s="1"/>
  <c r="AI139" i="1" s="1"/>
  <c r="Q139" i="1"/>
  <c r="Y139" i="1" s="1"/>
  <c r="AL139" i="1" s="1"/>
  <c r="M139" i="1"/>
  <c r="U139" i="1" s="1"/>
  <c r="AH139" i="1" s="1"/>
  <c r="S139" i="1"/>
  <c r="AA139" i="1" s="1"/>
  <c r="AN139" i="1" s="1"/>
  <c r="P139" i="1"/>
  <c r="S140" i="1"/>
  <c r="AA140" i="1" s="1"/>
  <c r="AN140" i="1" s="1"/>
  <c r="W140" i="1"/>
  <c r="AJ140" i="1" s="1"/>
  <c r="N140" i="1"/>
  <c r="V140" i="1" s="1"/>
  <c r="AI140" i="1" s="1"/>
  <c r="P140" i="1"/>
  <c r="M140" i="1"/>
  <c r="U140" i="1" s="1"/>
  <c r="AH140" i="1" s="1"/>
  <c r="S159" i="1"/>
  <c r="AA159" i="1" s="1"/>
  <c r="AN159" i="1" s="1"/>
  <c r="W159" i="1"/>
  <c r="AJ159" i="1" s="1"/>
  <c r="N159" i="1"/>
  <c r="V159" i="1" s="1"/>
  <c r="AI159" i="1" s="1"/>
  <c r="Q159" i="1"/>
  <c r="Y159" i="1" s="1"/>
  <c r="AL159" i="1" s="1"/>
  <c r="M159" i="1"/>
  <c r="U159" i="1" s="1"/>
  <c r="AH159" i="1" s="1"/>
  <c r="AO162" i="1"/>
  <c r="AV162" i="1"/>
  <c r="W165" i="1"/>
  <c r="AJ165" i="1" s="1"/>
  <c r="N165" i="1"/>
  <c r="V165" i="1" s="1"/>
  <c r="AI165" i="1" s="1"/>
  <c r="CD81" i="1" s="1"/>
  <c r="Q165" i="1"/>
  <c r="Y165" i="1" s="1"/>
  <c r="AL165" i="1" s="1"/>
  <c r="M165" i="1"/>
  <c r="U165" i="1" s="1"/>
  <c r="AH165" i="1" s="1"/>
  <c r="CC81" i="1" s="1"/>
  <c r="P165" i="1"/>
  <c r="S165" i="1"/>
  <c r="AA165" i="1" s="1"/>
  <c r="AN165" i="1" s="1"/>
  <c r="CG81" i="1" s="1"/>
  <c r="W169" i="1"/>
  <c r="AJ169" i="1" s="1"/>
  <c r="N169" i="1"/>
  <c r="V169" i="1" s="1"/>
  <c r="AI169" i="1" s="1"/>
  <c r="CD85" i="1" s="1"/>
  <c r="Q169" i="1"/>
  <c r="Y169" i="1" s="1"/>
  <c r="AL169" i="1" s="1"/>
  <c r="M169" i="1"/>
  <c r="U169" i="1" s="1"/>
  <c r="AH169" i="1" s="1"/>
  <c r="CC85" i="1" s="1"/>
  <c r="P169" i="1"/>
  <c r="S169" i="1"/>
  <c r="AA169" i="1" s="1"/>
  <c r="AN169" i="1" s="1"/>
  <c r="CG85" i="1" s="1"/>
  <c r="S170" i="1"/>
  <c r="AA170" i="1" s="1"/>
  <c r="AN170" i="1" s="1"/>
  <c r="CG144" i="1" s="1"/>
  <c r="W170" i="1"/>
  <c r="AJ170" i="1" s="1"/>
  <c r="N170" i="1"/>
  <c r="V170" i="1" s="1"/>
  <c r="AI170" i="1" s="1"/>
  <c r="CD144" i="1" s="1"/>
  <c r="Q170" i="1"/>
  <c r="Y170" i="1" s="1"/>
  <c r="AL170" i="1" s="1"/>
  <c r="M170" i="1"/>
  <c r="U170" i="1" s="1"/>
  <c r="AH170" i="1" s="1"/>
  <c r="CC144" i="1" s="1"/>
  <c r="P170" i="1"/>
  <c r="Q172" i="1"/>
  <c r="Y172" i="1" s="1"/>
  <c r="AL172" i="1" s="1"/>
  <c r="M172" i="1"/>
  <c r="U172" i="1" s="1"/>
  <c r="AH172" i="1" s="1"/>
  <c r="P172" i="1"/>
  <c r="S172" i="1"/>
  <c r="AA172" i="1" s="1"/>
  <c r="AN172" i="1" s="1"/>
  <c r="W172" i="1"/>
  <c r="AJ172" i="1" s="1"/>
  <c r="N172" i="1"/>
  <c r="V172" i="1" s="1"/>
  <c r="AI172" i="1" s="1"/>
  <c r="P179" i="1"/>
  <c r="S179" i="1"/>
  <c r="AA179" i="1" s="1"/>
  <c r="AN179" i="1" s="1"/>
  <c r="CG146" i="1" s="1"/>
  <c r="W179" i="1"/>
  <c r="AJ179" i="1" s="1"/>
  <c r="N179" i="1"/>
  <c r="V179" i="1" s="1"/>
  <c r="AI179" i="1" s="1"/>
  <c r="CD146" i="1" s="1"/>
  <c r="Q179" i="1"/>
  <c r="Y179" i="1" s="1"/>
  <c r="AL179" i="1" s="1"/>
  <c r="M179" i="1"/>
  <c r="U179" i="1" s="1"/>
  <c r="AH179" i="1" s="1"/>
  <c r="CC146" i="1" s="1"/>
  <c r="Q180" i="1"/>
  <c r="Y180" i="1" s="1"/>
  <c r="AL180" i="1" s="1"/>
  <c r="M180" i="1"/>
  <c r="U180" i="1" s="1"/>
  <c r="AH180" i="1" s="1"/>
  <c r="CC150" i="1" s="1"/>
  <c r="P180" i="1"/>
  <c r="S180" i="1"/>
  <c r="AA180" i="1" s="1"/>
  <c r="AN180" i="1" s="1"/>
  <c r="CG150" i="1" s="1"/>
  <c r="W180" i="1"/>
  <c r="AJ180" i="1" s="1"/>
  <c r="N180" i="1"/>
  <c r="V180" i="1" s="1"/>
  <c r="AI180" i="1" s="1"/>
  <c r="CD150" i="1" s="1"/>
  <c r="N129" i="1"/>
  <c r="V129" i="1" s="1"/>
  <c r="AI129" i="1" s="1"/>
  <c r="CD72" i="1" s="1"/>
  <c r="S132" i="1"/>
  <c r="AA132" i="1" s="1"/>
  <c r="AN132" i="1" s="1"/>
  <c r="W132" i="1"/>
  <c r="AJ132" i="1" s="1"/>
  <c r="N132" i="1"/>
  <c r="V132" i="1" s="1"/>
  <c r="AI132" i="1" s="1"/>
  <c r="Q132" i="1"/>
  <c r="Y132" i="1" s="1"/>
  <c r="AL132" i="1" s="1"/>
  <c r="S136" i="1"/>
  <c r="AA136" i="1" s="1"/>
  <c r="AN136" i="1" s="1"/>
  <c r="W136" i="1"/>
  <c r="AJ136" i="1" s="1"/>
  <c r="N136" i="1"/>
  <c r="V136" i="1" s="1"/>
  <c r="AI136" i="1" s="1"/>
  <c r="Q136" i="1"/>
  <c r="Y136" i="1" s="1"/>
  <c r="AL136" i="1" s="1"/>
  <c r="P141" i="1"/>
  <c r="S141" i="1"/>
  <c r="AA141" i="1" s="1"/>
  <c r="AN141" i="1" s="1"/>
  <c r="Q141" i="1"/>
  <c r="Y141" i="1" s="1"/>
  <c r="AL141" i="1" s="1"/>
  <c r="P144" i="1"/>
  <c r="S144" i="1"/>
  <c r="AA144" i="1" s="1"/>
  <c r="AN144" i="1" s="1"/>
  <c r="CG100" i="1" s="1"/>
  <c r="W144" i="1"/>
  <c r="AJ144" i="1" s="1"/>
  <c r="N144" i="1"/>
  <c r="V144" i="1" s="1"/>
  <c r="AI144" i="1" s="1"/>
  <c r="CD100" i="1" s="1"/>
  <c r="M160" i="1"/>
  <c r="U160" i="1" s="1"/>
  <c r="AH160" i="1" s="1"/>
  <c r="Q162" i="1"/>
  <c r="Y162" i="1" s="1"/>
  <c r="AL162" i="1" s="1"/>
  <c r="M162" i="1"/>
  <c r="U162" i="1" s="1"/>
  <c r="AH162" i="1" s="1"/>
  <c r="P162" i="1"/>
  <c r="S162" i="1"/>
  <c r="AA162" i="1" s="1"/>
  <c r="AN162" i="1" s="1"/>
  <c r="P129" i="1"/>
  <c r="S147" i="1"/>
  <c r="AA147" i="1" s="1"/>
  <c r="AN147" i="1" s="1"/>
  <c r="CG103" i="1" s="1"/>
  <c r="W147" i="1"/>
  <c r="AJ147" i="1" s="1"/>
  <c r="N147" i="1"/>
  <c r="V147" i="1" s="1"/>
  <c r="AI147" i="1" s="1"/>
  <c r="CD103" i="1" s="1"/>
  <c r="Q147" i="1"/>
  <c r="Y147" i="1" s="1"/>
  <c r="AL147" i="1" s="1"/>
  <c r="M147" i="1"/>
  <c r="U147" i="1" s="1"/>
  <c r="AH147" i="1" s="1"/>
  <c r="CC103" i="1" s="1"/>
  <c r="P148" i="1"/>
  <c r="S148" i="1"/>
  <c r="AA148" i="1" s="1"/>
  <c r="AN148" i="1" s="1"/>
  <c r="CG143" i="1" s="1"/>
  <c r="W148" i="1"/>
  <c r="AJ148" i="1" s="1"/>
  <c r="N148" i="1"/>
  <c r="V148" i="1" s="1"/>
  <c r="AI148" i="1" s="1"/>
  <c r="CD143" i="1" s="1"/>
  <c r="Q149" i="1"/>
  <c r="Y149" i="1" s="1"/>
  <c r="AL149" i="1" s="1"/>
  <c r="M149" i="1"/>
  <c r="U149" i="1" s="1"/>
  <c r="AH149" i="1" s="1"/>
  <c r="P149" i="1"/>
  <c r="S149" i="1"/>
  <c r="AA149" i="1" s="1"/>
  <c r="AN149" i="1" s="1"/>
  <c r="W149" i="1"/>
  <c r="AJ149" i="1" s="1"/>
  <c r="P156" i="1"/>
  <c r="S156" i="1"/>
  <c r="AA156" i="1" s="1"/>
  <c r="AN156" i="1" s="1"/>
  <c r="W156" i="1"/>
  <c r="AJ156" i="1" s="1"/>
  <c r="N156" i="1"/>
  <c r="V156" i="1" s="1"/>
  <c r="AI156" i="1" s="1"/>
  <c r="Q157" i="1"/>
  <c r="Y157" i="1" s="1"/>
  <c r="AL157" i="1" s="1"/>
  <c r="M157" i="1"/>
  <c r="U157" i="1" s="1"/>
  <c r="AH157" i="1" s="1"/>
  <c r="P157" i="1"/>
  <c r="S157" i="1"/>
  <c r="AA157" i="1" s="1"/>
  <c r="AN157" i="1" s="1"/>
  <c r="W157" i="1"/>
  <c r="AJ157" i="1" s="1"/>
  <c r="P159" i="1"/>
  <c r="Q129" i="1"/>
  <c r="Y129" i="1" s="1"/>
  <c r="AL129" i="1" s="1"/>
  <c r="W129" i="1"/>
  <c r="AJ129" i="1" s="1"/>
  <c r="M132" i="1"/>
  <c r="U132" i="1" s="1"/>
  <c r="AH132" i="1" s="1"/>
  <c r="P133" i="1"/>
  <c r="S133" i="1"/>
  <c r="AA133" i="1" s="1"/>
  <c r="AN133" i="1" s="1"/>
  <c r="Q133" i="1"/>
  <c r="Y133" i="1" s="1"/>
  <c r="AL133" i="1" s="1"/>
  <c r="M136" i="1"/>
  <c r="U136" i="1" s="1"/>
  <c r="AH136" i="1" s="1"/>
  <c r="P137" i="1"/>
  <c r="S137" i="1"/>
  <c r="AA137" i="1" s="1"/>
  <c r="AN137" i="1" s="1"/>
  <c r="Q137" i="1"/>
  <c r="Y137" i="1" s="1"/>
  <c r="AL137" i="1" s="1"/>
  <c r="M141" i="1"/>
  <c r="U141" i="1" s="1"/>
  <c r="AH141" i="1" s="1"/>
  <c r="M144" i="1"/>
  <c r="U144" i="1" s="1"/>
  <c r="AH144" i="1" s="1"/>
  <c r="CC100" i="1" s="1"/>
  <c r="O155" i="1"/>
  <c r="P160" i="1"/>
  <c r="S160" i="1"/>
  <c r="AA160" i="1" s="1"/>
  <c r="AN160" i="1" s="1"/>
  <c r="W160" i="1"/>
  <c r="AJ160" i="1" s="1"/>
  <c r="N160" i="1"/>
  <c r="V160" i="1" s="1"/>
  <c r="AI160" i="1" s="1"/>
  <c r="S161" i="1"/>
  <c r="AA161" i="1" s="1"/>
  <c r="AN161" i="1" s="1"/>
  <c r="N162" i="1"/>
  <c r="V162" i="1" s="1"/>
  <c r="AI162" i="1" s="1"/>
  <c r="Q183" i="1"/>
  <c r="Y183" i="1" s="1"/>
  <c r="AL183" i="1" s="1"/>
  <c r="M183" i="1"/>
  <c r="U183" i="1" s="1"/>
  <c r="AH183" i="1" s="1"/>
  <c r="CC131" i="1" s="1"/>
  <c r="P183" i="1"/>
  <c r="S183" i="1"/>
  <c r="AA183" i="1" s="1"/>
  <c r="AN183" i="1" s="1"/>
  <c r="CG131" i="1" s="1"/>
  <c r="W183" i="1"/>
  <c r="AJ183" i="1" s="1"/>
  <c r="N183" i="1"/>
  <c r="V183" i="1" s="1"/>
  <c r="AI183" i="1" s="1"/>
  <c r="CD131" i="1" s="1"/>
  <c r="Q187" i="1"/>
  <c r="Y187" i="1" s="1"/>
  <c r="AL187" i="1" s="1"/>
  <c r="M187" i="1"/>
  <c r="U187" i="1" s="1"/>
  <c r="AH187" i="1" s="1"/>
  <c r="CC135" i="1" s="1"/>
  <c r="P187" i="1"/>
  <c r="S187" i="1"/>
  <c r="AA187" i="1" s="1"/>
  <c r="AN187" i="1" s="1"/>
  <c r="CG135" i="1" s="1"/>
  <c r="W187" i="1"/>
  <c r="AJ187" i="1" s="1"/>
  <c r="N187" i="1"/>
  <c r="V187" i="1" s="1"/>
  <c r="AI187" i="1" s="1"/>
  <c r="CD135" i="1" s="1"/>
  <c r="Q191" i="1"/>
  <c r="Y191" i="1" s="1"/>
  <c r="AL191" i="1" s="1"/>
  <c r="M191" i="1"/>
  <c r="U191" i="1" s="1"/>
  <c r="AH191" i="1" s="1"/>
  <c r="CC111" i="1" s="1"/>
  <c r="P191" i="1"/>
  <c r="S191" i="1"/>
  <c r="AA191" i="1" s="1"/>
  <c r="AN191" i="1" s="1"/>
  <c r="CG111" i="1" s="1"/>
  <c r="W191" i="1"/>
  <c r="AJ191" i="1" s="1"/>
  <c r="N191" i="1"/>
  <c r="V191" i="1" s="1"/>
  <c r="AI191" i="1" s="1"/>
  <c r="CD111" i="1" s="1"/>
  <c r="S166" i="1"/>
  <c r="AA166" i="1" s="1"/>
  <c r="AN166" i="1" s="1"/>
  <c r="CG82" i="1" s="1"/>
  <c r="W166" i="1"/>
  <c r="AJ166" i="1" s="1"/>
  <c r="N166" i="1"/>
  <c r="V166" i="1" s="1"/>
  <c r="AI166" i="1" s="1"/>
  <c r="CD82" i="1" s="1"/>
  <c r="Q166" i="1"/>
  <c r="Y166" i="1" s="1"/>
  <c r="AL166" i="1" s="1"/>
  <c r="M166" i="1"/>
  <c r="U166" i="1" s="1"/>
  <c r="AH166" i="1" s="1"/>
  <c r="CC82" i="1" s="1"/>
  <c r="P166" i="1"/>
  <c r="P171" i="1"/>
  <c r="S171" i="1"/>
  <c r="AA171" i="1" s="1"/>
  <c r="AN171" i="1" s="1"/>
  <c r="CG145" i="1" s="1"/>
  <c r="W171" i="1"/>
  <c r="AJ171" i="1" s="1"/>
  <c r="N171" i="1"/>
  <c r="V171" i="1" s="1"/>
  <c r="AI171" i="1" s="1"/>
  <c r="CD145" i="1" s="1"/>
  <c r="Q171" i="1"/>
  <c r="Y171" i="1" s="1"/>
  <c r="AL171" i="1" s="1"/>
  <c r="M171" i="1"/>
  <c r="U171" i="1" s="1"/>
  <c r="AH171" i="1" s="1"/>
  <c r="CC145" i="1" s="1"/>
  <c r="W173" i="1"/>
  <c r="AJ173" i="1" s="1"/>
  <c r="N173" i="1"/>
  <c r="V173" i="1" s="1"/>
  <c r="AI173" i="1" s="1"/>
  <c r="CD104" i="1" s="1"/>
  <c r="Q173" i="1"/>
  <c r="Y173" i="1" s="1"/>
  <c r="AL173" i="1" s="1"/>
  <c r="M173" i="1"/>
  <c r="U173" i="1" s="1"/>
  <c r="AH173" i="1" s="1"/>
  <c r="CC104" i="1" s="1"/>
  <c r="P173" i="1"/>
  <c r="S173" i="1"/>
  <c r="AA173" i="1" s="1"/>
  <c r="AN173" i="1" s="1"/>
  <c r="CG104" i="1" s="1"/>
  <c r="S174" i="1"/>
  <c r="AA174" i="1" s="1"/>
  <c r="AN174" i="1" s="1"/>
  <c r="CG105" i="1" s="1"/>
  <c r="W174" i="1"/>
  <c r="AJ174" i="1" s="1"/>
  <c r="N174" i="1"/>
  <c r="V174" i="1" s="1"/>
  <c r="AI174" i="1" s="1"/>
  <c r="CD105" i="1" s="1"/>
  <c r="Q174" i="1"/>
  <c r="Y174" i="1" s="1"/>
  <c r="AL174" i="1" s="1"/>
  <c r="M174" i="1"/>
  <c r="U174" i="1" s="1"/>
  <c r="AH174" i="1" s="1"/>
  <c r="CC105" i="1" s="1"/>
  <c r="P174" i="1"/>
  <c r="W182" i="1"/>
  <c r="AJ182" i="1" s="1"/>
  <c r="N182" i="1"/>
  <c r="V182" i="1" s="1"/>
  <c r="AI182" i="1" s="1"/>
  <c r="CD130" i="1" s="1"/>
  <c r="Q182" i="1"/>
  <c r="Y182" i="1" s="1"/>
  <c r="AL182" i="1" s="1"/>
  <c r="M182" i="1"/>
  <c r="U182" i="1" s="1"/>
  <c r="AH182" i="1" s="1"/>
  <c r="CC130" i="1" s="1"/>
  <c r="P182" i="1"/>
  <c r="S182" i="1"/>
  <c r="AA182" i="1" s="1"/>
  <c r="AN182" i="1" s="1"/>
  <c r="CG130" i="1" s="1"/>
  <c r="P184" i="1"/>
  <c r="S184" i="1"/>
  <c r="AA184" i="1" s="1"/>
  <c r="AN184" i="1" s="1"/>
  <c r="CG132" i="1" s="1"/>
  <c r="W184" i="1"/>
  <c r="AJ184" i="1" s="1"/>
  <c r="N184" i="1"/>
  <c r="V184" i="1" s="1"/>
  <c r="AI184" i="1" s="1"/>
  <c r="CD132" i="1" s="1"/>
  <c r="Q184" i="1"/>
  <c r="Y184" i="1" s="1"/>
  <c r="AL184" i="1" s="1"/>
  <c r="M184" i="1"/>
  <c r="U184" i="1" s="1"/>
  <c r="AH184" i="1" s="1"/>
  <c r="CC132" i="1" s="1"/>
  <c r="W186" i="1"/>
  <c r="AJ186" i="1" s="1"/>
  <c r="N186" i="1"/>
  <c r="V186" i="1" s="1"/>
  <c r="AI186" i="1" s="1"/>
  <c r="CD134" i="1" s="1"/>
  <c r="Q186" i="1"/>
  <c r="Y186" i="1" s="1"/>
  <c r="AL186" i="1" s="1"/>
  <c r="M186" i="1"/>
  <c r="U186" i="1" s="1"/>
  <c r="AH186" i="1" s="1"/>
  <c r="CC134" i="1" s="1"/>
  <c r="P186" i="1"/>
  <c r="S186" i="1"/>
  <c r="AA186" i="1" s="1"/>
  <c r="AN186" i="1" s="1"/>
  <c r="CG134" i="1" s="1"/>
  <c r="P188" i="1"/>
  <c r="S188" i="1"/>
  <c r="AA188" i="1" s="1"/>
  <c r="AN188" i="1" s="1"/>
  <c r="CG151" i="1" s="1"/>
  <c r="W188" i="1"/>
  <c r="AJ188" i="1" s="1"/>
  <c r="N188" i="1"/>
  <c r="V188" i="1" s="1"/>
  <c r="AI188" i="1" s="1"/>
  <c r="CD151" i="1" s="1"/>
  <c r="Q188" i="1"/>
  <c r="Y188" i="1" s="1"/>
  <c r="AL188" i="1" s="1"/>
  <c r="M188" i="1"/>
  <c r="U188" i="1" s="1"/>
  <c r="AH188" i="1" s="1"/>
  <c r="CC151" i="1" s="1"/>
  <c r="W190" i="1"/>
  <c r="AJ190" i="1" s="1"/>
  <c r="N190" i="1"/>
  <c r="V190" i="1" s="1"/>
  <c r="AI190" i="1" s="1"/>
  <c r="CD110" i="1" s="1"/>
  <c r="Q190" i="1"/>
  <c r="Y190" i="1" s="1"/>
  <c r="AL190" i="1" s="1"/>
  <c r="M190" i="1"/>
  <c r="U190" i="1" s="1"/>
  <c r="AH190" i="1" s="1"/>
  <c r="CC110" i="1" s="1"/>
  <c r="P190" i="1"/>
  <c r="S190" i="1"/>
  <c r="AA190" i="1" s="1"/>
  <c r="AN190" i="1" s="1"/>
  <c r="CG110" i="1" s="1"/>
  <c r="P192" i="1"/>
  <c r="S192" i="1"/>
  <c r="AA192" i="1" s="1"/>
  <c r="AN192" i="1" s="1"/>
  <c r="CG112" i="1" s="1"/>
  <c r="W192" i="1"/>
  <c r="AJ192" i="1" s="1"/>
  <c r="N192" i="1"/>
  <c r="V192" i="1" s="1"/>
  <c r="AI192" i="1" s="1"/>
  <c r="CD112" i="1" s="1"/>
  <c r="Q192" i="1"/>
  <c r="Y192" i="1" s="1"/>
  <c r="AL192" i="1" s="1"/>
  <c r="M192" i="1"/>
  <c r="U192" i="1" s="1"/>
  <c r="AH192" i="1" s="1"/>
  <c r="CC112" i="1" s="1"/>
  <c r="W196" i="1"/>
  <c r="AJ196" i="1" s="1"/>
  <c r="N196" i="1"/>
  <c r="V196" i="1" s="1"/>
  <c r="AI196" i="1" s="1"/>
  <c r="Q196" i="1"/>
  <c r="Y196" i="1" s="1"/>
  <c r="AL196" i="1" s="1"/>
  <c r="M196" i="1"/>
  <c r="U196" i="1" s="1"/>
  <c r="AH196" i="1" s="1"/>
  <c r="P196" i="1"/>
  <c r="S196" i="1"/>
  <c r="AA196" i="1" s="1"/>
  <c r="AN196" i="1" s="1"/>
  <c r="P175" i="1"/>
  <c r="S175" i="1"/>
  <c r="AA175" i="1" s="1"/>
  <c r="AN175" i="1" s="1"/>
  <c r="CG106" i="1" s="1"/>
  <c r="W175" i="1"/>
  <c r="AJ175" i="1" s="1"/>
  <c r="N175" i="1"/>
  <c r="V175" i="1" s="1"/>
  <c r="AI175" i="1" s="1"/>
  <c r="CD106" i="1" s="1"/>
  <c r="Q175" i="1"/>
  <c r="Y175" i="1" s="1"/>
  <c r="AL175" i="1" s="1"/>
  <c r="M175" i="1"/>
  <c r="U175" i="1" s="1"/>
  <c r="AH175" i="1" s="1"/>
  <c r="CC106" i="1" s="1"/>
  <c r="Q176" i="1"/>
  <c r="Y176" i="1" s="1"/>
  <c r="AL176" i="1" s="1"/>
  <c r="M176" i="1"/>
  <c r="U176" i="1" s="1"/>
  <c r="AH176" i="1" s="1"/>
  <c r="CC107" i="1" s="1"/>
  <c r="P176" i="1"/>
  <c r="S176" i="1"/>
  <c r="AA176" i="1" s="1"/>
  <c r="AN176" i="1" s="1"/>
  <c r="CG107" i="1" s="1"/>
  <c r="W176" i="1"/>
  <c r="AJ176" i="1" s="1"/>
  <c r="N176" i="1"/>
  <c r="V176" i="1" s="1"/>
  <c r="AI176" i="1" s="1"/>
  <c r="CD107" i="1" s="1"/>
  <c r="S181" i="1"/>
  <c r="AA181" i="1" s="1"/>
  <c r="AN181" i="1" s="1"/>
  <c r="CG147" i="1" s="1"/>
  <c r="W181" i="1"/>
  <c r="AJ181" i="1" s="1"/>
  <c r="N181" i="1"/>
  <c r="V181" i="1" s="1"/>
  <c r="AI181" i="1" s="1"/>
  <c r="CD147" i="1" s="1"/>
  <c r="Q181" i="1"/>
  <c r="Y181" i="1" s="1"/>
  <c r="AL181" i="1" s="1"/>
  <c r="M181" i="1"/>
  <c r="U181" i="1" s="1"/>
  <c r="AH181" i="1" s="1"/>
  <c r="CC147" i="1" s="1"/>
  <c r="P181" i="1"/>
  <c r="S185" i="1"/>
  <c r="AA185" i="1" s="1"/>
  <c r="AN185" i="1" s="1"/>
  <c r="CG133" i="1" s="1"/>
  <c r="W185" i="1"/>
  <c r="AJ185" i="1" s="1"/>
  <c r="N185" i="1"/>
  <c r="V185" i="1" s="1"/>
  <c r="AI185" i="1" s="1"/>
  <c r="CD133" i="1" s="1"/>
  <c r="Q185" i="1"/>
  <c r="Y185" i="1" s="1"/>
  <c r="AL185" i="1" s="1"/>
  <c r="M185" i="1"/>
  <c r="U185" i="1" s="1"/>
  <c r="AH185" i="1" s="1"/>
  <c r="CC133" i="1" s="1"/>
  <c r="P185" i="1"/>
  <c r="W189" i="1"/>
  <c r="AJ189" i="1" s="1"/>
  <c r="P189" i="1"/>
  <c r="S193" i="1"/>
  <c r="AA193" i="1" s="1"/>
  <c r="AN193" i="1" s="1"/>
  <c r="CG113" i="1" s="1"/>
  <c r="W193" i="1"/>
  <c r="AJ193" i="1" s="1"/>
  <c r="N193" i="1"/>
  <c r="V193" i="1" s="1"/>
  <c r="AI193" i="1" s="1"/>
  <c r="CD113" i="1" s="1"/>
  <c r="Q193" i="1"/>
  <c r="Y193" i="1" s="1"/>
  <c r="AL193" i="1" s="1"/>
  <c r="M193" i="1"/>
  <c r="U193" i="1" s="1"/>
  <c r="AH193" i="1" s="1"/>
  <c r="CC113" i="1" s="1"/>
  <c r="P193" i="1"/>
  <c r="P163" i="1"/>
  <c r="S163" i="1"/>
  <c r="AA163" i="1" s="1"/>
  <c r="AN163" i="1" s="1"/>
  <c r="W163" i="1"/>
  <c r="AJ163" i="1" s="1"/>
  <c r="N163" i="1"/>
  <c r="V163" i="1" s="1"/>
  <c r="AI163" i="1" s="1"/>
  <c r="Q163" i="1"/>
  <c r="Y163" i="1" s="1"/>
  <c r="AL163" i="1" s="1"/>
  <c r="M163" i="1"/>
  <c r="U163" i="1" s="1"/>
  <c r="AH163" i="1" s="1"/>
  <c r="Q164" i="1"/>
  <c r="Y164" i="1" s="1"/>
  <c r="AL164" i="1" s="1"/>
  <c r="M164" i="1"/>
  <c r="U164" i="1" s="1"/>
  <c r="AH164" i="1" s="1"/>
  <c r="CC80" i="1" s="1"/>
  <c r="P164" i="1"/>
  <c r="S164" i="1"/>
  <c r="AA164" i="1" s="1"/>
  <c r="AN164" i="1" s="1"/>
  <c r="CG80" i="1" s="1"/>
  <c r="W164" i="1"/>
  <c r="AJ164" i="1" s="1"/>
  <c r="N164" i="1"/>
  <c r="V164" i="1" s="1"/>
  <c r="AI164" i="1" s="1"/>
  <c r="CD80" i="1" s="1"/>
  <c r="P167" i="1"/>
  <c r="S167" i="1"/>
  <c r="AA167" i="1" s="1"/>
  <c r="AN167" i="1" s="1"/>
  <c r="CG83" i="1" s="1"/>
  <c r="W167" i="1"/>
  <c r="AJ167" i="1" s="1"/>
  <c r="N167" i="1"/>
  <c r="V167" i="1" s="1"/>
  <c r="AI167" i="1" s="1"/>
  <c r="CD83" i="1" s="1"/>
  <c r="Q167" i="1"/>
  <c r="Y167" i="1" s="1"/>
  <c r="AL167" i="1" s="1"/>
  <c r="M167" i="1"/>
  <c r="U167" i="1" s="1"/>
  <c r="AH167" i="1" s="1"/>
  <c r="CC83" i="1" s="1"/>
  <c r="Q168" i="1"/>
  <c r="Y168" i="1" s="1"/>
  <c r="AL168" i="1" s="1"/>
  <c r="M168" i="1"/>
  <c r="U168" i="1" s="1"/>
  <c r="AH168" i="1" s="1"/>
  <c r="CC84" i="1" s="1"/>
  <c r="P168" i="1"/>
  <c r="S168" i="1"/>
  <c r="AA168" i="1" s="1"/>
  <c r="AN168" i="1" s="1"/>
  <c r="CG84" i="1" s="1"/>
  <c r="W168" i="1"/>
  <c r="AJ168" i="1" s="1"/>
  <c r="N168" i="1"/>
  <c r="V168" i="1" s="1"/>
  <c r="AI168" i="1" s="1"/>
  <c r="CD84" i="1" s="1"/>
  <c r="W177" i="1"/>
  <c r="AJ177" i="1" s="1"/>
  <c r="N177" i="1"/>
  <c r="V177" i="1" s="1"/>
  <c r="AI177" i="1" s="1"/>
  <c r="CD108" i="1" s="1"/>
  <c r="Q177" i="1"/>
  <c r="Y177" i="1" s="1"/>
  <c r="AL177" i="1" s="1"/>
  <c r="M177" i="1"/>
  <c r="U177" i="1" s="1"/>
  <c r="AH177" i="1" s="1"/>
  <c r="CC108" i="1" s="1"/>
  <c r="P177" i="1"/>
  <c r="S177" i="1"/>
  <c r="AA177" i="1" s="1"/>
  <c r="AN177" i="1" s="1"/>
  <c r="CG108" i="1" s="1"/>
  <c r="S178" i="1"/>
  <c r="AA178" i="1" s="1"/>
  <c r="AN178" i="1" s="1"/>
  <c r="CG109" i="1" s="1"/>
  <c r="W178" i="1"/>
  <c r="AJ178" i="1" s="1"/>
  <c r="N178" i="1"/>
  <c r="V178" i="1" s="1"/>
  <c r="AI178" i="1" s="1"/>
  <c r="CD109" i="1" s="1"/>
  <c r="Q178" i="1"/>
  <c r="Y178" i="1" s="1"/>
  <c r="AL178" i="1" s="1"/>
  <c r="M178" i="1"/>
  <c r="U178" i="1" s="1"/>
  <c r="AH178" i="1" s="1"/>
  <c r="CC109" i="1" s="1"/>
  <c r="P178" i="1"/>
  <c r="P203" i="1"/>
  <c r="S203" i="1"/>
  <c r="AA203" i="1" s="1"/>
  <c r="AN203" i="1" s="1"/>
  <c r="W203" i="1"/>
  <c r="AJ203" i="1" s="1"/>
  <c r="N203" i="1"/>
  <c r="V203" i="1" s="1"/>
  <c r="AI203" i="1" s="1"/>
  <c r="Q203" i="1"/>
  <c r="Y203" i="1" s="1"/>
  <c r="AL203" i="1" s="1"/>
  <c r="M203" i="1"/>
  <c r="U203" i="1" s="1"/>
  <c r="AH203" i="1" s="1"/>
  <c r="W205" i="1"/>
  <c r="AJ205" i="1" s="1"/>
  <c r="N205" i="1"/>
  <c r="V205" i="1" s="1"/>
  <c r="AI205" i="1" s="1"/>
  <c r="CD155" i="1" s="1"/>
  <c r="Q205" i="1"/>
  <c r="Y205" i="1" s="1"/>
  <c r="AL205" i="1" s="1"/>
  <c r="M205" i="1"/>
  <c r="U205" i="1" s="1"/>
  <c r="AH205" i="1" s="1"/>
  <c r="CC155" i="1" s="1"/>
  <c r="P205" i="1"/>
  <c r="S205" i="1"/>
  <c r="AA205" i="1" s="1"/>
  <c r="AN205" i="1" s="1"/>
  <c r="CG155" i="1" s="1"/>
  <c r="Q194" i="1"/>
  <c r="Y194" i="1" s="1"/>
  <c r="AL194" i="1" s="1"/>
  <c r="Q202" i="1"/>
  <c r="Y202" i="1" s="1"/>
  <c r="AL202" i="1" s="1"/>
  <c r="M202" i="1"/>
  <c r="U202" i="1" s="1"/>
  <c r="AH202" i="1" s="1"/>
  <c r="P202" i="1"/>
  <c r="S202" i="1"/>
  <c r="AA202" i="1" s="1"/>
  <c r="AN202" i="1" s="1"/>
  <c r="W202" i="1"/>
  <c r="AJ202" i="1" s="1"/>
  <c r="N202" i="1"/>
  <c r="V202" i="1" s="1"/>
  <c r="AI202" i="1" s="1"/>
  <c r="S204" i="1"/>
  <c r="AA204" i="1" s="1"/>
  <c r="AN204" i="1" s="1"/>
  <c r="W204" i="1"/>
  <c r="AJ204" i="1" s="1"/>
  <c r="N204" i="1"/>
  <c r="V204" i="1" s="1"/>
  <c r="AI204" i="1" s="1"/>
  <c r="Q204" i="1"/>
  <c r="Y204" i="1" s="1"/>
  <c r="AL204" i="1" s="1"/>
  <c r="M204" i="1"/>
  <c r="U204" i="1" s="1"/>
  <c r="AH204" i="1" s="1"/>
  <c r="P204" i="1"/>
  <c r="Q206" i="1"/>
  <c r="Y206" i="1" s="1"/>
  <c r="AL206" i="1" s="1"/>
  <c r="M206" i="1"/>
  <c r="U206" i="1" s="1"/>
  <c r="AH206" i="1" s="1"/>
  <c r="CC116" i="1" s="1"/>
  <c r="P206" i="1"/>
  <c r="S206" i="1"/>
  <c r="AA206" i="1" s="1"/>
  <c r="AN206" i="1" s="1"/>
  <c r="CG116" i="1" s="1"/>
  <c r="W206" i="1"/>
  <c r="AJ206" i="1" s="1"/>
  <c r="N206" i="1"/>
  <c r="V206" i="1" s="1"/>
  <c r="AI206" i="1" s="1"/>
  <c r="CD116" i="1" s="1"/>
  <c r="P207" i="1"/>
  <c r="S207" i="1"/>
  <c r="AA207" i="1" s="1"/>
  <c r="AN207" i="1" s="1"/>
  <c r="CG117" i="1" s="1"/>
  <c r="W207" i="1"/>
  <c r="AJ207" i="1" s="1"/>
  <c r="N207" i="1"/>
  <c r="V207" i="1" s="1"/>
  <c r="AI207" i="1" s="1"/>
  <c r="CD117" i="1" s="1"/>
  <c r="Q207" i="1"/>
  <c r="Y207" i="1" s="1"/>
  <c r="AL207" i="1" s="1"/>
  <c r="M207" i="1"/>
  <c r="U207" i="1" s="1"/>
  <c r="AH207" i="1" s="1"/>
  <c r="CC117" i="1" s="1"/>
  <c r="W209" i="1"/>
  <c r="AJ209" i="1" s="1"/>
  <c r="N209" i="1"/>
  <c r="V209" i="1" s="1"/>
  <c r="AI209" i="1" s="1"/>
  <c r="CD119" i="1" s="1"/>
  <c r="Q209" i="1"/>
  <c r="Y209" i="1" s="1"/>
  <c r="AL209" i="1" s="1"/>
  <c r="M209" i="1"/>
  <c r="U209" i="1" s="1"/>
  <c r="AH209" i="1" s="1"/>
  <c r="CC119" i="1" s="1"/>
  <c r="P209" i="1"/>
  <c r="S209" i="1"/>
  <c r="AA209" i="1" s="1"/>
  <c r="AN209" i="1" s="1"/>
  <c r="CG119" i="1" s="1"/>
  <c r="S194" i="1"/>
  <c r="AA194" i="1" s="1"/>
  <c r="AN194" i="1" s="1"/>
  <c r="CG114" i="1" s="1"/>
  <c r="O195" i="1"/>
  <c r="P199" i="1"/>
  <c r="S199" i="1"/>
  <c r="AA199" i="1" s="1"/>
  <c r="AN199" i="1" s="1"/>
  <c r="W199" i="1"/>
  <c r="AJ199" i="1" s="1"/>
  <c r="N199" i="1"/>
  <c r="V199" i="1" s="1"/>
  <c r="AI199" i="1" s="1"/>
  <c r="Q199" i="1"/>
  <c r="Y199" i="1" s="1"/>
  <c r="AL199" i="1" s="1"/>
  <c r="M199" i="1"/>
  <c r="U199" i="1" s="1"/>
  <c r="AH199" i="1" s="1"/>
  <c r="W201" i="1"/>
  <c r="AJ201" i="1" s="1"/>
  <c r="N201" i="1"/>
  <c r="V201" i="1" s="1"/>
  <c r="AI201" i="1" s="1"/>
  <c r="Q201" i="1"/>
  <c r="Y201" i="1" s="1"/>
  <c r="AL201" i="1" s="1"/>
  <c r="M201" i="1"/>
  <c r="U201" i="1" s="1"/>
  <c r="AH201" i="1" s="1"/>
  <c r="P201" i="1"/>
  <c r="S201" i="1"/>
  <c r="AA201" i="1" s="1"/>
  <c r="AN201" i="1" s="1"/>
  <c r="S208" i="1"/>
  <c r="AA208" i="1" s="1"/>
  <c r="AN208" i="1" s="1"/>
  <c r="CG118" i="1" s="1"/>
  <c r="M208" i="1"/>
  <c r="U208" i="1" s="1"/>
  <c r="AH208" i="1" s="1"/>
  <c r="CC118" i="1" s="1"/>
  <c r="Q210" i="1"/>
  <c r="Y210" i="1" s="1"/>
  <c r="AL210" i="1" s="1"/>
  <c r="M210" i="1"/>
  <c r="U210" i="1" s="1"/>
  <c r="AH210" i="1" s="1"/>
  <c r="CC120" i="1" s="1"/>
  <c r="P210" i="1"/>
  <c r="S210" i="1"/>
  <c r="AA210" i="1" s="1"/>
  <c r="AN210" i="1" s="1"/>
  <c r="CG120" i="1" s="1"/>
  <c r="W210" i="1"/>
  <c r="AJ210" i="1" s="1"/>
  <c r="N210" i="1"/>
  <c r="V210" i="1" s="1"/>
  <c r="AI210" i="1" s="1"/>
  <c r="CD120" i="1" s="1"/>
  <c r="S212" i="1"/>
  <c r="AA212" i="1" s="1"/>
  <c r="AN212" i="1" s="1"/>
  <c r="CG122" i="1" s="1"/>
  <c r="W212" i="1"/>
  <c r="AJ212" i="1" s="1"/>
  <c r="N212" i="1"/>
  <c r="V212" i="1" s="1"/>
  <c r="AI212" i="1" s="1"/>
  <c r="CD122" i="1" s="1"/>
  <c r="Q212" i="1"/>
  <c r="Y212" i="1" s="1"/>
  <c r="AL212" i="1" s="1"/>
  <c r="M212" i="1"/>
  <c r="U212" i="1" s="1"/>
  <c r="AH212" i="1" s="1"/>
  <c r="CC122" i="1" s="1"/>
  <c r="P212" i="1"/>
  <c r="W213" i="1"/>
  <c r="AJ213" i="1" s="1"/>
  <c r="N213" i="1"/>
  <c r="V213" i="1" s="1"/>
  <c r="AI213" i="1" s="1"/>
  <c r="Q213" i="1"/>
  <c r="Y213" i="1" s="1"/>
  <c r="AL213" i="1" s="1"/>
  <c r="M213" i="1"/>
  <c r="U213" i="1" s="1"/>
  <c r="AH213" i="1" s="1"/>
  <c r="P213" i="1"/>
  <c r="S213" i="1"/>
  <c r="AA213" i="1" s="1"/>
  <c r="AN213" i="1" s="1"/>
  <c r="Q214" i="1"/>
  <c r="Y214" i="1" s="1"/>
  <c r="AL214" i="1" s="1"/>
  <c r="W214" i="1"/>
  <c r="AJ214" i="1" s="1"/>
  <c r="Q197" i="1"/>
  <c r="Y197" i="1" s="1"/>
  <c r="AL197" i="1" s="1"/>
  <c r="M197" i="1"/>
  <c r="U197" i="1" s="1"/>
  <c r="AH197" i="1" s="1"/>
  <c r="P197" i="1"/>
  <c r="S197" i="1"/>
  <c r="AA197" i="1" s="1"/>
  <c r="AN197" i="1" s="1"/>
  <c r="W197" i="1"/>
  <c r="AJ197" i="1" s="1"/>
  <c r="Q198" i="1"/>
  <c r="Y198" i="1" s="1"/>
  <c r="AL198" i="1" s="1"/>
  <c r="M198" i="1"/>
  <c r="U198" i="1" s="1"/>
  <c r="AH198" i="1" s="1"/>
  <c r="P198" i="1"/>
  <c r="S198" i="1"/>
  <c r="AA198" i="1" s="1"/>
  <c r="AN198" i="1" s="1"/>
  <c r="W198" i="1"/>
  <c r="AJ198" i="1" s="1"/>
  <c r="N198" i="1"/>
  <c r="V198" i="1" s="1"/>
  <c r="AI198" i="1" s="1"/>
  <c r="S200" i="1"/>
  <c r="AA200" i="1" s="1"/>
  <c r="AN200" i="1" s="1"/>
  <c r="W200" i="1"/>
  <c r="AJ200" i="1" s="1"/>
  <c r="N200" i="1"/>
  <c r="V200" i="1" s="1"/>
  <c r="AI200" i="1" s="1"/>
  <c r="Q200" i="1"/>
  <c r="Y200" i="1" s="1"/>
  <c r="AL200" i="1" s="1"/>
  <c r="M200" i="1"/>
  <c r="U200" i="1" s="1"/>
  <c r="AH200" i="1" s="1"/>
  <c r="P200" i="1"/>
  <c r="P211" i="1"/>
  <c r="S211" i="1"/>
  <c r="AA211" i="1" s="1"/>
  <c r="AN211" i="1" s="1"/>
  <c r="CG121" i="1" s="1"/>
  <c r="W211" i="1"/>
  <c r="AJ211" i="1" s="1"/>
  <c r="N211" i="1"/>
  <c r="V211" i="1" s="1"/>
  <c r="AI211" i="1" s="1"/>
  <c r="CD121" i="1" s="1"/>
  <c r="Q211" i="1"/>
  <c r="Y211" i="1" s="1"/>
  <c r="AL211" i="1" s="1"/>
  <c r="M211" i="1"/>
  <c r="U211" i="1" s="1"/>
  <c r="AH211" i="1" s="1"/>
  <c r="CC121" i="1" s="1"/>
  <c r="W215" i="1"/>
  <c r="AJ215" i="1" s="1"/>
  <c r="P215" i="1"/>
  <c r="S215" i="1"/>
  <c r="AA215" i="1" s="1"/>
  <c r="AN215" i="1" s="1"/>
  <c r="N215" i="1"/>
  <c r="V215" i="1" s="1"/>
  <c r="AI215" i="1" s="1"/>
  <c r="Q215" i="1"/>
  <c r="Y215" i="1" s="1"/>
  <c r="AL215" i="1" s="1"/>
  <c r="M215" i="1"/>
  <c r="U215" i="1" s="1"/>
  <c r="AH215" i="1" s="1"/>
  <c r="Q219" i="1"/>
  <c r="Y219" i="1" s="1"/>
  <c r="AL219" i="1" s="1"/>
  <c r="M219" i="1"/>
  <c r="U219" i="1" s="1"/>
  <c r="AH219" i="1" s="1"/>
  <c r="P219" i="1"/>
  <c r="S219" i="1"/>
  <c r="AA219" i="1" s="1"/>
  <c r="AN219" i="1" s="1"/>
  <c r="W219" i="1"/>
  <c r="AJ219" i="1" s="1"/>
  <c r="N219" i="1"/>
  <c r="V219" i="1" s="1"/>
  <c r="AI219" i="1" s="1"/>
  <c r="S225" i="1"/>
  <c r="AA225" i="1" s="1"/>
  <c r="AN225" i="1" s="1"/>
  <c r="CG137" i="1" s="1"/>
  <c r="W225" i="1"/>
  <c r="AJ225" i="1" s="1"/>
  <c r="N225" i="1"/>
  <c r="V225" i="1" s="1"/>
  <c r="AI225" i="1" s="1"/>
  <c r="CD137" i="1" s="1"/>
  <c r="Q225" i="1"/>
  <c r="Y225" i="1" s="1"/>
  <c r="AL225" i="1" s="1"/>
  <c r="M225" i="1"/>
  <c r="U225" i="1" s="1"/>
  <c r="AH225" i="1" s="1"/>
  <c r="CC137" i="1" s="1"/>
  <c r="P225" i="1"/>
  <c r="Q227" i="1"/>
  <c r="Y227" i="1" s="1"/>
  <c r="AL227" i="1" s="1"/>
  <c r="M227" i="1"/>
  <c r="U227" i="1" s="1"/>
  <c r="AH227" i="1" s="1"/>
  <c r="CC149" i="1" s="1"/>
  <c r="P227" i="1"/>
  <c r="S227" i="1"/>
  <c r="AA227" i="1" s="1"/>
  <c r="AN227" i="1" s="1"/>
  <c r="CG149" i="1" s="1"/>
  <c r="W227" i="1"/>
  <c r="AJ227" i="1" s="1"/>
  <c r="N227" i="1"/>
  <c r="V227" i="1" s="1"/>
  <c r="AI227" i="1" s="1"/>
  <c r="CD149" i="1" s="1"/>
  <c r="W222" i="1"/>
  <c r="AJ222" i="1" s="1"/>
  <c r="N222" i="1"/>
  <c r="V222" i="1" s="1"/>
  <c r="AI222" i="1" s="1"/>
  <c r="Q222" i="1"/>
  <c r="Y222" i="1" s="1"/>
  <c r="AL222" i="1" s="1"/>
  <c r="M222" i="1"/>
  <c r="U222" i="1" s="1"/>
  <c r="AH222" i="1" s="1"/>
  <c r="P222" i="1"/>
  <c r="S222" i="1"/>
  <c r="AA222" i="1" s="1"/>
  <c r="AN222" i="1" s="1"/>
  <c r="P224" i="1"/>
  <c r="S224" i="1"/>
  <c r="AA224" i="1" s="1"/>
  <c r="AN224" i="1" s="1"/>
  <c r="CG136" i="1" s="1"/>
  <c r="W224" i="1"/>
  <c r="AJ224" i="1" s="1"/>
  <c r="N224" i="1"/>
  <c r="V224" i="1" s="1"/>
  <c r="AI224" i="1" s="1"/>
  <c r="CD136" i="1" s="1"/>
  <c r="Q224" i="1"/>
  <c r="Y224" i="1" s="1"/>
  <c r="AL224" i="1" s="1"/>
  <c r="M224" i="1"/>
  <c r="U224" i="1" s="1"/>
  <c r="AH224" i="1" s="1"/>
  <c r="CC136" i="1" s="1"/>
  <c r="W230" i="1"/>
  <c r="AJ230" i="1" s="1"/>
  <c r="N230" i="1"/>
  <c r="V230" i="1" s="1"/>
  <c r="AI230" i="1" s="1"/>
  <c r="Q230" i="1"/>
  <c r="Y230" i="1" s="1"/>
  <c r="AL230" i="1" s="1"/>
  <c r="M230" i="1"/>
  <c r="U230" i="1" s="1"/>
  <c r="AH230" i="1" s="1"/>
  <c r="P230" i="1"/>
  <c r="S230" i="1"/>
  <c r="AA230" i="1" s="1"/>
  <c r="AN230" i="1" s="1"/>
  <c r="P232" i="1"/>
  <c r="S232" i="1"/>
  <c r="AA232" i="1" s="1"/>
  <c r="AN232" i="1" s="1"/>
  <c r="CG123" i="1" s="1"/>
  <c r="W232" i="1"/>
  <c r="AJ232" i="1" s="1"/>
  <c r="N232" i="1"/>
  <c r="V232" i="1" s="1"/>
  <c r="AI232" i="1" s="1"/>
  <c r="CD123" i="1" s="1"/>
  <c r="Q232" i="1"/>
  <c r="Y232" i="1" s="1"/>
  <c r="AL232" i="1" s="1"/>
  <c r="M232" i="1"/>
  <c r="U232" i="1" s="1"/>
  <c r="AH232" i="1" s="1"/>
  <c r="CC123" i="1" s="1"/>
  <c r="P216" i="1"/>
  <c r="S216" i="1"/>
  <c r="AA216" i="1" s="1"/>
  <c r="AN216" i="1" s="1"/>
  <c r="Q216" i="1"/>
  <c r="Y216" i="1" s="1"/>
  <c r="AL216" i="1" s="1"/>
  <c r="M216" i="1"/>
  <c r="U216" i="1" s="1"/>
  <c r="AH216" i="1" s="1"/>
  <c r="W216" i="1"/>
  <c r="AJ216" i="1" s="1"/>
  <c r="S221" i="1"/>
  <c r="AA221" i="1" s="1"/>
  <c r="AN221" i="1" s="1"/>
  <c r="W221" i="1"/>
  <c r="AJ221" i="1" s="1"/>
  <c r="N221" i="1"/>
  <c r="V221" i="1" s="1"/>
  <c r="AI221" i="1" s="1"/>
  <c r="Q221" i="1"/>
  <c r="Y221" i="1" s="1"/>
  <c r="AL221" i="1" s="1"/>
  <c r="M221" i="1"/>
  <c r="U221" i="1" s="1"/>
  <c r="AH221" i="1" s="1"/>
  <c r="P221" i="1"/>
  <c r="Q223" i="1"/>
  <c r="Y223" i="1" s="1"/>
  <c r="AL223" i="1" s="1"/>
  <c r="M223" i="1"/>
  <c r="U223" i="1" s="1"/>
  <c r="AH223" i="1" s="1"/>
  <c r="CC156" i="1" s="1"/>
  <c r="P223" i="1"/>
  <c r="S223" i="1"/>
  <c r="AA223" i="1" s="1"/>
  <c r="AN223" i="1" s="1"/>
  <c r="CG156" i="1" s="1"/>
  <c r="W223" i="1"/>
  <c r="AJ223" i="1" s="1"/>
  <c r="N223" i="1"/>
  <c r="V223" i="1" s="1"/>
  <c r="AI223" i="1" s="1"/>
  <c r="CD156" i="1" s="1"/>
  <c r="S229" i="1"/>
  <c r="AA229" i="1" s="1"/>
  <c r="AN229" i="1" s="1"/>
  <c r="CG139" i="1" s="1"/>
  <c r="W229" i="1"/>
  <c r="AJ229" i="1" s="1"/>
  <c r="N229" i="1"/>
  <c r="V229" i="1" s="1"/>
  <c r="AI229" i="1" s="1"/>
  <c r="CD139" i="1" s="1"/>
  <c r="Q229" i="1"/>
  <c r="Y229" i="1" s="1"/>
  <c r="AL229" i="1" s="1"/>
  <c r="M229" i="1"/>
  <c r="U229" i="1" s="1"/>
  <c r="AH229" i="1" s="1"/>
  <c r="CC139" i="1" s="1"/>
  <c r="P229" i="1"/>
  <c r="Q231" i="1"/>
  <c r="Y231" i="1" s="1"/>
  <c r="AL231" i="1" s="1"/>
  <c r="M231" i="1"/>
  <c r="U231" i="1" s="1"/>
  <c r="AH231" i="1" s="1"/>
  <c r="P231" i="1"/>
  <c r="S231" i="1"/>
  <c r="AA231" i="1" s="1"/>
  <c r="AN231" i="1" s="1"/>
  <c r="W231" i="1"/>
  <c r="AJ231" i="1" s="1"/>
  <c r="N231" i="1"/>
  <c r="V231" i="1" s="1"/>
  <c r="AI231" i="1" s="1"/>
  <c r="S217" i="1"/>
  <c r="AA217" i="1" s="1"/>
  <c r="AN217" i="1" s="1"/>
  <c r="W217" i="1"/>
  <c r="AJ217" i="1" s="1"/>
  <c r="N217" i="1"/>
  <c r="V217" i="1" s="1"/>
  <c r="AI217" i="1" s="1"/>
  <c r="P217" i="1"/>
  <c r="W218" i="1"/>
  <c r="AJ218" i="1" s="1"/>
  <c r="N218" i="1"/>
  <c r="V218" i="1" s="1"/>
  <c r="AI218" i="1" s="1"/>
  <c r="Q218" i="1"/>
  <c r="Y218" i="1" s="1"/>
  <c r="AL218" i="1" s="1"/>
  <c r="M218" i="1"/>
  <c r="U218" i="1" s="1"/>
  <c r="AH218" i="1" s="1"/>
  <c r="P218" i="1"/>
  <c r="S218" i="1"/>
  <c r="AA218" i="1" s="1"/>
  <c r="AN218" i="1" s="1"/>
  <c r="P220" i="1"/>
  <c r="S220" i="1"/>
  <c r="AA220" i="1" s="1"/>
  <c r="AN220" i="1" s="1"/>
  <c r="W220" i="1"/>
  <c r="AJ220" i="1" s="1"/>
  <c r="N220" i="1"/>
  <c r="V220" i="1" s="1"/>
  <c r="AI220" i="1" s="1"/>
  <c r="Q220" i="1"/>
  <c r="Y220" i="1" s="1"/>
  <c r="AL220" i="1" s="1"/>
  <c r="M220" i="1"/>
  <c r="U220" i="1" s="1"/>
  <c r="AH220" i="1" s="1"/>
  <c r="Q226" i="1"/>
  <c r="Y226" i="1" s="1"/>
  <c r="AL226" i="1" s="1"/>
  <c r="P228" i="1"/>
  <c r="S228" i="1"/>
  <c r="AA228" i="1" s="1"/>
  <c r="AN228" i="1" s="1"/>
  <c r="CG138" i="1" s="1"/>
  <c r="W228" i="1"/>
  <c r="AJ228" i="1" s="1"/>
  <c r="N228" i="1"/>
  <c r="V228" i="1" s="1"/>
  <c r="AI228" i="1" s="1"/>
  <c r="CD138" i="1" s="1"/>
  <c r="Q228" i="1"/>
  <c r="Y228" i="1" s="1"/>
  <c r="AL228" i="1" s="1"/>
  <c r="M228" i="1"/>
  <c r="U228" i="1" s="1"/>
  <c r="AH228" i="1" s="1"/>
  <c r="CC138" i="1" s="1"/>
  <c r="Q235" i="1"/>
  <c r="Y235" i="1" s="1"/>
  <c r="AL235" i="1" s="1"/>
  <c r="M235" i="1"/>
  <c r="U235" i="1" s="1"/>
  <c r="AH235" i="1" s="1"/>
  <c r="CC154" i="1" s="1"/>
  <c r="P235" i="1"/>
  <c r="S235" i="1"/>
  <c r="AA235" i="1" s="1"/>
  <c r="AN235" i="1" s="1"/>
  <c r="CG154" i="1" s="1"/>
  <c r="W235" i="1"/>
  <c r="AJ235" i="1" s="1"/>
  <c r="N235" i="1"/>
  <c r="V235" i="1" s="1"/>
  <c r="AI235" i="1" s="1"/>
  <c r="CD154" i="1" s="1"/>
  <c r="P236" i="1"/>
  <c r="S236" i="1"/>
  <c r="AA236" i="1" s="1"/>
  <c r="AN236" i="1" s="1"/>
  <c r="CG125" i="1" s="1"/>
  <c r="W236" i="1"/>
  <c r="AJ236" i="1" s="1"/>
  <c r="N236" i="1"/>
  <c r="V236" i="1" s="1"/>
  <c r="AI236" i="1" s="1"/>
  <c r="CD125" i="1" s="1"/>
  <c r="Q236" i="1"/>
  <c r="Y236" i="1" s="1"/>
  <c r="AL236" i="1" s="1"/>
  <c r="M236" i="1"/>
  <c r="U236" i="1" s="1"/>
  <c r="AH236" i="1" s="1"/>
  <c r="CC125" i="1" s="1"/>
  <c r="W242" i="1"/>
  <c r="AJ242" i="1" s="1"/>
  <c r="N242" i="1"/>
  <c r="V242" i="1" s="1"/>
  <c r="AI242" i="1" s="1"/>
  <c r="Q242" i="1"/>
  <c r="Y242" i="1" s="1"/>
  <c r="AL242" i="1" s="1"/>
  <c r="M242" i="1"/>
  <c r="U242" i="1" s="1"/>
  <c r="AH242" i="1" s="1"/>
  <c r="P242" i="1"/>
  <c r="S242" i="1"/>
  <c r="AA242" i="1" s="1"/>
  <c r="AN242" i="1" s="1"/>
  <c r="Q247" i="1"/>
  <c r="Y247" i="1" s="1"/>
  <c r="AL247" i="1" s="1"/>
  <c r="M247" i="1"/>
  <c r="U247" i="1" s="1"/>
  <c r="AH247" i="1" s="1"/>
  <c r="CC157" i="1" s="1"/>
  <c r="P247" i="1"/>
  <c r="S247" i="1"/>
  <c r="AA247" i="1" s="1"/>
  <c r="AN247" i="1" s="1"/>
  <c r="CG157" i="1" s="1"/>
  <c r="W247" i="1"/>
  <c r="AJ247" i="1" s="1"/>
  <c r="N247" i="1"/>
  <c r="V247" i="1" s="1"/>
  <c r="AI247" i="1" s="1"/>
  <c r="CD157" i="1" s="1"/>
  <c r="S249" i="1"/>
  <c r="AA249" i="1" s="1"/>
  <c r="AN249" i="1" s="1"/>
  <c r="CG159" i="1" s="1"/>
  <c r="W249" i="1"/>
  <c r="AJ249" i="1" s="1"/>
  <c r="N249" i="1"/>
  <c r="V249" i="1" s="1"/>
  <c r="AI249" i="1" s="1"/>
  <c r="CD159" i="1" s="1"/>
  <c r="Q249" i="1"/>
  <c r="Y249" i="1" s="1"/>
  <c r="AL249" i="1" s="1"/>
  <c r="M249" i="1"/>
  <c r="U249" i="1" s="1"/>
  <c r="AH249" i="1" s="1"/>
  <c r="CC159" i="1" s="1"/>
  <c r="P249" i="1"/>
  <c r="S233" i="1"/>
  <c r="AA233" i="1" s="1"/>
  <c r="AN233" i="1" s="1"/>
  <c r="CG124" i="1" s="1"/>
  <c r="W233" i="1"/>
  <c r="AJ233" i="1" s="1"/>
  <c r="N233" i="1"/>
  <c r="V233" i="1" s="1"/>
  <c r="AI233" i="1" s="1"/>
  <c r="CD124" i="1" s="1"/>
  <c r="Q233" i="1"/>
  <c r="Y233" i="1" s="1"/>
  <c r="AL233" i="1" s="1"/>
  <c r="M233" i="1"/>
  <c r="U233" i="1" s="1"/>
  <c r="AH233" i="1" s="1"/>
  <c r="CC124" i="1" s="1"/>
  <c r="P233" i="1"/>
  <c r="W234" i="1"/>
  <c r="AJ234" i="1" s="1"/>
  <c r="N234" i="1"/>
  <c r="V234" i="1" s="1"/>
  <c r="AI234" i="1" s="1"/>
  <c r="CD153" i="1" s="1"/>
  <c r="Q234" i="1"/>
  <c r="Y234" i="1" s="1"/>
  <c r="AL234" i="1" s="1"/>
  <c r="M234" i="1"/>
  <c r="U234" i="1" s="1"/>
  <c r="AH234" i="1" s="1"/>
  <c r="CC153" i="1" s="1"/>
  <c r="P234" i="1"/>
  <c r="S234" i="1"/>
  <c r="AA234" i="1" s="1"/>
  <c r="AN234" i="1" s="1"/>
  <c r="CG153" i="1" s="1"/>
  <c r="S241" i="1"/>
  <c r="AA241" i="1" s="1"/>
  <c r="AN241" i="1" s="1"/>
  <c r="W241" i="1"/>
  <c r="AJ241" i="1" s="1"/>
  <c r="N241" i="1"/>
  <c r="V241" i="1" s="1"/>
  <c r="AI241" i="1" s="1"/>
  <c r="Q241" i="1"/>
  <c r="Y241" i="1" s="1"/>
  <c r="AL241" i="1" s="1"/>
  <c r="M241" i="1"/>
  <c r="U241" i="1" s="1"/>
  <c r="AH241" i="1" s="1"/>
  <c r="P241" i="1"/>
  <c r="Q246" i="1"/>
  <c r="Y246" i="1" s="1"/>
  <c r="AL246" i="1" s="1"/>
  <c r="P248" i="1"/>
  <c r="S248" i="1"/>
  <c r="AA248" i="1" s="1"/>
  <c r="AN248" i="1" s="1"/>
  <c r="CG158" i="1" s="1"/>
  <c r="W248" i="1"/>
  <c r="AJ248" i="1" s="1"/>
  <c r="N248" i="1"/>
  <c r="V248" i="1" s="1"/>
  <c r="AI248" i="1" s="1"/>
  <c r="CD158" i="1" s="1"/>
  <c r="Q248" i="1"/>
  <c r="Y248" i="1" s="1"/>
  <c r="AL248" i="1" s="1"/>
  <c r="M248" i="1"/>
  <c r="U248" i="1" s="1"/>
  <c r="AH248" i="1" s="1"/>
  <c r="CC158" i="1" s="1"/>
  <c r="Q239" i="1"/>
  <c r="Y239" i="1" s="1"/>
  <c r="AL239" i="1" s="1"/>
  <c r="M239" i="1"/>
  <c r="U239" i="1" s="1"/>
  <c r="AH239" i="1" s="1"/>
  <c r="P239" i="1"/>
  <c r="S239" i="1"/>
  <c r="AA239" i="1" s="1"/>
  <c r="AN239" i="1" s="1"/>
  <c r="W239" i="1"/>
  <c r="AJ239" i="1" s="1"/>
  <c r="N239" i="1"/>
  <c r="V239" i="1" s="1"/>
  <c r="AI239" i="1" s="1"/>
  <c r="P240" i="1"/>
  <c r="S240" i="1"/>
  <c r="AA240" i="1" s="1"/>
  <c r="AN240" i="1" s="1"/>
  <c r="W240" i="1"/>
  <c r="AJ240" i="1" s="1"/>
  <c r="N240" i="1"/>
  <c r="V240" i="1" s="1"/>
  <c r="AI240" i="1" s="1"/>
  <c r="Q240" i="1"/>
  <c r="Y240" i="1" s="1"/>
  <c r="AL240" i="1" s="1"/>
  <c r="M240" i="1"/>
  <c r="U240" i="1" s="1"/>
  <c r="AH240" i="1" s="1"/>
  <c r="S245" i="1"/>
  <c r="AA245" i="1" s="1"/>
  <c r="AN245" i="1" s="1"/>
  <c r="W245" i="1"/>
  <c r="AJ245" i="1" s="1"/>
  <c r="N245" i="1"/>
  <c r="V245" i="1" s="1"/>
  <c r="AI245" i="1" s="1"/>
  <c r="Q245" i="1"/>
  <c r="Y245" i="1" s="1"/>
  <c r="AL245" i="1" s="1"/>
  <c r="M245" i="1"/>
  <c r="U245" i="1" s="1"/>
  <c r="AH245" i="1" s="1"/>
  <c r="P245" i="1"/>
  <c r="S237" i="1"/>
  <c r="AA237" i="1" s="1"/>
  <c r="AN237" i="1" s="1"/>
  <c r="CG126" i="1" s="1"/>
  <c r="W237" i="1"/>
  <c r="AJ237" i="1" s="1"/>
  <c r="N237" i="1"/>
  <c r="V237" i="1" s="1"/>
  <c r="AI237" i="1" s="1"/>
  <c r="CD126" i="1" s="1"/>
  <c r="Q237" i="1"/>
  <c r="Y237" i="1" s="1"/>
  <c r="AL237" i="1" s="1"/>
  <c r="M237" i="1"/>
  <c r="U237" i="1" s="1"/>
  <c r="AH237" i="1" s="1"/>
  <c r="CC126" i="1" s="1"/>
  <c r="P237" i="1"/>
  <c r="W238" i="1"/>
  <c r="AJ238" i="1" s="1"/>
  <c r="N238" i="1"/>
  <c r="V238" i="1" s="1"/>
  <c r="AI238" i="1" s="1"/>
  <c r="Q238" i="1"/>
  <c r="Y238" i="1" s="1"/>
  <c r="AL238" i="1" s="1"/>
  <c r="M238" i="1"/>
  <c r="U238" i="1" s="1"/>
  <c r="AH238" i="1" s="1"/>
  <c r="P238" i="1"/>
  <c r="S238" i="1"/>
  <c r="AA238" i="1" s="1"/>
  <c r="AN238" i="1" s="1"/>
  <c r="Q243" i="1"/>
  <c r="Y243" i="1" s="1"/>
  <c r="AL243" i="1" s="1"/>
  <c r="W243" i="1"/>
  <c r="AJ243" i="1" s="1"/>
  <c r="P244" i="1"/>
  <c r="S244" i="1"/>
  <c r="AA244" i="1" s="1"/>
  <c r="AN244" i="1" s="1"/>
  <c r="W244" i="1"/>
  <c r="AJ244" i="1" s="1"/>
  <c r="N244" i="1"/>
  <c r="V244" i="1" s="1"/>
  <c r="AI244" i="1" s="1"/>
  <c r="Q244" i="1"/>
  <c r="Y244" i="1" s="1"/>
  <c r="AL244" i="1" s="1"/>
  <c r="M244" i="1"/>
  <c r="U244" i="1" s="1"/>
  <c r="AH244" i="1" s="1"/>
  <c r="W250" i="1"/>
  <c r="AJ250" i="1" s="1"/>
  <c r="N250" i="1"/>
  <c r="V250" i="1" s="1"/>
  <c r="AI250" i="1" s="1"/>
  <c r="CD170" i="1" s="1"/>
  <c r="P250" i="1"/>
  <c r="P253" i="1"/>
  <c r="S253" i="1"/>
  <c r="AA253" i="1" s="1"/>
  <c r="AN253" i="1" s="1"/>
  <c r="CG161" i="1" s="1"/>
  <c r="W253" i="1"/>
  <c r="AJ253" i="1" s="1"/>
  <c r="N253" i="1"/>
  <c r="V253" i="1" s="1"/>
  <c r="AI253" i="1" s="1"/>
  <c r="CD161" i="1" s="1"/>
  <c r="Q253" i="1"/>
  <c r="Y253" i="1" s="1"/>
  <c r="AL253" i="1" s="1"/>
  <c r="M253" i="1"/>
  <c r="U253" i="1" s="1"/>
  <c r="AH253" i="1" s="1"/>
  <c r="CC161" i="1" s="1"/>
  <c r="W255" i="1"/>
  <c r="AJ255" i="1" s="1"/>
  <c r="N255" i="1"/>
  <c r="V255" i="1" s="1"/>
  <c r="AI255" i="1" s="1"/>
  <c r="CD176" i="1" s="1"/>
  <c r="Q255" i="1"/>
  <c r="Y255" i="1" s="1"/>
  <c r="AL255" i="1" s="1"/>
  <c r="M255" i="1"/>
  <c r="U255" i="1" s="1"/>
  <c r="AH255" i="1" s="1"/>
  <c r="CC176" i="1" s="1"/>
  <c r="P255" i="1"/>
  <c r="S255" i="1"/>
  <c r="AA255" i="1" s="1"/>
  <c r="AN255" i="1" s="1"/>
  <c r="CG176" i="1" s="1"/>
  <c r="P257" i="1"/>
  <c r="S257" i="1"/>
  <c r="AA257" i="1" s="1"/>
  <c r="AN257" i="1" s="1"/>
  <c r="W257" i="1"/>
  <c r="AJ257" i="1" s="1"/>
  <c r="N257" i="1"/>
  <c r="V257" i="1" s="1"/>
  <c r="AI257" i="1" s="1"/>
  <c r="Q257" i="1"/>
  <c r="Y257" i="1" s="1"/>
  <c r="AL257" i="1" s="1"/>
  <c r="M257" i="1"/>
  <c r="U257" i="1" s="1"/>
  <c r="AH257" i="1" s="1"/>
  <c r="W259" i="1"/>
  <c r="AJ259" i="1" s="1"/>
  <c r="N259" i="1"/>
  <c r="V259" i="1" s="1"/>
  <c r="AI259" i="1" s="1"/>
  <c r="Q259" i="1"/>
  <c r="Y259" i="1" s="1"/>
  <c r="AL259" i="1" s="1"/>
  <c r="M259" i="1"/>
  <c r="U259" i="1" s="1"/>
  <c r="AH259" i="1" s="1"/>
  <c r="P259" i="1"/>
  <c r="S259" i="1"/>
  <c r="AA259" i="1" s="1"/>
  <c r="AN259" i="1" s="1"/>
  <c r="P261" i="1"/>
  <c r="S261" i="1"/>
  <c r="AA261" i="1" s="1"/>
  <c r="AN261" i="1" s="1"/>
  <c r="W261" i="1"/>
  <c r="AJ261" i="1" s="1"/>
  <c r="N261" i="1"/>
  <c r="V261" i="1" s="1"/>
  <c r="AI261" i="1" s="1"/>
  <c r="Q261" i="1"/>
  <c r="Y261" i="1" s="1"/>
  <c r="AL261" i="1" s="1"/>
  <c r="M261" i="1"/>
  <c r="U261" i="1" s="1"/>
  <c r="AH261" i="1" s="1"/>
  <c r="W263" i="1"/>
  <c r="AJ263" i="1" s="1"/>
  <c r="N263" i="1"/>
  <c r="V263" i="1" s="1"/>
  <c r="AI263" i="1" s="1"/>
  <c r="Q263" i="1"/>
  <c r="Y263" i="1" s="1"/>
  <c r="AL263" i="1" s="1"/>
  <c r="M263" i="1"/>
  <c r="U263" i="1" s="1"/>
  <c r="AH263" i="1" s="1"/>
  <c r="P263" i="1"/>
  <c r="S263" i="1"/>
  <c r="AA263" i="1" s="1"/>
  <c r="AN263" i="1" s="1"/>
  <c r="P265" i="1"/>
  <c r="S265" i="1"/>
  <c r="AA265" i="1" s="1"/>
  <c r="AN265" i="1" s="1"/>
  <c r="W265" i="1"/>
  <c r="AJ265" i="1" s="1"/>
  <c r="N265" i="1"/>
  <c r="V265" i="1" s="1"/>
  <c r="AI265" i="1" s="1"/>
  <c r="Q265" i="1"/>
  <c r="Y265" i="1" s="1"/>
  <c r="AL265" i="1" s="1"/>
  <c r="M265" i="1"/>
  <c r="U265" i="1" s="1"/>
  <c r="AH265" i="1" s="1"/>
  <c r="Q250" i="1"/>
  <c r="Y250" i="1" s="1"/>
  <c r="AL250" i="1" s="1"/>
  <c r="Q252" i="1"/>
  <c r="Y252" i="1" s="1"/>
  <c r="AL252" i="1" s="1"/>
  <c r="M252" i="1"/>
  <c r="U252" i="1" s="1"/>
  <c r="AH252" i="1" s="1"/>
  <c r="CC160" i="1" s="1"/>
  <c r="P252" i="1"/>
  <c r="S252" i="1"/>
  <c r="AA252" i="1" s="1"/>
  <c r="AN252" i="1" s="1"/>
  <c r="CG160" i="1" s="1"/>
  <c r="W252" i="1"/>
  <c r="AJ252" i="1" s="1"/>
  <c r="N252" i="1"/>
  <c r="V252" i="1" s="1"/>
  <c r="AI252" i="1" s="1"/>
  <c r="CD160" i="1" s="1"/>
  <c r="S254" i="1"/>
  <c r="AA254" i="1" s="1"/>
  <c r="AN254" i="1" s="1"/>
  <c r="CG162" i="1" s="1"/>
  <c r="W254" i="1"/>
  <c r="AJ254" i="1" s="1"/>
  <c r="N254" i="1"/>
  <c r="V254" i="1" s="1"/>
  <c r="AI254" i="1" s="1"/>
  <c r="CD162" i="1" s="1"/>
  <c r="Q254" i="1"/>
  <c r="Y254" i="1" s="1"/>
  <c r="AL254" i="1" s="1"/>
  <c r="M254" i="1"/>
  <c r="U254" i="1" s="1"/>
  <c r="AH254" i="1" s="1"/>
  <c r="CC162" i="1" s="1"/>
  <c r="P254" i="1"/>
  <c r="Q256" i="1"/>
  <c r="Y256" i="1" s="1"/>
  <c r="AL256" i="1" s="1"/>
  <c r="M256" i="1"/>
  <c r="U256" i="1" s="1"/>
  <c r="AH256" i="1" s="1"/>
  <c r="P256" i="1"/>
  <c r="S256" i="1"/>
  <c r="AA256" i="1" s="1"/>
  <c r="AN256" i="1" s="1"/>
  <c r="W256" i="1"/>
  <c r="AJ256" i="1" s="1"/>
  <c r="N256" i="1"/>
  <c r="V256" i="1" s="1"/>
  <c r="AI256" i="1" s="1"/>
  <c r="S258" i="1"/>
  <c r="AA258" i="1" s="1"/>
  <c r="AN258" i="1" s="1"/>
  <c r="W258" i="1"/>
  <c r="AJ258" i="1" s="1"/>
  <c r="N258" i="1"/>
  <c r="V258" i="1" s="1"/>
  <c r="AI258" i="1" s="1"/>
  <c r="Q258" i="1"/>
  <c r="Y258" i="1" s="1"/>
  <c r="AL258" i="1" s="1"/>
  <c r="M258" i="1"/>
  <c r="U258" i="1" s="1"/>
  <c r="AH258" i="1" s="1"/>
  <c r="P258" i="1"/>
  <c r="Q260" i="1"/>
  <c r="Y260" i="1" s="1"/>
  <c r="AL260" i="1" s="1"/>
  <c r="M260" i="1"/>
  <c r="U260" i="1" s="1"/>
  <c r="AH260" i="1" s="1"/>
  <c r="P260" i="1"/>
  <c r="S260" i="1"/>
  <c r="AA260" i="1" s="1"/>
  <c r="AN260" i="1" s="1"/>
  <c r="W260" i="1"/>
  <c r="AJ260" i="1" s="1"/>
  <c r="N260" i="1"/>
  <c r="V260" i="1" s="1"/>
  <c r="AI260" i="1" s="1"/>
  <c r="S262" i="1"/>
  <c r="AA262" i="1" s="1"/>
  <c r="AN262" i="1" s="1"/>
  <c r="W262" i="1"/>
  <c r="AJ262" i="1" s="1"/>
  <c r="N262" i="1"/>
  <c r="V262" i="1" s="1"/>
  <c r="AI262" i="1" s="1"/>
  <c r="Q262" i="1"/>
  <c r="Y262" i="1" s="1"/>
  <c r="AL262" i="1" s="1"/>
  <c r="M262" i="1"/>
  <c r="U262" i="1" s="1"/>
  <c r="AH262" i="1" s="1"/>
  <c r="P262" i="1"/>
  <c r="Q264" i="1"/>
  <c r="Y264" i="1" s="1"/>
  <c r="AL264" i="1" s="1"/>
  <c r="M264" i="1"/>
  <c r="U264" i="1" s="1"/>
  <c r="AH264" i="1" s="1"/>
  <c r="P264" i="1"/>
  <c r="S264" i="1"/>
  <c r="AA264" i="1" s="1"/>
  <c r="AN264" i="1" s="1"/>
  <c r="W264" i="1"/>
  <c r="AJ264" i="1" s="1"/>
  <c r="N264" i="1"/>
  <c r="V264" i="1" s="1"/>
  <c r="AI264" i="1" s="1"/>
  <c r="W266" i="1"/>
  <c r="AJ266" i="1" s="1"/>
  <c r="N266" i="1"/>
  <c r="V266" i="1" s="1"/>
  <c r="AI266" i="1" s="1"/>
  <c r="CD163" i="1" s="1"/>
  <c r="P266" i="1"/>
  <c r="S266" i="1"/>
  <c r="AA266" i="1" s="1"/>
  <c r="AN266" i="1" s="1"/>
  <c r="CG163" i="1" s="1"/>
  <c r="M266" i="1"/>
  <c r="U266" i="1" s="1"/>
  <c r="AH266" i="1" s="1"/>
  <c r="CC163" i="1" s="1"/>
  <c r="Q266" i="1"/>
  <c r="Y266" i="1" s="1"/>
  <c r="AL266" i="1" s="1"/>
  <c r="Q267" i="1"/>
  <c r="Y267" i="1" s="1"/>
  <c r="AL267" i="1" s="1"/>
  <c r="M267" i="1"/>
  <c r="U267" i="1" s="1"/>
  <c r="AH267" i="1" s="1"/>
  <c r="CC164" i="1" s="1"/>
  <c r="W267" i="1"/>
  <c r="AJ267" i="1" s="1"/>
  <c r="N267" i="1"/>
  <c r="V267" i="1" s="1"/>
  <c r="AI267" i="1" s="1"/>
  <c r="CD164" i="1" s="1"/>
  <c r="S267" i="1"/>
  <c r="AA267" i="1" s="1"/>
  <c r="AN267" i="1" s="1"/>
  <c r="CG164" i="1" s="1"/>
  <c r="P267" i="1"/>
  <c r="S250" i="1"/>
  <c r="AA250" i="1" s="1"/>
  <c r="AN250" i="1" s="1"/>
  <c r="CG170" i="1" s="1"/>
  <c r="O251" i="1"/>
  <c r="M250" i="1"/>
  <c r="U250" i="1" s="1"/>
  <c r="AH250" i="1" s="1"/>
  <c r="CC170" i="1" s="1"/>
  <c r="S269" i="1"/>
  <c r="AA269" i="1" s="1"/>
  <c r="AN269" i="1" s="1"/>
  <c r="CG166" i="1" s="1"/>
  <c r="W269" i="1"/>
  <c r="AJ269" i="1" s="1"/>
  <c r="N269" i="1"/>
  <c r="V269" i="1" s="1"/>
  <c r="AI269" i="1" s="1"/>
  <c r="CD166" i="1" s="1"/>
  <c r="P269" i="1"/>
  <c r="S273" i="1"/>
  <c r="AA273" i="1" s="1"/>
  <c r="AN273" i="1" s="1"/>
  <c r="W273" i="1"/>
  <c r="AJ273" i="1" s="1"/>
  <c r="N273" i="1"/>
  <c r="V273" i="1" s="1"/>
  <c r="AI273" i="1" s="1"/>
  <c r="Q273" i="1"/>
  <c r="Y273" i="1" s="1"/>
  <c r="AL273" i="1" s="1"/>
  <c r="M273" i="1"/>
  <c r="U273" i="1" s="1"/>
  <c r="AH273" i="1" s="1"/>
  <c r="P273" i="1"/>
  <c r="W274" i="1"/>
  <c r="AJ274" i="1" s="1"/>
  <c r="N274" i="1"/>
  <c r="V274" i="1" s="1"/>
  <c r="AI274" i="1" s="1"/>
  <c r="Q274" i="1"/>
  <c r="Y274" i="1" s="1"/>
  <c r="AL274" i="1" s="1"/>
  <c r="M274" i="1"/>
  <c r="U274" i="1" s="1"/>
  <c r="AH274" i="1" s="1"/>
  <c r="P274" i="1"/>
  <c r="S274" i="1"/>
  <c r="AA274" i="1" s="1"/>
  <c r="AN274" i="1" s="1"/>
  <c r="P276" i="1"/>
  <c r="W276" i="1"/>
  <c r="AJ276" i="1" s="1"/>
  <c r="Q276" i="1"/>
  <c r="Y276" i="1" s="1"/>
  <c r="AL276" i="1" s="1"/>
  <c r="S276" i="1"/>
  <c r="AA276" i="1" s="1"/>
  <c r="AN276" i="1" s="1"/>
  <c r="N276" i="1"/>
  <c r="V276" i="1" s="1"/>
  <c r="AI276" i="1" s="1"/>
  <c r="M276" i="1"/>
  <c r="U276" i="1" s="1"/>
  <c r="AH276" i="1" s="1"/>
  <c r="W270" i="1"/>
  <c r="AJ270" i="1" s="1"/>
  <c r="N270" i="1"/>
  <c r="V270" i="1" s="1"/>
  <c r="AI270" i="1" s="1"/>
  <c r="CD167" i="1" s="1"/>
  <c r="Q270" i="1"/>
  <c r="Y270" i="1" s="1"/>
  <c r="AL270" i="1" s="1"/>
  <c r="M270" i="1"/>
  <c r="U270" i="1" s="1"/>
  <c r="AH270" i="1" s="1"/>
  <c r="CC167" i="1" s="1"/>
  <c r="P270" i="1"/>
  <c r="S270" i="1"/>
  <c r="AA270" i="1" s="1"/>
  <c r="AN270" i="1" s="1"/>
  <c r="CG167" i="1" s="1"/>
  <c r="P272" i="1"/>
  <c r="S272" i="1"/>
  <c r="AA272" i="1" s="1"/>
  <c r="AN272" i="1" s="1"/>
  <c r="CG169" i="1" s="1"/>
  <c r="W272" i="1"/>
  <c r="AJ272" i="1" s="1"/>
  <c r="N272" i="1"/>
  <c r="V272" i="1" s="1"/>
  <c r="AI272" i="1" s="1"/>
  <c r="CD169" i="1" s="1"/>
  <c r="Q272" i="1"/>
  <c r="Y272" i="1" s="1"/>
  <c r="AL272" i="1" s="1"/>
  <c r="M272" i="1"/>
  <c r="U272" i="1" s="1"/>
  <c r="AH272" i="1" s="1"/>
  <c r="CC169" i="1" s="1"/>
  <c r="Q275" i="1"/>
  <c r="Y275" i="1" s="1"/>
  <c r="AL275" i="1" s="1"/>
  <c r="M275" i="1"/>
  <c r="U275" i="1" s="1"/>
  <c r="AH275" i="1" s="1"/>
  <c r="P275" i="1"/>
  <c r="S275" i="1"/>
  <c r="AA275" i="1" s="1"/>
  <c r="AN275" i="1" s="1"/>
  <c r="W275" i="1"/>
  <c r="AJ275" i="1" s="1"/>
  <c r="N275" i="1"/>
  <c r="V275" i="1" s="1"/>
  <c r="AI275" i="1" s="1"/>
  <c r="P268" i="1"/>
  <c r="S268" i="1"/>
  <c r="AA268" i="1" s="1"/>
  <c r="AN268" i="1" s="1"/>
  <c r="CG165" i="1" s="1"/>
  <c r="Q268" i="1"/>
  <c r="Y268" i="1" s="1"/>
  <c r="AL268" i="1" s="1"/>
  <c r="M268" i="1"/>
  <c r="U268" i="1" s="1"/>
  <c r="AH268" i="1" s="1"/>
  <c r="CC165" i="1" s="1"/>
  <c r="W268" i="1"/>
  <c r="AJ268" i="1" s="1"/>
  <c r="Q269" i="1"/>
  <c r="Y269" i="1" s="1"/>
  <c r="AL269" i="1" s="1"/>
  <c r="Q271" i="1"/>
  <c r="Y271" i="1" s="1"/>
  <c r="AL271" i="1" s="1"/>
  <c r="M271" i="1"/>
  <c r="U271" i="1" s="1"/>
  <c r="AH271" i="1" s="1"/>
  <c r="CC168" i="1" s="1"/>
  <c r="P271" i="1"/>
  <c r="S271" i="1"/>
  <c r="AA271" i="1" s="1"/>
  <c r="AN271" i="1" s="1"/>
  <c r="CG168" i="1" s="1"/>
  <c r="W271" i="1"/>
  <c r="AJ271" i="1" s="1"/>
  <c r="N271" i="1"/>
  <c r="V271" i="1" s="1"/>
  <c r="AI271" i="1" s="1"/>
  <c r="CD168" i="1" s="1"/>
  <c r="W277" i="1"/>
  <c r="AJ277" i="1" s="1"/>
  <c r="N277" i="1"/>
  <c r="V277" i="1" s="1"/>
  <c r="AI277" i="1" s="1"/>
  <c r="P277" i="1"/>
  <c r="S277" i="1"/>
  <c r="AA277" i="1" s="1"/>
  <c r="AN277" i="1" s="1"/>
  <c r="O278" i="1"/>
  <c r="BT278" i="1" s="1"/>
  <c r="S280" i="1"/>
  <c r="AA280" i="1" s="1"/>
  <c r="AN280" i="1" s="1"/>
  <c r="W280" i="1"/>
  <c r="AJ280" i="1" s="1"/>
  <c r="N280" i="1"/>
  <c r="V280" i="1" s="1"/>
  <c r="AI280" i="1" s="1"/>
  <c r="Q280" i="1"/>
  <c r="Y280" i="1" s="1"/>
  <c r="AL280" i="1" s="1"/>
  <c r="M280" i="1"/>
  <c r="U280" i="1" s="1"/>
  <c r="AH280" i="1" s="1"/>
  <c r="P280" i="1"/>
  <c r="P279" i="1"/>
  <c r="S279" i="1"/>
  <c r="AA279" i="1" s="1"/>
  <c r="AN279" i="1" s="1"/>
  <c r="W279" i="1"/>
  <c r="AJ279" i="1" s="1"/>
  <c r="N279" i="1"/>
  <c r="V279" i="1" s="1"/>
  <c r="AI279" i="1" s="1"/>
  <c r="Q279" i="1"/>
  <c r="Y279" i="1" s="1"/>
  <c r="AL279" i="1" s="1"/>
  <c r="M279" i="1"/>
  <c r="U279" i="1" s="1"/>
  <c r="AH279" i="1" s="1"/>
  <c r="P285" i="1"/>
  <c r="S285" i="1"/>
  <c r="AA285" i="1" s="1"/>
  <c r="AN285" i="1" s="1"/>
  <c r="N285" i="1"/>
  <c r="V285" i="1" s="1"/>
  <c r="AI285" i="1" s="1"/>
  <c r="M285" i="1"/>
  <c r="U285" i="1" s="1"/>
  <c r="AH285" i="1" s="1"/>
  <c r="W285" i="1"/>
  <c r="AJ285" i="1" s="1"/>
  <c r="Q285" i="1"/>
  <c r="Y285" i="1" s="1"/>
  <c r="AL285" i="1" s="1"/>
  <c r="Q282" i="1"/>
  <c r="Y282" i="1" s="1"/>
  <c r="AL282" i="1" s="1"/>
  <c r="M282" i="1"/>
  <c r="U282" i="1" s="1"/>
  <c r="AH282" i="1" s="1"/>
  <c r="P282" i="1"/>
  <c r="S282" i="1"/>
  <c r="AA282" i="1" s="1"/>
  <c r="AN282" i="1" s="1"/>
  <c r="W282" i="1"/>
  <c r="AJ282" i="1" s="1"/>
  <c r="N282" i="1"/>
  <c r="V282" i="1" s="1"/>
  <c r="AI282" i="1" s="1"/>
  <c r="S284" i="1"/>
  <c r="AA284" i="1" s="1"/>
  <c r="AN284" i="1" s="1"/>
  <c r="W284" i="1"/>
  <c r="AJ284" i="1" s="1"/>
  <c r="N284" i="1"/>
  <c r="V284" i="1" s="1"/>
  <c r="AI284" i="1" s="1"/>
  <c r="Q284" i="1"/>
  <c r="Y284" i="1" s="1"/>
  <c r="AL284" i="1" s="1"/>
  <c r="M284" i="1"/>
  <c r="U284" i="1" s="1"/>
  <c r="AH284" i="1" s="1"/>
  <c r="P284" i="1"/>
  <c r="Q277" i="1"/>
  <c r="Y277" i="1" s="1"/>
  <c r="AL277" i="1" s="1"/>
  <c r="W281" i="1"/>
  <c r="AJ281" i="1" s="1"/>
  <c r="N281" i="1"/>
  <c r="V281" i="1" s="1"/>
  <c r="AI281" i="1" s="1"/>
  <c r="Q281" i="1"/>
  <c r="Y281" i="1" s="1"/>
  <c r="AL281" i="1" s="1"/>
  <c r="M281" i="1"/>
  <c r="U281" i="1" s="1"/>
  <c r="AH281" i="1" s="1"/>
  <c r="P281" i="1"/>
  <c r="S281" i="1"/>
  <c r="AA281" i="1" s="1"/>
  <c r="AN281" i="1" s="1"/>
  <c r="P283" i="1"/>
  <c r="S283" i="1"/>
  <c r="AA283" i="1" s="1"/>
  <c r="AN283" i="1" s="1"/>
  <c r="W283" i="1"/>
  <c r="AJ283" i="1" s="1"/>
  <c r="N283" i="1"/>
  <c r="V283" i="1" s="1"/>
  <c r="AI283" i="1" s="1"/>
  <c r="Q283" i="1"/>
  <c r="Y283" i="1" s="1"/>
  <c r="AL283" i="1" s="1"/>
  <c r="M283" i="1"/>
  <c r="U283" i="1" s="1"/>
  <c r="AH283" i="1" s="1"/>
  <c r="W286" i="1"/>
  <c r="AJ286" i="1" s="1"/>
  <c r="N286" i="1"/>
  <c r="V286" i="1" s="1"/>
  <c r="AI286" i="1" s="1"/>
  <c r="P286" i="1"/>
  <c r="S286" i="1"/>
  <c r="AA286" i="1" s="1"/>
  <c r="AN286" i="1" s="1"/>
  <c r="Q287" i="1"/>
  <c r="Y287" i="1" s="1"/>
  <c r="AL287" i="1" s="1"/>
  <c r="M287" i="1"/>
  <c r="U287" i="1" s="1"/>
  <c r="AH287" i="1" s="1"/>
  <c r="P287" i="1"/>
  <c r="S287" i="1"/>
  <c r="AA287" i="1" s="1"/>
  <c r="AN287" i="1" s="1"/>
  <c r="W287" i="1"/>
  <c r="AJ287" i="1" s="1"/>
  <c r="N287" i="1"/>
  <c r="V287" i="1" s="1"/>
  <c r="AI287" i="1" s="1"/>
  <c r="S289" i="1"/>
  <c r="AA289" i="1" s="1"/>
  <c r="AN289" i="1" s="1"/>
  <c r="W289" i="1"/>
  <c r="AJ289" i="1" s="1"/>
  <c r="N289" i="1"/>
  <c r="V289" i="1" s="1"/>
  <c r="AI289" i="1" s="1"/>
  <c r="Q289" i="1"/>
  <c r="Y289" i="1" s="1"/>
  <c r="AL289" i="1" s="1"/>
  <c r="M289" i="1"/>
  <c r="U289" i="1" s="1"/>
  <c r="AH289" i="1" s="1"/>
  <c r="P289" i="1"/>
  <c r="P288" i="1"/>
  <c r="S288" i="1"/>
  <c r="AA288" i="1" s="1"/>
  <c r="AN288" i="1" s="1"/>
  <c r="W288" i="1"/>
  <c r="AJ288" i="1" s="1"/>
  <c r="N288" i="1"/>
  <c r="V288" i="1" s="1"/>
  <c r="AI288" i="1" s="1"/>
  <c r="Q288" i="1"/>
  <c r="Y288" i="1" s="1"/>
  <c r="AL288" i="1" s="1"/>
  <c r="M288" i="1"/>
  <c r="U288" i="1" s="1"/>
  <c r="AH288" i="1" s="1"/>
  <c r="P294" i="1"/>
  <c r="Q294" i="1"/>
  <c r="Y294" i="1" s="1"/>
  <c r="AL294" i="1" s="1"/>
  <c r="M294" i="1"/>
  <c r="U294" i="1" s="1"/>
  <c r="AH294" i="1" s="1"/>
  <c r="CC173" i="1" s="1"/>
  <c r="S294" i="1"/>
  <c r="AA294" i="1" s="1"/>
  <c r="AN294" i="1" s="1"/>
  <c r="CG173" i="1" s="1"/>
  <c r="W294" i="1"/>
  <c r="AJ294" i="1" s="1"/>
  <c r="N294" i="1"/>
  <c r="V294" i="1" s="1"/>
  <c r="AI294" i="1" s="1"/>
  <c r="CD173" i="1" s="1"/>
  <c r="Q291" i="1"/>
  <c r="Y291" i="1" s="1"/>
  <c r="AL291" i="1" s="1"/>
  <c r="M291" i="1"/>
  <c r="U291" i="1" s="1"/>
  <c r="AH291" i="1" s="1"/>
  <c r="P291" i="1"/>
  <c r="S291" i="1"/>
  <c r="AA291" i="1" s="1"/>
  <c r="AN291" i="1" s="1"/>
  <c r="W291" i="1"/>
  <c r="AJ291" i="1" s="1"/>
  <c r="N291" i="1"/>
  <c r="V291" i="1" s="1"/>
  <c r="AI291" i="1" s="1"/>
  <c r="S293" i="1"/>
  <c r="AA293" i="1" s="1"/>
  <c r="AN293" i="1" s="1"/>
  <c r="CG172" i="1" s="1"/>
  <c r="W293" i="1"/>
  <c r="AJ293" i="1" s="1"/>
  <c r="N293" i="1"/>
  <c r="V293" i="1" s="1"/>
  <c r="AI293" i="1" s="1"/>
  <c r="CD172" i="1" s="1"/>
  <c r="Q293" i="1"/>
  <c r="Y293" i="1" s="1"/>
  <c r="AL293" i="1" s="1"/>
  <c r="M293" i="1"/>
  <c r="U293" i="1" s="1"/>
  <c r="AH293" i="1" s="1"/>
  <c r="CC172" i="1" s="1"/>
  <c r="P293" i="1"/>
  <c r="Q286" i="1"/>
  <c r="Y286" i="1" s="1"/>
  <c r="AL286" i="1" s="1"/>
  <c r="W290" i="1"/>
  <c r="AJ290" i="1" s="1"/>
  <c r="N290" i="1"/>
  <c r="V290" i="1" s="1"/>
  <c r="AI290" i="1" s="1"/>
  <c r="Q290" i="1"/>
  <c r="Y290" i="1" s="1"/>
  <c r="AL290" i="1" s="1"/>
  <c r="M290" i="1"/>
  <c r="U290" i="1" s="1"/>
  <c r="AH290" i="1" s="1"/>
  <c r="P290" i="1"/>
  <c r="S290" i="1"/>
  <c r="AA290" i="1" s="1"/>
  <c r="AN290" i="1" s="1"/>
  <c r="P292" i="1"/>
  <c r="S292" i="1"/>
  <c r="AA292" i="1" s="1"/>
  <c r="AN292" i="1" s="1"/>
  <c r="CG177" i="1" s="1"/>
  <c r="W292" i="1"/>
  <c r="AJ292" i="1" s="1"/>
  <c r="N292" i="1"/>
  <c r="V292" i="1" s="1"/>
  <c r="AI292" i="1" s="1"/>
  <c r="CD177" i="1" s="1"/>
  <c r="Q292" i="1"/>
  <c r="Y292" i="1" s="1"/>
  <c r="AL292" i="1" s="1"/>
  <c r="M292" i="1"/>
  <c r="U292" i="1" s="1"/>
  <c r="AH292" i="1" s="1"/>
  <c r="CC177" i="1" s="1"/>
  <c r="S295" i="1"/>
  <c r="AA295" i="1" s="1"/>
  <c r="AN295" i="1" s="1"/>
  <c r="CG174" i="1" s="1"/>
  <c r="W295" i="1"/>
  <c r="AJ295" i="1" s="1"/>
  <c r="N295" i="1"/>
  <c r="V295" i="1" s="1"/>
  <c r="AI295" i="1" s="1"/>
  <c r="CD174" i="1" s="1"/>
  <c r="Q295" i="1"/>
  <c r="Y295" i="1" s="1"/>
  <c r="AL295" i="1" s="1"/>
  <c r="M295" i="1"/>
  <c r="U295" i="1" s="1"/>
  <c r="AH295" i="1" s="1"/>
  <c r="CC174" i="1" s="1"/>
  <c r="P295" i="1"/>
  <c r="Q297" i="1"/>
  <c r="Y297" i="1" s="1"/>
  <c r="AL297" i="1" s="1"/>
  <c r="M297" i="1"/>
  <c r="U297" i="1" s="1"/>
  <c r="AH297" i="1" s="1"/>
  <c r="CC178" i="1" s="1"/>
  <c r="P297" i="1"/>
  <c r="S297" i="1"/>
  <c r="AA297" i="1" s="1"/>
  <c r="AN297" i="1" s="1"/>
  <c r="CG178" i="1" s="1"/>
  <c r="W297" i="1"/>
  <c r="AJ297" i="1" s="1"/>
  <c r="N297" i="1"/>
  <c r="V297" i="1" s="1"/>
  <c r="AI297" i="1" s="1"/>
  <c r="CD178" i="1" s="1"/>
  <c r="P298" i="1"/>
  <c r="S298" i="1"/>
  <c r="AA298" i="1" s="1"/>
  <c r="AN298" i="1" s="1"/>
  <c r="CG179" i="1" s="1"/>
  <c r="W298" i="1"/>
  <c r="AJ298" i="1" s="1"/>
  <c r="N298" i="1"/>
  <c r="V298" i="1" s="1"/>
  <c r="AI298" i="1" s="1"/>
  <c r="CD179" i="1" s="1"/>
  <c r="Q298" i="1"/>
  <c r="Y298" i="1" s="1"/>
  <c r="AL298" i="1" s="1"/>
  <c r="M298" i="1"/>
  <c r="U298" i="1" s="1"/>
  <c r="AH298" i="1" s="1"/>
  <c r="CC179" i="1" s="1"/>
  <c r="Q296" i="1"/>
  <c r="Y296" i="1" s="1"/>
  <c r="AL296" i="1" s="1"/>
  <c r="P274" i="2" l="1"/>
  <c r="BY208" i="2"/>
  <c r="N274" i="2"/>
  <c r="V274" i="2" s="1"/>
  <c r="AI274" i="2" s="1"/>
  <c r="CA208" i="2" s="1"/>
  <c r="BQ64" i="2"/>
  <c r="P243" i="2"/>
  <c r="BY175" i="2"/>
  <c r="P255" i="2"/>
  <c r="BY143" i="2"/>
  <c r="O327" i="2"/>
  <c r="O338" i="2" s="1"/>
  <c r="N137" i="1"/>
  <c r="V137" i="1" s="1"/>
  <c r="AI137" i="1" s="1"/>
  <c r="S296" i="2"/>
  <c r="AA296" i="2" s="1"/>
  <c r="AN296" i="2" s="1"/>
  <c r="N296" i="2"/>
  <c r="V296" i="2" s="1"/>
  <c r="AI296" i="2" s="1"/>
  <c r="M296" i="2"/>
  <c r="U296" i="2" s="1"/>
  <c r="AH296" i="2" s="1"/>
  <c r="P271" i="2"/>
  <c r="BY207" i="2"/>
  <c r="P260" i="2"/>
  <c r="BY179" i="2"/>
  <c r="S252" i="2"/>
  <c r="AA252" i="2" s="1"/>
  <c r="AN252" i="2" s="1"/>
  <c r="CD141" i="2" s="1"/>
  <c r="BY141" i="2"/>
  <c r="W274" i="2"/>
  <c r="AJ274" i="2" s="1"/>
  <c r="P161" i="2"/>
  <c r="N161" i="2"/>
  <c r="V161" i="2" s="1"/>
  <c r="AI161" i="2" s="1"/>
  <c r="CA74" i="2" s="1"/>
  <c r="BY74" i="2"/>
  <c r="W137" i="1"/>
  <c r="AJ137" i="1" s="1"/>
  <c r="BT140" i="1"/>
  <c r="P240" i="2"/>
  <c r="BY172" i="2"/>
  <c r="BY194" i="2"/>
  <c r="BQ62" i="2"/>
  <c r="P216" i="2"/>
  <c r="N216" i="2"/>
  <c r="V216" i="2" s="1"/>
  <c r="AI216" i="2" s="1"/>
  <c r="CA168" i="2" s="1"/>
  <c r="BY168" i="2"/>
  <c r="W216" i="2"/>
  <c r="AJ216" i="2" s="1"/>
  <c r="S58" i="2"/>
  <c r="AA58" i="2" s="1"/>
  <c r="AN58" i="2" s="1"/>
  <c r="M58" i="2"/>
  <c r="U58" i="2" s="1"/>
  <c r="AH58" i="2" s="1"/>
  <c r="S49" i="2"/>
  <c r="AA49" i="2" s="1"/>
  <c r="AN49" i="2" s="1"/>
  <c r="CD49" i="2" s="1"/>
  <c r="BT254" i="1"/>
  <c r="S288" i="2"/>
  <c r="AA288" i="2" s="1"/>
  <c r="AN288" i="2" s="1"/>
  <c r="CD202" i="2" s="1"/>
  <c r="BY202" i="2"/>
  <c r="P239" i="2"/>
  <c r="BY192" i="2"/>
  <c r="BQ60" i="2"/>
  <c r="BY193" i="2"/>
  <c r="BQ61" i="2"/>
  <c r="P256" i="2"/>
  <c r="BY144" i="2"/>
  <c r="CE179" i="1"/>
  <c r="CX298" i="1"/>
  <c r="CY298" i="1" s="1"/>
  <c r="CZ298" i="1"/>
  <c r="CE178" i="1"/>
  <c r="CZ297" i="1"/>
  <c r="CX297" i="1"/>
  <c r="CY297" i="1" s="1"/>
  <c r="CE172" i="1"/>
  <c r="CZ293" i="1"/>
  <c r="CX293" i="1"/>
  <c r="CY293" i="1" s="1"/>
  <c r="CZ289" i="1"/>
  <c r="CX289" i="1"/>
  <c r="CY289" i="1" s="1"/>
  <c r="CX282" i="1"/>
  <c r="CY282" i="1" s="1"/>
  <c r="CZ282" i="1"/>
  <c r="CX264" i="1"/>
  <c r="CY264" i="1" s="1"/>
  <c r="CZ264" i="1"/>
  <c r="CX260" i="1"/>
  <c r="CY260" i="1" s="1"/>
  <c r="CZ260" i="1"/>
  <c r="CX256" i="1"/>
  <c r="CY256" i="1" s="1"/>
  <c r="CZ256" i="1"/>
  <c r="CE160" i="1"/>
  <c r="CX252" i="1"/>
  <c r="CY252" i="1" s="1"/>
  <c r="CZ252" i="1"/>
  <c r="CX238" i="1"/>
  <c r="CY238" i="1" s="1"/>
  <c r="CZ238" i="1"/>
  <c r="CX240" i="1"/>
  <c r="CY240" i="1" s="1"/>
  <c r="CZ240" i="1"/>
  <c r="CZ239" i="1"/>
  <c r="CX239" i="1"/>
  <c r="CY239" i="1" s="1"/>
  <c r="CE158" i="1"/>
  <c r="CX248" i="1"/>
  <c r="CY248" i="1" s="1"/>
  <c r="CZ248" i="1"/>
  <c r="CZ241" i="1"/>
  <c r="CX241" i="1"/>
  <c r="CY241" i="1" s="1"/>
  <c r="CE124" i="1"/>
  <c r="CZ233" i="1"/>
  <c r="CX233" i="1"/>
  <c r="CY233" i="1" s="1"/>
  <c r="CZ231" i="1"/>
  <c r="CX231" i="1"/>
  <c r="CY231" i="1" s="1"/>
  <c r="CE156" i="1"/>
  <c r="CZ223" i="1"/>
  <c r="CX223" i="1"/>
  <c r="CY223" i="1" s="1"/>
  <c r="CE119" i="1"/>
  <c r="CZ209" i="1"/>
  <c r="CX209" i="1"/>
  <c r="CY209" i="1" s="1"/>
  <c r="CE117" i="1"/>
  <c r="CZ207" i="1"/>
  <c r="CX207" i="1"/>
  <c r="CY207" i="1" s="1"/>
  <c r="CE116" i="1"/>
  <c r="CX206" i="1"/>
  <c r="CY206" i="1" s="1"/>
  <c r="CZ206" i="1"/>
  <c r="CX202" i="1"/>
  <c r="CY202" i="1" s="1"/>
  <c r="CZ202" i="1"/>
  <c r="CE147" i="1"/>
  <c r="CZ181" i="1"/>
  <c r="CX181" i="1"/>
  <c r="CY181" i="1" s="1"/>
  <c r="CE105" i="1"/>
  <c r="CZ174" i="1"/>
  <c r="CX174" i="1"/>
  <c r="CY174" i="1" s="1"/>
  <c r="CB129" i="1"/>
  <c r="BT155" i="1"/>
  <c r="CZ156" i="1"/>
  <c r="CX156" i="1"/>
  <c r="CY156" i="1" s="1"/>
  <c r="CE81" i="1"/>
  <c r="CZ165" i="1"/>
  <c r="CX165" i="1"/>
  <c r="CY165" i="1" s="1"/>
  <c r="CZ139" i="1"/>
  <c r="CX139" i="1"/>
  <c r="CY139" i="1" s="1"/>
  <c r="CE74" i="1"/>
  <c r="CZ131" i="1"/>
  <c r="CX131" i="1"/>
  <c r="CY131" i="1" s="1"/>
  <c r="CE70" i="1"/>
  <c r="CZ127" i="1"/>
  <c r="CX127" i="1"/>
  <c r="CY127" i="1" s="1"/>
  <c r="CZ112" i="1"/>
  <c r="CX112" i="1"/>
  <c r="CY112" i="1" s="1"/>
  <c r="BT122" i="1"/>
  <c r="CB98" i="1"/>
  <c r="CZ115" i="1"/>
  <c r="CX115" i="1"/>
  <c r="CY115" i="1" s="1"/>
  <c r="CX95" i="1"/>
  <c r="CY95" i="1" s="1"/>
  <c r="CZ95" i="1"/>
  <c r="CE89" i="1"/>
  <c r="CZ101" i="1"/>
  <c r="CX101" i="1"/>
  <c r="CY101" i="1" s="1"/>
  <c r="CE66" i="1"/>
  <c r="CZ104" i="1"/>
  <c r="CX104" i="1"/>
  <c r="CY104" i="1" s="1"/>
  <c r="CX92" i="1"/>
  <c r="CY92" i="1" s="1"/>
  <c r="CZ92" i="1"/>
  <c r="CZ121" i="1"/>
  <c r="CE97" i="1"/>
  <c r="CX121" i="1"/>
  <c r="CY121" i="1" s="1"/>
  <c r="CZ98" i="1"/>
  <c r="CX98" i="1"/>
  <c r="CY98" i="1" s="1"/>
  <c r="CX93" i="1"/>
  <c r="CY93" i="1" s="1"/>
  <c r="CZ93" i="1"/>
  <c r="CZ59" i="1"/>
  <c r="CE61" i="1"/>
  <c r="CX59" i="1"/>
  <c r="CY59" i="1" s="1"/>
  <c r="CX50" i="1"/>
  <c r="CY50" i="1" s="1"/>
  <c r="CZ50" i="1"/>
  <c r="CZ81" i="1"/>
  <c r="CX81" i="1"/>
  <c r="CY81" i="1" s="1"/>
  <c r="CX74" i="1"/>
  <c r="CY74" i="1" s="1"/>
  <c r="CZ74" i="1"/>
  <c r="CX70" i="1"/>
  <c r="CY70" i="1" s="1"/>
  <c r="CZ70" i="1"/>
  <c r="CE93" i="1"/>
  <c r="CE52" i="1"/>
  <c r="CZ83" i="1"/>
  <c r="CX83" i="1"/>
  <c r="CY83" i="1" s="1"/>
  <c r="CX71" i="1"/>
  <c r="CY71" i="1" s="1"/>
  <c r="CZ71" i="1"/>
  <c r="CE94" i="1"/>
  <c r="CE50" i="1"/>
  <c r="CX69" i="1"/>
  <c r="CY69" i="1" s="1"/>
  <c r="CZ69" i="1"/>
  <c r="CX65" i="1"/>
  <c r="CY65" i="1" s="1"/>
  <c r="CZ65" i="1"/>
  <c r="CE91" i="1"/>
  <c r="CZ63" i="1"/>
  <c r="CX63" i="1"/>
  <c r="CY63" i="1" s="1"/>
  <c r="CE87" i="1"/>
  <c r="CX60" i="1"/>
  <c r="CY60" i="1" s="1"/>
  <c r="CZ60" i="1"/>
  <c r="CE62" i="1"/>
  <c r="CZ56" i="1"/>
  <c r="CX56" i="1"/>
  <c r="CY56" i="1" s="1"/>
  <c r="CZ51" i="1"/>
  <c r="CX51" i="1"/>
  <c r="CY51" i="1" s="1"/>
  <c r="W194" i="1"/>
  <c r="AJ194" i="1" s="1"/>
  <c r="CB114" i="1"/>
  <c r="BT194" i="1"/>
  <c r="AO145" i="1"/>
  <c r="CE101" i="1"/>
  <c r="CZ145" i="1"/>
  <c r="CX145" i="1"/>
  <c r="CY145" i="1" s="1"/>
  <c r="M246" i="1"/>
  <c r="U246" i="1" s="1"/>
  <c r="AH246" i="1" s="1"/>
  <c r="BT246" i="1"/>
  <c r="M296" i="1"/>
  <c r="U296" i="1" s="1"/>
  <c r="AH296" i="1" s="1"/>
  <c r="CC175" i="1" s="1"/>
  <c r="CB175" i="1"/>
  <c r="BT296" i="1"/>
  <c r="M243" i="1"/>
  <c r="U243" i="1" s="1"/>
  <c r="AH243" i="1" s="1"/>
  <c r="BT243" i="1"/>
  <c r="M226" i="1"/>
  <c r="U226" i="1" s="1"/>
  <c r="AH226" i="1" s="1"/>
  <c r="CC148" i="1" s="1"/>
  <c r="CB148" i="1"/>
  <c r="BT226" i="1"/>
  <c r="M214" i="1"/>
  <c r="U214" i="1" s="1"/>
  <c r="AH214" i="1" s="1"/>
  <c r="BT214" i="1"/>
  <c r="W208" i="1"/>
  <c r="AJ208" i="1" s="1"/>
  <c r="CB118" i="1"/>
  <c r="BT208" i="1"/>
  <c r="N189" i="1"/>
  <c r="V189" i="1" s="1"/>
  <c r="AI189" i="1" s="1"/>
  <c r="CD152" i="1" s="1"/>
  <c r="BU56" i="1"/>
  <c r="BT189" i="1"/>
  <c r="CB152" i="1"/>
  <c r="Q161" i="1"/>
  <c r="Y161" i="1" s="1"/>
  <c r="AL161" i="1" s="1"/>
  <c r="BT161" i="1"/>
  <c r="W138" i="1"/>
  <c r="AJ138" i="1" s="1"/>
  <c r="BT138" i="1"/>
  <c r="N128" i="1"/>
  <c r="V128" i="1" s="1"/>
  <c r="AI128" i="1" s="1"/>
  <c r="CD71" i="1" s="1"/>
  <c r="CB71" i="1"/>
  <c r="BT128" i="1"/>
  <c r="P152" i="1"/>
  <c r="CB77" i="1"/>
  <c r="BT152" i="1"/>
  <c r="M79" i="1"/>
  <c r="U79" i="1" s="1"/>
  <c r="AH79" i="1" s="1"/>
  <c r="BT79" i="1"/>
  <c r="P61" i="1"/>
  <c r="BT61" i="1"/>
  <c r="CB63" i="1"/>
  <c r="W57" i="1"/>
  <c r="AJ57" i="1" s="1"/>
  <c r="BT57" i="1"/>
  <c r="S53" i="1"/>
  <c r="AA53" i="1" s="1"/>
  <c r="AN53" i="1" s="1"/>
  <c r="BT53" i="1"/>
  <c r="Q49" i="1"/>
  <c r="Y49" i="1" s="1"/>
  <c r="AL49" i="1" s="1"/>
  <c r="BT49" i="1"/>
  <c r="S45" i="1"/>
  <c r="AA45" i="1" s="1"/>
  <c r="AN45" i="1" s="1"/>
  <c r="CG45" i="1" s="1"/>
  <c r="CB45" i="1"/>
  <c r="BT45" i="1"/>
  <c r="S41" i="1"/>
  <c r="AA41" i="1" s="1"/>
  <c r="AN41" i="1" s="1"/>
  <c r="CG41" i="1" s="1"/>
  <c r="CB41" i="1"/>
  <c r="BT41" i="1"/>
  <c r="BU41" i="1"/>
  <c r="BU59" i="1"/>
  <c r="BT247" i="1"/>
  <c r="CB157" i="1"/>
  <c r="BT225" i="1"/>
  <c r="CB137" i="1"/>
  <c r="CB131" i="1"/>
  <c r="BT183" i="1"/>
  <c r="CB83" i="1"/>
  <c r="BT167" i="1"/>
  <c r="CB67" i="1"/>
  <c r="BT105" i="1"/>
  <c r="CB89" i="1"/>
  <c r="BT101" i="1"/>
  <c r="CB53" i="1"/>
  <c r="BT84" i="1"/>
  <c r="BU57" i="1"/>
  <c r="BT205" i="1"/>
  <c r="CB155" i="1"/>
  <c r="CB84" i="1"/>
  <c r="BT168" i="1"/>
  <c r="BT157" i="1"/>
  <c r="N157" i="1"/>
  <c r="V157" i="1" s="1"/>
  <c r="AI157" i="1" s="1"/>
  <c r="BT121" i="1"/>
  <c r="CB97" i="1"/>
  <c r="CE174" i="1"/>
  <c r="CZ295" i="1"/>
  <c r="CX295" i="1"/>
  <c r="CY295" i="1" s="1"/>
  <c r="CE173" i="1"/>
  <c r="CX294" i="1"/>
  <c r="CY294" i="1" s="1"/>
  <c r="CZ294" i="1"/>
  <c r="CX288" i="1"/>
  <c r="CY288" i="1" s="1"/>
  <c r="CZ288" i="1"/>
  <c r="CX284" i="1"/>
  <c r="CY284" i="1" s="1"/>
  <c r="CZ284" i="1"/>
  <c r="CX280" i="1"/>
  <c r="CY280" i="1" s="1"/>
  <c r="CZ280" i="1"/>
  <c r="CE168" i="1"/>
  <c r="CZ271" i="1"/>
  <c r="CX271" i="1"/>
  <c r="CY271" i="1" s="1"/>
  <c r="CZ275" i="1"/>
  <c r="CX275" i="1"/>
  <c r="CY275" i="1" s="1"/>
  <c r="CE169" i="1"/>
  <c r="CX272" i="1"/>
  <c r="CY272" i="1" s="1"/>
  <c r="CZ272" i="1"/>
  <c r="CE167" i="1"/>
  <c r="CX270" i="1"/>
  <c r="CY270" i="1" s="1"/>
  <c r="CZ270" i="1"/>
  <c r="CX274" i="1"/>
  <c r="CY274" i="1" s="1"/>
  <c r="CZ274" i="1"/>
  <c r="CB171" i="1"/>
  <c r="BT251" i="1"/>
  <c r="CX262" i="1"/>
  <c r="CY262" i="1" s="1"/>
  <c r="CZ262" i="1"/>
  <c r="CX258" i="1"/>
  <c r="CY258" i="1" s="1"/>
  <c r="CZ258" i="1"/>
  <c r="CE162" i="1"/>
  <c r="CX254" i="1"/>
  <c r="CY254" i="1" s="1"/>
  <c r="CZ254" i="1"/>
  <c r="CZ265" i="1"/>
  <c r="CX265" i="1"/>
  <c r="CY265" i="1" s="1"/>
  <c r="CZ263" i="1"/>
  <c r="CX263" i="1"/>
  <c r="CY263" i="1" s="1"/>
  <c r="CZ261" i="1"/>
  <c r="CX261" i="1"/>
  <c r="CY261" i="1" s="1"/>
  <c r="CZ259" i="1"/>
  <c r="CX259" i="1"/>
  <c r="CY259" i="1" s="1"/>
  <c r="CZ257" i="1"/>
  <c r="CX257" i="1"/>
  <c r="CY257" i="1" s="1"/>
  <c r="CE176" i="1"/>
  <c r="CZ255" i="1"/>
  <c r="CX255" i="1"/>
  <c r="CY255" i="1" s="1"/>
  <c r="CE161" i="1"/>
  <c r="CZ253" i="1"/>
  <c r="CX253" i="1"/>
  <c r="CY253" i="1" s="1"/>
  <c r="CZ243" i="1"/>
  <c r="CX243" i="1"/>
  <c r="CY243" i="1" s="1"/>
  <c r="CE126" i="1"/>
  <c r="CZ237" i="1"/>
  <c r="CX237" i="1"/>
  <c r="CY237" i="1" s="1"/>
  <c r="CE157" i="1"/>
  <c r="CZ247" i="1"/>
  <c r="CX247" i="1"/>
  <c r="CY247" i="1" s="1"/>
  <c r="CZ217" i="1"/>
  <c r="CX217" i="1"/>
  <c r="CY217" i="1" s="1"/>
  <c r="CE139" i="1"/>
  <c r="CZ229" i="1"/>
  <c r="CX229" i="1"/>
  <c r="CY229" i="1" s="1"/>
  <c r="CZ221" i="1"/>
  <c r="CX221" i="1"/>
  <c r="CY221" i="1" s="1"/>
  <c r="CE149" i="1"/>
  <c r="CZ227" i="1"/>
  <c r="CX227" i="1"/>
  <c r="CY227" i="1" s="1"/>
  <c r="CZ219" i="1"/>
  <c r="CX219" i="1"/>
  <c r="CY219" i="1" s="1"/>
  <c r="CX198" i="1"/>
  <c r="CY198" i="1" s="1"/>
  <c r="CZ198" i="1"/>
  <c r="CB115" i="1"/>
  <c r="BT195" i="1"/>
  <c r="CX204" i="1"/>
  <c r="CY204" i="1" s="1"/>
  <c r="CZ204" i="1"/>
  <c r="CE108" i="1"/>
  <c r="CZ177" i="1"/>
  <c r="CX177" i="1"/>
  <c r="CY177" i="1" s="1"/>
  <c r="CE152" i="1"/>
  <c r="CZ189" i="1"/>
  <c r="CX189" i="1"/>
  <c r="CY189" i="1" s="1"/>
  <c r="CE111" i="1"/>
  <c r="CZ191" i="1"/>
  <c r="CX191" i="1"/>
  <c r="CY191" i="1" s="1"/>
  <c r="CE131" i="1"/>
  <c r="CZ183" i="1"/>
  <c r="CX183" i="1"/>
  <c r="CY183" i="1" s="1"/>
  <c r="CZ160" i="1"/>
  <c r="CX160" i="1"/>
  <c r="CY160" i="1" s="1"/>
  <c r="CZ148" i="1"/>
  <c r="CE143" i="1"/>
  <c r="CX148" i="1"/>
  <c r="CY148" i="1" s="1"/>
  <c r="CZ140" i="1"/>
  <c r="CX140" i="1"/>
  <c r="CY140" i="1" s="1"/>
  <c r="CZ158" i="1"/>
  <c r="CX158" i="1"/>
  <c r="CY158" i="1" s="1"/>
  <c r="CE75" i="1"/>
  <c r="CZ150" i="1"/>
  <c r="CX150" i="1"/>
  <c r="CY150" i="1" s="1"/>
  <c r="CE99" i="1"/>
  <c r="CZ143" i="1"/>
  <c r="CX143" i="1"/>
  <c r="CY143" i="1" s="1"/>
  <c r="CZ118" i="1"/>
  <c r="CX118" i="1"/>
  <c r="CY118" i="1" s="1"/>
  <c r="CZ123" i="1"/>
  <c r="CX123" i="1"/>
  <c r="CY123" i="1" s="1"/>
  <c r="CE141" i="1"/>
  <c r="BU49" i="1"/>
  <c r="BT116" i="1"/>
  <c r="CB140" i="1"/>
  <c r="BT110" i="1"/>
  <c r="CB128" i="1"/>
  <c r="CE69" i="1"/>
  <c r="CZ125" i="1"/>
  <c r="CX125" i="1"/>
  <c r="CY125" i="1" s="1"/>
  <c r="CE90" i="1"/>
  <c r="CZ102" i="1"/>
  <c r="CX102" i="1"/>
  <c r="CY102" i="1" s="1"/>
  <c r="CX96" i="1"/>
  <c r="CY96" i="1" s="1"/>
  <c r="CZ96" i="1"/>
  <c r="CZ119" i="1"/>
  <c r="CX119" i="1"/>
  <c r="CY119" i="1" s="1"/>
  <c r="CE95" i="1"/>
  <c r="CE57" i="1"/>
  <c r="CZ89" i="1"/>
  <c r="CX89" i="1"/>
  <c r="CY89" i="1" s="1"/>
  <c r="CB55" i="1"/>
  <c r="BT86" i="1"/>
  <c r="CZ107" i="1"/>
  <c r="CX107" i="1"/>
  <c r="CY107" i="1" s="1"/>
  <c r="CZ99" i="1"/>
  <c r="CX99" i="1"/>
  <c r="CY99" i="1" s="1"/>
  <c r="CE51" i="1"/>
  <c r="CX72" i="1"/>
  <c r="CY72" i="1" s="1"/>
  <c r="CZ72" i="1"/>
  <c r="CX54" i="1"/>
  <c r="CY54" i="1" s="1"/>
  <c r="CZ54" i="1"/>
  <c r="CE46" i="1"/>
  <c r="CX46" i="1"/>
  <c r="CY46" i="1" s="1"/>
  <c r="CZ46" i="1"/>
  <c r="CE42" i="1"/>
  <c r="CX42" i="1"/>
  <c r="CY42" i="1" s="1"/>
  <c r="CZ42" i="1"/>
  <c r="CX76" i="1"/>
  <c r="CY76" i="1" s="1"/>
  <c r="CZ76" i="1"/>
  <c r="CZ78" i="1"/>
  <c r="CX78" i="1"/>
  <c r="CY78" i="1" s="1"/>
  <c r="CZ43" i="1"/>
  <c r="CE43" i="1"/>
  <c r="CX43" i="1"/>
  <c r="CY43" i="1" s="1"/>
  <c r="CB119" i="1"/>
  <c r="BT209" i="1"/>
  <c r="CB110" i="1"/>
  <c r="BT190" i="1"/>
  <c r="CB74" i="1"/>
  <c r="BT131" i="1"/>
  <c r="CB133" i="1"/>
  <c r="BT185" i="1"/>
  <c r="Q160" i="1"/>
  <c r="Y160" i="1" s="1"/>
  <c r="AL160" i="1" s="1"/>
  <c r="BT160" i="1"/>
  <c r="CB168" i="1"/>
  <c r="BT271" i="1"/>
  <c r="AO141" i="1"/>
  <c r="CZ141" i="1"/>
  <c r="CX141" i="1"/>
  <c r="CY141" i="1" s="1"/>
  <c r="CB51" i="1"/>
  <c r="BT72" i="1"/>
  <c r="BT60" i="1"/>
  <c r="CB62" i="1"/>
  <c r="BU42" i="1"/>
  <c r="BT48" i="1"/>
  <c r="CB58" i="1"/>
  <c r="BT44" i="1"/>
  <c r="CB44" i="1"/>
  <c r="BT40" i="1"/>
  <c r="BU40" i="1"/>
  <c r="CB40" i="1"/>
  <c r="CZ137" i="1"/>
  <c r="CX137" i="1"/>
  <c r="CY137" i="1" s="1"/>
  <c r="M277" i="1"/>
  <c r="U277" i="1" s="1"/>
  <c r="AH277" i="1" s="1"/>
  <c r="BT277" i="1"/>
  <c r="BT217" i="1"/>
  <c r="Q217" i="1"/>
  <c r="Y217" i="1" s="1"/>
  <c r="AL217" i="1" s="1"/>
  <c r="M217" i="1"/>
  <c r="U217" i="1" s="1"/>
  <c r="AH217" i="1" s="1"/>
  <c r="CB112" i="1"/>
  <c r="BT192" i="1"/>
  <c r="BU53" i="1"/>
  <c r="CB146" i="1"/>
  <c r="BT179" i="1"/>
  <c r="S129" i="1"/>
  <c r="AA129" i="1" s="1"/>
  <c r="AN129" i="1" s="1"/>
  <c r="CG72" i="1" s="1"/>
  <c r="CB72" i="1"/>
  <c r="BT129" i="1"/>
  <c r="M129" i="1"/>
  <c r="U129" i="1" s="1"/>
  <c r="AH129" i="1" s="1"/>
  <c r="CC72" i="1" s="1"/>
  <c r="CB66" i="1"/>
  <c r="BT104" i="1"/>
  <c r="CB52" i="1"/>
  <c r="BT83" i="1"/>
  <c r="CB123" i="1"/>
  <c r="BT232" i="1"/>
  <c r="BU54" i="1"/>
  <c r="CB150" i="1"/>
  <c r="BT180" i="1"/>
  <c r="CB80" i="1"/>
  <c r="BT164" i="1"/>
  <c r="P143" i="1"/>
  <c r="CB99" i="1"/>
  <c r="BT143" i="1"/>
  <c r="BT187" i="1"/>
  <c r="CB135" i="1"/>
  <c r="CE177" i="1"/>
  <c r="CX292" i="1"/>
  <c r="CY292" i="1" s="1"/>
  <c r="CZ292" i="1"/>
  <c r="CX290" i="1"/>
  <c r="CY290" i="1" s="1"/>
  <c r="CZ290" i="1"/>
  <c r="CZ285" i="1"/>
  <c r="CX285" i="1"/>
  <c r="CY285" i="1" s="1"/>
  <c r="CZ279" i="1"/>
  <c r="CX279" i="1"/>
  <c r="CY279" i="1" s="1"/>
  <c r="CX276" i="1"/>
  <c r="CY276" i="1" s="1"/>
  <c r="CZ276" i="1"/>
  <c r="CZ273" i="1"/>
  <c r="CX273" i="1"/>
  <c r="CY273" i="1" s="1"/>
  <c r="CE166" i="1"/>
  <c r="CZ269" i="1"/>
  <c r="CX269" i="1"/>
  <c r="CY269" i="1" s="1"/>
  <c r="CE164" i="1"/>
  <c r="CZ267" i="1"/>
  <c r="CX267" i="1"/>
  <c r="CY267" i="1" s="1"/>
  <c r="CE163" i="1"/>
  <c r="CX266" i="1"/>
  <c r="CY266" i="1" s="1"/>
  <c r="CZ266" i="1"/>
  <c r="CE170" i="1"/>
  <c r="CX250" i="1"/>
  <c r="CY250" i="1" s="1"/>
  <c r="CZ250" i="1"/>
  <c r="CX244" i="1"/>
  <c r="CY244" i="1" s="1"/>
  <c r="CZ244" i="1"/>
  <c r="CE159" i="1"/>
  <c r="CZ249" i="1"/>
  <c r="CX249" i="1"/>
  <c r="CY249" i="1" s="1"/>
  <c r="CX220" i="1"/>
  <c r="CY220" i="1" s="1"/>
  <c r="CZ220" i="1"/>
  <c r="CX218" i="1"/>
  <c r="CY218" i="1" s="1"/>
  <c r="CZ218" i="1"/>
  <c r="CE137" i="1"/>
  <c r="CZ225" i="1"/>
  <c r="CX225" i="1"/>
  <c r="CY225" i="1" s="1"/>
  <c r="CX200" i="1"/>
  <c r="CY200" i="1" s="1"/>
  <c r="CZ200" i="1"/>
  <c r="CZ197" i="1"/>
  <c r="CX197" i="1"/>
  <c r="CY197" i="1" s="1"/>
  <c r="CZ213" i="1"/>
  <c r="CX213" i="1"/>
  <c r="CY213" i="1" s="1"/>
  <c r="CE120" i="1"/>
  <c r="CX210" i="1"/>
  <c r="CY210" i="1" s="1"/>
  <c r="CZ210" i="1"/>
  <c r="CZ201" i="1"/>
  <c r="CX201" i="1"/>
  <c r="CY201" i="1" s="1"/>
  <c r="CZ199" i="1"/>
  <c r="CX199" i="1"/>
  <c r="CY199" i="1" s="1"/>
  <c r="CE109" i="1"/>
  <c r="CZ178" i="1"/>
  <c r="CX178" i="1"/>
  <c r="CY178" i="1" s="1"/>
  <c r="CE113" i="1"/>
  <c r="CZ193" i="1"/>
  <c r="CX193" i="1"/>
  <c r="CY193" i="1" s="1"/>
  <c r="CE133" i="1"/>
  <c r="CZ185" i="1"/>
  <c r="CX185" i="1"/>
  <c r="CY185" i="1" s="1"/>
  <c r="CE82" i="1"/>
  <c r="CZ166" i="1"/>
  <c r="CX166" i="1"/>
  <c r="CY166" i="1" s="1"/>
  <c r="CZ157" i="1"/>
  <c r="CX157" i="1"/>
  <c r="CY157" i="1" s="1"/>
  <c r="CE100" i="1"/>
  <c r="CZ144" i="1"/>
  <c r="CX144" i="1"/>
  <c r="CY144" i="1" s="1"/>
  <c r="CZ136" i="1"/>
  <c r="CX136" i="1"/>
  <c r="CY136" i="1" s="1"/>
  <c r="CZ132" i="1"/>
  <c r="CX132" i="1"/>
  <c r="CY132" i="1" s="1"/>
  <c r="CE150" i="1"/>
  <c r="CX180" i="1"/>
  <c r="CY180" i="1" s="1"/>
  <c r="CZ180" i="1"/>
  <c r="CE146" i="1"/>
  <c r="CZ179" i="1"/>
  <c r="CX179" i="1"/>
  <c r="CY179" i="1" s="1"/>
  <c r="CZ172" i="1"/>
  <c r="CX172" i="1"/>
  <c r="CY172" i="1" s="1"/>
  <c r="CE85" i="1"/>
  <c r="CZ169" i="1"/>
  <c r="CX169" i="1"/>
  <c r="CY169" i="1" s="1"/>
  <c r="CZ159" i="1"/>
  <c r="CX159" i="1"/>
  <c r="CY159" i="1" s="1"/>
  <c r="CE96" i="1"/>
  <c r="CZ120" i="1"/>
  <c r="CX120" i="1"/>
  <c r="CY120" i="1" s="1"/>
  <c r="CE76" i="1"/>
  <c r="CZ151" i="1"/>
  <c r="CX151" i="1"/>
  <c r="CY151" i="1" s="1"/>
  <c r="CZ135" i="1"/>
  <c r="CX135" i="1"/>
  <c r="CY135" i="1" s="1"/>
  <c r="CE71" i="1"/>
  <c r="CZ128" i="1"/>
  <c r="CX128" i="1"/>
  <c r="CY128" i="1" s="1"/>
  <c r="CZ113" i="1"/>
  <c r="CX113" i="1"/>
  <c r="CY113" i="1" s="1"/>
  <c r="CZ109" i="1"/>
  <c r="CE127" i="1"/>
  <c r="CX109" i="1"/>
  <c r="CY109" i="1" s="1"/>
  <c r="CE67" i="1"/>
  <c r="CZ105" i="1"/>
  <c r="CX105" i="1"/>
  <c r="CY105" i="1" s="1"/>
  <c r="CZ108" i="1"/>
  <c r="CX108" i="1"/>
  <c r="CY108" i="1" s="1"/>
  <c r="CZ100" i="1"/>
  <c r="CX100" i="1"/>
  <c r="CY100" i="1" s="1"/>
  <c r="CX94" i="1"/>
  <c r="CY94" i="1" s="1"/>
  <c r="CZ94" i="1"/>
  <c r="CZ117" i="1"/>
  <c r="CX117" i="1"/>
  <c r="CY117" i="1" s="1"/>
  <c r="CZ97" i="1"/>
  <c r="CX97" i="1"/>
  <c r="CY97" i="1" s="1"/>
  <c r="CZ91" i="1"/>
  <c r="CX91" i="1"/>
  <c r="CY91" i="1" s="1"/>
  <c r="CZ90" i="1"/>
  <c r="CX90" i="1"/>
  <c r="CY90" i="1" s="1"/>
  <c r="CE54" i="1"/>
  <c r="CZ85" i="1"/>
  <c r="CX85" i="1"/>
  <c r="CY85" i="1" s="1"/>
  <c r="CZ82" i="1"/>
  <c r="CX82" i="1"/>
  <c r="CY82" i="1" s="1"/>
  <c r="CE49" i="1"/>
  <c r="CX68" i="1"/>
  <c r="CY68" i="1" s="1"/>
  <c r="CZ68" i="1"/>
  <c r="CZ55" i="1"/>
  <c r="CX55" i="1"/>
  <c r="CY55" i="1" s="1"/>
  <c r="CE48" i="1"/>
  <c r="CX67" i="1"/>
  <c r="CY67" i="1" s="1"/>
  <c r="CZ67" i="1"/>
  <c r="CZ64" i="1"/>
  <c r="CE64" i="1"/>
  <c r="CX64" i="1"/>
  <c r="CY64" i="1" s="1"/>
  <c r="CX62" i="1"/>
  <c r="CY62" i="1" s="1"/>
  <c r="CZ62" i="1"/>
  <c r="CE86" i="1"/>
  <c r="CZ80" i="1"/>
  <c r="CX80" i="1"/>
  <c r="CY80" i="1" s="1"/>
  <c r="CX58" i="1"/>
  <c r="CY58" i="1" s="1"/>
  <c r="CE59" i="1"/>
  <c r="CZ58" i="1"/>
  <c r="CZ52" i="1"/>
  <c r="CX52" i="1"/>
  <c r="CY52" i="1" s="1"/>
  <c r="CZ47" i="1"/>
  <c r="CE47" i="1"/>
  <c r="CX47" i="1"/>
  <c r="CY47" i="1" s="1"/>
  <c r="CB117" i="1"/>
  <c r="BT207" i="1"/>
  <c r="CB134" i="1"/>
  <c r="BT186" i="1"/>
  <c r="BT234" i="1"/>
  <c r="CB153" i="1"/>
  <c r="CB82" i="1"/>
  <c r="BT166" i="1"/>
  <c r="CB126" i="1"/>
  <c r="BT237" i="1"/>
  <c r="CB122" i="1"/>
  <c r="BT212" i="1"/>
  <c r="CB109" i="1"/>
  <c r="BT178" i="1"/>
  <c r="W153" i="1"/>
  <c r="AJ153" i="1" s="1"/>
  <c r="CB78" i="1"/>
  <c r="BT153" i="1"/>
  <c r="BT71" i="1"/>
  <c r="CB94" i="1"/>
  <c r="BT59" i="1"/>
  <c r="BU44" i="1"/>
  <c r="CB61" i="1"/>
  <c r="BT47" i="1"/>
  <c r="CB47" i="1"/>
  <c r="BT43" i="1"/>
  <c r="CB43" i="1"/>
  <c r="M137" i="1"/>
  <c r="U137" i="1" s="1"/>
  <c r="AH137" i="1" s="1"/>
  <c r="CB173" i="1"/>
  <c r="BT294" i="1"/>
  <c r="CB167" i="1"/>
  <c r="BT270" i="1"/>
  <c r="CB111" i="1"/>
  <c r="BT191" i="1"/>
  <c r="CB106" i="1"/>
  <c r="BT175" i="1"/>
  <c r="CB65" i="1"/>
  <c r="BT103" i="1"/>
  <c r="BU47" i="1"/>
  <c r="CB93" i="1"/>
  <c r="BT70" i="1"/>
  <c r="M269" i="1"/>
  <c r="U269" i="1" s="1"/>
  <c r="AH269" i="1" s="1"/>
  <c r="CC166" i="1" s="1"/>
  <c r="CB166" i="1"/>
  <c r="BT269" i="1"/>
  <c r="BT253" i="1"/>
  <c r="CB161" i="1"/>
  <c r="CB107" i="1"/>
  <c r="BT176" i="1"/>
  <c r="CZ162" i="1"/>
  <c r="CX162" i="1"/>
  <c r="CY162" i="1" s="1"/>
  <c r="BU48" i="1"/>
  <c r="BT109" i="1"/>
  <c r="CB127" i="1"/>
  <c r="BU63" i="1"/>
  <c r="CB177" i="1"/>
  <c r="BT292" i="1"/>
  <c r="CZ291" i="1"/>
  <c r="CX291" i="1"/>
  <c r="CY291" i="1" s="1"/>
  <c r="CZ287" i="1"/>
  <c r="CX287" i="1"/>
  <c r="CY287" i="1" s="1"/>
  <c r="CX286" i="1"/>
  <c r="CY286" i="1" s="1"/>
  <c r="CZ286" i="1"/>
  <c r="CZ283" i="1"/>
  <c r="CX283" i="1"/>
  <c r="CY283" i="1" s="1"/>
  <c r="CZ281" i="1"/>
  <c r="CX281" i="1"/>
  <c r="CY281" i="1" s="1"/>
  <c r="CZ277" i="1"/>
  <c r="CX277" i="1"/>
  <c r="CY277" i="1" s="1"/>
  <c r="CE165" i="1"/>
  <c r="CX268" i="1"/>
  <c r="CY268" i="1" s="1"/>
  <c r="CZ268" i="1"/>
  <c r="CZ245" i="1"/>
  <c r="CX245" i="1"/>
  <c r="CY245" i="1" s="1"/>
  <c r="CE153" i="1"/>
  <c r="CX234" i="1"/>
  <c r="CY234" i="1" s="1"/>
  <c r="CZ234" i="1"/>
  <c r="CX242" i="1"/>
  <c r="CY242" i="1" s="1"/>
  <c r="CZ242" i="1"/>
  <c r="CE125" i="1"/>
  <c r="CX236" i="1"/>
  <c r="CY236" i="1" s="1"/>
  <c r="CZ236" i="1"/>
  <c r="CE154" i="1"/>
  <c r="CZ235" i="1"/>
  <c r="CX235" i="1"/>
  <c r="CY235" i="1" s="1"/>
  <c r="CE138" i="1"/>
  <c r="CX228" i="1"/>
  <c r="CY228" i="1" s="1"/>
  <c r="CZ228" i="1"/>
  <c r="CX216" i="1"/>
  <c r="CY216" i="1" s="1"/>
  <c r="CZ216" i="1"/>
  <c r="CE123" i="1"/>
  <c r="CX232" i="1"/>
  <c r="CY232" i="1" s="1"/>
  <c r="CZ232" i="1"/>
  <c r="CX230" i="1"/>
  <c r="CY230" i="1" s="1"/>
  <c r="CZ230" i="1"/>
  <c r="CE136" i="1"/>
  <c r="CX224" i="1"/>
  <c r="CY224" i="1" s="1"/>
  <c r="CZ224" i="1"/>
  <c r="CX222" i="1"/>
  <c r="CY222" i="1" s="1"/>
  <c r="CZ222" i="1"/>
  <c r="CZ215" i="1"/>
  <c r="CX215" i="1"/>
  <c r="CY215" i="1" s="1"/>
  <c r="CE121" i="1"/>
  <c r="CZ211" i="1"/>
  <c r="CX211" i="1"/>
  <c r="CY211" i="1" s="1"/>
  <c r="CX214" i="1"/>
  <c r="CY214" i="1" s="1"/>
  <c r="CZ214" i="1"/>
  <c r="CE122" i="1"/>
  <c r="CX212" i="1"/>
  <c r="CY212" i="1" s="1"/>
  <c r="CZ212" i="1"/>
  <c r="CE155" i="1"/>
  <c r="CZ205" i="1"/>
  <c r="CX205" i="1"/>
  <c r="CY205" i="1" s="1"/>
  <c r="CZ203" i="1"/>
  <c r="CX203" i="1"/>
  <c r="CY203" i="1" s="1"/>
  <c r="CE84" i="1"/>
  <c r="CZ168" i="1"/>
  <c r="CX168" i="1"/>
  <c r="CY168" i="1" s="1"/>
  <c r="CE83" i="1"/>
  <c r="CZ167" i="1"/>
  <c r="CX167" i="1"/>
  <c r="CY167" i="1" s="1"/>
  <c r="CE80" i="1"/>
  <c r="CZ164" i="1"/>
  <c r="CX164" i="1"/>
  <c r="CY164" i="1" s="1"/>
  <c r="CZ163" i="1"/>
  <c r="CX163" i="1"/>
  <c r="CY163" i="1" s="1"/>
  <c r="CE107" i="1"/>
  <c r="CZ176" i="1"/>
  <c r="CX176" i="1"/>
  <c r="CY176" i="1" s="1"/>
  <c r="CE106" i="1"/>
  <c r="CZ175" i="1"/>
  <c r="CX175" i="1"/>
  <c r="CY175" i="1" s="1"/>
  <c r="CX196" i="1"/>
  <c r="CY196" i="1" s="1"/>
  <c r="CZ196" i="1"/>
  <c r="CE112" i="1"/>
  <c r="CX192" i="1"/>
  <c r="CY192" i="1" s="1"/>
  <c r="CZ192" i="1"/>
  <c r="CE110" i="1"/>
  <c r="CX190" i="1"/>
  <c r="CY190" i="1" s="1"/>
  <c r="CZ190" i="1"/>
  <c r="CE151" i="1"/>
  <c r="CX188" i="1"/>
  <c r="CY188" i="1" s="1"/>
  <c r="CZ188" i="1"/>
  <c r="CE134" i="1"/>
  <c r="CX186" i="1"/>
  <c r="CY186" i="1" s="1"/>
  <c r="CZ186" i="1"/>
  <c r="CE132" i="1"/>
  <c r="CX184" i="1"/>
  <c r="CY184" i="1" s="1"/>
  <c r="CZ184" i="1"/>
  <c r="CE130" i="1"/>
  <c r="CX182" i="1"/>
  <c r="CY182" i="1" s="1"/>
  <c r="CZ182" i="1"/>
  <c r="CE104" i="1"/>
  <c r="CZ173" i="1"/>
  <c r="CX173" i="1"/>
  <c r="CY173" i="1" s="1"/>
  <c r="CE145" i="1"/>
  <c r="CZ171" i="1"/>
  <c r="CX171" i="1"/>
  <c r="CY171" i="1" s="1"/>
  <c r="CE135" i="1"/>
  <c r="CZ187" i="1"/>
  <c r="CX187" i="1"/>
  <c r="CY187" i="1" s="1"/>
  <c r="CE72" i="1"/>
  <c r="CZ129" i="1"/>
  <c r="CX129" i="1"/>
  <c r="CY129" i="1" s="1"/>
  <c r="CZ149" i="1"/>
  <c r="CX149" i="1"/>
  <c r="CY149" i="1" s="1"/>
  <c r="CE103" i="1"/>
  <c r="CZ147" i="1"/>
  <c r="CX147" i="1"/>
  <c r="CY147" i="1" s="1"/>
  <c r="CE144" i="1"/>
  <c r="CZ170" i="1"/>
  <c r="CX170" i="1"/>
  <c r="CY170" i="1" s="1"/>
  <c r="CE79" i="1"/>
  <c r="CZ154" i="1"/>
  <c r="CX154" i="1"/>
  <c r="CY154" i="1" s="1"/>
  <c r="CE102" i="1"/>
  <c r="CZ146" i="1"/>
  <c r="CX146" i="1"/>
  <c r="CY146" i="1" s="1"/>
  <c r="BU51" i="1"/>
  <c r="BT126" i="1"/>
  <c r="CB142" i="1"/>
  <c r="CZ114" i="1"/>
  <c r="CX114" i="1"/>
  <c r="CY114" i="1" s="1"/>
  <c r="CZ124" i="1"/>
  <c r="CX124" i="1"/>
  <c r="CY124" i="1" s="1"/>
  <c r="CE68" i="1"/>
  <c r="CZ106" i="1"/>
  <c r="CX106" i="1"/>
  <c r="CY106" i="1" s="1"/>
  <c r="CE56" i="1"/>
  <c r="CZ88" i="1"/>
  <c r="CX88" i="1"/>
  <c r="CY88" i="1" s="1"/>
  <c r="CZ87" i="1"/>
  <c r="CE88" i="1"/>
  <c r="CX87" i="1"/>
  <c r="CY87" i="1" s="1"/>
  <c r="CZ111" i="1"/>
  <c r="CX111" i="1"/>
  <c r="CY111" i="1" s="1"/>
  <c r="CE65" i="1"/>
  <c r="CZ103" i="1"/>
  <c r="CX103" i="1"/>
  <c r="CY103" i="1" s="1"/>
  <c r="CX77" i="1"/>
  <c r="CY77" i="1" s="1"/>
  <c r="CZ77" i="1"/>
  <c r="CZ84" i="1"/>
  <c r="CE53" i="1"/>
  <c r="CX84" i="1"/>
  <c r="CY84" i="1" s="1"/>
  <c r="CE58" i="1"/>
  <c r="CZ48" i="1"/>
  <c r="CX48" i="1"/>
  <c r="CY48" i="1" s="1"/>
  <c r="CZ44" i="1"/>
  <c r="CE44" i="1"/>
  <c r="CX44" i="1"/>
  <c r="CY44" i="1" s="1"/>
  <c r="CX75" i="1"/>
  <c r="CY75" i="1" s="1"/>
  <c r="CZ75" i="1"/>
  <c r="CX73" i="1"/>
  <c r="CY73" i="1" s="1"/>
  <c r="CZ73" i="1"/>
  <c r="CX66" i="1"/>
  <c r="CY66" i="1" s="1"/>
  <c r="CZ66" i="1"/>
  <c r="CB130" i="1"/>
  <c r="BT182" i="1"/>
  <c r="CB124" i="1"/>
  <c r="BT233" i="1"/>
  <c r="W142" i="1"/>
  <c r="AJ142" i="1" s="1"/>
  <c r="BT142" i="1"/>
  <c r="CB138" i="1"/>
  <c r="BT228" i="1"/>
  <c r="N216" i="1"/>
  <c r="V216" i="1" s="1"/>
  <c r="AI216" i="1" s="1"/>
  <c r="BT216" i="1"/>
  <c r="CB120" i="1"/>
  <c r="BT210" i="1"/>
  <c r="CB113" i="1"/>
  <c r="BT193" i="1"/>
  <c r="BT170" i="1"/>
  <c r="CB144" i="1"/>
  <c r="N149" i="1"/>
  <c r="V149" i="1" s="1"/>
  <c r="AI149" i="1" s="1"/>
  <c r="BT149" i="1"/>
  <c r="CB73" i="1"/>
  <c r="BT130" i="1"/>
  <c r="CZ134" i="1"/>
  <c r="CX134" i="1"/>
  <c r="CY134" i="1" s="1"/>
  <c r="BU46" i="1"/>
  <c r="BT65" i="1"/>
  <c r="CB91" i="1"/>
  <c r="BU43" i="1"/>
  <c r="CB59" i="1"/>
  <c r="BT58" i="1"/>
  <c r="CB46" i="1"/>
  <c r="BT46" i="1"/>
  <c r="CB42" i="1"/>
  <c r="BT42" i="1"/>
  <c r="BT181" i="1"/>
  <c r="CB147" i="1"/>
  <c r="P147" i="1"/>
  <c r="CB103" i="1"/>
  <c r="BT147" i="1"/>
  <c r="M286" i="1"/>
  <c r="U286" i="1" s="1"/>
  <c r="AH286" i="1" s="1"/>
  <c r="BT286" i="1"/>
  <c r="N268" i="1"/>
  <c r="V268" i="1" s="1"/>
  <c r="AI268" i="1" s="1"/>
  <c r="CD165" i="1" s="1"/>
  <c r="CB165" i="1"/>
  <c r="BT268" i="1"/>
  <c r="CB160" i="1"/>
  <c r="BT252" i="1"/>
  <c r="CB132" i="1"/>
  <c r="BT184" i="1"/>
  <c r="BU52" i="1"/>
  <c r="BT171" i="1"/>
  <c r="CB145" i="1"/>
  <c r="CB102" i="1"/>
  <c r="BT146" i="1"/>
  <c r="N120" i="1"/>
  <c r="V120" i="1" s="1"/>
  <c r="AI120" i="1" s="1"/>
  <c r="CD96" i="1" s="1"/>
  <c r="CB96" i="1"/>
  <c r="BT120" i="1"/>
  <c r="CB68" i="1"/>
  <c r="BT106" i="1"/>
  <c r="CB90" i="1"/>
  <c r="BT102" i="1"/>
  <c r="BU60" i="1"/>
  <c r="CB158" i="1"/>
  <c r="BT248" i="1"/>
  <c r="CB116" i="1"/>
  <c r="BT206" i="1"/>
  <c r="CB69" i="1"/>
  <c r="BT125" i="1"/>
  <c r="CB54" i="1"/>
  <c r="BT85" i="1"/>
  <c r="S296" i="1"/>
  <c r="AA296" i="1" s="1"/>
  <c r="AN296" i="1" s="1"/>
  <c r="CG175" i="1" s="1"/>
  <c r="N296" i="1"/>
  <c r="V296" i="1" s="1"/>
  <c r="AI296" i="1" s="1"/>
  <c r="CD175" i="1" s="1"/>
  <c r="S243" i="1"/>
  <c r="AA243" i="1" s="1"/>
  <c r="AN243" i="1" s="1"/>
  <c r="S246" i="1"/>
  <c r="AA246" i="1" s="1"/>
  <c r="AN246" i="1" s="1"/>
  <c r="N246" i="1"/>
  <c r="V246" i="1" s="1"/>
  <c r="AI246" i="1" s="1"/>
  <c r="S226" i="1"/>
  <c r="AA226" i="1" s="1"/>
  <c r="AN226" i="1" s="1"/>
  <c r="CG148" i="1" s="1"/>
  <c r="N226" i="1"/>
  <c r="V226" i="1" s="1"/>
  <c r="AI226" i="1" s="1"/>
  <c r="CD148" i="1" s="1"/>
  <c r="S214" i="1"/>
  <c r="AA214" i="1" s="1"/>
  <c r="AN214" i="1" s="1"/>
  <c r="Q208" i="1"/>
  <c r="Y208" i="1" s="1"/>
  <c r="AL208" i="1" s="1"/>
  <c r="P194" i="1"/>
  <c r="M194" i="1"/>
  <c r="U194" i="1" s="1"/>
  <c r="AH194" i="1" s="1"/>
  <c r="CC114" i="1" s="1"/>
  <c r="M189" i="1"/>
  <c r="U189" i="1" s="1"/>
  <c r="AH189" i="1" s="1"/>
  <c r="CC152" i="1" s="1"/>
  <c r="S189" i="1"/>
  <c r="AA189" i="1" s="1"/>
  <c r="AN189" i="1" s="1"/>
  <c r="CG152" i="1" s="1"/>
  <c r="P161" i="1"/>
  <c r="W152" i="1"/>
  <c r="AJ152" i="1" s="1"/>
  <c r="Q128" i="1"/>
  <c r="Y128" i="1" s="1"/>
  <c r="AL128" i="1" s="1"/>
  <c r="S128" i="1"/>
  <c r="AA128" i="1" s="1"/>
  <c r="AN128" i="1" s="1"/>
  <c r="CG71" i="1" s="1"/>
  <c r="S138" i="1"/>
  <c r="AA138" i="1" s="1"/>
  <c r="AN138" i="1" s="1"/>
  <c r="M138" i="1"/>
  <c r="U138" i="1" s="1"/>
  <c r="AH138" i="1" s="1"/>
  <c r="S79" i="1"/>
  <c r="AA79" i="1" s="1"/>
  <c r="AN79" i="1" s="1"/>
  <c r="N79" i="1"/>
  <c r="V79" i="1" s="1"/>
  <c r="AI79" i="1" s="1"/>
  <c r="P49" i="1"/>
  <c r="W49" i="1"/>
  <c r="AJ49" i="1" s="1"/>
  <c r="Q57" i="1"/>
  <c r="Y57" i="1" s="1"/>
  <c r="AL57" i="1" s="1"/>
  <c r="W61" i="1"/>
  <c r="AJ61" i="1" s="1"/>
  <c r="Q61" i="1"/>
  <c r="Y61" i="1" s="1"/>
  <c r="AL61" i="1" s="1"/>
  <c r="N53" i="1"/>
  <c r="V53" i="1" s="1"/>
  <c r="AI53" i="1" s="1"/>
  <c r="N45" i="1"/>
  <c r="V45" i="1" s="1"/>
  <c r="AI45" i="1" s="1"/>
  <c r="CD45" i="1" s="1"/>
  <c r="N41" i="1"/>
  <c r="V41" i="1" s="1"/>
  <c r="AI41" i="1" s="1"/>
  <c r="CD41" i="1" s="1"/>
  <c r="P296" i="1"/>
  <c r="W296" i="1"/>
  <c r="AJ296" i="1" s="1"/>
  <c r="P243" i="1"/>
  <c r="R243" i="1" s="1"/>
  <c r="Z243" i="1" s="1"/>
  <c r="AM243" i="1" s="1"/>
  <c r="P246" i="1"/>
  <c r="W246" i="1"/>
  <c r="AJ246" i="1" s="1"/>
  <c r="P226" i="1"/>
  <c r="R226" i="1" s="1"/>
  <c r="Z226" i="1" s="1"/>
  <c r="AM226" i="1" s="1"/>
  <c r="W226" i="1"/>
  <c r="AJ226" i="1" s="1"/>
  <c r="P214" i="1"/>
  <c r="N208" i="1"/>
  <c r="V208" i="1" s="1"/>
  <c r="AI208" i="1" s="1"/>
  <c r="CD118" i="1" s="1"/>
  <c r="N194" i="1"/>
  <c r="V194" i="1" s="1"/>
  <c r="AI194" i="1" s="1"/>
  <c r="CD114" i="1" s="1"/>
  <c r="Q189" i="1"/>
  <c r="Y189" i="1" s="1"/>
  <c r="AL189" i="1" s="1"/>
  <c r="M161" i="1"/>
  <c r="U161" i="1" s="1"/>
  <c r="AH161" i="1" s="1"/>
  <c r="N161" i="1"/>
  <c r="V161" i="1" s="1"/>
  <c r="AI161" i="1" s="1"/>
  <c r="M152" i="1"/>
  <c r="U152" i="1" s="1"/>
  <c r="AH152" i="1" s="1"/>
  <c r="CC77" i="1" s="1"/>
  <c r="S152" i="1"/>
  <c r="AA152" i="1" s="1"/>
  <c r="AN152" i="1" s="1"/>
  <c r="CG77" i="1" s="1"/>
  <c r="P128" i="1"/>
  <c r="N138" i="1"/>
  <c r="V138" i="1" s="1"/>
  <c r="AI138" i="1" s="1"/>
  <c r="Q138" i="1"/>
  <c r="Y138" i="1" s="1"/>
  <c r="AL138" i="1" s="1"/>
  <c r="AV145" i="1"/>
  <c r="P79" i="1"/>
  <c r="W79" i="1"/>
  <c r="AJ79" i="1" s="1"/>
  <c r="M49" i="1"/>
  <c r="U49" i="1" s="1"/>
  <c r="AH49" i="1" s="1"/>
  <c r="S49" i="1"/>
  <c r="AA49" i="1" s="1"/>
  <c r="AN49" i="1" s="1"/>
  <c r="N57" i="1"/>
  <c r="V57" i="1" s="1"/>
  <c r="AI57" i="1" s="1"/>
  <c r="S61" i="1"/>
  <c r="AA61" i="1" s="1"/>
  <c r="AN61" i="1" s="1"/>
  <c r="CG63" i="1" s="1"/>
  <c r="P53" i="1"/>
  <c r="W53" i="1"/>
  <c r="AJ53" i="1" s="1"/>
  <c r="P45" i="1"/>
  <c r="W45" i="1"/>
  <c r="AJ45" i="1" s="1"/>
  <c r="P41" i="1"/>
  <c r="R41" i="1" s="1"/>
  <c r="Z41" i="1" s="1"/>
  <c r="AM41" i="1" s="1"/>
  <c r="W41" i="1"/>
  <c r="AJ41" i="1" s="1"/>
  <c r="N133" i="1"/>
  <c r="V133" i="1" s="1"/>
  <c r="AI133" i="1" s="1"/>
  <c r="M133" i="1"/>
  <c r="U133" i="1" s="1"/>
  <c r="AH133" i="1" s="1"/>
  <c r="W133" i="1"/>
  <c r="AJ133" i="1" s="1"/>
  <c r="N243" i="1"/>
  <c r="V243" i="1" s="1"/>
  <c r="AI243" i="1" s="1"/>
  <c r="N214" i="1"/>
  <c r="V214" i="1" s="1"/>
  <c r="AI214" i="1" s="1"/>
  <c r="P208" i="1"/>
  <c r="W161" i="1"/>
  <c r="AJ161" i="1" s="1"/>
  <c r="Q152" i="1"/>
  <c r="Y152" i="1" s="1"/>
  <c r="AL152" i="1" s="1"/>
  <c r="P57" i="1"/>
  <c r="M53" i="1"/>
  <c r="U53" i="1" s="1"/>
  <c r="AH53" i="1" s="1"/>
  <c r="M45" i="1"/>
  <c r="U45" i="1" s="1"/>
  <c r="AH45" i="1" s="1"/>
  <c r="CC45" i="1" s="1"/>
  <c r="M41" i="1"/>
  <c r="U41" i="1" s="1"/>
  <c r="AH41" i="1" s="1"/>
  <c r="CC41" i="1" s="1"/>
  <c r="W130" i="1"/>
  <c r="AJ130" i="1" s="1"/>
  <c r="Q130" i="1"/>
  <c r="Y130" i="1" s="1"/>
  <c r="AL130" i="1" s="1"/>
  <c r="X318" i="2"/>
  <c r="AK318" i="2" s="1"/>
  <c r="R318" i="2"/>
  <c r="Z318" i="2" s="1"/>
  <c r="AM318" i="2" s="1"/>
  <c r="CF304" i="2"/>
  <c r="CH304" i="2" s="1"/>
  <c r="CJ304" i="2"/>
  <c r="CJ302" i="2"/>
  <c r="CF302" i="2"/>
  <c r="CH302" i="2" s="1"/>
  <c r="X299" i="2"/>
  <c r="AK299" i="2" s="1"/>
  <c r="R299" i="2"/>
  <c r="Z299" i="2" s="1"/>
  <c r="AM299" i="2" s="1"/>
  <c r="X292" i="2"/>
  <c r="AK292" i="2" s="1"/>
  <c r="R292" i="2"/>
  <c r="Z292" i="2" s="1"/>
  <c r="AM292" i="2" s="1"/>
  <c r="CJ280" i="2"/>
  <c r="CF280" i="2"/>
  <c r="CH280" i="2" s="1"/>
  <c r="X285" i="2"/>
  <c r="AK285" i="2" s="1"/>
  <c r="R285" i="2"/>
  <c r="Z285" i="2" s="1"/>
  <c r="AM285" i="2" s="1"/>
  <c r="CJ289" i="2"/>
  <c r="CF289" i="2"/>
  <c r="CH289" i="2" s="1"/>
  <c r="CB203" i="2"/>
  <c r="CJ266" i="2"/>
  <c r="CF266" i="2"/>
  <c r="CH266" i="2" s="1"/>
  <c r="AQ257" i="2"/>
  <c r="Q257" i="2"/>
  <c r="Y257" i="2" s="1"/>
  <c r="AL257" i="2" s="1"/>
  <c r="M257" i="2"/>
  <c r="U257" i="2" s="1"/>
  <c r="AH257" i="2" s="1"/>
  <c r="BZ145" i="2" s="1"/>
  <c r="S257" i="2"/>
  <c r="AA257" i="2" s="1"/>
  <c r="AN257" i="2" s="1"/>
  <c r="CD145" i="2" s="1"/>
  <c r="P257" i="2"/>
  <c r="W257" i="2"/>
  <c r="AJ257" i="2" s="1"/>
  <c r="N257" i="2"/>
  <c r="V257" i="2" s="1"/>
  <c r="AI257" i="2" s="1"/>
  <c r="CA145" i="2" s="1"/>
  <c r="BY145" i="2"/>
  <c r="CK259" i="2"/>
  <c r="CG259" i="2"/>
  <c r="CI259" i="2" s="1"/>
  <c r="CJ249" i="2"/>
  <c r="CF249" i="2"/>
  <c r="CH249" i="2" s="1"/>
  <c r="CJ245" i="2"/>
  <c r="CF245" i="2"/>
  <c r="CH245" i="2" s="1"/>
  <c r="CB176" i="2"/>
  <c r="CF215" i="2"/>
  <c r="CH215" i="2" s="1"/>
  <c r="CJ215" i="2"/>
  <c r="CB167" i="2"/>
  <c r="CJ213" i="2"/>
  <c r="CF213" i="2"/>
  <c r="CH213" i="2" s="1"/>
  <c r="CB165" i="2"/>
  <c r="CJ211" i="2"/>
  <c r="CF211" i="2"/>
  <c r="CH211" i="2" s="1"/>
  <c r="CJ207" i="2"/>
  <c r="CF207" i="2"/>
  <c r="CH207" i="2" s="1"/>
  <c r="CB128" i="2"/>
  <c r="CK236" i="2"/>
  <c r="CG236" i="2"/>
  <c r="CI236" i="2" s="1"/>
  <c r="CJ232" i="2"/>
  <c r="CF232" i="2"/>
  <c r="CH232" i="2" s="1"/>
  <c r="CJ228" i="2"/>
  <c r="CF228" i="2"/>
  <c r="CH228" i="2" s="1"/>
  <c r="CB138" i="2"/>
  <c r="CJ224" i="2"/>
  <c r="CF224" i="2"/>
  <c r="CH224" i="2" s="1"/>
  <c r="CB134" i="2"/>
  <c r="CJ220" i="2"/>
  <c r="CF220" i="2"/>
  <c r="CH220" i="2" s="1"/>
  <c r="CJ214" i="2"/>
  <c r="CF214" i="2"/>
  <c r="CH214" i="2" s="1"/>
  <c r="CB166" i="2"/>
  <c r="R212" i="2"/>
  <c r="Z212" i="2" s="1"/>
  <c r="AM212" i="2" s="1"/>
  <c r="X212" i="2"/>
  <c r="AK212" i="2" s="1"/>
  <c r="CJ208" i="2"/>
  <c r="CF208" i="2"/>
  <c r="CH208" i="2" s="1"/>
  <c r="CB129" i="2"/>
  <c r="CJ203" i="2"/>
  <c r="CF203" i="2"/>
  <c r="CH203" i="2" s="1"/>
  <c r="CB124" i="2"/>
  <c r="R209" i="2"/>
  <c r="Z209" i="2" s="1"/>
  <c r="AM209" i="2" s="1"/>
  <c r="X209" i="2"/>
  <c r="AK209" i="2" s="1"/>
  <c r="R202" i="2"/>
  <c r="Z202" i="2" s="1"/>
  <c r="AM202" i="2" s="1"/>
  <c r="X202" i="2"/>
  <c r="AK202" i="2" s="1"/>
  <c r="CJ204" i="2"/>
  <c r="CF204" i="2"/>
  <c r="CH204" i="2" s="1"/>
  <c r="CB125" i="2"/>
  <c r="CB157" i="2"/>
  <c r="CF193" i="2"/>
  <c r="CH193" i="2" s="1"/>
  <c r="CJ193" i="2"/>
  <c r="CF179" i="2"/>
  <c r="CH179" i="2" s="1"/>
  <c r="CJ179" i="2"/>
  <c r="CB81" i="2"/>
  <c r="X178" i="2"/>
  <c r="AK178" i="2" s="1"/>
  <c r="R178" i="2"/>
  <c r="Z178" i="2" s="1"/>
  <c r="AM178" i="2" s="1"/>
  <c r="W162" i="2"/>
  <c r="AJ162" i="2" s="1"/>
  <c r="N162" i="2"/>
  <c r="V162" i="2" s="1"/>
  <c r="AI162" i="2" s="1"/>
  <c r="CA75" i="2" s="1"/>
  <c r="AQ162" i="2"/>
  <c r="Q162" i="2"/>
  <c r="Y162" i="2" s="1"/>
  <c r="AL162" i="2" s="1"/>
  <c r="M162" i="2"/>
  <c r="U162" i="2" s="1"/>
  <c r="AH162" i="2" s="1"/>
  <c r="BZ75" i="2" s="1"/>
  <c r="S162" i="2"/>
  <c r="AA162" i="2" s="1"/>
  <c r="AN162" i="2" s="1"/>
  <c r="CD75" i="2" s="1"/>
  <c r="P162" i="2"/>
  <c r="BY75" i="2"/>
  <c r="CJ200" i="2"/>
  <c r="CB164" i="2"/>
  <c r="CF200" i="2"/>
  <c r="CH200" i="2" s="1"/>
  <c r="CJ190" i="2"/>
  <c r="CF190" i="2"/>
  <c r="CH190" i="2" s="1"/>
  <c r="X186" i="2"/>
  <c r="AK186" i="2" s="1"/>
  <c r="R186" i="2"/>
  <c r="Z186" i="2" s="1"/>
  <c r="AM186" i="2" s="1"/>
  <c r="CJ174" i="2"/>
  <c r="CB123" i="2"/>
  <c r="CF174" i="2"/>
  <c r="CH174" i="2" s="1"/>
  <c r="R171" i="2"/>
  <c r="Z171" i="2" s="1"/>
  <c r="AM171" i="2" s="1"/>
  <c r="X171" i="2"/>
  <c r="AK171" i="2" s="1"/>
  <c r="CJ169" i="2"/>
  <c r="CF169" i="2"/>
  <c r="CH169" i="2" s="1"/>
  <c r="CB118" i="2"/>
  <c r="CJ198" i="2"/>
  <c r="CB162" i="2"/>
  <c r="CF198" i="2"/>
  <c r="CH198" i="2" s="1"/>
  <c r="CB161" i="2"/>
  <c r="CF197" i="2"/>
  <c r="CH197" i="2" s="1"/>
  <c r="CJ197" i="2"/>
  <c r="X196" i="2"/>
  <c r="AK196" i="2" s="1"/>
  <c r="R196" i="2"/>
  <c r="Z196" i="2" s="1"/>
  <c r="AM196" i="2" s="1"/>
  <c r="CF187" i="2"/>
  <c r="CH187" i="2" s="1"/>
  <c r="CJ187" i="2"/>
  <c r="X185" i="2"/>
  <c r="AK185" i="2" s="1"/>
  <c r="R185" i="2"/>
  <c r="Z185" i="2" s="1"/>
  <c r="AM185" i="2" s="1"/>
  <c r="CJ194" i="2"/>
  <c r="CB158" i="2"/>
  <c r="CF194" i="2"/>
  <c r="CH194" i="2" s="1"/>
  <c r="X183" i="2"/>
  <c r="AK183" i="2" s="1"/>
  <c r="R183" i="2"/>
  <c r="Z183" i="2" s="1"/>
  <c r="AM183" i="2" s="1"/>
  <c r="R168" i="2"/>
  <c r="Z168" i="2" s="1"/>
  <c r="AM168" i="2" s="1"/>
  <c r="X168" i="2"/>
  <c r="AK168" i="2" s="1"/>
  <c r="X154" i="2"/>
  <c r="AK154" i="2" s="1"/>
  <c r="R154" i="2"/>
  <c r="Z154" i="2" s="1"/>
  <c r="AM154" i="2" s="1"/>
  <c r="AQ141" i="2"/>
  <c r="Q141" i="2"/>
  <c r="Y141" i="2" s="1"/>
  <c r="AL141" i="2" s="1"/>
  <c r="M141" i="2"/>
  <c r="U141" i="2" s="1"/>
  <c r="AH141" i="2" s="1"/>
  <c r="W141" i="2"/>
  <c r="AJ141" i="2" s="1"/>
  <c r="P141" i="2"/>
  <c r="S141" i="2"/>
  <c r="AA141" i="2" s="1"/>
  <c r="AN141" i="2" s="1"/>
  <c r="N141" i="2"/>
  <c r="V141" i="2" s="1"/>
  <c r="AI141" i="2" s="1"/>
  <c r="CB152" i="2"/>
  <c r="CF124" i="2"/>
  <c r="CH124" i="2" s="1"/>
  <c r="CJ124" i="2"/>
  <c r="X142" i="2"/>
  <c r="AK142" i="2" s="1"/>
  <c r="R142" i="2"/>
  <c r="Z142" i="2" s="1"/>
  <c r="AM142" i="2" s="1"/>
  <c r="AQ129" i="2"/>
  <c r="Q129" i="2"/>
  <c r="Y129" i="2" s="1"/>
  <c r="AL129" i="2" s="1"/>
  <c r="M129" i="2"/>
  <c r="U129" i="2" s="1"/>
  <c r="AH129" i="2" s="1"/>
  <c r="BZ109" i="2" s="1"/>
  <c r="W129" i="2"/>
  <c r="AJ129" i="2" s="1"/>
  <c r="P129" i="2"/>
  <c r="S129" i="2"/>
  <c r="AA129" i="2" s="1"/>
  <c r="AN129" i="2" s="1"/>
  <c r="CD109" i="2" s="1"/>
  <c r="N129" i="2"/>
  <c r="V129" i="2" s="1"/>
  <c r="AI129" i="2" s="1"/>
  <c r="CA109" i="2" s="1"/>
  <c r="BY109" i="2"/>
  <c r="X149" i="2"/>
  <c r="AK149" i="2" s="1"/>
  <c r="R149" i="2"/>
  <c r="Z149" i="2" s="1"/>
  <c r="AM149" i="2" s="1"/>
  <c r="R145" i="2"/>
  <c r="Z145" i="2" s="1"/>
  <c r="AM145" i="2" s="1"/>
  <c r="X145" i="2"/>
  <c r="AK145" i="2" s="1"/>
  <c r="CF139" i="2"/>
  <c r="CH139" i="2" s="1"/>
  <c r="CJ139" i="2"/>
  <c r="X123" i="2"/>
  <c r="AK123" i="2" s="1"/>
  <c r="R123" i="2"/>
  <c r="Z123" i="2" s="1"/>
  <c r="AM123" i="2" s="1"/>
  <c r="X152" i="2"/>
  <c r="AK152" i="2" s="1"/>
  <c r="R152" i="2"/>
  <c r="Z152" i="2" s="1"/>
  <c r="AM152" i="2" s="1"/>
  <c r="CF150" i="2"/>
  <c r="CH150" i="2" s="1"/>
  <c r="CJ150" i="2"/>
  <c r="CB112" i="2"/>
  <c r="X146" i="2"/>
  <c r="AK146" i="2" s="1"/>
  <c r="R146" i="2"/>
  <c r="Z146" i="2" s="1"/>
  <c r="AM146" i="2" s="1"/>
  <c r="AQ137" i="2"/>
  <c r="Q137" i="2"/>
  <c r="Y137" i="2" s="1"/>
  <c r="AL137" i="2" s="1"/>
  <c r="M137" i="2"/>
  <c r="U137" i="2" s="1"/>
  <c r="AH137" i="2" s="1"/>
  <c r="BZ70" i="2" s="1"/>
  <c r="W137" i="2"/>
  <c r="AJ137" i="2" s="1"/>
  <c r="P137" i="2"/>
  <c r="S137" i="2"/>
  <c r="AA137" i="2" s="1"/>
  <c r="AN137" i="2" s="1"/>
  <c r="CD70" i="2" s="1"/>
  <c r="N137" i="2"/>
  <c r="V137" i="2" s="1"/>
  <c r="AI137" i="2" s="1"/>
  <c r="CA70" i="2" s="1"/>
  <c r="BY70" i="2"/>
  <c r="CK132" i="2"/>
  <c r="CG132" i="2"/>
  <c r="CI132" i="2" s="1"/>
  <c r="CJ105" i="2"/>
  <c r="CF105" i="2"/>
  <c r="CH105" i="2" s="1"/>
  <c r="CB62" i="2"/>
  <c r="CJ102" i="2"/>
  <c r="CF102" i="2"/>
  <c r="CH102" i="2" s="1"/>
  <c r="X91" i="2"/>
  <c r="AK91" i="2" s="1"/>
  <c r="R91" i="2"/>
  <c r="Z91" i="2" s="1"/>
  <c r="AM91" i="2" s="1"/>
  <c r="X88" i="2"/>
  <c r="AK88" i="2" s="1"/>
  <c r="R88" i="2"/>
  <c r="Z88" i="2" s="1"/>
  <c r="AM88" i="2" s="1"/>
  <c r="CB88" i="2"/>
  <c r="CF86" i="2"/>
  <c r="CH86" i="2" s="1"/>
  <c r="CJ86" i="2"/>
  <c r="X83" i="2"/>
  <c r="AK83" i="2" s="1"/>
  <c r="R83" i="2"/>
  <c r="Z83" i="2" s="1"/>
  <c r="AM83" i="2" s="1"/>
  <c r="X75" i="2"/>
  <c r="AK75" i="2" s="1"/>
  <c r="R75" i="2"/>
  <c r="Z75" i="2" s="1"/>
  <c r="AM75" i="2" s="1"/>
  <c r="S62" i="2"/>
  <c r="AA62" i="2" s="1"/>
  <c r="AN62" i="2" s="1"/>
  <c r="CD53" i="2" s="1"/>
  <c r="AQ62" i="2"/>
  <c r="Q62" i="2"/>
  <c r="Y62" i="2" s="1"/>
  <c r="AL62" i="2" s="1"/>
  <c r="M62" i="2"/>
  <c r="U62" i="2" s="1"/>
  <c r="AH62" i="2" s="1"/>
  <c r="BZ53" i="2" s="1"/>
  <c r="P62" i="2"/>
  <c r="W62" i="2"/>
  <c r="AJ62" i="2" s="1"/>
  <c r="N62" i="2"/>
  <c r="V62" i="2" s="1"/>
  <c r="AI62" i="2" s="1"/>
  <c r="CA53" i="2" s="1"/>
  <c r="BY53" i="2"/>
  <c r="X155" i="2"/>
  <c r="AK155" i="2" s="1"/>
  <c r="R155" i="2"/>
  <c r="Z155" i="2" s="1"/>
  <c r="AM155" i="2" s="1"/>
  <c r="X120" i="2"/>
  <c r="AK120" i="2" s="1"/>
  <c r="R120" i="2"/>
  <c r="Z120" i="2" s="1"/>
  <c r="AM120" i="2" s="1"/>
  <c r="X113" i="2"/>
  <c r="AK113" i="2" s="1"/>
  <c r="R113" i="2"/>
  <c r="Z113" i="2" s="1"/>
  <c r="AM113" i="2" s="1"/>
  <c r="CJ106" i="2"/>
  <c r="CF106" i="2"/>
  <c r="CH106" i="2" s="1"/>
  <c r="CB89" i="2"/>
  <c r="X99" i="2"/>
  <c r="AK99" i="2" s="1"/>
  <c r="R99" i="2"/>
  <c r="Z99" i="2" s="1"/>
  <c r="AM99" i="2" s="1"/>
  <c r="CF83" i="2"/>
  <c r="CH83" i="2" s="1"/>
  <c r="CJ83" i="2"/>
  <c r="CB60" i="2"/>
  <c r="CB104" i="2"/>
  <c r="CF79" i="2"/>
  <c r="CH79" i="2" s="1"/>
  <c r="CJ79" i="2"/>
  <c r="X112" i="2"/>
  <c r="AK112" i="2" s="1"/>
  <c r="R112" i="2"/>
  <c r="Z112" i="2" s="1"/>
  <c r="AM112" i="2" s="1"/>
  <c r="CJ104" i="2"/>
  <c r="CF104" i="2"/>
  <c r="CH104" i="2" s="1"/>
  <c r="X96" i="2"/>
  <c r="AK96" i="2" s="1"/>
  <c r="R96" i="2"/>
  <c r="Z96" i="2" s="1"/>
  <c r="AM96" i="2" s="1"/>
  <c r="AQ70" i="2"/>
  <c r="Q70" i="2"/>
  <c r="Y70" i="2" s="1"/>
  <c r="AL70" i="2" s="1"/>
  <c r="M70" i="2"/>
  <c r="U70" i="2" s="1"/>
  <c r="AH70" i="2" s="1"/>
  <c r="BZ93" i="2" s="1"/>
  <c r="BY93" i="2"/>
  <c r="S70" i="2"/>
  <c r="AA70" i="2" s="1"/>
  <c r="AN70" i="2" s="1"/>
  <c r="CD93" i="2" s="1"/>
  <c r="W70" i="2"/>
  <c r="AJ70" i="2" s="1"/>
  <c r="N70" i="2"/>
  <c r="V70" i="2" s="1"/>
  <c r="AI70" i="2" s="1"/>
  <c r="CA93" i="2" s="1"/>
  <c r="BQ47" i="2"/>
  <c r="P70" i="2"/>
  <c r="Z15" i="2"/>
  <c r="X143" i="2"/>
  <c r="AK143" i="2" s="1"/>
  <c r="R143" i="2"/>
  <c r="Z143" i="2" s="1"/>
  <c r="AM143" i="2" s="1"/>
  <c r="CF135" i="2"/>
  <c r="CH135" i="2" s="1"/>
  <c r="CJ135" i="2"/>
  <c r="CB68" i="2"/>
  <c r="X114" i="2"/>
  <c r="AK114" i="2" s="1"/>
  <c r="R114" i="2"/>
  <c r="Z114" i="2" s="1"/>
  <c r="AM114" i="2" s="1"/>
  <c r="X111" i="2"/>
  <c r="AK111" i="2" s="1"/>
  <c r="R111" i="2"/>
  <c r="Z111" i="2" s="1"/>
  <c r="AM111" i="2" s="1"/>
  <c r="CJ97" i="2"/>
  <c r="CF97" i="2"/>
  <c r="CH97" i="2" s="1"/>
  <c r="R92" i="2"/>
  <c r="Z92" i="2" s="1"/>
  <c r="AM92" i="2" s="1"/>
  <c r="X92" i="2"/>
  <c r="AK92" i="2" s="1"/>
  <c r="CK86" i="2"/>
  <c r="CG86" i="2"/>
  <c r="CI86" i="2" s="1"/>
  <c r="CC88" i="2"/>
  <c r="CB59" i="2"/>
  <c r="CJ82" i="2"/>
  <c r="CF82" i="2"/>
  <c r="CH82" i="2" s="1"/>
  <c r="CJ76" i="2"/>
  <c r="CF76" i="2"/>
  <c r="CH76" i="2" s="1"/>
  <c r="Z23" i="2"/>
  <c r="CK84" i="2"/>
  <c r="CG84" i="2"/>
  <c r="CI84" i="2" s="1"/>
  <c r="CC61" i="2"/>
  <c r="CJ53" i="2"/>
  <c r="CF53" i="2"/>
  <c r="CH53" i="2" s="1"/>
  <c r="X42" i="2"/>
  <c r="AK42" i="2" s="1"/>
  <c r="R42" i="2"/>
  <c r="Z42" i="2" s="1"/>
  <c r="AM42" i="2" s="1"/>
  <c r="R40" i="2"/>
  <c r="X40" i="2"/>
  <c r="P39" i="2"/>
  <c r="P38" i="2" s="1"/>
  <c r="O328" i="2"/>
  <c r="O339" i="2" s="1"/>
  <c r="CJ51" i="2"/>
  <c r="CF51" i="2"/>
  <c r="CH51" i="2" s="1"/>
  <c r="X50" i="2"/>
  <c r="AK50" i="2" s="1"/>
  <c r="R50" i="2"/>
  <c r="Z50" i="2" s="1"/>
  <c r="AM50" i="2" s="1"/>
  <c r="CK82" i="2"/>
  <c r="CG82" i="2"/>
  <c r="CI82" i="2" s="1"/>
  <c r="CC59" i="2"/>
  <c r="X47" i="2"/>
  <c r="AK47" i="2" s="1"/>
  <c r="R47" i="2"/>
  <c r="Z47" i="2" s="1"/>
  <c r="AM47" i="2" s="1"/>
  <c r="CJ59" i="2"/>
  <c r="CF59" i="2"/>
  <c r="CH59" i="2" s="1"/>
  <c r="CB46" i="2"/>
  <c r="CJ46" i="2"/>
  <c r="CF46" i="2"/>
  <c r="CH46" i="2" s="1"/>
  <c r="X294" i="2"/>
  <c r="AK294" i="2" s="1"/>
  <c r="R294" i="2"/>
  <c r="Z294" i="2" s="1"/>
  <c r="AM294" i="2" s="1"/>
  <c r="S258" i="2"/>
  <c r="AA258" i="2" s="1"/>
  <c r="AN258" i="2" s="1"/>
  <c r="AQ258" i="2"/>
  <c r="Q258" i="2"/>
  <c r="Y258" i="2" s="1"/>
  <c r="AL258" i="2" s="1"/>
  <c r="M258" i="2"/>
  <c r="U258" i="2" s="1"/>
  <c r="AH258" i="2" s="1"/>
  <c r="P258" i="2"/>
  <c r="W258" i="2"/>
  <c r="AJ258" i="2" s="1"/>
  <c r="N258" i="2"/>
  <c r="V258" i="2" s="1"/>
  <c r="AI258" i="2" s="1"/>
  <c r="CJ236" i="2"/>
  <c r="CF236" i="2"/>
  <c r="CH236" i="2" s="1"/>
  <c r="X251" i="2"/>
  <c r="AK251" i="2" s="1"/>
  <c r="R251" i="2"/>
  <c r="Z251" i="2" s="1"/>
  <c r="AM251" i="2" s="1"/>
  <c r="CF55" i="2"/>
  <c r="CH55" i="2" s="1"/>
  <c r="CJ55" i="2"/>
  <c r="CJ318" i="2"/>
  <c r="CF318" i="2"/>
  <c r="CH318" i="2" s="1"/>
  <c r="CB214" i="2"/>
  <c r="CF314" i="2"/>
  <c r="CH314" i="2" s="1"/>
  <c r="CJ314" i="2"/>
  <c r="CB210" i="2"/>
  <c r="AQ313" i="2"/>
  <c r="Q313" i="2"/>
  <c r="Y313" i="2" s="1"/>
  <c r="AL313" i="2" s="1"/>
  <c r="M313" i="2"/>
  <c r="U313" i="2" s="1"/>
  <c r="AH313" i="2" s="1"/>
  <c r="BZ209" i="2" s="1"/>
  <c r="S313" i="2"/>
  <c r="AA313" i="2" s="1"/>
  <c r="AN313" i="2" s="1"/>
  <c r="CD209" i="2" s="1"/>
  <c r="P313" i="2"/>
  <c r="W313" i="2"/>
  <c r="AJ313" i="2" s="1"/>
  <c r="N313" i="2"/>
  <c r="V313" i="2" s="1"/>
  <c r="AI313" i="2" s="1"/>
  <c r="CA209" i="2" s="1"/>
  <c r="BY209" i="2"/>
  <c r="BQ65" i="2"/>
  <c r="CJ310" i="2"/>
  <c r="CF310" i="2"/>
  <c r="CH310" i="2" s="1"/>
  <c r="CF307" i="2"/>
  <c r="CH307" i="2" s="1"/>
  <c r="CJ307" i="2"/>
  <c r="AQ306" i="2"/>
  <c r="Q306" i="2"/>
  <c r="Y306" i="2" s="1"/>
  <c r="AL306" i="2" s="1"/>
  <c r="M306" i="2"/>
  <c r="U306" i="2" s="1"/>
  <c r="AH306" i="2" s="1"/>
  <c r="S306" i="2"/>
  <c r="AA306" i="2" s="1"/>
  <c r="AN306" i="2" s="1"/>
  <c r="P306" i="2"/>
  <c r="W306" i="2"/>
  <c r="AJ306" i="2" s="1"/>
  <c r="N306" i="2"/>
  <c r="V306" i="2" s="1"/>
  <c r="AI306" i="2" s="1"/>
  <c r="CJ296" i="2"/>
  <c r="CF296" i="2"/>
  <c r="CH296" i="2" s="1"/>
  <c r="X303" i="2"/>
  <c r="AK303" i="2" s="1"/>
  <c r="R303" i="2"/>
  <c r="Z303" i="2" s="1"/>
  <c r="AM303" i="2" s="1"/>
  <c r="X290" i="2"/>
  <c r="AK290" i="2" s="1"/>
  <c r="R290" i="2"/>
  <c r="Z290" i="2" s="1"/>
  <c r="AM290" i="2" s="1"/>
  <c r="CJ290" i="2"/>
  <c r="CF290" i="2"/>
  <c r="CH290" i="2" s="1"/>
  <c r="CB204" i="2"/>
  <c r="CF295" i="2"/>
  <c r="CH295" i="2" s="1"/>
  <c r="CJ295" i="2"/>
  <c r="S277" i="2"/>
  <c r="AA277" i="2" s="1"/>
  <c r="AN277" i="2" s="1"/>
  <c r="AQ277" i="2"/>
  <c r="Q277" i="2"/>
  <c r="Y277" i="2" s="1"/>
  <c r="AL277" i="2" s="1"/>
  <c r="M277" i="2"/>
  <c r="U277" i="2" s="1"/>
  <c r="AH277" i="2" s="1"/>
  <c r="P277" i="2"/>
  <c r="W277" i="2"/>
  <c r="AJ277" i="2" s="1"/>
  <c r="N277" i="2"/>
  <c r="V277" i="2" s="1"/>
  <c r="AI277" i="2" s="1"/>
  <c r="S273" i="2"/>
  <c r="AA273" i="2" s="1"/>
  <c r="AN273" i="2" s="1"/>
  <c r="CD197" i="2" s="1"/>
  <c r="AQ273" i="2"/>
  <c r="Q273" i="2"/>
  <c r="Y273" i="2" s="1"/>
  <c r="AL273" i="2" s="1"/>
  <c r="M273" i="2"/>
  <c r="U273" i="2" s="1"/>
  <c r="AH273" i="2" s="1"/>
  <c r="BZ197" i="2" s="1"/>
  <c r="P273" i="2"/>
  <c r="W273" i="2"/>
  <c r="AJ273" i="2" s="1"/>
  <c r="N273" i="2"/>
  <c r="V273" i="2" s="1"/>
  <c r="AI273" i="2" s="1"/>
  <c r="CA197" i="2" s="1"/>
  <c r="BY197" i="2"/>
  <c r="CJ283" i="2"/>
  <c r="CF283" i="2"/>
  <c r="CH283" i="2" s="1"/>
  <c r="R282" i="2"/>
  <c r="Z282" i="2" s="1"/>
  <c r="AM282" i="2" s="1"/>
  <c r="X282" i="2"/>
  <c r="AK282" i="2" s="1"/>
  <c r="X281" i="2"/>
  <c r="AK281" i="2" s="1"/>
  <c r="R281" i="2"/>
  <c r="Z281" i="2" s="1"/>
  <c r="AM281" i="2" s="1"/>
  <c r="CJ279" i="2"/>
  <c r="CF279" i="2"/>
  <c r="CH279" i="2" s="1"/>
  <c r="R278" i="2"/>
  <c r="Z278" i="2" s="1"/>
  <c r="AM278" i="2" s="1"/>
  <c r="X278" i="2"/>
  <c r="AK278" i="2" s="1"/>
  <c r="CJ272" i="2"/>
  <c r="CF272" i="2"/>
  <c r="CH272" i="2" s="1"/>
  <c r="CB196" i="2"/>
  <c r="R286" i="2"/>
  <c r="Z286" i="2" s="1"/>
  <c r="AM286" i="2" s="1"/>
  <c r="X286" i="2"/>
  <c r="AK286" i="2" s="1"/>
  <c r="CF286" i="2"/>
  <c r="CH286" i="2" s="1"/>
  <c r="CJ286" i="2"/>
  <c r="CB200" i="2"/>
  <c r="CF267" i="2"/>
  <c r="CH267" i="2" s="1"/>
  <c r="CJ267" i="2"/>
  <c r="CB193" i="2"/>
  <c r="X265" i="2"/>
  <c r="AK265" i="2" s="1"/>
  <c r="R265" i="2"/>
  <c r="Z265" i="2" s="1"/>
  <c r="AM265" i="2" s="1"/>
  <c r="X264" i="2"/>
  <c r="AK264" i="2" s="1"/>
  <c r="R264" i="2"/>
  <c r="Z264" i="2" s="1"/>
  <c r="AM264" i="2" s="1"/>
  <c r="CJ263" i="2"/>
  <c r="CF263" i="2"/>
  <c r="CH263" i="2" s="1"/>
  <c r="CB191" i="2"/>
  <c r="CJ256" i="2"/>
  <c r="CF256" i="2"/>
  <c r="CH256" i="2" s="1"/>
  <c r="CB144" i="2"/>
  <c r="CJ252" i="2"/>
  <c r="CF252" i="2"/>
  <c r="CH252" i="2" s="1"/>
  <c r="CB141" i="2"/>
  <c r="AQ261" i="2"/>
  <c r="Q261" i="2"/>
  <c r="Y261" i="2" s="1"/>
  <c r="AL261" i="2" s="1"/>
  <c r="M261" i="2"/>
  <c r="U261" i="2" s="1"/>
  <c r="AH261" i="2" s="1"/>
  <c r="BZ180" i="2" s="1"/>
  <c r="S261" i="2"/>
  <c r="AA261" i="2" s="1"/>
  <c r="AN261" i="2" s="1"/>
  <c r="CD180" i="2" s="1"/>
  <c r="P261" i="2"/>
  <c r="W261" i="2"/>
  <c r="AJ261" i="2" s="1"/>
  <c r="N261" i="2"/>
  <c r="V261" i="2" s="1"/>
  <c r="AI261" i="2" s="1"/>
  <c r="CA180" i="2" s="1"/>
  <c r="BY180" i="2"/>
  <c r="CF255" i="2"/>
  <c r="CH255" i="2" s="1"/>
  <c r="CJ255" i="2"/>
  <c r="CB143" i="2"/>
  <c r="CJ241" i="2"/>
  <c r="CF241" i="2"/>
  <c r="CH241" i="2" s="1"/>
  <c r="CB173" i="2"/>
  <c r="CJ244" i="2"/>
  <c r="CF244" i="2"/>
  <c r="CH244" i="2" s="1"/>
  <c r="CB189" i="2"/>
  <c r="CF251" i="2"/>
  <c r="CH251" i="2" s="1"/>
  <c r="CJ251" i="2"/>
  <c r="CB140" i="2"/>
  <c r="X250" i="2"/>
  <c r="AK250" i="2" s="1"/>
  <c r="R250" i="2"/>
  <c r="Z250" i="2" s="1"/>
  <c r="AM250" i="2" s="1"/>
  <c r="CJ248" i="2"/>
  <c r="CF248" i="2"/>
  <c r="CH248" i="2" s="1"/>
  <c r="R247" i="2"/>
  <c r="Z247" i="2" s="1"/>
  <c r="AM247" i="2" s="1"/>
  <c r="X247" i="2"/>
  <c r="AK247" i="2" s="1"/>
  <c r="X246" i="2"/>
  <c r="AK246" i="2" s="1"/>
  <c r="R246" i="2"/>
  <c r="Z246" i="2" s="1"/>
  <c r="AM246" i="2" s="1"/>
  <c r="CF243" i="2"/>
  <c r="CH243" i="2" s="1"/>
  <c r="CJ243" i="2"/>
  <c r="CB175" i="2"/>
  <c r="CF235" i="2"/>
  <c r="CH235" i="2" s="1"/>
  <c r="CJ235" i="2"/>
  <c r="R215" i="2"/>
  <c r="Z215" i="2" s="1"/>
  <c r="AM215" i="2" s="1"/>
  <c r="X215" i="2"/>
  <c r="AK215" i="2" s="1"/>
  <c r="R213" i="2"/>
  <c r="Z213" i="2" s="1"/>
  <c r="AM213" i="2" s="1"/>
  <c r="X213" i="2"/>
  <c r="AK213" i="2" s="1"/>
  <c r="R211" i="2"/>
  <c r="Z211" i="2" s="1"/>
  <c r="AM211" i="2" s="1"/>
  <c r="X211" i="2"/>
  <c r="AK211" i="2" s="1"/>
  <c r="R207" i="2"/>
  <c r="Z207" i="2" s="1"/>
  <c r="AM207" i="2" s="1"/>
  <c r="X207" i="2"/>
  <c r="AK207" i="2" s="1"/>
  <c r="X233" i="2"/>
  <c r="AK233" i="2" s="1"/>
  <c r="R233" i="2"/>
  <c r="Z233" i="2" s="1"/>
  <c r="AM233" i="2" s="1"/>
  <c r="CJ231" i="2"/>
  <c r="CF231" i="2"/>
  <c r="CH231" i="2" s="1"/>
  <c r="R230" i="2"/>
  <c r="Z230" i="2" s="1"/>
  <c r="AM230" i="2" s="1"/>
  <c r="X230" i="2"/>
  <c r="AK230" i="2" s="1"/>
  <c r="X229" i="2"/>
  <c r="AK229" i="2" s="1"/>
  <c r="R229" i="2"/>
  <c r="Z229" i="2" s="1"/>
  <c r="AM229" i="2" s="1"/>
  <c r="CJ227" i="2"/>
  <c r="CF227" i="2"/>
  <c r="CH227" i="2" s="1"/>
  <c r="CB137" i="2"/>
  <c r="R226" i="2"/>
  <c r="Z226" i="2" s="1"/>
  <c r="AM226" i="2" s="1"/>
  <c r="X226" i="2"/>
  <c r="AK226" i="2" s="1"/>
  <c r="X225" i="2"/>
  <c r="AK225" i="2" s="1"/>
  <c r="R225" i="2"/>
  <c r="Z225" i="2" s="1"/>
  <c r="AM225" i="2" s="1"/>
  <c r="CJ223" i="2"/>
  <c r="CF223" i="2"/>
  <c r="CH223" i="2" s="1"/>
  <c r="CB133" i="2"/>
  <c r="R222" i="2"/>
  <c r="Z222" i="2" s="1"/>
  <c r="AM222" i="2" s="1"/>
  <c r="X222" i="2"/>
  <c r="AK222" i="2" s="1"/>
  <c r="X221" i="2"/>
  <c r="AK221" i="2" s="1"/>
  <c r="R221" i="2"/>
  <c r="Z221" i="2" s="1"/>
  <c r="AM221" i="2" s="1"/>
  <c r="CJ219" i="2"/>
  <c r="CF219" i="2"/>
  <c r="CH219" i="2" s="1"/>
  <c r="CB171" i="2"/>
  <c r="R218" i="2"/>
  <c r="Z218" i="2" s="1"/>
  <c r="AM218" i="2" s="1"/>
  <c r="X218" i="2"/>
  <c r="AK218" i="2" s="1"/>
  <c r="X217" i="2"/>
  <c r="AK217" i="2" s="1"/>
  <c r="R217" i="2"/>
  <c r="Z217" i="2" s="1"/>
  <c r="AM217" i="2" s="1"/>
  <c r="R214" i="2"/>
  <c r="Z214" i="2" s="1"/>
  <c r="AM214" i="2" s="1"/>
  <c r="X214" i="2"/>
  <c r="AK214" i="2" s="1"/>
  <c r="R208" i="2"/>
  <c r="Z208" i="2" s="1"/>
  <c r="AM208" i="2" s="1"/>
  <c r="X208" i="2"/>
  <c r="AK208" i="2" s="1"/>
  <c r="R205" i="2"/>
  <c r="Z205" i="2" s="1"/>
  <c r="AM205" i="2" s="1"/>
  <c r="X205" i="2"/>
  <c r="AK205" i="2" s="1"/>
  <c r="CJ202" i="2"/>
  <c r="CF202" i="2"/>
  <c r="CH202" i="2" s="1"/>
  <c r="X192" i="2"/>
  <c r="AK192" i="2" s="1"/>
  <c r="R192" i="2"/>
  <c r="Z192" i="2" s="1"/>
  <c r="AM192" i="2" s="1"/>
  <c r="CJ178" i="2"/>
  <c r="CF178" i="2"/>
  <c r="CH178" i="2" s="1"/>
  <c r="CB80" i="2"/>
  <c r="W165" i="2"/>
  <c r="AJ165" i="2" s="1"/>
  <c r="N165" i="2"/>
  <c r="V165" i="2" s="1"/>
  <c r="AI165" i="2" s="1"/>
  <c r="CA78" i="2" s="1"/>
  <c r="AQ165" i="2"/>
  <c r="Q165" i="2"/>
  <c r="Y165" i="2" s="1"/>
  <c r="AL165" i="2" s="1"/>
  <c r="M165" i="2"/>
  <c r="U165" i="2" s="1"/>
  <c r="AH165" i="2" s="1"/>
  <c r="BZ78" i="2" s="1"/>
  <c r="S165" i="2"/>
  <c r="AA165" i="2" s="1"/>
  <c r="AN165" i="2" s="1"/>
  <c r="CD78" i="2" s="1"/>
  <c r="P165" i="2"/>
  <c r="BY78" i="2"/>
  <c r="X191" i="2"/>
  <c r="AK191" i="2" s="1"/>
  <c r="R191" i="2"/>
  <c r="Z191" i="2" s="1"/>
  <c r="AM191" i="2" s="1"/>
  <c r="CF186" i="2"/>
  <c r="CH186" i="2" s="1"/>
  <c r="CJ186" i="2"/>
  <c r="X177" i="2"/>
  <c r="AK177" i="2" s="1"/>
  <c r="R177" i="2"/>
  <c r="Z177" i="2" s="1"/>
  <c r="AM177" i="2" s="1"/>
  <c r="R173" i="2"/>
  <c r="Z173" i="2" s="1"/>
  <c r="AM173" i="2" s="1"/>
  <c r="X173" i="2"/>
  <c r="AK173" i="2" s="1"/>
  <c r="CB120" i="2"/>
  <c r="CJ171" i="2"/>
  <c r="CF171" i="2"/>
  <c r="CH171" i="2" s="1"/>
  <c r="X199" i="2"/>
  <c r="AK199" i="2" s="1"/>
  <c r="R199" i="2"/>
  <c r="Z199" i="2" s="1"/>
  <c r="AM199" i="2" s="1"/>
  <c r="CF196" i="2"/>
  <c r="CH196" i="2" s="1"/>
  <c r="CB160" i="2"/>
  <c r="CJ196" i="2"/>
  <c r="X189" i="2"/>
  <c r="AK189" i="2" s="1"/>
  <c r="R189" i="2"/>
  <c r="Z189" i="2" s="1"/>
  <c r="AM189" i="2" s="1"/>
  <c r="CF185" i="2"/>
  <c r="CH185" i="2" s="1"/>
  <c r="CJ185" i="2"/>
  <c r="X184" i="2"/>
  <c r="AK184" i="2" s="1"/>
  <c r="R184" i="2"/>
  <c r="Z184" i="2" s="1"/>
  <c r="AM184" i="2" s="1"/>
  <c r="CF183" i="2"/>
  <c r="CH183" i="2" s="1"/>
  <c r="CB156" i="2"/>
  <c r="CJ183" i="2"/>
  <c r="X182" i="2"/>
  <c r="AK182" i="2" s="1"/>
  <c r="R182" i="2"/>
  <c r="Z182" i="2" s="1"/>
  <c r="AM182" i="2" s="1"/>
  <c r="R170" i="2"/>
  <c r="Z170" i="2" s="1"/>
  <c r="AM170" i="2" s="1"/>
  <c r="X170" i="2"/>
  <c r="AK170" i="2" s="1"/>
  <c r="CJ168" i="2"/>
  <c r="CF168" i="2"/>
  <c r="CH168" i="2" s="1"/>
  <c r="CJ154" i="2"/>
  <c r="CF154" i="2"/>
  <c r="CH154" i="2" s="1"/>
  <c r="CB116" i="2"/>
  <c r="CF140" i="2"/>
  <c r="CH140" i="2" s="1"/>
  <c r="CJ140" i="2"/>
  <c r="X122" i="2"/>
  <c r="AK122" i="2" s="1"/>
  <c r="R122" i="2"/>
  <c r="Z122" i="2" s="1"/>
  <c r="AM122" i="2" s="1"/>
  <c r="CF115" i="2"/>
  <c r="CH115" i="2" s="1"/>
  <c r="CJ115" i="2"/>
  <c r="X148" i="2"/>
  <c r="AK148" i="2" s="1"/>
  <c r="R148" i="2"/>
  <c r="Z148" i="2" s="1"/>
  <c r="AM148" i="2" s="1"/>
  <c r="CJ142" i="2"/>
  <c r="CF142" i="2"/>
  <c r="CH142" i="2" s="1"/>
  <c r="X140" i="2"/>
  <c r="AK140" i="2" s="1"/>
  <c r="R140" i="2"/>
  <c r="Z140" i="2" s="1"/>
  <c r="AM140" i="2" s="1"/>
  <c r="X126" i="2"/>
  <c r="AK126" i="2" s="1"/>
  <c r="R126" i="2"/>
  <c r="Z126" i="2" s="1"/>
  <c r="AM126" i="2" s="1"/>
  <c r="X157" i="2"/>
  <c r="AK157" i="2" s="1"/>
  <c r="R157" i="2"/>
  <c r="Z157" i="2" s="1"/>
  <c r="AM157" i="2" s="1"/>
  <c r="CF145" i="2"/>
  <c r="CH145" i="2" s="1"/>
  <c r="CJ145" i="2"/>
  <c r="R133" i="2"/>
  <c r="Z133" i="2" s="1"/>
  <c r="AM133" i="2" s="1"/>
  <c r="X133" i="2"/>
  <c r="AK133" i="2" s="1"/>
  <c r="X130" i="2"/>
  <c r="AK130" i="2" s="1"/>
  <c r="R130" i="2"/>
  <c r="Z130" i="2" s="1"/>
  <c r="AM130" i="2" s="1"/>
  <c r="CF123" i="2"/>
  <c r="CH123" i="2" s="1"/>
  <c r="CJ123" i="2"/>
  <c r="CJ152" i="2"/>
  <c r="CF152" i="2"/>
  <c r="CH152" i="2" s="1"/>
  <c r="CB114" i="2"/>
  <c r="CF146" i="2"/>
  <c r="CH146" i="2" s="1"/>
  <c r="CJ146" i="2"/>
  <c r="X127" i="2"/>
  <c r="AK127" i="2" s="1"/>
  <c r="R127" i="2"/>
  <c r="Z127" i="2" s="1"/>
  <c r="AM127" i="2" s="1"/>
  <c r="R115" i="2"/>
  <c r="Z115" i="2" s="1"/>
  <c r="AM115" i="2" s="1"/>
  <c r="X115" i="2"/>
  <c r="AK115" i="2" s="1"/>
  <c r="CJ110" i="2"/>
  <c r="CF110" i="2"/>
  <c r="CH110" i="2" s="1"/>
  <c r="CB65" i="2"/>
  <c r="CJ109" i="2"/>
  <c r="CF109" i="2"/>
  <c r="CH109" i="2" s="1"/>
  <c r="CB64" i="2"/>
  <c r="X98" i="2"/>
  <c r="AK98" i="2" s="1"/>
  <c r="R98" i="2"/>
  <c r="Z98" i="2" s="1"/>
  <c r="AM98" i="2" s="1"/>
  <c r="X94" i="2"/>
  <c r="AK94" i="2" s="1"/>
  <c r="R94" i="2"/>
  <c r="Z94" i="2" s="1"/>
  <c r="AM94" i="2" s="1"/>
  <c r="X81" i="2"/>
  <c r="AK81" i="2" s="1"/>
  <c r="R81" i="2"/>
  <c r="Z81" i="2" s="1"/>
  <c r="AM81" i="2" s="1"/>
  <c r="AQ73" i="2"/>
  <c r="Q73" i="2"/>
  <c r="Y73" i="2" s="1"/>
  <c r="AL73" i="2" s="1"/>
  <c r="M73" i="2"/>
  <c r="U73" i="2" s="1"/>
  <c r="AH73" i="2" s="1"/>
  <c r="BZ96" i="2" s="1"/>
  <c r="BY96" i="2"/>
  <c r="S73" i="2"/>
  <c r="AA73" i="2" s="1"/>
  <c r="AN73" i="2" s="1"/>
  <c r="CD96" i="2" s="1"/>
  <c r="P73" i="2"/>
  <c r="W73" i="2"/>
  <c r="AJ73" i="2" s="1"/>
  <c r="N73" i="2"/>
  <c r="V73" i="2" s="1"/>
  <c r="AI73" i="2" s="1"/>
  <c r="CA96" i="2" s="1"/>
  <c r="X66" i="2"/>
  <c r="AK66" i="2" s="1"/>
  <c r="R66" i="2"/>
  <c r="Z66" i="2" s="1"/>
  <c r="AM66" i="2" s="1"/>
  <c r="AQ60" i="2"/>
  <c r="Q60" i="2"/>
  <c r="Y60" i="2" s="1"/>
  <c r="AL60" i="2" s="1"/>
  <c r="M60" i="2"/>
  <c r="U60" i="2" s="1"/>
  <c r="AH60" i="2" s="1"/>
  <c r="BZ50" i="2" s="1"/>
  <c r="S60" i="2"/>
  <c r="AA60" i="2" s="1"/>
  <c r="AN60" i="2" s="1"/>
  <c r="CD50" i="2" s="1"/>
  <c r="P60" i="2"/>
  <c r="BY50" i="2"/>
  <c r="BQ43" i="2"/>
  <c r="W60" i="2"/>
  <c r="AJ60" i="2" s="1"/>
  <c r="N60" i="2"/>
  <c r="V60" i="2" s="1"/>
  <c r="AI60" i="2" s="1"/>
  <c r="CA50" i="2" s="1"/>
  <c r="CF155" i="2"/>
  <c r="CH155" i="2" s="1"/>
  <c r="CJ155" i="2"/>
  <c r="CB117" i="2"/>
  <c r="CJ108" i="2"/>
  <c r="CF108" i="2"/>
  <c r="CH108" i="2" s="1"/>
  <c r="CB63" i="2"/>
  <c r="X103" i="2"/>
  <c r="AK103" i="2" s="1"/>
  <c r="R103" i="2"/>
  <c r="Z103" i="2" s="1"/>
  <c r="AM103" i="2" s="1"/>
  <c r="CJ95" i="2"/>
  <c r="CF95" i="2"/>
  <c r="CH95" i="2" s="1"/>
  <c r="AQ87" i="2"/>
  <c r="Q87" i="2"/>
  <c r="Y87" i="2" s="1"/>
  <c r="AL87" i="2" s="1"/>
  <c r="M87" i="2"/>
  <c r="U87" i="2" s="1"/>
  <c r="AH87" i="2" s="1"/>
  <c r="S87" i="2"/>
  <c r="AA87" i="2" s="1"/>
  <c r="AN87" i="2" s="1"/>
  <c r="P87" i="2"/>
  <c r="W87" i="2"/>
  <c r="AJ87" i="2" s="1"/>
  <c r="N87" i="2"/>
  <c r="V87" i="2" s="1"/>
  <c r="AI87" i="2" s="1"/>
  <c r="CB98" i="2"/>
  <c r="CF75" i="2"/>
  <c r="CH75" i="2" s="1"/>
  <c r="CJ75" i="2"/>
  <c r="CB86" i="2"/>
  <c r="CF67" i="2"/>
  <c r="CH67" i="2" s="1"/>
  <c r="CJ67" i="2"/>
  <c r="CJ65" i="2"/>
  <c r="CB56" i="2"/>
  <c r="CF65" i="2"/>
  <c r="CH65" i="2" s="1"/>
  <c r="X58" i="2"/>
  <c r="AK58" i="2" s="1"/>
  <c r="R58" i="2"/>
  <c r="Z58" i="2" s="1"/>
  <c r="AM58" i="2" s="1"/>
  <c r="R118" i="2"/>
  <c r="Z118" i="2" s="1"/>
  <c r="AM118" i="2" s="1"/>
  <c r="X118" i="2"/>
  <c r="AK118" i="2" s="1"/>
  <c r="CJ118" i="2"/>
  <c r="CF118" i="2"/>
  <c r="CH118" i="2" s="1"/>
  <c r="CJ107" i="2"/>
  <c r="CF107" i="2"/>
  <c r="CH107" i="2" s="1"/>
  <c r="CB90" i="2"/>
  <c r="X100" i="2"/>
  <c r="AK100" i="2" s="1"/>
  <c r="R100" i="2"/>
  <c r="Z100" i="2" s="1"/>
  <c r="AM100" i="2" s="1"/>
  <c r="CJ90" i="2"/>
  <c r="CF90" i="2"/>
  <c r="CH90" i="2" s="1"/>
  <c r="CB101" i="2"/>
  <c r="AQ68" i="2"/>
  <c r="Q68" i="2"/>
  <c r="Y68" i="2" s="1"/>
  <c r="AL68" i="2" s="1"/>
  <c r="M68" i="2"/>
  <c r="U68" i="2" s="1"/>
  <c r="AH68" i="2" s="1"/>
  <c r="BZ57" i="2" s="1"/>
  <c r="S68" i="2"/>
  <c r="AA68" i="2" s="1"/>
  <c r="AN68" i="2" s="1"/>
  <c r="CD57" i="2" s="1"/>
  <c r="W68" i="2"/>
  <c r="AJ68" i="2" s="1"/>
  <c r="N68" i="2"/>
  <c r="V68" i="2" s="1"/>
  <c r="AI68" i="2" s="1"/>
  <c r="CA57" i="2" s="1"/>
  <c r="BY57" i="2"/>
  <c r="P68" i="2"/>
  <c r="X153" i="2"/>
  <c r="AK153" i="2" s="1"/>
  <c r="R153" i="2"/>
  <c r="Z153" i="2" s="1"/>
  <c r="AM153" i="2" s="1"/>
  <c r="CF143" i="2"/>
  <c r="CH143" i="2" s="1"/>
  <c r="CJ143" i="2"/>
  <c r="CF114" i="2"/>
  <c r="CH114" i="2" s="1"/>
  <c r="CJ114" i="2"/>
  <c r="CJ111" i="2"/>
  <c r="CF111" i="2"/>
  <c r="CH111" i="2" s="1"/>
  <c r="CB66" i="2"/>
  <c r="CJ101" i="2"/>
  <c r="CF101" i="2"/>
  <c r="CH101" i="2" s="1"/>
  <c r="X89" i="2"/>
  <c r="AK89" i="2" s="1"/>
  <c r="R89" i="2"/>
  <c r="Z89" i="2" s="1"/>
  <c r="AM89" i="2" s="1"/>
  <c r="CB61" i="2"/>
  <c r="CJ84" i="2"/>
  <c r="CF84" i="2"/>
  <c r="CH84" i="2" s="1"/>
  <c r="Z16" i="2"/>
  <c r="X53" i="2"/>
  <c r="AK53" i="2" s="1"/>
  <c r="R53" i="2"/>
  <c r="Z53" i="2" s="1"/>
  <c r="AM53" i="2" s="1"/>
  <c r="CJ52" i="2"/>
  <c r="CF52" i="2"/>
  <c r="CH52" i="2" s="1"/>
  <c r="X45" i="2"/>
  <c r="AK45" i="2" s="1"/>
  <c r="R45" i="2"/>
  <c r="Z45" i="2" s="1"/>
  <c r="AM45" i="2" s="1"/>
  <c r="CB42" i="2"/>
  <c r="CJ42" i="2"/>
  <c r="CF42" i="2"/>
  <c r="CH42" i="2" s="1"/>
  <c r="U40" i="2"/>
  <c r="M39" i="2"/>
  <c r="M38" i="2" s="1"/>
  <c r="V40" i="2"/>
  <c r="N39" i="2"/>
  <c r="N38" i="2" s="1"/>
  <c r="CK76" i="2"/>
  <c r="CG76" i="2"/>
  <c r="CI76" i="2" s="1"/>
  <c r="CJ61" i="2"/>
  <c r="CB52" i="2"/>
  <c r="CF61" i="2"/>
  <c r="CH61" i="2" s="1"/>
  <c r="CB47" i="2"/>
  <c r="CJ47" i="2"/>
  <c r="CF47" i="2"/>
  <c r="CH47" i="2" s="1"/>
  <c r="CJ63" i="2"/>
  <c r="CB54" i="2"/>
  <c r="CF63" i="2"/>
  <c r="CH63" i="2" s="1"/>
  <c r="X56" i="2"/>
  <c r="AK56" i="2" s="1"/>
  <c r="R56" i="2"/>
  <c r="Z56" i="2" s="1"/>
  <c r="AM56" i="2" s="1"/>
  <c r="CK314" i="2"/>
  <c r="CG314" i="2"/>
  <c r="CI314" i="2" s="1"/>
  <c r="CC210" i="2"/>
  <c r="CF311" i="2"/>
  <c r="CH311" i="2" s="1"/>
  <c r="CJ311" i="2"/>
  <c r="CJ297" i="2"/>
  <c r="CF297" i="2"/>
  <c r="CH297" i="2" s="1"/>
  <c r="CK305" i="2"/>
  <c r="CG305" i="2"/>
  <c r="CI305" i="2" s="1"/>
  <c r="AQ291" i="2"/>
  <c r="Q291" i="2"/>
  <c r="Y291" i="2" s="1"/>
  <c r="AL291" i="2" s="1"/>
  <c r="M291" i="2"/>
  <c r="U291" i="2" s="1"/>
  <c r="AH291" i="2" s="1"/>
  <c r="BZ205" i="2" s="1"/>
  <c r="S291" i="2"/>
  <c r="AA291" i="2" s="1"/>
  <c r="AN291" i="2" s="1"/>
  <c r="CD205" i="2" s="1"/>
  <c r="P291" i="2"/>
  <c r="W291" i="2"/>
  <c r="AJ291" i="2" s="1"/>
  <c r="N291" i="2"/>
  <c r="V291" i="2" s="1"/>
  <c r="AI291" i="2" s="1"/>
  <c r="CA205" i="2" s="1"/>
  <c r="BY205" i="2"/>
  <c r="X295" i="2"/>
  <c r="AK295" i="2" s="1"/>
  <c r="R295" i="2"/>
  <c r="Z295" i="2" s="1"/>
  <c r="AM295" i="2" s="1"/>
  <c r="X288" i="2"/>
  <c r="AK288" i="2" s="1"/>
  <c r="R288" i="2"/>
  <c r="Z288" i="2" s="1"/>
  <c r="AM288" i="2" s="1"/>
  <c r="X267" i="2"/>
  <c r="AK267" i="2" s="1"/>
  <c r="R267" i="2"/>
  <c r="Z267" i="2" s="1"/>
  <c r="AM267" i="2" s="1"/>
  <c r="X317" i="2"/>
  <c r="AK317" i="2" s="1"/>
  <c r="R317" i="2"/>
  <c r="Z317" i="2" s="1"/>
  <c r="AM317" i="2" s="1"/>
  <c r="X316" i="2"/>
  <c r="AK316" i="2" s="1"/>
  <c r="R316" i="2"/>
  <c r="Z316" i="2" s="1"/>
  <c r="AM316" i="2" s="1"/>
  <c r="CJ305" i="2"/>
  <c r="CF305" i="2"/>
  <c r="CH305" i="2" s="1"/>
  <c r="X304" i="2"/>
  <c r="AK304" i="2" s="1"/>
  <c r="R304" i="2"/>
  <c r="Z304" i="2" s="1"/>
  <c r="AM304" i="2" s="1"/>
  <c r="CK315" i="2"/>
  <c r="CG315" i="2"/>
  <c r="CI315" i="2" s="1"/>
  <c r="CC211" i="2"/>
  <c r="X311" i="2"/>
  <c r="AK311" i="2" s="1"/>
  <c r="R311" i="2"/>
  <c r="Z311" i="2" s="1"/>
  <c r="AM311" i="2" s="1"/>
  <c r="CJ309" i="2"/>
  <c r="CF309" i="2"/>
  <c r="CH309" i="2" s="1"/>
  <c r="X301" i="2"/>
  <c r="AK301" i="2" s="1"/>
  <c r="R301" i="2"/>
  <c r="Z301" i="2" s="1"/>
  <c r="AM301" i="2" s="1"/>
  <c r="S298" i="2"/>
  <c r="AA298" i="2" s="1"/>
  <c r="AN298" i="2" s="1"/>
  <c r="AQ298" i="2"/>
  <c r="Q298" i="2"/>
  <c r="Y298" i="2" s="1"/>
  <c r="AL298" i="2" s="1"/>
  <c r="M298" i="2"/>
  <c r="U298" i="2" s="1"/>
  <c r="AH298" i="2" s="1"/>
  <c r="P298" i="2"/>
  <c r="W298" i="2"/>
  <c r="AJ298" i="2" s="1"/>
  <c r="N298" i="2"/>
  <c r="V298" i="2" s="1"/>
  <c r="AI298" i="2" s="1"/>
  <c r="X300" i="2"/>
  <c r="AK300" i="2" s="1"/>
  <c r="R300" i="2"/>
  <c r="Z300" i="2" s="1"/>
  <c r="AM300" i="2" s="1"/>
  <c r="CJ299" i="2"/>
  <c r="CF299" i="2"/>
  <c r="CH299" i="2" s="1"/>
  <c r="X296" i="2"/>
  <c r="AK296" i="2" s="1"/>
  <c r="R296" i="2"/>
  <c r="Z296" i="2" s="1"/>
  <c r="AM296" i="2" s="1"/>
  <c r="CK307" i="2"/>
  <c r="CG307" i="2"/>
  <c r="CI307" i="2" s="1"/>
  <c r="CF303" i="2"/>
  <c r="CH303" i="2" s="1"/>
  <c r="CJ303" i="2"/>
  <c r="CJ294" i="2"/>
  <c r="CF294" i="2"/>
  <c r="CH294" i="2" s="1"/>
  <c r="R293" i="2"/>
  <c r="Z293" i="2" s="1"/>
  <c r="AM293" i="2" s="1"/>
  <c r="X293" i="2"/>
  <c r="AK293" i="2" s="1"/>
  <c r="X276" i="2"/>
  <c r="AK276" i="2" s="1"/>
  <c r="R276" i="2"/>
  <c r="Z276" i="2" s="1"/>
  <c r="AM276" i="2" s="1"/>
  <c r="X272" i="2"/>
  <c r="AK272" i="2" s="1"/>
  <c r="R272" i="2"/>
  <c r="Z272" i="2" s="1"/>
  <c r="AM272" i="2" s="1"/>
  <c r="CJ282" i="2"/>
  <c r="CF282" i="2"/>
  <c r="CH282" i="2" s="1"/>
  <c r="CJ278" i="2"/>
  <c r="CF278" i="2"/>
  <c r="CH278" i="2" s="1"/>
  <c r="X287" i="2"/>
  <c r="AK287" i="2" s="1"/>
  <c r="R287" i="2"/>
  <c r="Z287" i="2" s="1"/>
  <c r="AM287" i="2" s="1"/>
  <c r="CJ285" i="2"/>
  <c r="CF285" i="2"/>
  <c r="CH285" i="2" s="1"/>
  <c r="CB199" i="2"/>
  <c r="X269" i="2"/>
  <c r="AK269" i="2" s="1"/>
  <c r="R269" i="2"/>
  <c r="Z269" i="2" s="1"/>
  <c r="AM269" i="2" s="1"/>
  <c r="CJ264" i="2"/>
  <c r="CF264" i="2"/>
  <c r="CH264" i="2" s="1"/>
  <c r="CB181" i="2"/>
  <c r="CJ260" i="2"/>
  <c r="CF260" i="2"/>
  <c r="CH260" i="2" s="1"/>
  <c r="CB179" i="2"/>
  <c r="CK270" i="2"/>
  <c r="CG270" i="2"/>
  <c r="CI270" i="2" s="1"/>
  <c r="CC206" i="2"/>
  <c r="AJ259" i="2"/>
  <c r="Y34" i="2"/>
  <c r="S242" i="2"/>
  <c r="AA242" i="2" s="1"/>
  <c r="AN242" i="2" s="1"/>
  <c r="CD174" i="2" s="1"/>
  <c r="AQ242" i="2"/>
  <c r="Q242" i="2"/>
  <c r="Y242" i="2" s="1"/>
  <c r="AL242" i="2" s="1"/>
  <c r="M242" i="2"/>
  <c r="U242" i="2" s="1"/>
  <c r="AH242" i="2" s="1"/>
  <c r="BZ174" i="2" s="1"/>
  <c r="P242" i="2"/>
  <c r="W242" i="2"/>
  <c r="AJ242" i="2" s="1"/>
  <c r="N242" i="2"/>
  <c r="V242" i="2" s="1"/>
  <c r="AI242" i="2" s="1"/>
  <c r="CA174" i="2" s="1"/>
  <c r="BY174" i="2"/>
  <c r="S238" i="2"/>
  <c r="AA238" i="2" s="1"/>
  <c r="AN238" i="2" s="1"/>
  <c r="AQ238" i="2"/>
  <c r="Q238" i="2"/>
  <c r="Y238" i="2" s="1"/>
  <c r="AL238" i="2" s="1"/>
  <c r="M238" i="2"/>
  <c r="U238" i="2" s="1"/>
  <c r="AH238" i="2" s="1"/>
  <c r="P238" i="2"/>
  <c r="W238" i="2"/>
  <c r="AJ238" i="2" s="1"/>
  <c r="N238" i="2"/>
  <c r="V238" i="2" s="1"/>
  <c r="AI238" i="2" s="1"/>
  <c r="X234" i="2"/>
  <c r="AK234" i="2" s="1"/>
  <c r="R234" i="2"/>
  <c r="Z234" i="2" s="1"/>
  <c r="AM234" i="2" s="1"/>
  <c r="X244" i="2"/>
  <c r="AK244" i="2" s="1"/>
  <c r="R244" i="2"/>
  <c r="Z244" i="2" s="1"/>
  <c r="AM244" i="2" s="1"/>
  <c r="CJ247" i="2"/>
  <c r="CF247" i="2"/>
  <c r="CH247" i="2" s="1"/>
  <c r="CB178" i="2"/>
  <c r="CK235" i="2"/>
  <c r="CG235" i="2"/>
  <c r="CI235" i="2" s="1"/>
  <c r="CJ230" i="2"/>
  <c r="CF230" i="2"/>
  <c r="CH230" i="2" s="1"/>
  <c r="CJ226" i="2"/>
  <c r="CF226" i="2"/>
  <c r="CH226" i="2" s="1"/>
  <c r="CB136" i="2"/>
  <c r="CJ222" i="2"/>
  <c r="CF222" i="2"/>
  <c r="CH222" i="2" s="1"/>
  <c r="CB132" i="2"/>
  <c r="CJ218" i="2"/>
  <c r="CF218" i="2"/>
  <c r="CH218" i="2" s="1"/>
  <c r="CB170" i="2"/>
  <c r="CJ210" i="2"/>
  <c r="CF210" i="2"/>
  <c r="CH210" i="2" s="1"/>
  <c r="CB131" i="2"/>
  <c r="R201" i="2"/>
  <c r="Z201" i="2" s="1"/>
  <c r="AM201" i="2" s="1"/>
  <c r="X201" i="2"/>
  <c r="AK201" i="2" s="1"/>
  <c r="CJ205" i="2"/>
  <c r="CF205" i="2"/>
  <c r="CH205" i="2" s="1"/>
  <c r="CB126" i="2"/>
  <c r="CB186" i="2"/>
  <c r="CF192" i="2"/>
  <c r="CH192" i="2" s="1"/>
  <c r="CJ192" i="2"/>
  <c r="X181" i="2"/>
  <c r="AK181" i="2" s="1"/>
  <c r="R181" i="2"/>
  <c r="Z181" i="2" s="1"/>
  <c r="AM181" i="2" s="1"/>
  <c r="W164" i="2"/>
  <c r="AJ164" i="2" s="1"/>
  <c r="N164" i="2"/>
  <c r="V164" i="2" s="1"/>
  <c r="AI164" i="2" s="1"/>
  <c r="CA77" i="2" s="1"/>
  <c r="AQ164" i="2"/>
  <c r="Q164" i="2"/>
  <c r="Y164" i="2" s="1"/>
  <c r="AL164" i="2" s="1"/>
  <c r="M164" i="2"/>
  <c r="U164" i="2" s="1"/>
  <c r="AH164" i="2" s="1"/>
  <c r="BZ77" i="2" s="1"/>
  <c r="S164" i="2"/>
  <c r="AA164" i="2" s="1"/>
  <c r="AN164" i="2" s="1"/>
  <c r="CD77" i="2" s="1"/>
  <c r="P164" i="2"/>
  <c r="BY77" i="2"/>
  <c r="CB184" i="2"/>
  <c r="CF191" i="2"/>
  <c r="CH191" i="2" s="1"/>
  <c r="CJ191" i="2"/>
  <c r="CF177" i="2"/>
  <c r="CH177" i="2" s="1"/>
  <c r="CJ177" i="2"/>
  <c r="CB79" i="2"/>
  <c r="X176" i="2"/>
  <c r="AK176" i="2" s="1"/>
  <c r="R176" i="2"/>
  <c r="Z176" i="2" s="1"/>
  <c r="AM176" i="2" s="1"/>
  <c r="CB122" i="2"/>
  <c r="CF173" i="2"/>
  <c r="CH173" i="2" s="1"/>
  <c r="CJ173" i="2"/>
  <c r="R167" i="2"/>
  <c r="Z167" i="2" s="1"/>
  <c r="AM167" i="2" s="1"/>
  <c r="X167" i="2"/>
  <c r="AK167" i="2" s="1"/>
  <c r="CF199" i="2"/>
  <c r="CH199" i="2" s="1"/>
  <c r="CJ199" i="2"/>
  <c r="CB163" i="2"/>
  <c r="CF189" i="2"/>
  <c r="CH189" i="2" s="1"/>
  <c r="CJ189" i="2"/>
  <c r="X188" i="2"/>
  <c r="AK188" i="2" s="1"/>
  <c r="R188" i="2"/>
  <c r="Z188" i="2" s="1"/>
  <c r="AM188" i="2" s="1"/>
  <c r="CJ184" i="2"/>
  <c r="CF184" i="2"/>
  <c r="CH184" i="2" s="1"/>
  <c r="X175" i="2"/>
  <c r="AK175" i="2" s="1"/>
  <c r="R175" i="2"/>
  <c r="Z175" i="2" s="1"/>
  <c r="AM175" i="2" s="1"/>
  <c r="R166" i="2"/>
  <c r="Z166" i="2" s="1"/>
  <c r="AM166" i="2" s="1"/>
  <c r="X166" i="2"/>
  <c r="AK166" i="2" s="1"/>
  <c r="X195" i="2"/>
  <c r="AK195" i="2" s="1"/>
  <c r="R195" i="2"/>
  <c r="Z195" i="2" s="1"/>
  <c r="AM195" i="2" s="1"/>
  <c r="CJ182" i="2"/>
  <c r="CF182" i="2"/>
  <c r="CH182" i="2" s="1"/>
  <c r="CB84" i="2"/>
  <c r="X180" i="2"/>
  <c r="AK180" i="2" s="1"/>
  <c r="R180" i="2"/>
  <c r="Z180" i="2" s="1"/>
  <c r="AM180" i="2" s="1"/>
  <c r="R172" i="2"/>
  <c r="Z172" i="2" s="1"/>
  <c r="AM172" i="2" s="1"/>
  <c r="X172" i="2"/>
  <c r="AK172" i="2" s="1"/>
  <c r="CB119" i="2"/>
  <c r="CJ170" i="2"/>
  <c r="CF170" i="2"/>
  <c r="CH170" i="2" s="1"/>
  <c r="CK151" i="2"/>
  <c r="CG151" i="2"/>
  <c r="CI151" i="2" s="1"/>
  <c r="CC113" i="2"/>
  <c r="X138" i="2"/>
  <c r="AK138" i="2" s="1"/>
  <c r="R138" i="2"/>
  <c r="Z138" i="2" s="1"/>
  <c r="AM138" i="2" s="1"/>
  <c r="CJ122" i="2"/>
  <c r="CF122" i="2"/>
  <c r="CH122" i="2" s="1"/>
  <c r="X159" i="2"/>
  <c r="AK159" i="2" s="1"/>
  <c r="R159" i="2"/>
  <c r="Z159" i="2" s="1"/>
  <c r="AM159" i="2" s="1"/>
  <c r="CF148" i="2"/>
  <c r="CH148" i="2" s="1"/>
  <c r="CJ148" i="2"/>
  <c r="CB149" i="2"/>
  <c r="CJ126" i="2"/>
  <c r="CF126" i="2"/>
  <c r="CH126" i="2" s="1"/>
  <c r="X124" i="2"/>
  <c r="AK124" i="2" s="1"/>
  <c r="R124" i="2"/>
  <c r="Z124" i="2" s="1"/>
  <c r="AM124" i="2" s="1"/>
  <c r="X158" i="2"/>
  <c r="AK158" i="2" s="1"/>
  <c r="R158" i="2"/>
  <c r="Z158" i="2" s="1"/>
  <c r="AM158" i="2" s="1"/>
  <c r="CB183" i="2"/>
  <c r="CJ157" i="2"/>
  <c r="CF157" i="2"/>
  <c r="CH157" i="2" s="1"/>
  <c r="CB154" i="2"/>
  <c r="CF133" i="2"/>
  <c r="CH133" i="2" s="1"/>
  <c r="CJ133" i="2"/>
  <c r="CJ130" i="2"/>
  <c r="CF130" i="2"/>
  <c r="CH130" i="2" s="1"/>
  <c r="CB110" i="2"/>
  <c r="CK144" i="2"/>
  <c r="CG144" i="2"/>
  <c r="CI144" i="2" s="1"/>
  <c r="X134" i="2"/>
  <c r="AK134" i="2" s="1"/>
  <c r="R134" i="2"/>
  <c r="Z134" i="2" s="1"/>
  <c r="AM134" i="2" s="1"/>
  <c r="CF127" i="2"/>
  <c r="CH127" i="2" s="1"/>
  <c r="CJ127" i="2"/>
  <c r="CB107" i="2"/>
  <c r="X102" i="2"/>
  <c r="AK102" i="2" s="1"/>
  <c r="R102" i="2"/>
  <c r="Z102" i="2" s="1"/>
  <c r="AM102" i="2" s="1"/>
  <c r="CJ94" i="2"/>
  <c r="CF94" i="2"/>
  <c r="CH94" i="2" s="1"/>
  <c r="CB106" i="2"/>
  <c r="CJ91" i="2"/>
  <c r="CF91" i="2"/>
  <c r="CH91" i="2" s="1"/>
  <c r="CB102" i="2"/>
  <c r="CJ88" i="2"/>
  <c r="CF88" i="2"/>
  <c r="CH88" i="2" s="1"/>
  <c r="X79" i="2"/>
  <c r="AK79" i="2" s="1"/>
  <c r="R79" i="2"/>
  <c r="Z79" i="2" s="1"/>
  <c r="AM79" i="2" s="1"/>
  <c r="AQ71" i="2"/>
  <c r="Q71" i="2"/>
  <c r="Y71" i="2" s="1"/>
  <c r="AL71" i="2" s="1"/>
  <c r="M71" i="2"/>
  <c r="U71" i="2" s="1"/>
  <c r="AH71" i="2" s="1"/>
  <c r="BZ94" i="2" s="1"/>
  <c r="BY94" i="2"/>
  <c r="S71" i="2"/>
  <c r="AA71" i="2" s="1"/>
  <c r="AN71" i="2" s="1"/>
  <c r="CD94" i="2" s="1"/>
  <c r="BQ48" i="2"/>
  <c r="P71" i="2"/>
  <c r="W71" i="2"/>
  <c r="AJ71" i="2" s="1"/>
  <c r="N71" i="2"/>
  <c r="V71" i="2" s="1"/>
  <c r="AI71" i="2" s="1"/>
  <c r="CA94" i="2" s="1"/>
  <c r="CJ113" i="2"/>
  <c r="CF113" i="2"/>
  <c r="CH113" i="2" s="1"/>
  <c r="X106" i="2"/>
  <c r="AK106" i="2" s="1"/>
  <c r="R106" i="2"/>
  <c r="Z106" i="2" s="1"/>
  <c r="AM106" i="2" s="1"/>
  <c r="CJ99" i="2"/>
  <c r="CF99" i="2"/>
  <c r="CH99" i="2" s="1"/>
  <c r="CB87" i="2"/>
  <c r="CF85" i="2"/>
  <c r="CH85" i="2" s="1"/>
  <c r="CJ85" i="2"/>
  <c r="CF81" i="2"/>
  <c r="CH81" i="2" s="1"/>
  <c r="CB58" i="2"/>
  <c r="CJ81" i="2"/>
  <c r="CB85" i="2"/>
  <c r="CJ66" i="2"/>
  <c r="CF66" i="2"/>
  <c r="CH66" i="2" s="1"/>
  <c r="R65" i="2"/>
  <c r="Z65" i="2" s="1"/>
  <c r="AM65" i="2" s="1"/>
  <c r="X65" i="2"/>
  <c r="AK65" i="2" s="1"/>
  <c r="X119" i="2"/>
  <c r="AK119" i="2" s="1"/>
  <c r="R119" i="2"/>
  <c r="Z119" i="2" s="1"/>
  <c r="AM119" i="2" s="1"/>
  <c r="CJ112" i="2"/>
  <c r="CF112" i="2"/>
  <c r="CH112" i="2" s="1"/>
  <c r="CB67" i="2"/>
  <c r="X104" i="2"/>
  <c r="AK104" i="2" s="1"/>
  <c r="R104" i="2"/>
  <c r="Z104" i="2" s="1"/>
  <c r="AM104" i="2" s="1"/>
  <c r="CJ96" i="2"/>
  <c r="CF96" i="2"/>
  <c r="CH96" i="2" s="1"/>
  <c r="AQ74" i="2"/>
  <c r="Q74" i="2"/>
  <c r="Y74" i="2" s="1"/>
  <c r="AL74" i="2" s="1"/>
  <c r="M74" i="2"/>
  <c r="U74" i="2" s="1"/>
  <c r="AH74" i="2" s="1"/>
  <c r="BZ97" i="2" s="1"/>
  <c r="BY97" i="2"/>
  <c r="S74" i="2"/>
  <c r="AA74" i="2" s="1"/>
  <c r="AN74" i="2" s="1"/>
  <c r="CD97" i="2" s="1"/>
  <c r="W74" i="2"/>
  <c r="AJ74" i="2" s="1"/>
  <c r="N74" i="2"/>
  <c r="V74" i="2" s="1"/>
  <c r="AI74" i="2" s="1"/>
  <c r="CA97" i="2" s="1"/>
  <c r="P74" i="2"/>
  <c r="R55" i="2"/>
  <c r="Z55" i="2" s="1"/>
  <c r="AM55" i="2" s="1"/>
  <c r="X55" i="2"/>
  <c r="AK55" i="2" s="1"/>
  <c r="Z11" i="2"/>
  <c r="CF153" i="2"/>
  <c r="CH153" i="2" s="1"/>
  <c r="CJ153" i="2"/>
  <c r="CB115" i="2"/>
  <c r="X131" i="2"/>
  <c r="AK131" i="2" s="1"/>
  <c r="R131" i="2"/>
  <c r="Z131" i="2" s="1"/>
  <c r="AM131" i="2" s="1"/>
  <c r="X97" i="2"/>
  <c r="AK97" i="2" s="1"/>
  <c r="R97" i="2"/>
  <c r="Z97" i="2" s="1"/>
  <c r="AM97" i="2" s="1"/>
  <c r="X93" i="2"/>
  <c r="AK93" i="2" s="1"/>
  <c r="R93" i="2"/>
  <c r="Z93" i="2" s="1"/>
  <c r="AM93" i="2" s="1"/>
  <c r="CJ92" i="2"/>
  <c r="CF92" i="2"/>
  <c r="CH92" i="2" s="1"/>
  <c r="CB103" i="2"/>
  <c r="CB99" i="2"/>
  <c r="CJ78" i="2"/>
  <c r="CF78" i="2"/>
  <c r="CH78" i="2" s="1"/>
  <c r="A322" i="2"/>
  <c r="Z12" i="2"/>
  <c r="CK80" i="2"/>
  <c r="CG80" i="2"/>
  <c r="CI80" i="2" s="1"/>
  <c r="CJ45" i="2"/>
  <c r="CF45" i="2"/>
  <c r="CH45" i="2" s="1"/>
  <c r="CB45" i="2"/>
  <c r="CJ41" i="2"/>
  <c r="CF41" i="2"/>
  <c r="CH41" i="2" s="1"/>
  <c r="CB41" i="2"/>
  <c r="X41" i="2"/>
  <c r="AK41" i="2" s="1"/>
  <c r="R41" i="2"/>
  <c r="Z41" i="2" s="1"/>
  <c r="AM41" i="2" s="1"/>
  <c r="AA40" i="2"/>
  <c r="S39" i="2"/>
  <c r="S38" i="2" s="1"/>
  <c r="Y40" i="2"/>
  <c r="Q39" i="2"/>
  <c r="Q38" i="2" s="1"/>
  <c r="AJ40" i="2"/>
  <c r="R61" i="2"/>
  <c r="Z61" i="2" s="1"/>
  <c r="AM61" i="2" s="1"/>
  <c r="X61" i="2"/>
  <c r="AK61" i="2" s="1"/>
  <c r="CJ50" i="2"/>
  <c r="CF50" i="2"/>
  <c r="CH50" i="2" s="1"/>
  <c r="CJ49" i="2"/>
  <c r="CF49" i="2"/>
  <c r="CH49" i="2" s="1"/>
  <c r="CB49" i="2"/>
  <c r="X49" i="2"/>
  <c r="AK49" i="2" s="1"/>
  <c r="R49" i="2"/>
  <c r="Z49" i="2" s="1"/>
  <c r="AM49" i="2" s="1"/>
  <c r="X43" i="2"/>
  <c r="AK43" i="2" s="1"/>
  <c r="R43" i="2"/>
  <c r="Z43" i="2" s="1"/>
  <c r="AM43" i="2" s="1"/>
  <c r="CF57" i="2"/>
  <c r="CH57" i="2" s="1"/>
  <c r="CJ57" i="2"/>
  <c r="R63" i="2"/>
  <c r="Z63" i="2" s="1"/>
  <c r="AM63" i="2" s="1"/>
  <c r="X63" i="2"/>
  <c r="AK63" i="2" s="1"/>
  <c r="R59" i="2"/>
  <c r="Z59" i="2" s="1"/>
  <c r="AM59" i="2" s="1"/>
  <c r="X59" i="2"/>
  <c r="AK59" i="2" s="1"/>
  <c r="CJ56" i="2"/>
  <c r="CF56" i="2"/>
  <c r="CH56" i="2" s="1"/>
  <c r="R48" i="2"/>
  <c r="Z48" i="2" s="1"/>
  <c r="AM48" i="2" s="1"/>
  <c r="X48" i="2"/>
  <c r="AK48" i="2" s="1"/>
  <c r="R44" i="2"/>
  <c r="Z44" i="2" s="1"/>
  <c r="AM44" i="2" s="1"/>
  <c r="X44" i="2"/>
  <c r="AK44" i="2" s="1"/>
  <c r="CJ317" i="2"/>
  <c r="CF317" i="2"/>
  <c r="CH317" i="2" s="1"/>
  <c r="CB213" i="2"/>
  <c r="CJ312" i="2"/>
  <c r="CF312" i="2"/>
  <c r="CH312" i="2" s="1"/>
  <c r="R310" i="2"/>
  <c r="Z310" i="2" s="1"/>
  <c r="AM310" i="2" s="1"/>
  <c r="X310" i="2"/>
  <c r="AK310" i="2" s="1"/>
  <c r="X309" i="2"/>
  <c r="AK309" i="2" s="1"/>
  <c r="R309" i="2"/>
  <c r="Z309" i="2" s="1"/>
  <c r="AM309" i="2" s="1"/>
  <c r="CJ301" i="2"/>
  <c r="CF301" i="2"/>
  <c r="CH301" i="2" s="1"/>
  <c r="CK308" i="2"/>
  <c r="CG308" i="2"/>
  <c r="CI308" i="2" s="1"/>
  <c r="CF288" i="2"/>
  <c r="CH288" i="2" s="1"/>
  <c r="CJ288" i="2"/>
  <c r="CB202" i="2"/>
  <c r="CJ284" i="2"/>
  <c r="CF284" i="2"/>
  <c r="CH284" i="2" s="1"/>
  <c r="CB198" i="2"/>
  <c r="CF268" i="2"/>
  <c r="CH268" i="2" s="1"/>
  <c r="CJ268" i="2"/>
  <c r="CB194" i="2"/>
  <c r="CJ262" i="2"/>
  <c r="CF262" i="2"/>
  <c r="CH262" i="2" s="1"/>
  <c r="CB190" i="2"/>
  <c r="CJ240" i="2"/>
  <c r="CF240" i="2"/>
  <c r="CH240" i="2" s="1"/>
  <c r="CB172" i="2"/>
  <c r="CJ316" i="2"/>
  <c r="CF316" i="2"/>
  <c r="CH316" i="2" s="1"/>
  <c r="CB212" i="2"/>
  <c r="CF315" i="2"/>
  <c r="CH315" i="2" s="1"/>
  <c r="CJ315" i="2"/>
  <c r="CB211" i="2"/>
  <c r="X312" i="2"/>
  <c r="AK312" i="2" s="1"/>
  <c r="R312" i="2"/>
  <c r="Z312" i="2" s="1"/>
  <c r="AM312" i="2" s="1"/>
  <c r="CF308" i="2"/>
  <c r="CH308" i="2" s="1"/>
  <c r="CJ308" i="2"/>
  <c r="X297" i="2"/>
  <c r="AK297" i="2" s="1"/>
  <c r="R297" i="2"/>
  <c r="Z297" i="2" s="1"/>
  <c r="AM297" i="2" s="1"/>
  <c r="X302" i="2"/>
  <c r="AK302" i="2" s="1"/>
  <c r="R302" i="2"/>
  <c r="Z302" i="2" s="1"/>
  <c r="AM302" i="2" s="1"/>
  <c r="CJ300" i="2"/>
  <c r="CF300" i="2"/>
  <c r="CH300" i="2" s="1"/>
  <c r="CJ292" i="2"/>
  <c r="CF292" i="2"/>
  <c r="CH292" i="2" s="1"/>
  <c r="CJ293" i="2"/>
  <c r="CF293" i="2"/>
  <c r="CH293" i="2" s="1"/>
  <c r="CJ275" i="2"/>
  <c r="CF275" i="2"/>
  <c r="CH275" i="2" s="1"/>
  <c r="CJ271" i="2"/>
  <c r="CF271" i="2"/>
  <c r="CH271" i="2" s="1"/>
  <c r="CB207" i="2"/>
  <c r="R284" i="2"/>
  <c r="Z284" i="2" s="1"/>
  <c r="AM284" i="2" s="1"/>
  <c r="X284" i="2"/>
  <c r="AK284" i="2" s="1"/>
  <c r="X283" i="2"/>
  <c r="AK283" i="2" s="1"/>
  <c r="R283" i="2"/>
  <c r="Z283" i="2" s="1"/>
  <c r="AM283" i="2" s="1"/>
  <c r="CJ281" i="2"/>
  <c r="CF281" i="2"/>
  <c r="CH281" i="2" s="1"/>
  <c r="R280" i="2"/>
  <c r="Z280" i="2" s="1"/>
  <c r="AM280" i="2" s="1"/>
  <c r="X280" i="2"/>
  <c r="AK280" i="2" s="1"/>
  <c r="X279" i="2"/>
  <c r="AK279" i="2" s="1"/>
  <c r="R279" i="2"/>
  <c r="Z279" i="2" s="1"/>
  <c r="AM279" i="2" s="1"/>
  <c r="CJ276" i="2"/>
  <c r="CF276" i="2"/>
  <c r="CH276" i="2" s="1"/>
  <c r="CF287" i="2"/>
  <c r="CH287" i="2" s="1"/>
  <c r="CJ287" i="2"/>
  <c r="CB201" i="2"/>
  <c r="CF269" i="2"/>
  <c r="CH269" i="2" s="1"/>
  <c r="CJ269" i="2"/>
  <c r="CB195" i="2"/>
  <c r="X289" i="2"/>
  <c r="AK289" i="2" s="1"/>
  <c r="R289" i="2"/>
  <c r="Z289" i="2" s="1"/>
  <c r="AM289" i="2" s="1"/>
  <c r="X268" i="2"/>
  <c r="AK268" i="2" s="1"/>
  <c r="R268" i="2"/>
  <c r="Z268" i="2" s="1"/>
  <c r="AM268" i="2" s="1"/>
  <c r="X266" i="2"/>
  <c r="AK266" i="2" s="1"/>
  <c r="R266" i="2"/>
  <c r="Z266" i="2" s="1"/>
  <c r="AM266" i="2" s="1"/>
  <c r="CJ265" i="2"/>
  <c r="CF265" i="2"/>
  <c r="CH265" i="2" s="1"/>
  <c r="CB182" i="2"/>
  <c r="X263" i="2"/>
  <c r="AK263" i="2" s="1"/>
  <c r="R263" i="2"/>
  <c r="Z263" i="2" s="1"/>
  <c r="AM263" i="2" s="1"/>
  <c r="X262" i="2"/>
  <c r="AK262" i="2" s="1"/>
  <c r="R262" i="2"/>
  <c r="Z262" i="2" s="1"/>
  <c r="AM262" i="2" s="1"/>
  <c r="S254" i="2"/>
  <c r="AA254" i="2" s="1"/>
  <c r="AN254" i="2" s="1"/>
  <c r="AQ254" i="2"/>
  <c r="Q254" i="2"/>
  <c r="Y254" i="2" s="1"/>
  <c r="AL254" i="2" s="1"/>
  <c r="M254" i="2"/>
  <c r="U254" i="2" s="1"/>
  <c r="AH254" i="2" s="1"/>
  <c r="P254" i="2"/>
  <c r="W254" i="2"/>
  <c r="AJ254" i="2" s="1"/>
  <c r="N254" i="2"/>
  <c r="V254" i="2" s="1"/>
  <c r="AI254" i="2" s="1"/>
  <c r="X252" i="2"/>
  <c r="AK252" i="2" s="1"/>
  <c r="R252" i="2"/>
  <c r="Z252" i="2" s="1"/>
  <c r="AM252" i="2" s="1"/>
  <c r="AQ253" i="2"/>
  <c r="Q253" i="2"/>
  <c r="Y253" i="2" s="1"/>
  <c r="AL253" i="2" s="1"/>
  <c r="M253" i="2"/>
  <c r="U253" i="2" s="1"/>
  <c r="AH253" i="2" s="1"/>
  <c r="BZ142" i="2" s="1"/>
  <c r="S253" i="2"/>
  <c r="AA253" i="2" s="1"/>
  <c r="AN253" i="2" s="1"/>
  <c r="CD142" i="2" s="1"/>
  <c r="P253" i="2"/>
  <c r="W253" i="2"/>
  <c r="AJ253" i="2" s="1"/>
  <c r="N253" i="2"/>
  <c r="V253" i="2" s="1"/>
  <c r="AI253" i="2" s="1"/>
  <c r="CA142" i="2" s="1"/>
  <c r="BY142" i="2"/>
  <c r="X241" i="2"/>
  <c r="AK241" i="2" s="1"/>
  <c r="R241" i="2"/>
  <c r="Z241" i="2" s="1"/>
  <c r="AM241" i="2" s="1"/>
  <c r="X237" i="2"/>
  <c r="AK237" i="2" s="1"/>
  <c r="R237" i="2"/>
  <c r="Z237" i="2" s="1"/>
  <c r="AM237" i="2" s="1"/>
  <c r="CJ237" i="2"/>
  <c r="CF237" i="2"/>
  <c r="CH237" i="2" s="1"/>
  <c r="CJ250" i="2"/>
  <c r="CF250" i="2"/>
  <c r="CH250" i="2" s="1"/>
  <c r="CB139" i="2"/>
  <c r="R249" i="2"/>
  <c r="Z249" i="2" s="1"/>
  <c r="AM249" i="2" s="1"/>
  <c r="X249" i="2"/>
  <c r="AK249" i="2" s="1"/>
  <c r="X248" i="2"/>
  <c r="AK248" i="2" s="1"/>
  <c r="R248" i="2"/>
  <c r="Z248" i="2" s="1"/>
  <c r="AM248" i="2" s="1"/>
  <c r="CJ246" i="2"/>
  <c r="CF246" i="2"/>
  <c r="CH246" i="2" s="1"/>
  <c r="CB177" i="2"/>
  <c r="R245" i="2"/>
  <c r="Z245" i="2" s="1"/>
  <c r="AM245" i="2" s="1"/>
  <c r="X245" i="2"/>
  <c r="AK245" i="2" s="1"/>
  <c r="CF239" i="2"/>
  <c r="CH239" i="2" s="1"/>
  <c r="CJ239" i="2"/>
  <c r="CB192" i="2"/>
  <c r="CF234" i="2"/>
  <c r="CH234" i="2" s="1"/>
  <c r="CJ234" i="2"/>
  <c r="CJ233" i="2"/>
  <c r="CF233" i="2"/>
  <c r="CH233" i="2" s="1"/>
  <c r="R232" i="2"/>
  <c r="Z232" i="2" s="1"/>
  <c r="AM232" i="2" s="1"/>
  <c r="X232" i="2"/>
  <c r="AK232" i="2" s="1"/>
  <c r="X231" i="2"/>
  <c r="AK231" i="2" s="1"/>
  <c r="R231" i="2"/>
  <c r="Z231" i="2" s="1"/>
  <c r="AM231" i="2" s="1"/>
  <c r="CJ229" i="2"/>
  <c r="CF229" i="2"/>
  <c r="CH229" i="2" s="1"/>
  <c r="R228" i="2"/>
  <c r="Z228" i="2" s="1"/>
  <c r="AM228" i="2" s="1"/>
  <c r="X228" i="2"/>
  <c r="AK228" i="2" s="1"/>
  <c r="X227" i="2"/>
  <c r="AK227" i="2" s="1"/>
  <c r="R227" i="2"/>
  <c r="Z227" i="2" s="1"/>
  <c r="AM227" i="2" s="1"/>
  <c r="CJ225" i="2"/>
  <c r="CF225" i="2"/>
  <c r="CH225" i="2" s="1"/>
  <c r="CB135" i="2"/>
  <c r="R224" i="2"/>
  <c r="Z224" i="2" s="1"/>
  <c r="AM224" i="2" s="1"/>
  <c r="X224" i="2"/>
  <c r="AK224" i="2" s="1"/>
  <c r="X223" i="2"/>
  <c r="AK223" i="2" s="1"/>
  <c r="R223" i="2"/>
  <c r="Z223" i="2" s="1"/>
  <c r="AM223" i="2" s="1"/>
  <c r="CJ221" i="2"/>
  <c r="CF221" i="2"/>
  <c r="CH221" i="2" s="1"/>
  <c r="CB185" i="2"/>
  <c r="R220" i="2"/>
  <c r="Z220" i="2" s="1"/>
  <c r="AM220" i="2" s="1"/>
  <c r="X220" i="2"/>
  <c r="AK220" i="2" s="1"/>
  <c r="X219" i="2"/>
  <c r="AK219" i="2" s="1"/>
  <c r="R219" i="2"/>
  <c r="Z219" i="2" s="1"/>
  <c r="AM219" i="2" s="1"/>
  <c r="CJ217" i="2"/>
  <c r="CF217" i="2"/>
  <c r="CH217" i="2" s="1"/>
  <c r="CB169" i="2"/>
  <c r="CJ212" i="2"/>
  <c r="CF212" i="2"/>
  <c r="CH212" i="2" s="1"/>
  <c r="CB188" i="2"/>
  <c r="R210" i="2"/>
  <c r="Z210" i="2" s="1"/>
  <c r="AM210" i="2" s="1"/>
  <c r="X210" i="2"/>
  <c r="AK210" i="2" s="1"/>
  <c r="R203" i="2"/>
  <c r="Z203" i="2" s="1"/>
  <c r="AM203" i="2" s="1"/>
  <c r="X203" i="2"/>
  <c r="AK203" i="2" s="1"/>
  <c r="CB187" i="2"/>
  <c r="CJ201" i="2"/>
  <c r="CF201" i="2"/>
  <c r="CH201" i="2" s="1"/>
  <c r="CJ209" i="2"/>
  <c r="CF209" i="2"/>
  <c r="CH209" i="2" s="1"/>
  <c r="CB130" i="2"/>
  <c r="R206" i="2"/>
  <c r="Z206" i="2" s="1"/>
  <c r="AM206" i="2" s="1"/>
  <c r="X206" i="2"/>
  <c r="AK206" i="2" s="1"/>
  <c r="CF206" i="2"/>
  <c r="CH206" i="2" s="1"/>
  <c r="CJ206" i="2"/>
  <c r="CB127" i="2"/>
  <c r="R204" i="2"/>
  <c r="Z204" i="2" s="1"/>
  <c r="AM204" i="2" s="1"/>
  <c r="X204" i="2"/>
  <c r="AK204" i="2" s="1"/>
  <c r="X193" i="2"/>
  <c r="AK193" i="2" s="1"/>
  <c r="R193" i="2"/>
  <c r="Z193" i="2" s="1"/>
  <c r="AM193" i="2" s="1"/>
  <c r="CF181" i="2"/>
  <c r="CH181" i="2" s="1"/>
  <c r="CJ181" i="2"/>
  <c r="CB83" i="2"/>
  <c r="X179" i="2"/>
  <c r="AK179" i="2" s="1"/>
  <c r="R179" i="2"/>
  <c r="Z179" i="2" s="1"/>
  <c r="AM179" i="2" s="1"/>
  <c r="W163" i="2"/>
  <c r="AJ163" i="2" s="1"/>
  <c r="N163" i="2"/>
  <c r="V163" i="2" s="1"/>
  <c r="AI163" i="2" s="1"/>
  <c r="CA76" i="2" s="1"/>
  <c r="AQ163" i="2"/>
  <c r="Q163" i="2"/>
  <c r="Y163" i="2" s="1"/>
  <c r="AL163" i="2" s="1"/>
  <c r="M163" i="2"/>
  <c r="U163" i="2" s="1"/>
  <c r="AH163" i="2" s="1"/>
  <c r="BZ76" i="2" s="1"/>
  <c r="S163" i="2"/>
  <c r="AA163" i="2" s="1"/>
  <c r="AN163" i="2" s="1"/>
  <c r="CD76" i="2" s="1"/>
  <c r="P163" i="2"/>
  <c r="BY76" i="2"/>
  <c r="R200" i="2"/>
  <c r="Z200" i="2" s="1"/>
  <c r="AM200" i="2" s="1"/>
  <c r="X200" i="2"/>
  <c r="AK200" i="2" s="1"/>
  <c r="X190" i="2"/>
  <c r="AK190" i="2" s="1"/>
  <c r="R190" i="2"/>
  <c r="Z190" i="2" s="1"/>
  <c r="AM190" i="2" s="1"/>
  <c r="CF176" i="2"/>
  <c r="CH176" i="2" s="1"/>
  <c r="CJ176" i="2"/>
  <c r="X174" i="2"/>
  <c r="AK174" i="2" s="1"/>
  <c r="R174" i="2"/>
  <c r="Z174" i="2" s="1"/>
  <c r="AM174" i="2" s="1"/>
  <c r="R169" i="2"/>
  <c r="Z169" i="2" s="1"/>
  <c r="AM169" i="2" s="1"/>
  <c r="X169" i="2"/>
  <c r="AK169" i="2" s="1"/>
  <c r="CJ167" i="2"/>
  <c r="CF167" i="2"/>
  <c r="CH167" i="2" s="1"/>
  <c r="X198" i="2"/>
  <c r="AK198" i="2" s="1"/>
  <c r="R198" i="2"/>
  <c r="Z198" i="2" s="1"/>
  <c r="AM198" i="2" s="1"/>
  <c r="X197" i="2"/>
  <c r="AK197" i="2" s="1"/>
  <c r="R197" i="2"/>
  <c r="Z197" i="2" s="1"/>
  <c r="AM197" i="2" s="1"/>
  <c r="CF188" i="2"/>
  <c r="CH188" i="2" s="1"/>
  <c r="CJ188" i="2"/>
  <c r="X187" i="2"/>
  <c r="AK187" i="2" s="1"/>
  <c r="R187" i="2"/>
  <c r="Z187" i="2" s="1"/>
  <c r="AM187" i="2" s="1"/>
  <c r="CF175" i="2"/>
  <c r="CH175" i="2" s="1"/>
  <c r="CJ175" i="2"/>
  <c r="CB151" i="2"/>
  <c r="CJ166" i="2"/>
  <c r="CF166" i="2"/>
  <c r="CH166" i="2" s="1"/>
  <c r="CF195" i="2"/>
  <c r="CH195" i="2" s="1"/>
  <c r="CJ195" i="2"/>
  <c r="CB159" i="2"/>
  <c r="X194" i="2"/>
  <c r="AK194" i="2" s="1"/>
  <c r="R194" i="2"/>
  <c r="Z194" i="2" s="1"/>
  <c r="AM194" i="2" s="1"/>
  <c r="CF180" i="2"/>
  <c r="CH180" i="2" s="1"/>
  <c r="CJ180" i="2"/>
  <c r="CB82" i="2"/>
  <c r="CB121" i="2"/>
  <c r="CJ172" i="2"/>
  <c r="CF172" i="2"/>
  <c r="CH172" i="2" s="1"/>
  <c r="AQ160" i="2"/>
  <c r="Q160" i="2"/>
  <c r="Y160" i="2" s="1"/>
  <c r="AL160" i="2" s="1"/>
  <c r="M160" i="2"/>
  <c r="U160" i="2" s="1"/>
  <c r="AH160" i="2" s="1"/>
  <c r="BZ73" i="2" s="1"/>
  <c r="S160" i="2"/>
  <c r="AA160" i="2" s="1"/>
  <c r="AN160" i="2" s="1"/>
  <c r="CD73" i="2" s="1"/>
  <c r="P160" i="2"/>
  <c r="W160" i="2"/>
  <c r="AJ160" i="2" s="1"/>
  <c r="N160" i="2"/>
  <c r="V160" i="2" s="1"/>
  <c r="AI160" i="2" s="1"/>
  <c r="CA73" i="2" s="1"/>
  <c r="BY73" i="2"/>
  <c r="CK147" i="2"/>
  <c r="CG147" i="2"/>
  <c r="CI147" i="2" s="1"/>
  <c r="CJ138" i="2"/>
  <c r="CF138" i="2"/>
  <c r="CH138" i="2" s="1"/>
  <c r="CB71" i="2"/>
  <c r="X136" i="2"/>
  <c r="AK136" i="2" s="1"/>
  <c r="R136" i="2"/>
  <c r="Z136" i="2" s="1"/>
  <c r="AM136" i="2" s="1"/>
  <c r="AQ125" i="2"/>
  <c r="Q125" i="2"/>
  <c r="Y125" i="2" s="1"/>
  <c r="AL125" i="2" s="1"/>
  <c r="M125" i="2"/>
  <c r="U125" i="2" s="1"/>
  <c r="AH125" i="2" s="1"/>
  <c r="BZ148" i="2" s="1"/>
  <c r="W125" i="2"/>
  <c r="AJ125" i="2" s="1"/>
  <c r="P125" i="2"/>
  <c r="BY148" i="2"/>
  <c r="S125" i="2"/>
  <c r="AA125" i="2" s="1"/>
  <c r="AN125" i="2" s="1"/>
  <c r="CD148" i="2" s="1"/>
  <c r="N125" i="2"/>
  <c r="V125" i="2" s="1"/>
  <c r="AI125" i="2" s="1"/>
  <c r="CA148" i="2" s="1"/>
  <c r="CB147" i="2"/>
  <c r="CF117" i="2"/>
  <c r="CH117" i="2" s="1"/>
  <c r="CJ117" i="2"/>
  <c r="CJ159" i="2"/>
  <c r="CF159" i="2"/>
  <c r="CH159" i="2" s="1"/>
  <c r="CB72" i="2"/>
  <c r="AQ156" i="2"/>
  <c r="Q156" i="2"/>
  <c r="Y156" i="2" s="1"/>
  <c r="AL156" i="2" s="1"/>
  <c r="M156" i="2"/>
  <c r="U156" i="2" s="1"/>
  <c r="AH156" i="2" s="1"/>
  <c r="BZ150" i="2" s="1"/>
  <c r="W156" i="2"/>
  <c r="AJ156" i="2" s="1"/>
  <c r="P156" i="2"/>
  <c r="BY150" i="2"/>
  <c r="S156" i="2"/>
  <c r="AA156" i="2" s="1"/>
  <c r="AN156" i="2" s="1"/>
  <c r="CD150" i="2" s="1"/>
  <c r="N156" i="2"/>
  <c r="V156" i="2" s="1"/>
  <c r="AI156" i="2" s="1"/>
  <c r="CA150" i="2" s="1"/>
  <c r="AQ121" i="2"/>
  <c r="Q121" i="2"/>
  <c r="Y121" i="2" s="1"/>
  <c r="AL121" i="2" s="1"/>
  <c r="M121" i="2"/>
  <c r="U121" i="2" s="1"/>
  <c r="AH121" i="2" s="1"/>
  <c r="S121" i="2"/>
  <c r="AA121" i="2" s="1"/>
  <c r="AN121" i="2" s="1"/>
  <c r="N121" i="2"/>
  <c r="V121" i="2" s="1"/>
  <c r="AI121" i="2" s="1"/>
  <c r="W121" i="2"/>
  <c r="AJ121" i="2" s="1"/>
  <c r="P121" i="2"/>
  <c r="CF158" i="2"/>
  <c r="CH158" i="2" s="1"/>
  <c r="CJ158" i="2"/>
  <c r="X139" i="2"/>
  <c r="AK139" i="2" s="1"/>
  <c r="R139" i="2"/>
  <c r="Z139" i="2" s="1"/>
  <c r="AM139" i="2" s="1"/>
  <c r="CK128" i="2"/>
  <c r="CG128" i="2"/>
  <c r="CI128" i="2" s="1"/>
  <c r="CC108" i="2"/>
  <c r="X150" i="2"/>
  <c r="AK150" i="2" s="1"/>
  <c r="R150" i="2"/>
  <c r="Z150" i="2" s="1"/>
  <c r="AM150" i="2" s="1"/>
  <c r="CB155" i="2"/>
  <c r="CJ134" i="2"/>
  <c r="CF134" i="2"/>
  <c r="CH134" i="2" s="1"/>
  <c r="R117" i="2"/>
  <c r="Z117" i="2" s="1"/>
  <c r="AM117" i="2" s="1"/>
  <c r="X117" i="2"/>
  <c r="AK117" i="2" s="1"/>
  <c r="R116" i="2"/>
  <c r="Z116" i="2" s="1"/>
  <c r="AM116" i="2" s="1"/>
  <c r="X116" i="2"/>
  <c r="AK116" i="2" s="1"/>
  <c r="CB146" i="2"/>
  <c r="CF116" i="2"/>
  <c r="CH116" i="2" s="1"/>
  <c r="CJ116" i="2"/>
  <c r="X110" i="2"/>
  <c r="AK110" i="2" s="1"/>
  <c r="R110" i="2"/>
  <c r="Z110" i="2" s="1"/>
  <c r="AM110" i="2" s="1"/>
  <c r="X109" i="2"/>
  <c r="AK109" i="2" s="1"/>
  <c r="R109" i="2"/>
  <c r="Z109" i="2" s="1"/>
  <c r="AM109" i="2" s="1"/>
  <c r="X105" i="2"/>
  <c r="AK105" i="2" s="1"/>
  <c r="R105" i="2"/>
  <c r="Z105" i="2" s="1"/>
  <c r="AM105" i="2" s="1"/>
  <c r="CJ98" i="2"/>
  <c r="CF98" i="2"/>
  <c r="CH98" i="2" s="1"/>
  <c r="X85" i="2"/>
  <c r="AK85" i="2" s="1"/>
  <c r="R85" i="2"/>
  <c r="Z85" i="2" s="1"/>
  <c r="AM85" i="2" s="1"/>
  <c r="X77" i="2"/>
  <c r="AK77" i="2" s="1"/>
  <c r="R77" i="2"/>
  <c r="Z77" i="2" s="1"/>
  <c r="AM77" i="2" s="1"/>
  <c r="AQ69" i="2"/>
  <c r="Q69" i="2"/>
  <c r="Y69" i="2" s="1"/>
  <c r="AL69" i="2" s="1"/>
  <c r="M69" i="2"/>
  <c r="U69" i="2" s="1"/>
  <c r="AH69" i="2" s="1"/>
  <c r="BZ91" i="2" s="1"/>
  <c r="S69" i="2"/>
  <c r="AA69" i="2" s="1"/>
  <c r="AN69" i="2" s="1"/>
  <c r="CD91" i="2" s="1"/>
  <c r="P69" i="2"/>
  <c r="BY91" i="2"/>
  <c r="W69" i="2"/>
  <c r="AJ69" i="2" s="1"/>
  <c r="N69" i="2"/>
  <c r="V69" i="2" s="1"/>
  <c r="AI69" i="2" s="1"/>
  <c r="CA91" i="2" s="1"/>
  <c r="BQ46" i="2"/>
  <c r="X64" i="2"/>
  <c r="AK64" i="2" s="1"/>
  <c r="R64" i="2"/>
  <c r="Z64" i="2" s="1"/>
  <c r="AM64" i="2" s="1"/>
  <c r="CF58" i="2"/>
  <c r="CH58" i="2" s="1"/>
  <c r="CJ58" i="2"/>
  <c r="CF120" i="2"/>
  <c r="CH120" i="2" s="1"/>
  <c r="CJ120" i="2"/>
  <c r="X108" i="2"/>
  <c r="AK108" i="2" s="1"/>
  <c r="R108" i="2"/>
  <c r="Z108" i="2" s="1"/>
  <c r="AM108" i="2" s="1"/>
  <c r="CJ103" i="2"/>
  <c r="CF103" i="2"/>
  <c r="CH103" i="2" s="1"/>
  <c r="X95" i="2"/>
  <c r="AK95" i="2" s="1"/>
  <c r="R95" i="2"/>
  <c r="Z95" i="2" s="1"/>
  <c r="AM95" i="2" s="1"/>
  <c r="CF77" i="2"/>
  <c r="CH77" i="2" s="1"/>
  <c r="CJ77" i="2"/>
  <c r="R67" i="2"/>
  <c r="Z67" i="2" s="1"/>
  <c r="AM67" i="2" s="1"/>
  <c r="X67" i="2"/>
  <c r="AK67" i="2" s="1"/>
  <c r="CJ64" i="2"/>
  <c r="CF64" i="2"/>
  <c r="CH64" i="2" s="1"/>
  <c r="CB55" i="2"/>
  <c r="Y29" i="2"/>
  <c r="W27" i="2" s="1"/>
  <c r="CJ119" i="2"/>
  <c r="CF119" i="2"/>
  <c r="CH119" i="2" s="1"/>
  <c r="X107" i="2"/>
  <c r="AK107" i="2" s="1"/>
  <c r="R107" i="2"/>
  <c r="Z107" i="2" s="1"/>
  <c r="AM107" i="2" s="1"/>
  <c r="CJ100" i="2"/>
  <c r="CF100" i="2"/>
  <c r="CH100" i="2" s="1"/>
  <c r="X90" i="2"/>
  <c r="AK90" i="2" s="1"/>
  <c r="R90" i="2"/>
  <c r="Z90" i="2" s="1"/>
  <c r="AM90" i="2" s="1"/>
  <c r="AQ72" i="2"/>
  <c r="Q72" i="2"/>
  <c r="Y72" i="2" s="1"/>
  <c r="AL72" i="2" s="1"/>
  <c r="M72" i="2"/>
  <c r="U72" i="2" s="1"/>
  <c r="AH72" i="2" s="1"/>
  <c r="BZ95" i="2" s="1"/>
  <c r="BY95" i="2"/>
  <c r="S72" i="2"/>
  <c r="AA72" i="2" s="1"/>
  <c r="AN72" i="2" s="1"/>
  <c r="CD95" i="2" s="1"/>
  <c r="W72" i="2"/>
  <c r="AJ72" i="2" s="1"/>
  <c r="N72" i="2"/>
  <c r="V72" i="2" s="1"/>
  <c r="AI72" i="2" s="1"/>
  <c r="CA95" i="2" s="1"/>
  <c r="P72" i="2"/>
  <c r="S54" i="2"/>
  <c r="AA54" i="2" s="1"/>
  <c r="AN54" i="2" s="1"/>
  <c r="M54" i="2"/>
  <c r="U54" i="2" s="1"/>
  <c r="AH54" i="2" s="1"/>
  <c r="AQ54" i="2"/>
  <c r="W54" i="2"/>
  <c r="AJ54" i="2" s="1"/>
  <c r="Q54" i="2"/>
  <c r="Y54" i="2" s="1"/>
  <c r="AL54" i="2" s="1"/>
  <c r="P54" i="2"/>
  <c r="N54" i="2"/>
  <c r="V54" i="2" s="1"/>
  <c r="AI54" i="2" s="1"/>
  <c r="X135" i="2"/>
  <c r="AK135" i="2" s="1"/>
  <c r="R135" i="2"/>
  <c r="Z135" i="2" s="1"/>
  <c r="AM135" i="2" s="1"/>
  <c r="CB153" i="2"/>
  <c r="CF131" i="2"/>
  <c r="CH131" i="2" s="1"/>
  <c r="CJ131" i="2"/>
  <c r="X101" i="2"/>
  <c r="AK101" i="2" s="1"/>
  <c r="R101" i="2"/>
  <c r="Z101" i="2" s="1"/>
  <c r="AM101" i="2" s="1"/>
  <c r="CJ93" i="2"/>
  <c r="CF93" i="2"/>
  <c r="CH93" i="2" s="1"/>
  <c r="CB105" i="2"/>
  <c r="CJ89" i="2"/>
  <c r="CF89" i="2"/>
  <c r="CH89" i="2" s="1"/>
  <c r="CB100" i="2"/>
  <c r="CJ80" i="2"/>
  <c r="CF80" i="2"/>
  <c r="CH80" i="2" s="1"/>
  <c r="Z27" i="2"/>
  <c r="X52" i="2"/>
  <c r="AK52" i="2" s="1"/>
  <c r="R52" i="2"/>
  <c r="Z52" i="2" s="1"/>
  <c r="AM52" i="2" s="1"/>
  <c r="CK78" i="2"/>
  <c r="CG78" i="2"/>
  <c r="CI78" i="2" s="1"/>
  <c r="CC99" i="2"/>
  <c r="X51" i="2"/>
  <c r="AK51" i="2" s="1"/>
  <c r="R51" i="2"/>
  <c r="Z51" i="2" s="1"/>
  <c r="AM51" i="2" s="1"/>
  <c r="CB43" i="2"/>
  <c r="CJ43" i="2"/>
  <c r="CF43" i="2"/>
  <c r="CH43" i="2" s="1"/>
  <c r="X57" i="2"/>
  <c r="AK57" i="2" s="1"/>
  <c r="R57" i="2"/>
  <c r="Z57" i="2" s="1"/>
  <c r="AM57" i="2" s="1"/>
  <c r="CB48" i="2"/>
  <c r="CJ48" i="2"/>
  <c r="CF48" i="2"/>
  <c r="CH48" i="2" s="1"/>
  <c r="X46" i="2"/>
  <c r="AK46" i="2" s="1"/>
  <c r="R46" i="2"/>
  <c r="Z46" i="2" s="1"/>
  <c r="AM46" i="2" s="1"/>
  <c r="CB44" i="2"/>
  <c r="CJ44" i="2"/>
  <c r="CF44" i="2"/>
  <c r="CH44" i="2" s="1"/>
  <c r="R296" i="1"/>
  <c r="Z296" i="1" s="1"/>
  <c r="AM296" i="1" s="1"/>
  <c r="X296" i="1"/>
  <c r="AK296" i="1" s="1"/>
  <c r="CF175" i="1" s="1"/>
  <c r="X298" i="1"/>
  <c r="AK298" i="1" s="1"/>
  <c r="CF179" i="1" s="1"/>
  <c r="R298" i="1"/>
  <c r="Z298" i="1" s="1"/>
  <c r="AM298" i="1" s="1"/>
  <c r="X297" i="1"/>
  <c r="AK297" i="1" s="1"/>
  <c r="CF178" i="1" s="1"/>
  <c r="R297" i="1"/>
  <c r="Z297" i="1" s="1"/>
  <c r="AM297" i="1" s="1"/>
  <c r="X295" i="1"/>
  <c r="AK295" i="1" s="1"/>
  <c r="CF174" i="1" s="1"/>
  <c r="R295" i="1"/>
  <c r="Z295" i="1" s="1"/>
  <c r="AM295" i="1" s="1"/>
  <c r="AO290" i="1"/>
  <c r="AV290" i="1"/>
  <c r="AO293" i="1"/>
  <c r="AV293" i="1"/>
  <c r="AV288" i="1"/>
  <c r="AO288" i="1"/>
  <c r="AO289" i="1"/>
  <c r="AV289" i="1"/>
  <c r="AV286" i="1"/>
  <c r="AO286" i="1"/>
  <c r="AV285" i="1"/>
  <c r="AO285" i="1"/>
  <c r="X279" i="1"/>
  <c r="AK279" i="1" s="1"/>
  <c r="R279" i="1"/>
  <c r="Z279" i="1" s="1"/>
  <c r="AM279" i="1" s="1"/>
  <c r="Q278" i="1"/>
  <c r="Y278" i="1" s="1"/>
  <c r="AL278" i="1" s="1"/>
  <c r="M278" i="1"/>
  <c r="U278" i="1" s="1"/>
  <c r="AH278" i="1" s="1"/>
  <c r="S278" i="1"/>
  <c r="AA278" i="1" s="1"/>
  <c r="AN278" i="1" s="1"/>
  <c r="W278" i="1"/>
  <c r="AJ278" i="1" s="1"/>
  <c r="N278" i="1"/>
  <c r="V278" i="1" s="1"/>
  <c r="AI278" i="1" s="1"/>
  <c r="P278" i="1"/>
  <c r="AV277" i="1"/>
  <c r="AO277" i="1"/>
  <c r="X271" i="1"/>
  <c r="AK271" i="1" s="1"/>
  <c r="CF168" i="1" s="1"/>
  <c r="R271" i="1"/>
  <c r="Z271" i="1" s="1"/>
  <c r="AM271" i="1" s="1"/>
  <c r="AO275" i="1"/>
  <c r="AV275" i="1"/>
  <c r="X272" i="1"/>
  <c r="AK272" i="1" s="1"/>
  <c r="CF169" i="1" s="1"/>
  <c r="R272" i="1"/>
  <c r="Z272" i="1" s="1"/>
  <c r="AM272" i="1" s="1"/>
  <c r="AV276" i="1"/>
  <c r="AO276" i="1"/>
  <c r="R274" i="1"/>
  <c r="Z274" i="1" s="1"/>
  <c r="AM274" i="1" s="1"/>
  <c r="X274" i="1"/>
  <c r="AK274" i="1" s="1"/>
  <c r="AV269" i="1"/>
  <c r="AO269" i="1"/>
  <c r="W251" i="1"/>
  <c r="AJ251" i="1" s="1"/>
  <c r="N251" i="1"/>
  <c r="V251" i="1" s="1"/>
  <c r="AI251" i="1" s="1"/>
  <c r="CD171" i="1" s="1"/>
  <c r="Q251" i="1"/>
  <c r="Y251" i="1" s="1"/>
  <c r="AL251" i="1" s="1"/>
  <c r="M251" i="1"/>
  <c r="U251" i="1" s="1"/>
  <c r="AH251" i="1" s="1"/>
  <c r="CC171" i="1" s="1"/>
  <c r="S251" i="1"/>
  <c r="AA251" i="1" s="1"/>
  <c r="AN251" i="1" s="1"/>
  <c r="CG171" i="1" s="1"/>
  <c r="P251" i="1"/>
  <c r="AO262" i="1"/>
  <c r="AV262" i="1"/>
  <c r="AO254" i="1"/>
  <c r="AV254" i="1"/>
  <c r="X265" i="1"/>
  <c r="AK265" i="1" s="1"/>
  <c r="R265" i="1"/>
  <c r="Z265" i="1" s="1"/>
  <c r="AM265" i="1" s="1"/>
  <c r="AV261" i="1"/>
  <c r="AO261" i="1"/>
  <c r="R259" i="1"/>
  <c r="Z259" i="1" s="1"/>
  <c r="AM259" i="1" s="1"/>
  <c r="X259" i="1"/>
  <c r="AK259" i="1" s="1"/>
  <c r="X257" i="1"/>
  <c r="AK257" i="1" s="1"/>
  <c r="R257" i="1"/>
  <c r="Z257" i="1" s="1"/>
  <c r="AM257" i="1" s="1"/>
  <c r="AV253" i="1"/>
  <c r="AO253" i="1"/>
  <c r="X244" i="1"/>
  <c r="AK244" i="1" s="1"/>
  <c r="R244" i="1"/>
  <c r="Z244" i="1" s="1"/>
  <c r="AM244" i="1" s="1"/>
  <c r="X243" i="1"/>
  <c r="AK243" i="1" s="1"/>
  <c r="AO237" i="1"/>
  <c r="AV237" i="1"/>
  <c r="AO246" i="1"/>
  <c r="AV246" i="1"/>
  <c r="AO233" i="1"/>
  <c r="AV233" i="1"/>
  <c r="X247" i="1"/>
  <c r="AK247" i="1" s="1"/>
  <c r="CF157" i="1" s="1"/>
  <c r="R247" i="1"/>
  <c r="Z247" i="1" s="1"/>
  <c r="AM247" i="1" s="1"/>
  <c r="AO218" i="1"/>
  <c r="AV218" i="1"/>
  <c r="X231" i="1"/>
  <c r="AK231" i="1" s="1"/>
  <c r="R231" i="1"/>
  <c r="Z231" i="1" s="1"/>
  <c r="AM231" i="1" s="1"/>
  <c r="X229" i="1"/>
  <c r="AK229" i="1" s="1"/>
  <c r="CF139" i="1" s="1"/>
  <c r="R229" i="1"/>
  <c r="Z229" i="1" s="1"/>
  <c r="AM229" i="1" s="1"/>
  <c r="AO223" i="1"/>
  <c r="AV223" i="1"/>
  <c r="AO230" i="1"/>
  <c r="AV230" i="1"/>
  <c r="AO227" i="1"/>
  <c r="AV227" i="1"/>
  <c r="X219" i="1"/>
  <c r="AK219" i="1" s="1"/>
  <c r="R219" i="1"/>
  <c r="Z219" i="1" s="1"/>
  <c r="AM219" i="1" s="1"/>
  <c r="X198" i="1"/>
  <c r="AK198" i="1" s="1"/>
  <c r="R198" i="1"/>
  <c r="Z198" i="1" s="1"/>
  <c r="AM198" i="1" s="1"/>
  <c r="AO197" i="1"/>
  <c r="AV197" i="1"/>
  <c r="X212" i="1"/>
  <c r="AK212" i="1" s="1"/>
  <c r="CF122" i="1" s="1"/>
  <c r="R212" i="1"/>
  <c r="Z212" i="1" s="1"/>
  <c r="AM212" i="1" s="1"/>
  <c r="AO210" i="1"/>
  <c r="AV210" i="1"/>
  <c r="AV199" i="1"/>
  <c r="AO199" i="1"/>
  <c r="AO178" i="1"/>
  <c r="AV178" i="1"/>
  <c r="AO177" i="1"/>
  <c r="AV177" i="1"/>
  <c r="X168" i="1"/>
  <c r="AK168" i="1" s="1"/>
  <c r="CF84" i="1" s="1"/>
  <c r="R168" i="1"/>
  <c r="Z168" i="1" s="1"/>
  <c r="AM168" i="1" s="1"/>
  <c r="AV167" i="1"/>
  <c r="AO167" i="1"/>
  <c r="AO164" i="1"/>
  <c r="AV164" i="1"/>
  <c r="X163" i="1"/>
  <c r="AK163" i="1" s="1"/>
  <c r="R163" i="1"/>
  <c r="Z163" i="1" s="1"/>
  <c r="AM163" i="1" s="1"/>
  <c r="X189" i="1"/>
  <c r="AK189" i="1" s="1"/>
  <c r="CF152" i="1" s="1"/>
  <c r="R189" i="1"/>
  <c r="Z189" i="1" s="1"/>
  <c r="AM189" i="1" s="1"/>
  <c r="AO185" i="1"/>
  <c r="AV185" i="1"/>
  <c r="X176" i="1"/>
  <c r="AK176" i="1" s="1"/>
  <c r="CF107" i="1" s="1"/>
  <c r="R176" i="1"/>
  <c r="Z176" i="1" s="1"/>
  <c r="AM176" i="1" s="1"/>
  <c r="AV175" i="1"/>
  <c r="AO175" i="1"/>
  <c r="R196" i="1"/>
  <c r="Z196" i="1" s="1"/>
  <c r="AM196" i="1" s="1"/>
  <c r="X196" i="1"/>
  <c r="AK196" i="1" s="1"/>
  <c r="X192" i="1"/>
  <c r="AK192" i="1" s="1"/>
  <c r="CF112" i="1" s="1"/>
  <c r="R192" i="1"/>
  <c r="Z192" i="1" s="1"/>
  <c r="AM192" i="1" s="1"/>
  <c r="AV188" i="1"/>
  <c r="AO188" i="1"/>
  <c r="R186" i="1"/>
  <c r="Z186" i="1" s="1"/>
  <c r="AM186" i="1" s="1"/>
  <c r="X186" i="1"/>
  <c r="AK186" i="1" s="1"/>
  <c r="CF134" i="1" s="1"/>
  <c r="X184" i="1"/>
  <c r="AK184" i="1" s="1"/>
  <c r="CF132" i="1" s="1"/>
  <c r="R184" i="1"/>
  <c r="Z184" i="1" s="1"/>
  <c r="AM184" i="1" s="1"/>
  <c r="X174" i="1"/>
  <c r="AK174" i="1" s="1"/>
  <c r="CF105" i="1" s="1"/>
  <c r="R174" i="1"/>
  <c r="Z174" i="1" s="1"/>
  <c r="AM174" i="1" s="1"/>
  <c r="R173" i="1"/>
  <c r="Z173" i="1" s="1"/>
  <c r="AM173" i="1" s="1"/>
  <c r="X173" i="1"/>
  <c r="AK173" i="1" s="1"/>
  <c r="CF104" i="1" s="1"/>
  <c r="X171" i="1"/>
  <c r="AK171" i="1" s="1"/>
  <c r="CF145" i="1" s="1"/>
  <c r="R171" i="1"/>
  <c r="Z171" i="1" s="1"/>
  <c r="AM171" i="1" s="1"/>
  <c r="AO187" i="1"/>
  <c r="AV187" i="1"/>
  <c r="X161" i="1"/>
  <c r="AK161" i="1" s="1"/>
  <c r="R161" i="1"/>
  <c r="Z161" i="1" s="1"/>
  <c r="AM161" i="1" s="1"/>
  <c r="S155" i="1"/>
  <c r="AA155" i="1" s="1"/>
  <c r="AN155" i="1" s="1"/>
  <c r="CG129" i="1" s="1"/>
  <c r="W155" i="1"/>
  <c r="AJ155" i="1" s="1"/>
  <c r="N155" i="1"/>
  <c r="V155" i="1" s="1"/>
  <c r="AI155" i="1" s="1"/>
  <c r="CD129" i="1" s="1"/>
  <c r="Q155" i="1"/>
  <c r="Y155" i="1" s="1"/>
  <c r="AL155" i="1" s="1"/>
  <c r="M155" i="1"/>
  <c r="U155" i="1" s="1"/>
  <c r="AH155" i="1" s="1"/>
  <c r="CC129" i="1" s="1"/>
  <c r="P155" i="1"/>
  <c r="X133" i="1"/>
  <c r="AK133" i="1" s="1"/>
  <c r="R133" i="1"/>
  <c r="Z133" i="1" s="1"/>
  <c r="AM133" i="1" s="1"/>
  <c r="X159" i="1"/>
  <c r="AK159" i="1" s="1"/>
  <c r="R159" i="1"/>
  <c r="Z159" i="1" s="1"/>
  <c r="AM159" i="1" s="1"/>
  <c r="AO149" i="1"/>
  <c r="AV149" i="1"/>
  <c r="AV148" i="1"/>
  <c r="AO148" i="1"/>
  <c r="AO147" i="1"/>
  <c r="AV147" i="1"/>
  <c r="X179" i="1"/>
  <c r="AK179" i="1" s="1"/>
  <c r="CF146" i="1" s="1"/>
  <c r="R179" i="1"/>
  <c r="Z179" i="1" s="1"/>
  <c r="AM179" i="1" s="1"/>
  <c r="X172" i="1"/>
  <c r="AK172" i="1" s="1"/>
  <c r="R172" i="1"/>
  <c r="Z172" i="1" s="1"/>
  <c r="AM172" i="1" s="1"/>
  <c r="R165" i="1"/>
  <c r="Z165" i="1" s="1"/>
  <c r="AM165" i="1" s="1"/>
  <c r="X165" i="1"/>
  <c r="AK165" i="1" s="1"/>
  <c r="CF81" i="1" s="1"/>
  <c r="R139" i="1"/>
  <c r="Z139" i="1" s="1"/>
  <c r="AM139" i="1" s="1"/>
  <c r="X139" i="1"/>
  <c r="AK139" i="1" s="1"/>
  <c r="AP132" i="1"/>
  <c r="CT132" i="1" s="1"/>
  <c r="CU132" i="1" s="1"/>
  <c r="AS132" i="1"/>
  <c r="X112" i="1"/>
  <c r="AK112" i="1" s="1"/>
  <c r="R112" i="1"/>
  <c r="Z112" i="1" s="1"/>
  <c r="AM112" i="1" s="1"/>
  <c r="AO152" i="1"/>
  <c r="AO151" i="1"/>
  <c r="AV151" i="1"/>
  <c r="AO150" i="1"/>
  <c r="AV150" i="1"/>
  <c r="S126" i="1"/>
  <c r="AA126" i="1" s="1"/>
  <c r="AN126" i="1" s="1"/>
  <c r="CG142" i="1" s="1"/>
  <c r="W126" i="1"/>
  <c r="AJ126" i="1" s="1"/>
  <c r="N126" i="1"/>
  <c r="V126" i="1" s="1"/>
  <c r="AI126" i="1" s="1"/>
  <c r="CD142" i="1" s="1"/>
  <c r="Q126" i="1"/>
  <c r="Y126" i="1" s="1"/>
  <c r="AL126" i="1" s="1"/>
  <c r="M126" i="1"/>
  <c r="U126" i="1" s="1"/>
  <c r="AH126" i="1" s="1"/>
  <c r="CC142" i="1" s="1"/>
  <c r="P126" i="1"/>
  <c r="S122" i="1"/>
  <c r="AA122" i="1" s="1"/>
  <c r="AN122" i="1" s="1"/>
  <c r="CG98" i="1" s="1"/>
  <c r="W122" i="1"/>
  <c r="AJ122" i="1" s="1"/>
  <c r="N122" i="1"/>
  <c r="V122" i="1" s="1"/>
  <c r="AI122" i="1" s="1"/>
  <c r="CD98" i="1" s="1"/>
  <c r="Q122" i="1"/>
  <c r="Y122" i="1" s="1"/>
  <c r="AL122" i="1" s="1"/>
  <c r="M122" i="1"/>
  <c r="U122" i="1" s="1"/>
  <c r="AH122" i="1" s="1"/>
  <c r="CC98" i="1" s="1"/>
  <c r="P122" i="1"/>
  <c r="AP136" i="1"/>
  <c r="CT136" i="1" s="1"/>
  <c r="CU136" i="1" s="1"/>
  <c r="AS136" i="1"/>
  <c r="R128" i="1"/>
  <c r="Z128" i="1" s="1"/>
  <c r="AM128" i="1" s="1"/>
  <c r="X128" i="1"/>
  <c r="AK128" i="1" s="1"/>
  <c r="CF71" i="1" s="1"/>
  <c r="AO138" i="1"/>
  <c r="AV138" i="1"/>
  <c r="AV119" i="1"/>
  <c r="AO119" i="1"/>
  <c r="R113" i="1"/>
  <c r="Z113" i="1" s="1"/>
  <c r="AM113" i="1" s="1"/>
  <c r="X113" i="1"/>
  <c r="AK113" i="1" s="1"/>
  <c r="AO105" i="1"/>
  <c r="AV105" i="1"/>
  <c r="X87" i="1"/>
  <c r="AK87" i="1" s="1"/>
  <c r="CF88" i="1" s="1"/>
  <c r="R87" i="1"/>
  <c r="Z87" i="1" s="1"/>
  <c r="AM87" i="1" s="1"/>
  <c r="A302" i="1"/>
  <c r="Z12" i="1"/>
  <c r="AV104" i="1"/>
  <c r="AO104" i="1"/>
  <c r="AO94" i="1"/>
  <c r="AV94" i="1"/>
  <c r="X89" i="1"/>
  <c r="AK89" i="1" s="1"/>
  <c r="CF57" i="1" s="1"/>
  <c r="R89" i="1"/>
  <c r="Z89" i="1" s="1"/>
  <c r="AM89" i="1" s="1"/>
  <c r="Z13" i="1"/>
  <c r="R121" i="1"/>
  <c r="Z121" i="1" s="1"/>
  <c r="AM121" i="1" s="1"/>
  <c r="X121" i="1"/>
  <c r="AK121" i="1" s="1"/>
  <c r="CF97" i="1" s="1"/>
  <c r="AV117" i="1"/>
  <c r="AO117" i="1"/>
  <c r="X107" i="1"/>
  <c r="AK107" i="1" s="1"/>
  <c r="R107" i="1"/>
  <c r="Z107" i="1" s="1"/>
  <c r="AM107" i="1" s="1"/>
  <c r="AO103" i="1"/>
  <c r="AV103" i="1"/>
  <c r="AO93" i="1"/>
  <c r="AV93" i="1"/>
  <c r="AO82" i="1"/>
  <c r="AV82" i="1"/>
  <c r="AO79" i="1"/>
  <c r="AV79" i="1"/>
  <c r="X68" i="1"/>
  <c r="AK68" i="1" s="1"/>
  <c r="CF49" i="1" s="1"/>
  <c r="R68" i="1"/>
  <c r="Z68" i="1" s="1"/>
  <c r="AM68" i="1" s="1"/>
  <c r="X59" i="1"/>
  <c r="AK59" i="1" s="1"/>
  <c r="CF61" i="1" s="1"/>
  <c r="R59" i="1"/>
  <c r="Z59" i="1" s="1"/>
  <c r="AM59" i="1" s="1"/>
  <c r="X50" i="1"/>
  <c r="AK50" i="1" s="1"/>
  <c r="R50" i="1"/>
  <c r="Z50" i="1" s="1"/>
  <c r="AM50" i="1" s="1"/>
  <c r="AO49" i="1"/>
  <c r="AV49" i="1"/>
  <c r="AO72" i="1"/>
  <c r="AV72" i="1"/>
  <c r="AO70" i="1"/>
  <c r="AV70" i="1"/>
  <c r="X57" i="1"/>
  <c r="AK57" i="1" s="1"/>
  <c r="R57" i="1"/>
  <c r="Z57" i="1" s="1"/>
  <c r="AM57" i="1" s="1"/>
  <c r="AO54" i="1"/>
  <c r="AV54" i="1"/>
  <c r="AO48" i="1"/>
  <c r="AV48" i="1"/>
  <c r="AO46" i="1"/>
  <c r="AV46" i="1"/>
  <c r="AO44" i="1"/>
  <c r="AV44" i="1"/>
  <c r="AO42" i="1"/>
  <c r="AV42" i="1"/>
  <c r="X69" i="1"/>
  <c r="AK69" i="1" s="1"/>
  <c r="CF50" i="1" s="1"/>
  <c r="R69" i="1"/>
  <c r="Z69" i="1" s="1"/>
  <c r="AM69" i="1" s="1"/>
  <c r="AO61" i="1"/>
  <c r="AV61" i="1"/>
  <c r="R75" i="1"/>
  <c r="Z75" i="1" s="1"/>
  <c r="AM75" i="1" s="1"/>
  <c r="X75" i="1"/>
  <c r="AK75" i="1" s="1"/>
  <c r="X73" i="1"/>
  <c r="AK73" i="1" s="1"/>
  <c r="R73" i="1"/>
  <c r="Z73" i="1" s="1"/>
  <c r="AM73" i="1" s="1"/>
  <c r="X66" i="1"/>
  <c r="AK66" i="1" s="1"/>
  <c r="R66" i="1"/>
  <c r="Z66" i="1" s="1"/>
  <c r="AM66" i="1" s="1"/>
  <c r="X60" i="1"/>
  <c r="AK60" i="1" s="1"/>
  <c r="CF62" i="1" s="1"/>
  <c r="R60" i="1"/>
  <c r="Z60" i="1" s="1"/>
  <c r="AM60" i="1" s="1"/>
  <c r="X58" i="1"/>
  <c r="AK58" i="1" s="1"/>
  <c r="CF59" i="1" s="1"/>
  <c r="R58" i="1"/>
  <c r="Z58" i="1" s="1"/>
  <c r="AM58" i="1" s="1"/>
  <c r="X52" i="1"/>
  <c r="AK52" i="1" s="1"/>
  <c r="R52" i="1"/>
  <c r="Z52" i="1" s="1"/>
  <c r="AM52" i="1" s="1"/>
  <c r="AO51" i="1"/>
  <c r="AV51" i="1"/>
  <c r="Y40" i="1"/>
  <c r="Q39" i="1"/>
  <c r="Q38" i="1" s="1"/>
  <c r="AJ40" i="1"/>
  <c r="X40" i="1"/>
  <c r="P39" i="1"/>
  <c r="P38" i="1" s="1"/>
  <c r="R40" i="1"/>
  <c r="AO296" i="1"/>
  <c r="AV296" i="1"/>
  <c r="AO295" i="1"/>
  <c r="AV295" i="1"/>
  <c r="X292" i="1"/>
  <c r="AK292" i="1" s="1"/>
  <c r="CF177" i="1" s="1"/>
  <c r="R292" i="1"/>
  <c r="Z292" i="1" s="1"/>
  <c r="AM292" i="1" s="1"/>
  <c r="X291" i="1"/>
  <c r="AK291" i="1" s="1"/>
  <c r="R291" i="1"/>
  <c r="Z291" i="1" s="1"/>
  <c r="AM291" i="1" s="1"/>
  <c r="X287" i="1"/>
  <c r="AK287" i="1" s="1"/>
  <c r="R287" i="1"/>
  <c r="Z287" i="1" s="1"/>
  <c r="AM287" i="1" s="1"/>
  <c r="AV283" i="1"/>
  <c r="AO283" i="1"/>
  <c r="R281" i="1"/>
  <c r="Z281" i="1" s="1"/>
  <c r="AM281" i="1" s="1"/>
  <c r="X281" i="1"/>
  <c r="AK281" i="1" s="1"/>
  <c r="X284" i="1"/>
  <c r="AK284" i="1" s="1"/>
  <c r="R284" i="1"/>
  <c r="Z284" i="1" s="1"/>
  <c r="AM284" i="1" s="1"/>
  <c r="AO282" i="1"/>
  <c r="AV282" i="1"/>
  <c r="X285" i="1"/>
  <c r="AK285" i="1" s="1"/>
  <c r="R285" i="1"/>
  <c r="Z285" i="1" s="1"/>
  <c r="AM285" i="1" s="1"/>
  <c r="X280" i="1"/>
  <c r="AK280" i="1" s="1"/>
  <c r="R280" i="1"/>
  <c r="Z280" i="1" s="1"/>
  <c r="AM280" i="1" s="1"/>
  <c r="AV268" i="1"/>
  <c r="AO268" i="1"/>
  <c r="X276" i="1"/>
  <c r="AK276" i="1" s="1"/>
  <c r="R276" i="1"/>
  <c r="Z276" i="1" s="1"/>
  <c r="AM276" i="1" s="1"/>
  <c r="AO274" i="1"/>
  <c r="AV274" i="1"/>
  <c r="AO267" i="1"/>
  <c r="AV267" i="1"/>
  <c r="R266" i="1"/>
  <c r="Z266" i="1" s="1"/>
  <c r="AM266" i="1" s="1"/>
  <c r="X266" i="1"/>
  <c r="AK266" i="1" s="1"/>
  <c r="CF163" i="1" s="1"/>
  <c r="AO264" i="1"/>
  <c r="AV264" i="1"/>
  <c r="X260" i="1"/>
  <c r="AK260" i="1" s="1"/>
  <c r="R260" i="1"/>
  <c r="Z260" i="1" s="1"/>
  <c r="AM260" i="1" s="1"/>
  <c r="X258" i="1"/>
  <c r="AK258" i="1" s="1"/>
  <c r="R258" i="1"/>
  <c r="Z258" i="1" s="1"/>
  <c r="AM258" i="1" s="1"/>
  <c r="AO256" i="1"/>
  <c r="AV256" i="1"/>
  <c r="X252" i="1"/>
  <c r="AK252" i="1" s="1"/>
  <c r="CF160" i="1" s="1"/>
  <c r="R252" i="1"/>
  <c r="Z252" i="1" s="1"/>
  <c r="AM252" i="1" s="1"/>
  <c r="AO259" i="1"/>
  <c r="AV259" i="1"/>
  <c r="AV250" i="1"/>
  <c r="AO250" i="1"/>
  <c r="R238" i="1"/>
  <c r="Z238" i="1" s="1"/>
  <c r="AM238" i="1" s="1"/>
  <c r="X238" i="1"/>
  <c r="AK238" i="1" s="1"/>
  <c r="AV240" i="1"/>
  <c r="AO240" i="1"/>
  <c r="AO239" i="1"/>
  <c r="AV239" i="1"/>
  <c r="X248" i="1"/>
  <c r="AK248" i="1" s="1"/>
  <c r="CF158" i="1" s="1"/>
  <c r="R248" i="1"/>
  <c r="Z248" i="1" s="1"/>
  <c r="AM248" i="1" s="1"/>
  <c r="X241" i="1"/>
  <c r="AK241" i="1" s="1"/>
  <c r="R241" i="1"/>
  <c r="Z241" i="1" s="1"/>
  <c r="AM241" i="1" s="1"/>
  <c r="R234" i="1"/>
  <c r="Z234" i="1" s="1"/>
  <c r="AM234" i="1" s="1"/>
  <c r="X234" i="1"/>
  <c r="AK234" i="1" s="1"/>
  <c r="CF153" i="1" s="1"/>
  <c r="R242" i="1"/>
  <c r="Z242" i="1" s="1"/>
  <c r="AM242" i="1" s="1"/>
  <c r="X242" i="1"/>
  <c r="AK242" i="1" s="1"/>
  <c r="X236" i="1"/>
  <c r="AK236" i="1" s="1"/>
  <c r="CF125" i="1" s="1"/>
  <c r="R236" i="1"/>
  <c r="Z236" i="1" s="1"/>
  <c r="AM236" i="1" s="1"/>
  <c r="X235" i="1"/>
  <c r="AK235" i="1" s="1"/>
  <c r="CF154" i="1" s="1"/>
  <c r="R235" i="1"/>
  <c r="Z235" i="1" s="1"/>
  <c r="AM235" i="1" s="1"/>
  <c r="AV228" i="1"/>
  <c r="AO228" i="1"/>
  <c r="X220" i="1"/>
  <c r="AK220" i="1" s="1"/>
  <c r="R220" i="1"/>
  <c r="Z220" i="1" s="1"/>
  <c r="AM220" i="1" s="1"/>
  <c r="X217" i="1"/>
  <c r="AK217" i="1" s="1"/>
  <c r="R217" i="1"/>
  <c r="Z217" i="1" s="1"/>
  <c r="AM217" i="1" s="1"/>
  <c r="AO229" i="1"/>
  <c r="AV229" i="1"/>
  <c r="AV216" i="1"/>
  <c r="AO216" i="1"/>
  <c r="X232" i="1"/>
  <c r="AK232" i="1" s="1"/>
  <c r="CF123" i="1" s="1"/>
  <c r="R232" i="1"/>
  <c r="Z232" i="1" s="1"/>
  <c r="AM232" i="1" s="1"/>
  <c r="AV224" i="1"/>
  <c r="AO224" i="1"/>
  <c r="R222" i="1"/>
  <c r="Z222" i="1" s="1"/>
  <c r="AM222" i="1" s="1"/>
  <c r="X222" i="1"/>
  <c r="AK222" i="1" s="1"/>
  <c r="X215" i="1"/>
  <c r="AK215" i="1" s="1"/>
  <c r="R215" i="1"/>
  <c r="Z215" i="1" s="1"/>
  <c r="AM215" i="1" s="1"/>
  <c r="X211" i="1"/>
  <c r="AK211" i="1" s="1"/>
  <c r="CF121" i="1" s="1"/>
  <c r="R211" i="1"/>
  <c r="Z211" i="1" s="1"/>
  <c r="AM211" i="1" s="1"/>
  <c r="X214" i="1"/>
  <c r="AK214" i="1" s="1"/>
  <c r="R214" i="1"/>
  <c r="Z214" i="1" s="1"/>
  <c r="AM214" i="1" s="1"/>
  <c r="AO212" i="1"/>
  <c r="AV212" i="1"/>
  <c r="AV194" i="1"/>
  <c r="AO194" i="1"/>
  <c r="R209" i="1"/>
  <c r="Z209" i="1" s="1"/>
  <c r="AM209" i="1" s="1"/>
  <c r="X209" i="1"/>
  <c r="AK209" i="1" s="1"/>
  <c r="CF119" i="1" s="1"/>
  <c r="X207" i="1"/>
  <c r="AK207" i="1" s="1"/>
  <c r="CF117" i="1" s="1"/>
  <c r="R207" i="1"/>
  <c r="Z207" i="1" s="1"/>
  <c r="AM207" i="1" s="1"/>
  <c r="X206" i="1"/>
  <c r="AK206" i="1" s="1"/>
  <c r="CF116" i="1" s="1"/>
  <c r="R206" i="1"/>
  <c r="Z206" i="1" s="1"/>
  <c r="AM206" i="1" s="1"/>
  <c r="X204" i="1"/>
  <c r="AK204" i="1" s="1"/>
  <c r="R204" i="1"/>
  <c r="Z204" i="1" s="1"/>
  <c r="AM204" i="1" s="1"/>
  <c r="AO202" i="1"/>
  <c r="AV202" i="1"/>
  <c r="R205" i="1"/>
  <c r="Z205" i="1" s="1"/>
  <c r="AM205" i="1" s="1"/>
  <c r="X205" i="1"/>
  <c r="AK205" i="1" s="1"/>
  <c r="CF155" i="1" s="1"/>
  <c r="X203" i="1"/>
  <c r="AK203" i="1" s="1"/>
  <c r="R203" i="1"/>
  <c r="Z203" i="1" s="1"/>
  <c r="AM203" i="1" s="1"/>
  <c r="X193" i="1"/>
  <c r="AK193" i="1" s="1"/>
  <c r="CF113" i="1" s="1"/>
  <c r="R193" i="1"/>
  <c r="Z193" i="1" s="1"/>
  <c r="AM193" i="1" s="1"/>
  <c r="AO189" i="1"/>
  <c r="AV189" i="1"/>
  <c r="AO196" i="1"/>
  <c r="AV196" i="1"/>
  <c r="AO186" i="1"/>
  <c r="AV186" i="1"/>
  <c r="AO174" i="1"/>
  <c r="AV174" i="1"/>
  <c r="AO173" i="1"/>
  <c r="AV173" i="1"/>
  <c r="X166" i="1"/>
  <c r="AK166" i="1" s="1"/>
  <c r="CF82" i="1" s="1"/>
  <c r="R166" i="1"/>
  <c r="Z166" i="1" s="1"/>
  <c r="AM166" i="1" s="1"/>
  <c r="AO191" i="1"/>
  <c r="AV191" i="1"/>
  <c r="X183" i="1"/>
  <c r="AK183" i="1" s="1"/>
  <c r="CF131" i="1" s="1"/>
  <c r="R183" i="1"/>
  <c r="Z183" i="1" s="1"/>
  <c r="AM183" i="1" s="1"/>
  <c r="AV160" i="1"/>
  <c r="AO160" i="1"/>
  <c r="AO157" i="1"/>
  <c r="AV157" i="1"/>
  <c r="AV156" i="1"/>
  <c r="AO156" i="1"/>
  <c r="R162" i="1"/>
  <c r="Z162" i="1" s="1"/>
  <c r="AM162" i="1" s="1"/>
  <c r="X162" i="1"/>
  <c r="AK162" i="1" s="1"/>
  <c r="AV144" i="1"/>
  <c r="AO144" i="1"/>
  <c r="AV136" i="1"/>
  <c r="AO136" i="1"/>
  <c r="AV132" i="1"/>
  <c r="AO132" i="1"/>
  <c r="X180" i="1"/>
  <c r="AK180" i="1" s="1"/>
  <c r="CF150" i="1" s="1"/>
  <c r="R180" i="1"/>
  <c r="Z180" i="1" s="1"/>
  <c r="AM180" i="1" s="1"/>
  <c r="X170" i="1"/>
  <c r="AK170" i="1" s="1"/>
  <c r="CF144" i="1" s="1"/>
  <c r="R170" i="1"/>
  <c r="Z170" i="1" s="1"/>
  <c r="AM170" i="1" s="1"/>
  <c r="R169" i="1"/>
  <c r="Z169" i="1" s="1"/>
  <c r="AM169" i="1" s="1"/>
  <c r="X169" i="1"/>
  <c r="AK169" i="1" s="1"/>
  <c r="CF85" i="1" s="1"/>
  <c r="AO165" i="1"/>
  <c r="AV165" i="1"/>
  <c r="AQ162" i="1"/>
  <c r="AR162" i="1" s="1"/>
  <c r="AU162" i="1"/>
  <c r="R131" i="1"/>
  <c r="Z131" i="1" s="1"/>
  <c r="AM131" i="1" s="1"/>
  <c r="X131" i="1"/>
  <c r="AK131" i="1" s="1"/>
  <c r="CF74" i="1" s="1"/>
  <c r="AO120" i="1"/>
  <c r="AV120" i="1"/>
  <c r="R154" i="1"/>
  <c r="Z154" i="1" s="1"/>
  <c r="AM154" i="1" s="1"/>
  <c r="X154" i="1"/>
  <c r="AK154" i="1" s="1"/>
  <c r="CF79" i="1" s="1"/>
  <c r="X153" i="1"/>
  <c r="AK153" i="1" s="1"/>
  <c r="CF78" i="1" s="1"/>
  <c r="R153" i="1"/>
  <c r="Z153" i="1" s="1"/>
  <c r="AM153" i="1" s="1"/>
  <c r="R142" i="1"/>
  <c r="Z142" i="1" s="1"/>
  <c r="AM142" i="1" s="1"/>
  <c r="X142" i="1"/>
  <c r="AK142" i="1" s="1"/>
  <c r="AV127" i="1"/>
  <c r="AO127" i="1"/>
  <c r="AO112" i="1"/>
  <c r="AV112" i="1"/>
  <c r="R134" i="1"/>
  <c r="Z134" i="1" s="1"/>
  <c r="AM134" i="1" s="1"/>
  <c r="X134" i="1"/>
  <c r="AK134" i="1" s="1"/>
  <c r="AV123" i="1"/>
  <c r="AO123" i="1"/>
  <c r="Q116" i="1"/>
  <c r="Y116" i="1" s="1"/>
  <c r="AL116" i="1" s="1"/>
  <c r="M116" i="1"/>
  <c r="U116" i="1" s="1"/>
  <c r="AH116" i="1" s="1"/>
  <c r="CC140" i="1" s="1"/>
  <c r="S116" i="1"/>
  <c r="AA116" i="1" s="1"/>
  <c r="AN116" i="1" s="1"/>
  <c r="CG140" i="1" s="1"/>
  <c r="W116" i="1"/>
  <c r="AJ116" i="1" s="1"/>
  <c r="N116" i="1"/>
  <c r="V116" i="1" s="1"/>
  <c r="AI116" i="1" s="1"/>
  <c r="CD140" i="1" s="1"/>
  <c r="P116" i="1"/>
  <c r="S110" i="1"/>
  <c r="AA110" i="1" s="1"/>
  <c r="AN110" i="1" s="1"/>
  <c r="CG128" i="1" s="1"/>
  <c r="Q110" i="1"/>
  <c r="Y110" i="1" s="1"/>
  <c r="AL110" i="1" s="1"/>
  <c r="M110" i="1"/>
  <c r="U110" i="1" s="1"/>
  <c r="AH110" i="1" s="1"/>
  <c r="CC128" i="1" s="1"/>
  <c r="W110" i="1"/>
  <c r="AJ110" i="1" s="1"/>
  <c r="N110" i="1"/>
  <c r="V110" i="1" s="1"/>
  <c r="AI110" i="1" s="1"/>
  <c r="CD128" i="1" s="1"/>
  <c r="P110" i="1"/>
  <c r="R135" i="1"/>
  <c r="Z135" i="1" s="1"/>
  <c r="AM135" i="1" s="1"/>
  <c r="X135" i="1"/>
  <c r="AK135" i="1" s="1"/>
  <c r="X124" i="1"/>
  <c r="AK124" i="1" s="1"/>
  <c r="R124" i="1"/>
  <c r="Z124" i="1" s="1"/>
  <c r="AM124" i="1" s="1"/>
  <c r="R138" i="1"/>
  <c r="Z138" i="1" s="1"/>
  <c r="AM138" i="1" s="1"/>
  <c r="X138" i="1"/>
  <c r="AK138" i="1" s="1"/>
  <c r="R106" i="1"/>
  <c r="Z106" i="1" s="1"/>
  <c r="AM106" i="1" s="1"/>
  <c r="X106" i="1"/>
  <c r="AK106" i="1" s="1"/>
  <c r="CF68" i="1" s="1"/>
  <c r="R102" i="1"/>
  <c r="Z102" i="1" s="1"/>
  <c r="AM102" i="1" s="1"/>
  <c r="X102" i="1"/>
  <c r="AK102" i="1" s="1"/>
  <c r="CF90" i="1" s="1"/>
  <c r="X96" i="1"/>
  <c r="AK96" i="1" s="1"/>
  <c r="R96" i="1"/>
  <c r="Z96" i="1" s="1"/>
  <c r="AM96" i="1" s="1"/>
  <c r="Z15" i="1"/>
  <c r="R119" i="1"/>
  <c r="Z119" i="1" s="1"/>
  <c r="AM119" i="1" s="1"/>
  <c r="X119" i="1"/>
  <c r="AK119" i="1" s="1"/>
  <c r="CF95" i="1" s="1"/>
  <c r="X109" i="1"/>
  <c r="AK109" i="1" s="1"/>
  <c r="CF127" i="1" s="1"/>
  <c r="R109" i="1"/>
  <c r="Z109" i="1" s="1"/>
  <c r="AM109" i="1" s="1"/>
  <c r="Z27" i="1"/>
  <c r="AV108" i="1"/>
  <c r="AO108" i="1"/>
  <c r="X100" i="1"/>
  <c r="AK100" i="1" s="1"/>
  <c r="R100" i="1"/>
  <c r="Z100" i="1" s="1"/>
  <c r="AM100" i="1" s="1"/>
  <c r="AO89" i="1"/>
  <c r="AV89" i="1"/>
  <c r="S86" i="1"/>
  <c r="AA86" i="1" s="1"/>
  <c r="AN86" i="1" s="1"/>
  <c r="CG55" i="1" s="1"/>
  <c r="W86" i="1"/>
  <c r="AJ86" i="1" s="1"/>
  <c r="N86" i="1"/>
  <c r="V86" i="1" s="1"/>
  <c r="AI86" i="1" s="1"/>
  <c r="CD55" i="1" s="1"/>
  <c r="M86" i="1"/>
  <c r="U86" i="1" s="1"/>
  <c r="AH86" i="1" s="1"/>
  <c r="CC55" i="1" s="1"/>
  <c r="Q86" i="1"/>
  <c r="Y86" i="1" s="1"/>
  <c r="AL86" i="1" s="1"/>
  <c r="P86" i="1"/>
  <c r="Z24" i="1"/>
  <c r="AO121" i="1"/>
  <c r="AV121" i="1"/>
  <c r="AO107" i="1"/>
  <c r="AV107" i="1"/>
  <c r="AO97" i="1"/>
  <c r="AV97" i="1"/>
  <c r="X91" i="1"/>
  <c r="AK91" i="1" s="1"/>
  <c r="R91" i="1"/>
  <c r="Z91" i="1" s="1"/>
  <c r="AM91" i="1" s="1"/>
  <c r="AV90" i="1"/>
  <c r="AO90" i="1"/>
  <c r="AV77" i="1"/>
  <c r="AO77" i="1"/>
  <c r="AO68" i="1"/>
  <c r="AV68" i="1"/>
  <c r="X55" i="1"/>
  <c r="AK55" i="1" s="1"/>
  <c r="R55" i="1"/>
  <c r="Z55" i="1" s="1"/>
  <c r="AM55" i="1" s="1"/>
  <c r="AO50" i="1"/>
  <c r="AV50" i="1"/>
  <c r="X84" i="1"/>
  <c r="AK84" i="1" s="1"/>
  <c r="CF53" i="1" s="1"/>
  <c r="R84" i="1"/>
  <c r="Z84" i="1" s="1"/>
  <c r="AM84" i="1" s="1"/>
  <c r="AV81" i="1"/>
  <c r="AO81" i="1"/>
  <c r="AO74" i="1"/>
  <c r="AV74" i="1"/>
  <c r="R67" i="1"/>
  <c r="Z67" i="1" s="1"/>
  <c r="AM67" i="1" s="1"/>
  <c r="X67" i="1"/>
  <c r="AK67" i="1" s="1"/>
  <c r="CF48" i="1" s="1"/>
  <c r="AO57" i="1"/>
  <c r="AV57" i="1"/>
  <c r="AO83" i="1"/>
  <c r="AV83" i="1"/>
  <c r="AV69" i="1"/>
  <c r="AO69" i="1"/>
  <c r="X65" i="1"/>
  <c r="AK65" i="1" s="1"/>
  <c r="CF91" i="1" s="1"/>
  <c r="R65" i="1"/>
  <c r="Z65" i="1" s="1"/>
  <c r="AM65" i="1" s="1"/>
  <c r="X63" i="1"/>
  <c r="AK63" i="1" s="1"/>
  <c r="CF87" i="1" s="1"/>
  <c r="R63" i="1"/>
  <c r="Z63" i="1" s="1"/>
  <c r="AM63" i="1" s="1"/>
  <c r="X80" i="1"/>
  <c r="AK80" i="1" s="1"/>
  <c r="R80" i="1"/>
  <c r="Z80" i="1" s="1"/>
  <c r="AM80" i="1" s="1"/>
  <c r="AO78" i="1"/>
  <c r="AV78" i="1"/>
  <c r="AO75" i="1"/>
  <c r="AV75" i="1"/>
  <c r="X56" i="1"/>
  <c r="AK56" i="1" s="1"/>
  <c r="R56" i="1"/>
  <c r="Z56" i="1" s="1"/>
  <c r="AM56" i="1" s="1"/>
  <c r="AO52" i="1"/>
  <c r="AV52" i="1"/>
  <c r="O308" i="1"/>
  <c r="O319" i="1" s="1"/>
  <c r="AV298" i="1"/>
  <c r="AO298" i="1"/>
  <c r="AO297" i="1"/>
  <c r="AV297" i="1"/>
  <c r="AV294" i="1"/>
  <c r="AO294" i="1"/>
  <c r="X288" i="1"/>
  <c r="AK288" i="1" s="1"/>
  <c r="R288" i="1"/>
  <c r="Z288" i="1" s="1"/>
  <c r="AM288" i="1" s="1"/>
  <c r="R286" i="1"/>
  <c r="Z286" i="1" s="1"/>
  <c r="AM286" i="1" s="1"/>
  <c r="X286" i="1"/>
  <c r="AK286" i="1" s="1"/>
  <c r="AO281" i="1"/>
  <c r="AV281" i="1"/>
  <c r="AO284" i="1"/>
  <c r="AV284" i="1"/>
  <c r="AV279" i="1"/>
  <c r="AO279" i="1"/>
  <c r="AO280" i="1"/>
  <c r="AV280" i="1"/>
  <c r="R277" i="1"/>
  <c r="Z277" i="1" s="1"/>
  <c r="AM277" i="1" s="1"/>
  <c r="X277" i="1"/>
  <c r="AK277" i="1" s="1"/>
  <c r="AO271" i="1"/>
  <c r="AV271" i="1"/>
  <c r="X268" i="1"/>
  <c r="AK268" i="1" s="1"/>
  <c r="CF165" i="1" s="1"/>
  <c r="R268" i="1"/>
  <c r="Z268" i="1" s="1"/>
  <c r="AM268" i="1" s="1"/>
  <c r="X275" i="1"/>
  <c r="AK275" i="1" s="1"/>
  <c r="R275" i="1"/>
  <c r="Z275" i="1" s="1"/>
  <c r="AM275" i="1" s="1"/>
  <c r="AV272" i="1"/>
  <c r="AO272" i="1"/>
  <c r="R270" i="1"/>
  <c r="Z270" i="1" s="1"/>
  <c r="AM270" i="1" s="1"/>
  <c r="X270" i="1"/>
  <c r="AK270" i="1" s="1"/>
  <c r="CF167" i="1" s="1"/>
  <c r="X273" i="1"/>
  <c r="AK273" i="1" s="1"/>
  <c r="R273" i="1"/>
  <c r="Z273" i="1" s="1"/>
  <c r="AM273" i="1" s="1"/>
  <c r="X269" i="1"/>
  <c r="AK269" i="1" s="1"/>
  <c r="CF166" i="1" s="1"/>
  <c r="R269" i="1"/>
  <c r="Z269" i="1" s="1"/>
  <c r="AM269" i="1" s="1"/>
  <c r="R267" i="1"/>
  <c r="Z267" i="1" s="1"/>
  <c r="AM267" i="1" s="1"/>
  <c r="X267" i="1"/>
  <c r="AK267" i="1" s="1"/>
  <c r="CF164" i="1" s="1"/>
  <c r="AO258" i="1"/>
  <c r="AV258" i="1"/>
  <c r="AV265" i="1"/>
  <c r="AO265" i="1"/>
  <c r="R263" i="1"/>
  <c r="Z263" i="1" s="1"/>
  <c r="AM263" i="1" s="1"/>
  <c r="X263" i="1"/>
  <c r="AK263" i="1" s="1"/>
  <c r="X261" i="1"/>
  <c r="AK261" i="1" s="1"/>
  <c r="R261" i="1"/>
  <c r="Z261" i="1" s="1"/>
  <c r="AM261" i="1" s="1"/>
  <c r="AV257" i="1"/>
  <c r="AO257" i="1"/>
  <c r="R255" i="1"/>
  <c r="Z255" i="1" s="1"/>
  <c r="AM255" i="1" s="1"/>
  <c r="X255" i="1"/>
  <c r="AK255" i="1" s="1"/>
  <c r="CF176" i="1" s="1"/>
  <c r="X253" i="1"/>
  <c r="AK253" i="1" s="1"/>
  <c r="CF161" i="1" s="1"/>
  <c r="R253" i="1"/>
  <c r="Z253" i="1" s="1"/>
  <c r="AM253" i="1" s="1"/>
  <c r="AV244" i="1"/>
  <c r="AO244" i="1"/>
  <c r="AO243" i="1"/>
  <c r="AV243" i="1"/>
  <c r="AO238" i="1"/>
  <c r="AV238" i="1"/>
  <c r="X245" i="1"/>
  <c r="AK245" i="1" s="1"/>
  <c r="R245" i="1"/>
  <c r="Z245" i="1" s="1"/>
  <c r="AM245" i="1" s="1"/>
  <c r="AO241" i="1"/>
  <c r="AV241" i="1"/>
  <c r="AO234" i="1"/>
  <c r="AV234" i="1"/>
  <c r="X249" i="1"/>
  <c r="AK249" i="1" s="1"/>
  <c r="CF159" i="1" s="1"/>
  <c r="R249" i="1"/>
  <c r="Z249" i="1" s="1"/>
  <c r="AM249" i="1" s="1"/>
  <c r="AO247" i="1"/>
  <c r="AV247" i="1"/>
  <c r="AO242" i="1"/>
  <c r="AV242" i="1"/>
  <c r="AO231" i="1"/>
  <c r="AV231" i="1"/>
  <c r="X223" i="1"/>
  <c r="AK223" i="1" s="1"/>
  <c r="CF156" i="1" s="1"/>
  <c r="R223" i="1"/>
  <c r="Z223" i="1" s="1"/>
  <c r="AM223" i="1" s="1"/>
  <c r="X221" i="1"/>
  <c r="AK221" i="1" s="1"/>
  <c r="R221" i="1"/>
  <c r="Z221" i="1" s="1"/>
  <c r="AM221" i="1" s="1"/>
  <c r="X216" i="1"/>
  <c r="AK216" i="1" s="1"/>
  <c r="R216" i="1"/>
  <c r="Z216" i="1" s="1"/>
  <c r="AM216" i="1" s="1"/>
  <c r="AO222" i="1"/>
  <c r="AV222" i="1"/>
  <c r="X227" i="1"/>
  <c r="AK227" i="1" s="1"/>
  <c r="CF149" i="1" s="1"/>
  <c r="R227" i="1"/>
  <c r="Z227" i="1" s="1"/>
  <c r="AM227" i="1" s="1"/>
  <c r="X225" i="1"/>
  <c r="AK225" i="1" s="1"/>
  <c r="CF137" i="1" s="1"/>
  <c r="R225" i="1"/>
  <c r="Z225" i="1" s="1"/>
  <c r="AM225" i="1" s="1"/>
  <c r="AO219" i="1"/>
  <c r="AV219" i="1"/>
  <c r="AV215" i="1"/>
  <c r="AO215" i="1"/>
  <c r="X200" i="1"/>
  <c r="AK200" i="1" s="1"/>
  <c r="R200" i="1"/>
  <c r="Z200" i="1" s="1"/>
  <c r="AM200" i="1" s="1"/>
  <c r="AO198" i="1"/>
  <c r="AV198" i="1"/>
  <c r="X197" i="1"/>
  <c r="AK197" i="1" s="1"/>
  <c r="R197" i="1"/>
  <c r="Z197" i="1" s="1"/>
  <c r="AM197" i="1" s="1"/>
  <c r="R213" i="1"/>
  <c r="Z213" i="1" s="1"/>
  <c r="AM213" i="1" s="1"/>
  <c r="X213" i="1"/>
  <c r="AK213" i="1" s="1"/>
  <c r="X210" i="1"/>
  <c r="AK210" i="1" s="1"/>
  <c r="CF120" i="1" s="1"/>
  <c r="R210" i="1"/>
  <c r="Z210" i="1" s="1"/>
  <c r="AM210" i="1" s="1"/>
  <c r="X208" i="1"/>
  <c r="AK208" i="1" s="1"/>
  <c r="CF118" i="1" s="1"/>
  <c r="R208" i="1"/>
  <c r="Z208" i="1" s="1"/>
  <c r="AM208" i="1" s="1"/>
  <c r="R201" i="1"/>
  <c r="Z201" i="1" s="1"/>
  <c r="AM201" i="1" s="1"/>
  <c r="X201" i="1"/>
  <c r="AK201" i="1" s="1"/>
  <c r="X199" i="1"/>
  <c r="AK199" i="1" s="1"/>
  <c r="R199" i="1"/>
  <c r="Z199" i="1" s="1"/>
  <c r="AM199" i="1" s="1"/>
  <c r="AO209" i="1"/>
  <c r="AV209" i="1"/>
  <c r="AO204" i="1"/>
  <c r="AV204" i="1"/>
  <c r="AO205" i="1"/>
  <c r="AV205" i="1"/>
  <c r="AO168" i="1"/>
  <c r="AV168" i="1"/>
  <c r="X167" i="1"/>
  <c r="AK167" i="1" s="1"/>
  <c r="CF83" i="1" s="1"/>
  <c r="R167" i="1"/>
  <c r="Z167" i="1" s="1"/>
  <c r="AM167" i="1" s="1"/>
  <c r="X164" i="1"/>
  <c r="AK164" i="1" s="1"/>
  <c r="CF80" i="1" s="1"/>
  <c r="R164" i="1"/>
  <c r="Z164" i="1" s="1"/>
  <c r="AM164" i="1" s="1"/>
  <c r="AV163" i="1"/>
  <c r="AO163" i="1"/>
  <c r="AV193" i="1"/>
  <c r="AO193" i="1"/>
  <c r="X181" i="1"/>
  <c r="AK181" i="1" s="1"/>
  <c r="CF147" i="1" s="1"/>
  <c r="R181" i="1"/>
  <c r="Z181" i="1" s="1"/>
  <c r="AM181" i="1" s="1"/>
  <c r="AO176" i="1"/>
  <c r="AV176" i="1"/>
  <c r="X175" i="1"/>
  <c r="AK175" i="1" s="1"/>
  <c r="CF106" i="1" s="1"/>
  <c r="R175" i="1"/>
  <c r="Z175" i="1" s="1"/>
  <c r="AM175" i="1" s="1"/>
  <c r="AV192" i="1"/>
  <c r="AO192" i="1"/>
  <c r="R190" i="1"/>
  <c r="Z190" i="1" s="1"/>
  <c r="AM190" i="1" s="1"/>
  <c r="X190" i="1"/>
  <c r="AK190" i="1" s="1"/>
  <c r="CF110" i="1" s="1"/>
  <c r="X188" i="1"/>
  <c r="AK188" i="1" s="1"/>
  <c r="CF151" i="1" s="1"/>
  <c r="R188" i="1"/>
  <c r="Z188" i="1" s="1"/>
  <c r="AM188" i="1" s="1"/>
  <c r="AV184" i="1"/>
  <c r="AO184" i="1"/>
  <c r="R182" i="1"/>
  <c r="Z182" i="1" s="1"/>
  <c r="AM182" i="1" s="1"/>
  <c r="X182" i="1"/>
  <c r="AK182" i="1" s="1"/>
  <c r="CF130" i="1" s="1"/>
  <c r="AV171" i="1"/>
  <c r="AO171" i="1"/>
  <c r="AO166" i="1"/>
  <c r="AV166" i="1"/>
  <c r="X187" i="1"/>
  <c r="AK187" i="1" s="1"/>
  <c r="CF135" i="1" s="1"/>
  <c r="R187" i="1"/>
  <c r="Z187" i="1" s="1"/>
  <c r="AM187" i="1" s="1"/>
  <c r="AV161" i="1"/>
  <c r="AO161" i="1"/>
  <c r="X137" i="1"/>
  <c r="AK137" i="1" s="1"/>
  <c r="R137" i="1"/>
  <c r="Z137" i="1" s="1"/>
  <c r="AM137" i="1" s="1"/>
  <c r="AO129" i="1"/>
  <c r="AV129" i="1"/>
  <c r="X149" i="1"/>
  <c r="AK149" i="1" s="1"/>
  <c r="R149" i="1"/>
  <c r="Z149" i="1" s="1"/>
  <c r="AM149" i="1" s="1"/>
  <c r="X141" i="1"/>
  <c r="AK141" i="1" s="1"/>
  <c r="R141" i="1"/>
  <c r="Z141" i="1" s="1"/>
  <c r="AM141" i="1" s="1"/>
  <c r="AV179" i="1"/>
  <c r="AO179" i="1"/>
  <c r="AO172" i="1"/>
  <c r="AV172" i="1"/>
  <c r="AO170" i="1"/>
  <c r="AV170" i="1"/>
  <c r="AO169" i="1"/>
  <c r="AV169" i="1"/>
  <c r="AO159" i="1"/>
  <c r="AV159" i="1"/>
  <c r="AO140" i="1"/>
  <c r="AV140" i="1"/>
  <c r="AO139" i="1"/>
  <c r="AV139" i="1"/>
  <c r="R158" i="1"/>
  <c r="Z158" i="1" s="1"/>
  <c r="AM158" i="1" s="1"/>
  <c r="X158" i="1"/>
  <c r="AK158" i="1" s="1"/>
  <c r="AO154" i="1"/>
  <c r="AV154" i="1"/>
  <c r="X152" i="1"/>
  <c r="AK152" i="1" s="1"/>
  <c r="CF77" i="1" s="1"/>
  <c r="R152" i="1"/>
  <c r="Z152" i="1" s="1"/>
  <c r="AM152" i="1" s="1"/>
  <c r="R146" i="1"/>
  <c r="Z146" i="1" s="1"/>
  <c r="AM146" i="1" s="1"/>
  <c r="X146" i="1"/>
  <c r="AK146" i="1" s="1"/>
  <c r="CF102" i="1" s="1"/>
  <c r="X145" i="1"/>
  <c r="AK145" i="1" s="1"/>
  <c r="CF101" i="1" s="1"/>
  <c r="R145" i="1"/>
  <c r="Z145" i="1" s="1"/>
  <c r="AM145" i="1" s="1"/>
  <c r="AO118" i="1"/>
  <c r="AV118" i="1"/>
  <c r="AO128" i="1"/>
  <c r="AV128" i="1"/>
  <c r="AV115" i="1"/>
  <c r="AO115" i="1"/>
  <c r="R125" i="1"/>
  <c r="Z125" i="1" s="1"/>
  <c r="AM125" i="1" s="1"/>
  <c r="X125" i="1"/>
  <c r="AK125" i="1" s="1"/>
  <c r="CF69" i="1" s="1"/>
  <c r="AO106" i="1"/>
  <c r="AV106" i="1"/>
  <c r="AO102" i="1"/>
  <c r="AV102" i="1"/>
  <c r="X95" i="1"/>
  <c r="AK95" i="1" s="1"/>
  <c r="R95" i="1"/>
  <c r="Z95" i="1" s="1"/>
  <c r="AM95" i="1" s="1"/>
  <c r="R88" i="1"/>
  <c r="Z88" i="1" s="1"/>
  <c r="AM88" i="1" s="1"/>
  <c r="X88" i="1"/>
  <c r="AK88" i="1" s="1"/>
  <c r="CF56" i="1" s="1"/>
  <c r="Z11" i="1"/>
  <c r="AV113" i="1"/>
  <c r="AO113" i="1"/>
  <c r="AV109" i="1"/>
  <c r="AO109" i="1"/>
  <c r="X105" i="1"/>
  <c r="AK105" i="1" s="1"/>
  <c r="CF67" i="1" s="1"/>
  <c r="R105" i="1"/>
  <c r="Z105" i="1" s="1"/>
  <c r="AM105" i="1" s="1"/>
  <c r="X101" i="1"/>
  <c r="AK101" i="1" s="1"/>
  <c r="CF89" i="1" s="1"/>
  <c r="R101" i="1"/>
  <c r="Z101" i="1" s="1"/>
  <c r="AM101" i="1" s="1"/>
  <c r="Z23" i="1"/>
  <c r="X104" i="1"/>
  <c r="AK104" i="1" s="1"/>
  <c r="CF66" i="1" s="1"/>
  <c r="R104" i="1"/>
  <c r="Z104" i="1" s="1"/>
  <c r="AM104" i="1" s="1"/>
  <c r="R92" i="1"/>
  <c r="Z92" i="1" s="1"/>
  <c r="AM92" i="1" s="1"/>
  <c r="X92" i="1"/>
  <c r="AK92" i="1" s="1"/>
  <c r="Z17" i="1"/>
  <c r="R117" i="1"/>
  <c r="Z117" i="1" s="1"/>
  <c r="AM117" i="1" s="1"/>
  <c r="X117" i="1"/>
  <c r="AK117" i="1" s="1"/>
  <c r="AV111" i="1"/>
  <c r="AO111" i="1"/>
  <c r="X99" i="1"/>
  <c r="AK99" i="1" s="1"/>
  <c r="R99" i="1"/>
  <c r="Z99" i="1" s="1"/>
  <c r="AM99" i="1" s="1"/>
  <c r="R98" i="1"/>
  <c r="Z98" i="1" s="1"/>
  <c r="AM98" i="1" s="1"/>
  <c r="X98" i="1"/>
  <c r="AK98" i="1" s="1"/>
  <c r="X93" i="1"/>
  <c r="AK93" i="1" s="1"/>
  <c r="R93" i="1"/>
  <c r="Z93" i="1" s="1"/>
  <c r="AM93" i="1" s="1"/>
  <c r="Y29" i="1"/>
  <c r="W12" i="1" s="1"/>
  <c r="X85" i="1"/>
  <c r="AK85" i="1" s="1"/>
  <c r="CF54" i="1" s="1"/>
  <c r="R85" i="1"/>
  <c r="Z85" i="1" s="1"/>
  <c r="AM85" i="1" s="1"/>
  <c r="X82" i="1"/>
  <c r="AK82" i="1" s="1"/>
  <c r="R82" i="1"/>
  <c r="Z82" i="1" s="1"/>
  <c r="AM82" i="1" s="1"/>
  <c r="AO55" i="1"/>
  <c r="AV55" i="1"/>
  <c r="AO84" i="1"/>
  <c r="AV84" i="1"/>
  <c r="X48" i="1"/>
  <c r="AK48" i="1" s="1"/>
  <c r="CF58" i="1" s="1"/>
  <c r="R48" i="1"/>
  <c r="Z48" i="1" s="1"/>
  <c r="AM48" i="1" s="1"/>
  <c r="X76" i="1"/>
  <c r="AK76" i="1" s="1"/>
  <c r="R76" i="1"/>
  <c r="Z76" i="1" s="1"/>
  <c r="AM76" i="1" s="1"/>
  <c r="R71" i="1"/>
  <c r="Z71" i="1" s="1"/>
  <c r="AM71" i="1" s="1"/>
  <c r="X71" i="1"/>
  <c r="AK71" i="1" s="1"/>
  <c r="CF94" i="1" s="1"/>
  <c r="AO65" i="1"/>
  <c r="AV65" i="1"/>
  <c r="X64" i="1"/>
  <c r="AK64" i="1" s="1"/>
  <c r="CF64" i="1" s="1"/>
  <c r="R64" i="1"/>
  <c r="Z64" i="1" s="1"/>
  <c r="AM64" i="1" s="1"/>
  <c r="X62" i="1"/>
  <c r="AK62" i="1" s="1"/>
  <c r="CF86" i="1" s="1"/>
  <c r="R62" i="1"/>
  <c r="Z62" i="1" s="1"/>
  <c r="AM62" i="1" s="1"/>
  <c r="AO80" i="1"/>
  <c r="AV80" i="1"/>
  <c r="AV73" i="1"/>
  <c r="AO73" i="1"/>
  <c r="AO66" i="1"/>
  <c r="AV66" i="1"/>
  <c r="AO60" i="1"/>
  <c r="AV60" i="1"/>
  <c r="AO58" i="1"/>
  <c r="AV58" i="1"/>
  <c r="AO56" i="1"/>
  <c r="AV56" i="1"/>
  <c r="X47" i="1"/>
  <c r="AK47" i="1" s="1"/>
  <c r="CF47" i="1" s="1"/>
  <c r="R47" i="1"/>
  <c r="Z47" i="1" s="1"/>
  <c r="AM47" i="1" s="1"/>
  <c r="X45" i="1"/>
  <c r="AK45" i="1" s="1"/>
  <c r="CF45" i="1" s="1"/>
  <c r="R45" i="1"/>
  <c r="Z45" i="1" s="1"/>
  <c r="AM45" i="1" s="1"/>
  <c r="X43" i="1"/>
  <c r="AK43" i="1" s="1"/>
  <c r="CF43" i="1" s="1"/>
  <c r="R43" i="1"/>
  <c r="Z43" i="1" s="1"/>
  <c r="AM43" i="1" s="1"/>
  <c r="X41" i="1"/>
  <c r="AK41" i="1" s="1"/>
  <c r="CF41" i="1" s="1"/>
  <c r="AA40" i="1"/>
  <c r="S39" i="1"/>
  <c r="S38" i="1" s="1"/>
  <c r="O307" i="1"/>
  <c r="O318" i="1" s="1"/>
  <c r="AV292" i="1"/>
  <c r="AO292" i="1"/>
  <c r="R290" i="1"/>
  <c r="Z290" i="1" s="1"/>
  <c r="AM290" i="1" s="1"/>
  <c r="X290" i="1"/>
  <c r="AK290" i="1" s="1"/>
  <c r="X293" i="1"/>
  <c r="AK293" i="1" s="1"/>
  <c r="CF172" i="1" s="1"/>
  <c r="R293" i="1"/>
  <c r="Z293" i="1" s="1"/>
  <c r="AM293" i="1" s="1"/>
  <c r="AO291" i="1"/>
  <c r="AV291" i="1"/>
  <c r="R294" i="1"/>
  <c r="Z294" i="1" s="1"/>
  <c r="AM294" i="1" s="1"/>
  <c r="X294" i="1"/>
  <c r="AK294" i="1" s="1"/>
  <c r="CF173" i="1" s="1"/>
  <c r="X289" i="1"/>
  <c r="AK289" i="1" s="1"/>
  <c r="R289" i="1"/>
  <c r="Z289" i="1" s="1"/>
  <c r="AM289" i="1" s="1"/>
  <c r="AO287" i="1"/>
  <c r="AV287" i="1"/>
  <c r="X283" i="1"/>
  <c r="AK283" i="1" s="1"/>
  <c r="R283" i="1"/>
  <c r="Z283" i="1" s="1"/>
  <c r="AM283" i="1" s="1"/>
  <c r="X282" i="1"/>
  <c r="AK282" i="1" s="1"/>
  <c r="R282" i="1"/>
  <c r="Z282" i="1" s="1"/>
  <c r="AM282" i="1" s="1"/>
  <c r="AO270" i="1"/>
  <c r="AV270" i="1"/>
  <c r="AO273" i="1"/>
  <c r="AV273" i="1"/>
  <c r="AO266" i="1"/>
  <c r="AV266" i="1"/>
  <c r="X264" i="1"/>
  <c r="AK264" i="1" s="1"/>
  <c r="R264" i="1"/>
  <c r="Z264" i="1" s="1"/>
  <c r="AM264" i="1" s="1"/>
  <c r="X262" i="1"/>
  <c r="AK262" i="1" s="1"/>
  <c r="R262" i="1"/>
  <c r="Z262" i="1" s="1"/>
  <c r="AM262" i="1" s="1"/>
  <c r="AO260" i="1"/>
  <c r="AV260" i="1"/>
  <c r="X256" i="1"/>
  <c r="AK256" i="1" s="1"/>
  <c r="R256" i="1"/>
  <c r="Z256" i="1" s="1"/>
  <c r="AM256" i="1" s="1"/>
  <c r="X254" i="1"/>
  <c r="AK254" i="1" s="1"/>
  <c r="CF162" i="1" s="1"/>
  <c r="R254" i="1"/>
  <c r="Z254" i="1" s="1"/>
  <c r="AM254" i="1" s="1"/>
  <c r="AO252" i="1"/>
  <c r="AV252" i="1"/>
  <c r="AO263" i="1"/>
  <c r="AV263" i="1"/>
  <c r="AO255" i="1"/>
  <c r="AV255" i="1"/>
  <c r="R250" i="1"/>
  <c r="Z250" i="1" s="1"/>
  <c r="AM250" i="1" s="1"/>
  <c r="X250" i="1"/>
  <c r="AK250" i="1" s="1"/>
  <c r="CF170" i="1" s="1"/>
  <c r="X237" i="1"/>
  <c r="AK237" i="1" s="1"/>
  <c r="CF126" i="1" s="1"/>
  <c r="R237" i="1"/>
  <c r="Z237" i="1" s="1"/>
  <c r="AM237" i="1" s="1"/>
  <c r="AO245" i="1"/>
  <c r="AV245" i="1"/>
  <c r="X240" i="1"/>
  <c r="AK240" i="1" s="1"/>
  <c r="R240" i="1"/>
  <c r="Z240" i="1" s="1"/>
  <c r="AM240" i="1" s="1"/>
  <c r="X239" i="1"/>
  <c r="AK239" i="1" s="1"/>
  <c r="R239" i="1"/>
  <c r="Z239" i="1" s="1"/>
  <c r="AM239" i="1" s="1"/>
  <c r="AV248" i="1"/>
  <c r="AO248" i="1"/>
  <c r="R246" i="1"/>
  <c r="Z246" i="1" s="1"/>
  <c r="AM246" i="1" s="1"/>
  <c r="X246" i="1"/>
  <c r="AK246" i="1" s="1"/>
  <c r="X233" i="1"/>
  <c r="AK233" i="1" s="1"/>
  <c r="CF124" i="1" s="1"/>
  <c r="R233" i="1"/>
  <c r="Z233" i="1" s="1"/>
  <c r="AM233" i="1" s="1"/>
  <c r="AV249" i="1"/>
  <c r="AO249" i="1"/>
  <c r="AV236" i="1"/>
  <c r="AO236" i="1"/>
  <c r="AO235" i="1"/>
  <c r="AV235" i="1"/>
  <c r="X228" i="1"/>
  <c r="AK228" i="1" s="1"/>
  <c r="CF138" i="1" s="1"/>
  <c r="R228" i="1"/>
  <c r="Z228" i="1" s="1"/>
  <c r="AM228" i="1" s="1"/>
  <c r="AV220" i="1"/>
  <c r="AO220" i="1"/>
  <c r="R218" i="1"/>
  <c r="Z218" i="1" s="1"/>
  <c r="AM218" i="1" s="1"/>
  <c r="X218" i="1"/>
  <c r="AK218" i="1" s="1"/>
  <c r="AV217" i="1"/>
  <c r="AO217" i="1"/>
  <c r="AO221" i="1"/>
  <c r="AV221" i="1"/>
  <c r="AV232" i="1"/>
  <c r="AO232" i="1"/>
  <c r="R230" i="1"/>
  <c r="Z230" i="1" s="1"/>
  <c r="AM230" i="1" s="1"/>
  <c r="X230" i="1"/>
  <c r="AK230" i="1" s="1"/>
  <c r="X224" i="1"/>
  <c r="AK224" i="1" s="1"/>
  <c r="CF136" i="1" s="1"/>
  <c r="R224" i="1"/>
  <c r="Z224" i="1" s="1"/>
  <c r="AM224" i="1" s="1"/>
  <c r="AO225" i="1"/>
  <c r="AV225" i="1"/>
  <c r="AV211" i="1"/>
  <c r="AO211" i="1"/>
  <c r="AO200" i="1"/>
  <c r="AV200" i="1"/>
  <c r="AO214" i="1"/>
  <c r="AV214" i="1"/>
  <c r="AO213" i="1"/>
  <c r="AV213" i="1"/>
  <c r="AO208" i="1"/>
  <c r="AV208" i="1"/>
  <c r="AO201" i="1"/>
  <c r="AV201" i="1"/>
  <c r="S195" i="1"/>
  <c r="AA195" i="1" s="1"/>
  <c r="AN195" i="1" s="1"/>
  <c r="CG115" i="1" s="1"/>
  <c r="W195" i="1"/>
  <c r="AJ195" i="1" s="1"/>
  <c r="N195" i="1"/>
  <c r="V195" i="1" s="1"/>
  <c r="AI195" i="1" s="1"/>
  <c r="CD115" i="1" s="1"/>
  <c r="Q195" i="1"/>
  <c r="Y195" i="1" s="1"/>
  <c r="AL195" i="1" s="1"/>
  <c r="M195" i="1"/>
  <c r="U195" i="1" s="1"/>
  <c r="AH195" i="1" s="1"/>
  <c r="CC115" i="1" s="1"/>
  <c r="P195" i="1"/>
  <c r="X194" i="1"/>
  <c r="AK194" i="1" s="1"/>
  <c r="CF114" i="1" s="1"/>
  <c r="R194" i="1"/>
  <c r="Z194" i="1" s="1"/>
  <c r="AM194" i="1" s="1"/>
  <c r="AV207" i="1"/>
  <c r="AO207" i="1"/>
  <c r="AO206" i="1"/>
  <c r="AV206" i="1"/>
  <c r="X202" i="1"/>
  <c r="AK202" i="1" s="1"/>
  <c r="R202" i="1"/>
  <c r="Z202" i="1" s="1"/>
  <c r="AM202" i="1" s="1"/>
  <c r="AV203" i="1"/>
  <c r="AO203" i="1"/>
  <c r="X178" i="1"/>
  <c r="AK178" i="1" s="1"/>
  <c r="CF109" i="1" s="1"/>
  <c r="R178" i="1"/>
  <c r="Z178" i="1" s="1"/>
  <c r="AM178" i="1" s="1"/>
  <c r="R177" i="1"/>
  <c r="Z177" i="1" s="1"/>
  <c r="AM177" i="1" s="1"/>
  <c r="X177" i="1"/>
  <c r="AK177" i="1" s="1"/>
  <c r="CF108" i="1" s="1"/>
  <c r="X185" i="1"/>
  <c r="AK185" i="1" s="1"/>
  <c r="CF133" i="1" s="1"/>
  <c r="R185" i="1"/>
  <c r="Z185" i="1" s="1"/>
  <c r="AM185" i="1" s="1"/>
  <c r="AO181" i="1"/>
  <c r="AV181" i="1"/>
  <c r="AO190" i="1"/>
  <c r="AV190" i="1"/>
  <c r="AO182" i="1"/>
  <c r="AV182" i="1"/>
  <c r="X191" i="1"/>
  <c r="AK191" i="1" s="1"/>
  <c r="CF111" i="1" s="1"/>
  <c r="R191" i="1"/>
  <c r="Z191" i="1" s="1"/>
  <c r="AM191" i="1" s="1"/>
  <c r="AO183" i="1"/>
  <c r="AV183" i="1"/>
  <c r="X160" i="1"/>
  <c r="AK160" i="1" s="1"/>
  <c r="R160" i="1"/>
  <c r="Z160" i="1" s="1"/>
  <c r="AM160" i="1" s="1"/>
  <c r="X157" i="1"/>
  <c r="AK157" i="1" s="1"/>
  <c r="R157" i="1"/>
  <c r="Z157" i="1" s="1"/>
  <c r="AM157" i="1" s="1"/>
  <c r="X156" i="1"/>
  <c r="AK156" i="1" s="1"/>
  <c r="R156" i="1"/>
  <c r="Z156" i="1" s="1"/>
  <c r="AM156" i="1" s="1"/>
  <c r="X148" i="1"/>
  <c r="AK148" i="1" s="1"/>
  <c r="CF143" i="1" s="1"/>
  <c r="R148" i="1"/>
  <c r="Z148" i="1" s="1"/>
  <c r="AM148" i="1" s="1"/>
  <c r="X129" i="1"/>
  <c r="AK129" i="1" s="1"/>
  <c r="CF72" i="1" s="1"/>
  <c r="R129" i="1"/>
  <c r="Z129" i="1" s="1"/>
  <c r="AM129" i="1" s="1"/>
  <c r="X144" i="1"/>
  <c r="AK144" i="1" s="1"/>
  <c r="CF100" i="1" s="1"/>
  <c r="R144" i="1"/>
  <c r="Z144" i="1" s="1"/>
  <c r="AM144" i="1" s="1"/>
  <c r="AO180" i="1"/>
  <c r="AV180" i="1"/>
  <c r="X140" i="1"/>
  <c r="AK140" i="1" s="1"/>
  <c r="R140" i="1"/>
  <c r="Z140" i="1" s="1"/>
  <c r="AM140" i="1" s="1"/>
  <c r="AO131" i="1"/>
  <c r="AV131" i="1"/>
  <c r="X120" i="1"/>
  <c r="AK120" i="1" s="1"/>
  <c r="CF96" i="1" s="1"/>
  <c r="R120" i="1"/>
  <c r="Z120" i="1" s="1"/>
  <c r="AM120" i="1" s="1"/>
  <c r="X118" i="1"/>
  <c r="AK118" i="1" s="1"/>
  <c r="R118" i="1"/>
  <c r="Z118" i="1" s="1"/>
  <c r="AM118" i="1" s="1"/>
  <c r="AO158" i="1"/>
  <c r="AV158" i="1"/>
  <c r="X151" i="1"/>
  <c r="AK151" i="1" s="1"/>
  <c r="CF76" i="1" s="1"/>
  <c r="R151" i="1"/>
  <c r="Z151" i="1" s="1"/>
  <c r="AM151" i="1" s="1"/>
  <c r="R150" i="1"/>
  <c r="Z150" i="1" s="1"/>
  <c r="AM150" i="1" s="1"/>
  <c r="X150" i="1"/>
  <c r="AK150" i="1" s="1"/>
  <c r="CF75" i="1" s="1"/>
  <c r="AO146" i="1"/>
  <c r="AV146" i="1"/>
  <c r="AO143" i="1"/>
  <c r="AV143" i="1"/>
  <c r="X127" i="1"/>
  <c r="AK127" i="1" s="1"/>
  <c r="CF70" i="1" s="1"/>
  <c r="R127" i="1"/>
  <c r="Z127" i="1" s="1"/>
  <c r="AM127" i="1" s="1"/>
  <c r="X123" i="1"/>
  <c r="AK123" i="1" s="1"/>
  <c r="CF141" i="1" s="1"/>
  <c r="R123" i="1"/>
  <c r="Z123" i="1" s="1"/>
  <c r="AM123" i="1" s="1"/>
  <c r="AO114" i="1"/>
  <c r="AV114" i="1"/>
  <c r="AO135" i="1"/>
  <c r="AV135" i="1"/>
  <c r="AQ134" i="1"/>
  <c r="AR134" i="1" s="1"/>
  <c r="AU134" i="1"/>
  <c r="X130" i="1"/>
  <c r="AK130" i="1" s="1"/>
  <c r="CF73" i="1" s="1"/>
  <c r="R130" i="1"/>
  <c r="Z130" i="1" s="1"/>
  <c r="AM130" i="1" s="1"/>
  <c r="AO124" i="1"/>
  <c r="AV124" i="1"/>
  <c r="R115" i="1"/>
  <c r="Z115" i="1" s="1"/>
  <c r="AM115" i="1" s="1"/>
  <c r="X115" i="1"/>
  <c r="AK115" i="1" s="1"/>
  <c r="AO125" i="1"/>
  <c r="AV125" i="1"/>
  <c r="AV96" i="1"/>
  <c r="AO96" i="1"/>
  <c r="AO95" i="1"/>
  <c r="AV95" i="1"/>
  <c r="AO88" i="1"/>
  <c r="AV88" i="1"/>
  <c r="AU145" i="1"/>
  <c r="AQ145" i="1"/>
  <c r="AR145" i="1" s="1"/>
  <c r="AS114" i="1"/>
  <c r="AP114" i="1"/>
  <c r="CT114" i="1" s="1"/>
  <c r="CU114" i="1" s="1"/>
  <c r="AO101" i="1"/>
  <c r="AV101" i="1"/>
  <c r="Z16" i="1"/>
  <c r="W16" i="1"/>
  <c r="X108" i="1"/>
  <c r="AK108" i="1" s="1"/>
  <c r="R108" i="1"/>
  <c r="Z108" i="1" s="1"/>
  <c r="AM108" i="1" s="1"/>
  <c r="AV100" i="1"/>
  <c r="AO100" i="1"/>
  <c r="R94" i="1"/>
  <c r="Z94" i="1" s="1"/>
  <c r="AM94" i="1" s="1"/>
  <c r="X94" i="1"/>
  <c r="AK94" i="1" s="1"/>
  <c r="AO92" i="1"/>
  <c r="AV92" i="1"/>
  <c r="AV87" i="1"/>
  <c r="AO87" i="1"/>
  <c r="Z26" i="1"/>
  <c r="W26" i="1"/>
  <c r="R111" i="1"/>
  <c r="Z111" i="1" s="1"/>
  <c r="AM111" i="1" s="1"/>
  <c r="X111" i="1"/>
  <c r="AK111" i="1" s="1"/>
  <c r="X103" i="1"/>
  <c r="AK103" i="1" s="1"/>
  <c r="CF65" i="1" s="1"/>
  <c r="R103" i="1"/>
  <c r="Z103" i="1" s="1"/>
  <c r="AM103" i="1" s="1"/>
  <c r="AO99" i="1"/>
  <c r="AV99" i="1"/>
  <c r="AO98" i="1"/>
  <c r="AV98" i="1"/>
  <c r="X97" i="1"/>
  <c r="AK97" i="1" s="1"/>
  <c r="R97" i="1"/>
  <c r="Z97" i="1" s="1"/>
  <c r="AM97" i="1" s="1"/>
  <c r="AO91" i="1"/>
  <c r="AV91" i="1"/>
  <c r="X90" i="1"/>
  <c r="AK90" i="1" s="1"/>
  <c r="R90" i="1"/>
  <c r="Z90" i="1" s="1"/>
  <c r="AM90" i="1" s="1"/>
  <c r="AV85" i="1"/>
  <c r="AO85" i="1"/>
  <c r="R79" i="1"/>
  <c r="Z79" i="1" s="1"/>
  <c r="AM79" i="1" s="1"/>
  <c r="X79" i="1"/>
  <c r="AK79" i="1" s="1"/>
  <c r="X77" i="1"/>
  <c r="AK77" i="1" s="1"/>
  <c r="R77" i="1"/>
  <c r="Z77" i="1" s="1"/>
  <c r="AM77" i="1" s="1"/>
  <c r="AO59" i="1"/>
  <c r="AV59" i="1"/>
  <c r="X49" i="1"/>
  <c r="AK49" i="1" s="1"/>
  <c r="R49" i="1"/>
  <c r="Z49" i="1" s="1"/>
  <c r="AM49" i="1" s="1"/>
  <c r="X81" i="1"/>
  <c r="AK81" i="1" s="1"/>
  <c r="R81" i="1"/>
  <c r="Z81" i="1" s="1"/>
  <c r="AM81" i="1" s="1"/>
  <c r="X74" i="1"/>
  <c r="AK74" i="1" s="1"/>
  <c r="R74" i="1"/>
  <c r="Z74" i="1" s="1"/>
  <c r="AM74" i="1" s="1"/>
  <c r="X72" i="1"/>
  <c r="AK72" i="1" s="1"/>
  <c r="CF51" i="1" s="1"/>
  <c r="R72" i="1"/>
  <c r="Z72" i="1" s="1"/>
  <c r="AM72" i="1" s="1"/>
  <c r="X70" i="1"/>
  <c r="AK70" i="1" s="1"/>
  <c r="CF93" i="1" s="1"/>
  <c r="R70" i="1"/>
  <c r="Z70" i="1" s="1"/>
  <c r="AM70" i="1" s="1"/>
  <c r="AO67" i="1"/>
  <c r="AV67" i="1"/>
  <c r="X54" i="1"/>
  <c r="AK54" i="1" s="1"/>
  <c r="R54" i="1"/>
  <c r="Z54" i="1" s="1"/>
  <c r="AM54" i="1" s="1"/>
  <c r="X46" i="1"/>
  <c r="AK46" i="1" s="1"/>
  <c r="CF46" i="1" s="1"/>
  <c r="R46" i="1"/>
  <c r="Z46" i="1" s="1"/>
  <c r="AM46" i="1" s="1"/>
  <c r="X44" i="1"/>
  <c r="AK44" i="1" s="1"/>
  <c r="CF44" i="1" s="1"/>
  <c r="R44" i="1"/>
  <c r="Z44" i="1" s="1"/>
  <c r="AM44" i="1" s="1"/>
  <c r="X42" i="1"/>
  <c r="AK42" i="1" s="1"/>
  <c r="CF42" i="1" s="1"/>
  <c r="R42" i="1"/>
  <c r="Z42" i="1" s="1"/>
  <c r="AM42" i="1" s="1"/>
  <c r="R83" i="1"/>
  <c r="Z83" i="1" s="1"/>
  <c r="AM83" i="1" s="1"/>
  <c r="X83" i="1"/>
  <c r="AK83" i="1" s="1"/>
  <c r="CF52" i="1" s="1"/>
  <c r="AO76" i="1"/>
  <c r="AV76" i="1"/>
  <c r="AO71" i="1"/>
  <c r="AV71" i="1"/>
  <c r="AO64" i="1"/>
  <c r="AV64" i="1"/>
  <c r="AO63" i="1"/>
  <c r="AV63" i="1"/>
  <c r="AO62" i="1"/>
  <c r="AV62" i="1"/>
  <c r="X61" i="1"/>
  <c r="AK61" i="1" s="1"/>
  <c r="CF63" i="1" s="1"/>
  <c r="R61" i="1"/>
  <c r="Z61" i="1" s="1"/>
  <c r="AM61" i="1" s="1"/>
  <c r="X53" i="1"/>
  <c r="AK53" i="1" s="1"/>
  <c r="R53" i="1"/>
  <c r="Z53" i="1" s="1"/>
  <c r="AM53" i="1" s="1"/>
  <c r="X78" i="1"/>
  <c r="AK78" i="1" s="1"/>
  <c r="R78" i="1"/>
  <c r="Z78" i="1" s="1"/>
  <c r="AM78" i="1" s="1"/>
  <c r="X51" i="1"/>
  <c r="AK51" i="1" s="1"/>
  <c r="R51" i="1"/>
  <c r="Z51" i="1" s="1"/>
  <c r="AM51" i="1" s="1"/>
  <c r="AO47" i="1"/>
  <c r="AV47" i="1"/>
  <c r="AO45" i="1"/>
  <c r="AV45" i="1"/>
  <c r="AO43" i="1"/>
  <c r="AV43" i="1"/>
  <c r="AO41" i="1"/>
  <c r="AV41" i="1"/>
  <c r="M308" i="1"/>
  <c r="M319" i="1" s="1"/>
  <c r="U40" i="1"/>
  <c r="M39" i="1"/>
  <c r="M38" i="1" s="1"/>
  <c r="N308" i="1"/>
  <c r="N319" i="1" s="1"/>
  <c r="V40" i="1"/>
  <c r="N39" i="1"/>
  <c r="N38" i="1" s="1"/>
  <c r="P328" i="2" l="1"/>
  <c r="P339" i="2" s="1"/>
  <c r="X239" i="2"/>
  <c r="AK239" i="2" s="1"/>
  <c r="R239" i="2"/>
  <c r="Z239" i="2" s="1"/>
  <c r="AM239" i="2" s="1"/>
  <c r="AV137" i="1"/>
  <c r="AO137" i="1"/>
  <c r="CB208" i="2"/>
  <c r="CF274" i="2"/>
  <c r="CH274" i="2" s="1"/>
  <c r="CJ274" i="2"/>
  <c r="X260" i="2"/>
  <c r="AK260" i="2" s="1"/>
  <c r="R260" i="2"/>
  <c r="Z260" i="2" s="1"/>
  <c r="AM260" i="2" s="1"/>
  <c r="N307" i="1"/>
  <c r="N318" i="1" s="1"/>
  <c r="M307" i="1"/>
  <c r="M318" i="1" s="1"/>
  <c r="X255" i="2"/>
  <c r="AK255" i="2" s="1"/>
  <c r="R255" i="2"/>
  <c r="Z255" i="2" s="1"/>
  <c r="AM255" i="2" s="1"/>
  <c r="X216" i="2"/>
  <c r="AK216" i="2" s="1"/>
  <c r="R216" i="2"/>
  <c r="Z216" i="2" s="1"/>
  <c r="AM216" i="2" s="1"/>
  <c r="X240" i="2"/>
  <c r="AK240" i="2" s="1"/>
  <c r="R240" i="2"/>
  <c r="Z240" i="2" s="1"/>
  <c r="AM240" i="2" s="1"/>
  <c r="X271" i="2"/>
  <c r="AK271" i="2" s="1"/>
  <c r="R271" i="2"/>
  <c r="Z271" i="2" s="1"/>
  <c r="AM271" i="2" s="1"/>
  <c r="X256" i="2"/>
  <c r="AK256" i="2" s="1"/>
  <c r="R256" i="2"/>
  <c r="Z256" i="2" s="1"/>
  <c r="AM256" i="2" s="1"/>
  <c r="CB168" i="2"/>
  <c r="CJ216" i="2"/>
  <c r="CF216" i="2"/>
  <c r="CH216" i="2" s="1"/>
  <c r="X161" i="2"/>
  <c r="AK161" i="2" s="1"/>
  <c r="R161" i="2"/>
  <c r="Z161" i="2" s="1"/>
  <c r="AM161" i="2" s="1"/>
  <c r="X243" i="2"/>
  <c r="AK243" i="2" s="1"/>
  <c r="R243" i="2"/>
  <c r="Z243" i="2" s="1"/>
  <c r="AM243" i="2" s="1"/>
  <c r="X274" i="2"/>
  <c r="AK274" i="2" s="1"/>
  <c r="R274" i="2"/>
  <c r="Z274" i="2" s="1"/>
  <c r="AM274" i="2" s="1"/>
  <c r="CE40" i="1"/>
  <c r="CZ40" i="1"/>
  <c r="CX40" i="1"/>
  <c r="CY40" i="1" s="1"/>
  <c r="CZ126" i="1"/>
  <c r="CX126" i="1"/>
  <c r="CY126" i="1" s="1"/>
  <c r="CE142" i="1"/>
  <c r="CZ161" i="1"/>
  <c r="CX161" i="1"/>
  <c r="CY161" i="1" s="1"/>
  <c r="CZ133" i="1"/>
  <c r="CX133" i="1"/>
  <c r="CY133" i="1" s="1"/>
  <c r="CE175" i="1"/>
  <c r="CX296" i="1"/>
  <c r="CY296" i="1" s="1"/>
  <c r="CZ296" i="1"/>
  <c r="CX49" i="1"/>
  <c r="CY49" i="1" s="1"/>
  <c r="CZ49" i="1"/>
  <c r="AV152" i="1"/>
  <c r="CE77" i="1"/>
  <c r="CZ152" i="1"/>
  <c r="CX152" i="1"/>
  <c r="CY152" i="1" s="1"/>
  <c r="AU141" i="1"/>
  <c r="AQ141" i="1"/>
  <c r="AR141" i="1" s="1"/>
  <c r="CX57" i="1"/>
  <c r="CY57" i="1" s="1"/>
  <c r="CZ57" i="1"/>
  <c r="CE115" i="1"/>
  <c r="CZ195" i="1"/>
  <c r="CX195" i="1"/>
  <c r="CY195" i="1" s="1"/>
  <c r="CE55" i="1"/>
  <c r="CZ86" i="1"/>
  <c r="CX86" i="1"/>
  <c r="CY86" i="1" s="1"/>
  <c r="CZ110" i="1"/>
  <c r="CE128" i="1"/>
  <c r="CX110" i="1"/>
  <c r="CY110" i="1" s="1"/>
  <c r="CE129" i="1"/>
  <c r="CZ155" i="1"/>
  <c r="CX155" i="1"/>
  <c r="CY155" i="1" s="1"/>
  <c r="CE171" i="1"/>
  <c r="CZ251" i="1"/>
  <c r="CX251" i="1"/>
  <c r="CY251" i="1" s="1"/>
  <c r="CX45" i="1"/>
  <c r="CY45" i="1" s="1"/>
  <c r="CZ45" i="1"/>
  <c r="CE45" i="1"/>
  <c r="CZ79" i="1"/>
  <c r="CX79" i="1"/>
  <c r="CY79" i="1" s="1"/>
  <c r="CZ246" i="1"/>
  <c r="CX246" i="1"/>
  <c r="CY246" i="1" s="1"/>
  <c r="CZ142" i="1"/>
  <c r="CX142" i="1"/>
  <c r="CY142" i="1" s="1"/>
  <c r="AO142" i="1"/>
  <c r="AV142" i="1"/>
  <c r="CE78" i="1"/>
  <c r="CZ153" i="1"/>
  <c r="CX153" i="1"/>
  <c r="CY153" i="1" s="1"/>
  <c r="AO153" i="1"/>
  <c r="AV153" i="1"/>
  <c r="CZ138" i="1"/>
  <c r="CX138" i="1"/>
  <c r="CY138" i="1" s="1"/>
  <c r="CE114" i="1"/>
  <c r="CX194" i="1"/>
  <c r="CY194" i="1" s="1"/>
  <c r="CZ194" i="1"/>
  <c r="CZ122" i="1"/>
  <c r="CE98" i="1"/>
  <c r="CX122" i="1"/>
  <c r="CY122" i="1" s="1"/>
  <c r="CX278" i="1"/>
  <c r="CY278" i="1" s="1"/>
  <c r="CZ278" i="1"/>
  <c r="CE73" i="1"/>
  <c r="CZ130" i="1"/>
  <c r="CX130" i="1"/>
  <c r="CY130" i="1" s="1"/>
  <c r="CZ61" i="1"/>
  <c r="CX61" i="1"/>
  <c r="CY61" i="1" s="1"/>
  <c r="CE63" i="1"/>
  <c r="X143" i="1"/>
  <c r="AK143" i="1" s="1"/>
  <c r="R143" i="1"/>
  <c r="Z143" i="1" s="1"/>
  <c r="AM143" i="1" s="1"/>
  <c r="CE118" i="1"/>
  <c r="CX208" i="1"/>
  <c r="CY208" i="1" s="1"/>
  <c r="CZ208" i="1"/>
  <c r="CZ116" i="1"/>
  <c r="CX116" i="1"/>
  <c r="CY116" i="1" s="1"/>
  <c r="CE140" i="1"/>
  <c r="CX41" i="1"/>
  <c r="CY41" i="1" s="1"/>
  <c r="CZ41" i="1"/>
  <c r="CE41" i="1"/>
  <c r="AO53" i="1"/>
  <c r="CX53" i="1"/>
  <c r="CY53" i="1" s="1"/>
  <c r="CZ53" i="1"/>
  <c r="AO226" i="1"/>
  <c r="CE148" i="1"/>
  <c r="CX226" i="1"/>
  <c r="CY226" i="1" s="1"/>
  <c r="CZ226" i="1"/>
  <c r="X147" i="1"/>
  <c r="AK147" i="1" s="1"/>
  <c r="R147" i="1"/>
  <c r="Z147" i="1" s="1"/>
  <c r="AM147" i="1" s="1"/>
  <c r="Z29" i="1"/>
  <c r="AO133" i="1"/>
  <c r="AV133" i="1"/>
  <c r="W17" i="1"/>
  <c r="AV226" i="1"/>
  <c r="X226" i="1"/>
  <c r="AK226" i="1" s="1"/>
  <c r="CF148" i="1" s="1"/>
  <c r="AV53" i="1"/>
  <c r="AO130" i="1"/>
  <c r="AV130" i="1"/>
  <c r="CK136" i="2"/>
  <c r="CG136" i="2"/>
  <c r="CI136" i="2" s="1"/>
  <c r="CC69" i="2"/>
  <c r="CC46" i="2"/>
  <c r="CK46" i="2"/>
  <c r="CG46" i="2"/>
  <c r="CI46" i="2" s="1"/>
  <c r="CK135" i="2"/>
  <c r="CG135" i="2"/>
  <c r="CI135" i="2" s="1"/>
  <c r="CC68" i="2"/>
  <c r="CJ54" i="2"/>
  <c r="CF54" i="2"/>
  <c r="CH54" i="2" s="1"/>
  <c r="X72" i="2"/>
  <c r="AK72" i="2" s="1"/>
  <c r="R72" i="2"/>
  <c r="Z72" i="2" s="1"/>
  <c r="AM72" i="2" s="1"/>
  <c r="W26" i="2"/>
  <c r="W24" i="2"/>
  <c r="W17" i="2"/>
  <c r="W13" i="2"/>
  <c r="W10" i="2"/>
  <c r="W18" i="2"/>
  <c r="W25" i="2"/>
  <c r="W19" i="2"/>
  <c r="W28" i="2"/>
  <c r="W14" i="2"/>
  <c r="W20" i="2"/>
  <c r="W22" i="2"/>
  <c r="W21" i="2"/>
  <c r="CK67" i="2"/>
  <c r="CG67" i="2"/>
  <c r="CI67" i="2" s="1"/>
  <c r="CC86" i="2"/>
  <c r="X69" i="2"/>
  <c r="AK69" i="2" s="1"/>
  <c r="R69" i="2"/>
  <c r="Z69" i="2" s="1"/>
  <c r="AM69" i="2" s="1"/>
  <c r="CK85" i="2"/>
  <c r="CG85" i="2"/>
  <c r="CI85" i="2" s="1"/>
  <c r="CC87" i="2"/>
  <c r="CC62" i="2"/>
  <c r="CK105" i="2"/>
  <c r="CG105" i="2"/>
  <c r="CI105" i="2" s="1"/>
  <c r="CK110" i="2"/>
  <c r="CG110" i="2"/>
  <c r="CI110" i="2" s="1"/>
  <c r="CC65" i="2"/>
  <c r="CC146" i="2"/>
  <c r="CK116" i="2"/>
  <c r="CG116" i="2"/>
  <c r="CI116" i="2" s="1"/>
  <c r="CK150" i="2"/>
  <c r="CG150" i="2"/>
  <c r="CI150" i="2" s="1"/>
  <c r="CC112" i="2"/>
  <c r="X121" i="2"/>
  <c r="AK121" i="2" s="1"/>
  <c r="R121" i="2"/>
  <c r="Z121" i="2" s="1"/>
  <c r="AM121" i="2" s="1"/>
  <c r="X125" i="2"/>
  <c r="AK125" i="2" s="1"/>
  <c r="R125" i="2"/>
  <c r="Z125" i="2" s="1"/>
  <c r="AM125" i="2" s="1"/>
  <c r="CG206" i="2"/>
  <c r="CI206" i="2" s="1"/>
  <c r="CK206" i="2"/>
  <c r="CC127" i="2"/>
  <c r="CK203" i="2"/>
  <c r="CG203" i="2"/>
  <c r="CI203" i="2" s="1"/>
  <c r="CC124" i="2"/>
  <c r="CK220" i="2"/>
  <c r="CG220" i="2"/>
  <c r="CI220" i="2" s="1"/>
  <c r="CK232" i="2"/>
  <c r="CG232" i="2"/>
  <c r="CI232" i="2" s="1"/>
  <c r="CK249" i="2"/>
  <c r="CG249" i="2"/>
  <c r="CI249" i="2" s="1"/>
  <c r="CK237" i="2"/>
  <c r="CG237" i="2"/>
  <c r="CI237" i="2" s="1"/>
  <c r="CK252" i="2"/>
  <c r="CG252" i="2"/>
  <c r="CI252" i="2" s="1"/>
  <c r="CC141" i="2"/>
  <c r="CK266" i="2"/>
  <c r="CG266" i="2"/>
  <c r="CI266" i="2" s="1"/>
  <c r="CK289" i="2"/>
  <c r="CG289" i="2"/>
  <c r="CI289" i="2" s="1"/>
  <c r="CC203" i="2"/>
  <c r="CK283" i="2"/>
  <c r="CG283" i="2"/>
  <c r="CI283" i="2" s="1"/>
  <c r="CK309" i="2"/>
  <c r="CG309" i="2"/>
  <c r="CI309" i="2" s="1"/>
  <c r="CK44" i="2"/>
  <c r="CG44" i="2"/>
  <c r="CI44" i="2" s="1"/>
  <c r="CC44" i="2"/>
  <c r="CK63" i="2"/>
  <c r="CG63" i="2"/>
  <c r="CI63" i="2" s="1"/>
  <c r="CC54" i="2"/>
  <c r="W322" i="2"/>
  <c r="CC105" i="2"/>
  <c r="CK93" i="2"/>
  <c r="CG93" i="2"/>
  <c r="CI93" i="2" s="1"/>
  <c r="CK131" i="2"/>
  <c r="CG131" i="2"/>
  <c r="CI131" i="2" s="1"/>
  <c r="CC153" i="2"/>
  <c r="W11" i="2"/>
  <c r="X74" i="2"/>
  <c r="AK74" i="2" s="1"/>
  <c r="R74" i="2"/>
  <c r="Z74" i="2" s="1"/>
  <c r="AM74" i="2" s="1"/>
  <c r="CK119" i="2"/>
  <c r="CG119" i="2"/>
  <c r="CI119" i="2" s="1"/>
  <c r="X71" i="2"/>
  <c r="AK71" i="2" s="1"/>
  <c r="R71" i="2"/>
  <c r="Z71" i="2" s="1"/>
  <c r="AM71" i="2" s="1"/>
  <c r="CK79" i="2"/>
  <c r="CG79" i="2"/>
  <c r="CI79" i="2" s="1"/>
  <c r="CC104" i="2"/>
  <c r="CK158" i="2"/>
  <c r="CG158" i="2"/>
  <c r="CI158" i="2" s="1"/>
  <c r="CK172" i="2"/>
  <c r="CG172" i="2"/>
  <c r="CI172" i="2" s="1"/>
  <c r="CC121" i="2"/>
  <c r="CK195" i="2"/>
  <c r="CG195" i="2"/>
  <c r="CI195" i="2" s="1"/>
  <c r="CC159" i="2"/>
  <c r="CK175" i="2"/>
  <c r="CG175" i="2"/>
  <c r="CI175" i="2" s="1"/>
  <c r="CC151" i="2"/>
  <c r="CK188" i="2"/>
  <c r="CG188" i="2"/>
  <c r="CI188" i="2" s="1"/>
  <c r="CK176" i="2"/>
  <c r="CG176" i="2"/>
  <c r="CI176" i="2" s="1"/>
  <c r="R164" i="2"/>
  <c r="Z164" i="2" s="1"/>
  <c r="AM164" i="2" s="1"/>
  <c r="X164" i="2"/>
  <c r="AK164" i="2" s="1"/>
  <c r="CK181" i="2"/>
  <c r="CG181" i="2"/>
  <c r="CI181" i="2" s="1"/>
  <c r="CC83" i="2"/>
  <c r="CK234" i="2"/>
  <c r="CG234" i="2"/>
  <c r="CI234" i="2" s="1"/>
  <c r="CK272" i="2"/>
  <c r="CG272" i="2"/>
  <c r="CI272" i="2" s="1"/>
  <c r="CC196" i="2"/>
  <c r="CK296" i="2"/>
  <c r="CG296" i="2"/>
  <c r="CI296" i="2" s="1"/>
  <c r="CK300" i="2"/>
  <c r="CG300" i="2"/>
  <c r="CI300" i="2" s="1"/>
  <c r="CK317" i="2"/>
  <c r="CG317" i="2"/>
  <c r="CI317" i="2" s="1"/>
  <c r="CC213" i="2"/>
  <c r="CK288" i="2"/>
  <c r="CG288" i="2"/>
  <c r="CI288" i="2" s="1"/>
  <c r="CC202" i="2"/>
  <c r="N328" i="2"/>
  <c r="N339" i="2" s="1"/>
  <c r="M328" i="2"/>
  <c r="M339" i="2" s="1"/>
  <c r="CK89" i="2"/>
  <c r="CG89" i="2"/>
  <c r="CI89" i="2" s="1"/>
  <c r="CC100" i="2"/>
  <c r="X68" i="2"/>
  <c r="AK68" i="2" s="1"/>
  <c r="R68" i="2"/>
  <c r="Z68" i="2" s="1"/>
  <c r="AM68" i="2" s="1"/>
  <c r="CK100" i="2"/>
  <c r="CG100" i="2"/>
  <c r="CI100" i="2" s="1"/>
  <c r="CJ87" i="2"/>
  <c r="CF87" i="2"/>
  <c r="CH87" i="2" s="1"/>
  <c r="X60" i="2"/>
  <c r="AK60" i="2" s="1"/>
  <c r="R60" i="2"/>
  <c r="Z60" i="2" s="1"/>
  <c r="AM60" i="2" s="1"/>
  <c r="CB96" i="2"/>
  <c r="CF73" i="2"/>
  <c r="CH73" i="2" s="1"/>
  <c r="CJ73" i="2"/>
  <c r="CK81" i="2"/>
  <c r="CG81" i="2"/>
  <c r="CI81" i="2" s="1"/>
  <c r="CC58" i="2"/>
  <c r="CK98" i="2"/>
  <c r="CG98" i="2"/>
  <c r="CI98" i="2" s="1"/>
  <c r="CK133" i="2"/>
  <c r="CG133" i="2"/>
  <c r="CI133" i="2" s="1"/>
  <c r="CC154" i="2"/>
  <c r="CK182" i="2"/>
  <c r="CG182" i="2"/>
  <c r="CI182" i="2" s="1"/>
  <c r="CC84" i="2"/>
  <c r="CK217" i="2"/>
  <c r="CG217" i="2"/>
  <c r="CI217" i="2" s="1"/>
  <c r="CC169" i="2"/>
  <c r="CK222" i="2"/>
  <c r="CG222" i="2"/>
  <c r="CI222" i="2" s="1"/>
  <c r="CC132" i="2"/>
  <c r="CG207" i="2"/>
  <c r="CI207" i="2" s="1"/>
  <c r="CK207" i="2"/>
  <c r="CC128" i="2"/>
  <c r="CG213" i="2"/>
  <c r="CI213" i="2" s="1"/>
  <c r="CK213" i="2"/>
  <c r="CC165" i="2"/>
  <c r="CK250" i="2"/>
  <c r="CG250" i="2"/>
  <c r="CI250" i="2" s="1"/>
  <c r="CC139" i="2"/>
  <c r="X261" i="2"/>
  <c r="AK261" i="2" s="1"/>
  <c r="R261" i="2"/>
  <c r="Z261" i="2" s="1"/>
  <c r="AM261" i="2" s="1"/>
  <c r="CK286" i="2"/>
  <c r="CG286" i="2"/>
  <c r="CI286" i="2" s="1"/>
  <c r="CC200" i="2"/>
  <c r="CF277" i="2"/>
  <c r="CH277" i="2" s="1"/>
  <c r="CJ277" i="2"/>
  <c r="CK290" i="2"/>
  <c r="CG290" i="2"/>
  <c r="CI290" i="2" s="1"/>
  <c r="CC204" i="2"/>
  <c r="X313" i="2"/>
  <c r="AK313" i="2" s="1"/>
  <c r="R313" i="2"/>
  <c r="Z313" i="2" s="1"/>
  <c r="AM313" i="2" s="1"/>
  <c r="CK294" i="2"/>
  <c r="CG294" i="2"/>
  <c r="CI294" i="2" s="1"/>
  <c r="CK50" i="2"/>
  <c r="CG50" i="2"/>
  <c r="CI50" i="2" s="1"/>
  <c r="CB93" i="2"/>
  <c r="CJ70" i="2"/>
  <c r="CF70" i="2"/>
  <c r="CH70" i="2" s="1"/>
  <c r="CK113" i="2"/>
  <c r="CG113" i="2"/>
  <c r="CI113" i="2" s="1"/>
  <c r="CK155" i="2"/>
  <c r="CG155" i="2"/>
  <c r="CI155" i="2" s="1"/>
  <c r="CC117" i="2"/>
  <c r="X62" i="2"/>
  <c r="AK62" i="2" s="1"/>
  <c r="R62" i="2"/>
  <c r="Z62" i="2" s="1"/>
  <c r="AM62" i="2" s="1"/>
  <c r="CK83" i="2"/>
  <c r="CG83" i="2"/>
  <c r="CI83" i="2" s="1"/>
  <c r="CC60" i="2"/>
  <c r="CK146" i="2"/>
  <c r="CG146" i="2"/>
  <c r="CI146" i="2" s="1"/>
  <c r="CK168" i="2"/>
  <c r="CG168" i="2"/>
  <c r="CI168" i="2" s="1"/>
  <c r="CK185" i="2"/>
  <c r="CG185" i="2"/>
  <c r="CI185" i="2" s="1"/>
  <c r="CK196" i="2"/>
  <c r="CG196" i="2"/>
  <c r="CI196" i="2" s="1"/>
  <c r="CC160" i="2"/>
  <c r="CK186" i="2"/>
  <c r="CG186" i="2"/>
  <c r="CI186" i="2" s="1"/>
  <c r="X257" i="2"/>
  <c r="AK257" i="2" s="1"/>
  <c r="R257" i="2"/>
  <c r="Z257" i="2" s="1"/>
  <c r="AM257" i="2" s="1"/>
  <c r="CB95" i="2"/>
  <c r="CJ72" i="2"/>
  <c r="CF72" i="2"/>
  <c r="CH72" i="2" s="1"/>
  <c r="CG57" i="2"/>
  <c r="CI57" i="2" s="1"/>
  <c r="CK57" i="2"/>
  <c r="CK90" i="2"/>
  <c r="CG90" i="2"/>
  <c r="CI90" i="2" s="1"/>
  <c r="CC101" i="2"/>
  <c r="CK107" i="2"/>
  <c r="CG107" i="2"/>
  <c r="CI107" i="2" s="1"/>
  <c r="CC90" i="2"/>
  <c r="CK95" i="2"/>
  <c r="CG95" i="2"/>
  <c r="CI95" i="2" s="1"/>
  <c r="CK108" i="2"/>
  <c r="CG108" i="2"/>
  <c r="CI108" i="2" s="1"/>
  <c r="CC63" i="2"/>
  <c r="CK139" i="2"/>
  <c r="CG139" i="2"/>
  <c r="CI139" i="2" s="1"/>
  <c r="CF121" i="2"/>
  <c r="CH121" i="2" s="1"/>
  <c r="CJ121" i="2"/>
  <c r="CB148" i="2"/>
  <c r="CF125" i="2"/>
  <c r="CH125" i="2" s="1"/>
  <c r="CJ125" i="2"/>
  <c r="CK187" i="2"/>
  <c r="CG187" i="2"/>
  <c r="CI187" i="2" s="1"/>
  <c r="CK197" i="2"/>
  <c r="CG197" i="2"/>
  <c r="CI197" i="2" s="1"/>
  <c r="CC161" i="2"/>
  <c r="CK174" i="2"/>
  <c r="CG174" i="2"/>
  <c r="CI174" i="2" s="1"/>
  <c r="CC123" i="2"/>
  <c r="CK190" i="2"/>
  <c r="CG190" i="2"/>
  <c r="CI190" i="2" s="1"/>
  <c r="R163" i="2"/>
  <c r="Z163" i="2" s="1"/>
  <c r="AM163" i="2" s="1"/>
  <c r="X163" i="2"/>
  <c r="AK163" i="2" s="1"/>
  <c r="CK179" i="2"/>
  <c r="CG179" i="2"/>
  <c r="CI179" i="2" s="1"/>
  <c r="CC81" i="2"/>
  <c r="CK227" i="2"/>
  <c r="CG227" i="2"/>
  <c r="CI227" i="2" s="1"/>
  <c r="CC137" i="2"/>
  <c r="CK245" i="2"/>
  <c r="CG245" i="2"/>
  <c r="CI245" i="2" s="1"/>
  <c r="CC176" i="2"/>
  <c r="CJ253" i="2"/>
  <c r="CF253" i="2"/>
  <c r="CH253" i="2" s="1"/>
  <c r="CB142" i="2"/>
  <c r="CK262" i="2"/>
  <c r="CG262" i="2"/>
  <c r="CI262" i="2" s="1"/>
  <c r="CC190" i="2"/>
  <c r="CK284" i="2"/>
  <c r="CG284" i="2"/>
  <c r="CI284" i="2" s="1"/>
  <c r="CC198" i="2"/>
  <c r="CK297" i="2"/>
  <c r="CG297" i="2"/>
  <c r="CI297" i="2" s="1"/>
  <c r="CK312" i="2"/>
  <c r="CG312" i="2"/>
  <c r="CI312" i="2" s="1"/>
  <c r="CK310" i="2"/>
  <c r="CG310" i="2"/>
  <c r="CI310" i="2" s="1"/>
  <c r="CC43" i="2"/>
  <c r="CK43" i="2"/>
  <c r="CG43" i="2"/>
  <c r="CI43" i="2" s="1"/>
  <c r="CK61" i="2"/>
  <c r="CG61" i="2"/>
  <c r="CI61" i="2" s="1"/>
  <c r="CC52" i="2"/>
  <c r="W324" i="2"/>
  <c r="W325" i="2" s="1"/>
  <c r="Y324" i="2"/>
  <c r="Y325" i="2" s="1"/>
  <c r="Y322" i="2"/>
  <c r="M334" i="2" s="1"/>
  <c r="Q329" i="2" s="1"/>
  <c r="Y328" i="2"/>
  <c r="Y327" i="2"/>
  <c r="AL40" i="2"/>
  <c r="AA328" i="2"/>
  <c r="AA327" i="2"/>
  <c r="AA324" i="2"/>
  <c r="AA325" i="2" s="1"/>
  <c r="AA322" i="2"/>
  <c r="M336" i="2" s="1"/>
  <c r="AN40" i="2"/>
  <c r="CC41" i="2"/>
  <c r="CK41" i="2"/>
  <c r="CG41" i="2"/>
  <c r="CI41" i="2" s="1"/>
  <c r="Z29" i="2"/>
  <c r="CK65" i="2"/>
  <c r="CG65" i="2"/>
  <c r="CI65" i="2" s="1"/>
  <c r="CC56" i="2"/>
  <c r="CK159" i="2"/>
  <c r="CG159" i="2"/>
  <c r="CI159" i="2" s="1"/>
  <c r="CC72" i="2"/>
  <c r="CK138" i="2"/>
  <c r="CG138" i="2"/>
  <c r="CI138" i="2" s="1"/>
  <c r="CC71" i="2"/>
  <c r="CK166" i="2"/>
  <c r="CG166" i="2"/>
  <c r="CI166" i="2" s="1"/>
  <c r="CK269" i="2"/>
  <c r="CG269" i="2"/>
  <c r="CI269" i="2" s="1"/>
  <c r="CC195" i="2"/>
  <c r="CK301" i="2"/>
  <c r="CG301" i="2"/>
  <c r="CI301" i="2" s="1"/>
  <c r="CK311" i="2"/>
  <c r="CG311" i="2"/>
  <c r="CI311" i="2" s="1"/>
  <c r="CF291" i="2"/>
  <c r="CH291" i="2" s="1"/>
  <c r="CJ291" i="2"/>
  <c r="CB205" i="2"/>
  <c r="CG56" i="2"/>
  <c r="CI56" i="2" s="1"/>
  <c r="CK56" i="2"/>
  <c r="CC45" i="2"/>
  <c r="CK45" i="2"/>
  <c r="CG45" i="2"/>
  <c r="CI45" i="2" s="1"/>
  <c r="CG53" i="2"/>
  <c r="CI53" i="2" s="1"/>
  <c r="CK53" i="2"/>
  <c r="CG58" i="2"/>
  <c r="CI58" i="2" s="1"/>
  <c r="CK58" i="2"/>
  <c r="X87" i="2"/>
  <c r="AK87" i="2" s="1"/>
  <c r="R87" i="2"/>
  <c r="Z87" i="2" s="1"/>
  <c r="AM87" i="2" s="1"/>
  <c r="CK103" i="2"/>
  <c r="CG103" i="2"/>
  <c r="CI103" i="2" s="1"/>
  <c r="CJ60" i="2"/>
  <c r="CF60" i="2"/>
  <c r="CH60" i="2" s="1"/>
  <c r="CB50" i="2"/>
  <c r="X73" i="2"/>
  <c r="AK73" i="2" s="1"/>
  <c r="R73" i="2"/>
  <c r="Z73" i="2" s="1"/>
  <c r="AM73" i="2" s="1"/>
  <c r="CK157" i="2"/>
  <c r="CG157" i="2"/>
  <c r="CI157" i="2" s="1"/>
  <c r="CC183" i="2"/>
  <c r="CK140" i="2"/>
  <c r="CG140" i="2"/>
  <c r="CI140" i="2" s="1"/>
  <c r="CK148" i="2"/>
  <c r="CG148" i="2"/>
  <c r="CI148" i="2" s="1"/>
  <c r="CK122" i="2"/>
  <c r="CG122" i="2"/>
  <c r="CI122" i="2" s="1"/>
  <c r="CK170" i="2"/>
  <c r="CG170" i="2"/>
  <c r="CI170" i="2" s="1"/>
  <c r="CC119" i="2"/>
  <c r="CK184" i="2"/>
  <c r="CG184" i="2"/>
  <c r="CI184" i="2" s="1"/>
  <c r="CK189" i="2"/>
  <c r="CG189" i="2"/>
  <c r="CI189" i="2" s="1"/>
  <c r="CK177" i="2"/>
  <c r="CG177" i="2"/>
  <c r="CI177" i="2" s="1"/>
  <c r="CC79" i="2"/>
  <c r="CK191" i="2"/>
  <c r="CG191" i="2"/>
  <c r="CI191" i="2" s="1"/>
  <c r="CC184" i="2"/>
  <c r="CJ165" i="2"/>
  <c r="CF165" i="2"/>
  <c r="CH165" i="2" s="1"/>
  <c r="CB78" i="2"/>
  <c r="CK205" i="2"/>
  <c r="CG205" i="2"/>
  <c r="CI205" i="2" s="1"/>
  <c r="CC126" i="2"/>
  <c r="CK214" i="2"/>
  <c r="CG214" i="2"/>
  <c r="CI214" i="2" s="1"/>
  <c r="CC166" i="2"/>
  <c r="CK218" i="2"/>
  <c r="CG218" i="2"/>
  <c r="CI218" i="2" s="1"/>
  <c r="CC170" i="2"/>
  <c r="CK229" i="2"/>
  <c r="CG229" i="2"/>
  <c r="CI229" i="2" s="1"/>
  <c r="CK265" i="2"/>
  <c r="CG265" i="2"/>
  <c r="CI265" i="2" s="1"/>
  <c r="CC182" i="2"/>
  <c r="CK278" i="2"/>
  <c r="CG278" i="2"/>
  <c r="CI278" i="2" s="1"/>
  <c r="CF273" i="2"/>
  <c r="CH273" i="2" s="1"/>
  <c r="CJ273" i="2"/>
  <c r="CB197" i="2"/>
  <c r="X277" i="2"/>
  <c r="AK277" i="2" s="1"/>
  <c r="R277" i="2"/>
  <c r="Z277" i="2" s="1"/>
  <c r="AM277" i="2" s="1"/>
  <c r="CF258" i="2"/>
  <c r="CH258" i="2" s="1"/>
  <c r="CJ258" i="2"/>
  <c r="AK40" i="2"/>
  <c r="W23" i="2"/>
  <c r="CK114" i="2"/>
  <c r="CG114" i="2"/>
  <c r="CI114" i="2" s="1"/>
  <c r="X70" i="2"/>
  <c r="AK70" i="2" s="1"/>
  <c r="R70" i="2"/>
  <c r="Z70" i="2" s="1"/>
  <c r="AM70" i="2" s="1"/>
  <c r="CK88" i="2"/>
  <c r="CG88" i="2"/>
  <c r="CI88" i="2" s="1"/>
  <c r="CK152" i="2"/>
  <c r="CG152" i="2"/>
  <c r="CI152" i="2" s="1"/>
  <c r="CC114" i="2"/>
  <c r="CK149" i="2"/>
  <c r="CG149" i="2"/>
  <c r="CI149" i="2" s="1"/>
  <c r="CC111" i="2"/>
  <c r="X129" i="2"/>
  <c r="AK129" i="2" s="1"/>
  <c r="R129" i="2"/>
  <c r="Z129" i="2" s="1"/>
  <c r="AM129" i="2" s="1"/>
  <c r="X141" i="2"/>
  <c r="AK141" i="2" s="1"/>
  <c r="R141" i="2"/>
  <c r="Z141" i="2" s="1"/>
  <c r="AM141" i="2" s="1"/>
  <c r="CJ162" i="2"/>
  <c r="CF162" i="2"/>
  <c r="CH162" i="2" s="1"/>
  <c r="CB75" i="2"/>
  <c r="CK202" i="2"/>
  <c r="CG202" i="2"/>
  <c r="CI202" i="2" s="1"/>
  <c r="CK299" i="2"/>
  <c r="CG299" i="2"/>
  <c r="CI299" i="2" s="1"/>
  <c r="CK51" i="2"/>
  <c r="CG51" i="2"/>
  <c r="CI51" i="2" s="1"/>
  <c r="X54" i="2"/>
  <c r="AK54" i="2" s="1"/>
  <c r="R54" i="2"/>
  <c r="Z54" i="2" s="1"/>
  <c r="AM54" i="2" s="1"/>
  <c r="CB91" i="2"/>
  <c r="CF69" i="2"/>
  <c r="CH69" i="2" s="1"/>
  <c r="CJ69" i="2"/>
  <c r="CK77" i="2"/>
  <c r="CG77" i="2"/>
  <c r="CI77" i="2" s="1"/>
  <c r="CK109" i="2"/>
  <c r="CG109" i="2"/>
  <c r="CI109" i="2" s="1"/>
  <c r="CC64" i="2"/>
  <c r="CC147" i="2"/>
  <c r="CG117" i="2"/>
  <c r="CI117" i="2" s="1"/>
  <c r="CK117" i="2"/>
  <c r="X156" i="2"/>
  <c r="AK156" i="2" s="1"/>
  <c r="R156" i="2"/>
  <c r="Z156" i="2" s="1"/>
  <c r="AM156" i="2" s="1"/>
  <c r="CF160" i="2"/>
  <c r="CH160" i="2" s="1"/>
  <c r="CJ160" i="2"/>
  <c r="CB73" i="2"/>
  <c r="CK169" i="2"/>
  <c r="CG169" i="2"/>
  <c r="CI169" i="2" s="1"/>
  <c r="CC118" i="2"/>
  <c r="CK200" i="2"/>
  <c r="CG200" i="2"/>
  <c r="CI200" i="2" s="1"/>
  <c r="CC164" i="2"/>
  <c r="CK193" i="2"/>
  <c r="CG193" i="2"/>
  <c r="CI193" i="2" s="1"/>
  <c r="CC157" i="2"/>
  <c r="CK210" i="2"/>
  <c r="CG210" i="2"/>
  <c r="CI210" i="2" s="1"/>
  <c r="CC131" i="2"/>
  <c r="CK223" i="2"/>
  <c r="CG223" i="2"/>
  <c r="CI223" i="2" s="1"/>
  <c r="CC133" i="2"/>
  <c r="CK228" i="2"/>
  <c r="CG228" i="2"/>
  <c r="CI228" i="2" s="1"/>
  <c r="CC138" i="2"/>
  <c r="CK241" i="2"/>
  <c r="CG241" i="2"/>
  <c r="CI241" i="2" s="1"/>
  <c r="CC173" i="2"/>
  <c r="X253" i="2"/>
  <c r="AK253" i="2" s="1"/>
  <c r="R253" i="2"/>
  <c r="Z253" i="2" s="1"/>
  <c r="AM253" i="2" s="1"/>
  <c r="CF254" i="2"/>
  <c r="CH254" i="2" s="1"/>
  <c r="CJ254" i="2"/>
  <c r="CK268" i="2"/>
  <c r="CG268" i="2"/>
  <c r="CI268" i="2" s="1"/>
  <c r="CC194" i="2"/>
  <c r="CK279" i="2"/>
  <c r="CG279" i="2"/>
  <c r="CI279" i="2" s="1"/>
  <c r="CK48" i="2"/>
  <c r="CG48" i="2"/>
  <c r="CI48" i="2" s="1"/>
  <c r="CC48" i="2"/>
  <c r="CK59" i="2"/>
  <c r="CG59" i="2"/>
  <c r="CI59" i="2" s="1"/>
  <c r="W327" i="2"/>
  <c r="Q327" i="2"/>
  <c r="Q338" i="2" s="1"/>
  <c r="S328" i="2"/>
  <c r="S339" i="2" s="1"/>
  <c r="CK97" i="2"/>
  <c r="CG97" i="2"/>
  <c r="CI97" i="2" s="1"/>
  <c r="CK55" i="2"/>
  <c r="CG55" i="2"/>
  <c r="CI55" i="2" s="1"/>
  <c r="CB97" i="2"/>
  <c r="CJ74" i="2"/>
  <c r="CF74" i="2"/>
  <c r="CH74" i="2" s="1"/>
  <c r="CK102" i="2"/>
  <c r="CG102" i="2"/>
  <c r="CI102" i="2" s="1"/>
  <c r="CK124" i="2"/>
  <c r="CG124" i="2"/>
  <c r="CI124" i="2" s="1"/>
  <c r="CC152" i="2"/>
  <c r="CK167" i="2"/>
  <c r="CG167" i="2"/>
  <c r="CI167" i="2" s="1"/>
  <c r="CJ164" i="2"/>
  <c r="CF164" i="2"/>
  <c r="CH164" i="2" s="1"/>
  <c r="CB77" i="2"/>
  <c r="CK244" i="2"/>
  <c r="CG244" i="2"/>
  <c r="CI244" i="2" s="1"/>
  <c r="CC189" i="2"/>
  <c r="CF238" i="2"/>
  <c r="CH238" i="2" s="1"/>
  <c r="CJ238" i="2"/>
  <c r="CF242" i="2"/>
  <c r="CH242" i="2" s="1"/>
  <c r="CJ242" i="2"/>
  <c r="CB174" i="2"/>
  <c r="CK287" i="2"/>
  <c r="CG287" i="2"/>
  <c r="CI287" i="2" s="1"/>
  <c r="CC201" i="2"/>
  <c r="CK276" i="2"/>
  <c r="CG276" i="2"/>
  <c r="CI276" i="2" s="1"/>
  <c r="CF298" i="2"/>
  <c r="CH298" i="2" s="1"/>
  <c r="CJ298" i="2"/>
  <c r="CK304" i="2"/>
  <c r="CG304" i="2"/>
  <c r="CI304" i="2" s="1"/>
  <c r="CK316" i="2"/>
  <c r="CG316" i="2"/>
  <c r="CI316" i="2" s="1"/>
  <c r="CC212" i="2"/>
  <c r="CK267" i="2"/>
  <c r="CG267" i="2"/>
  <c r="CI267" i="2" s="1"/>
  <c r="CC193" i="2"/>
  <c r="CG295" i="2"/>
  <c r="CI295" i="2" s="1"/>
  <c r="CK295" i="2"/>
  <c r="X291" i="2"/>
  <c r="AK291" i="2" s="1"/>
  <c r="R291" i="2"/>
  <c r="Z291" i="2" s="1"/>
  <c r="AM291" i="2" s="1"/>
  <c r="V328" i="2"/>
  <c r="V327" i="2"/>
  <c r="V324" i="2"/>
  <c r="V325" i="2" s="1"/>
  <c r="V322" i="2"/>
  <c r="M331" i="2" s="1"/>
  <c r="N329" i="2" s="1"/>
  <c r="AI40" i="2"/>
  <c r="U324" i="2"/>
  <c r="U325" i="2" s="1"/>
  <c r="U322" i="2"/>
  <c r="M330" i="2" s="1"/>
  <c r="U328" i="2"/>
  <c r="U327" i="2"/>
  <c r="AH40" i="2"/>
  <c r="CK118" i="2"/>
  <c r="CG118" i="2"/>
  <c r="CI118" i="2" s="1"/>
  <c r="CK66" i="2"/>
  <c r="CC85" i="2"/>
  <c r="CG66" i="2"/>
  <c r="CI66" i="2" s="1"/>
  <c r="CC106" i="2"/>
  <c r="CK94" i="2"/>
  <c r="CG94" i="2"/>
  <c r="CI94" i="2" s="1"/>
  <c r="CK127" i="2"/>
  <c r="CG127" i="2"/>
  <c r="CI127" i="2" s="1"/>
  <c r="CC107" i="2"/>
  <c r="CK199" i="2"/>
  <c r="CG199" i="2"/>
  <c r="CI199" i="2" s="1"/>
  <c r="CC163" i="2"/>
  <c r="CK173" i="2"/>
  <c r="CG173" i="2"/>
  <c r="CI173" i="2" s="1"/>
  <c r="CC122" i="2"/>
  <c r="CK192" i="2"/>
  <c r="CG192" i="2"/>
  <c r="CI192" i="2" s="1"/>
  <c r="CC186" i="2"/>
  <c r="CK225" i="2"/>
  <c r="CG225" i="2"/>
  <c r="CI225" i="2" s="1"/>
  <c r="CC135" i="2"/>
  <c r="CK230" i="2"/>
  <c r="CG230" i="2"/>
  <c r="CI230" i="2" s="1"/>
  <c r="CG211" i="2"/>
  <c r="CI211" i="2" s="1"/>
  <c r="CK211" i="2"/>
  <c r="CK215" i="2"/>
  <c r="CG215" i="2"/>
  <c r="CI215" i="2" s="1"/>
  <c r="CC167" i="2"/>
  <c r="CK246" i="2"/>
  <c r="CG246" i="2"/>
  <c r="CI246" i="2" s="1"/>
  <c r="CC177" i="2"/>
  <c r="CK281" i="2"/>
  <c r="CG281" i="2"/>
  <c r="CI281" i="2" s="1"/>
  <c r="X273" i="2"/>
  <c r="AK273" i="2" s="1"/>
  <c r="R273" i="2"/>
  <c r="Z273" i="2" s="1"/>
  <c r="AM273" i="2" s="1"/>
  <c r="CG303" i="2"/>
  <c r="CI303" i="2" s="1"/>
  <c r="CK303" i="2"/>
  <c r="CJ306" i="2"/>
  <c r="CF306" i="2"/>
  <c r="CH306" i="2" s="1"/>
  <c r="CG251" i="2"/>
  <c r="CI251" i="2" s="1"/>
  <c r="CK251" i="2"/>
  <c r="CC140" i="2"/>
  <c r="X258" i="2"/>
  <c r="AK258" i="2" s="1"/>
  <c r="R258" i="2"/>
  <c r="Z258" i="2" s="1"/>
  <c r="AM258" i="2" s="1"/>
  <c r="Z40" i="2"/>
  <c r="R39" i="2"/>
  <c r="R38" i="2" s="1"/>
  <c r="CC42" i="2"/>
  <c r="CK42" i="2"/>
  <c r="CG42" i="2"/>
  <c r="CI42" i="2" s="1"/>
  <c r="CC103" i="2"/>
  <c r="CK92" i="2"/>
  <c r="CG92" i="2"/>
  <c r="CI92" i="2" s="1"/>
  <c r="CK143" i="2"/>
  <c r="CG143" i="2"/>
  <c r="CI143" i="2" s="1"/>
  <c r="CK120" i="2"/>
  <c r="CG120" i="2"/>
  <c r="CI120" i="2" s="1"/>
  <c r="CK75" i="2"/>
  <c r="CG75" i="2"/>
  <c r="CI75" i="2" s="1"/>
  <c r="CC98" i="2"/>
  <c r="X137" i="2"/>
  <c r="AK137" i="2" s="1"/>
  <c r="R137" i="2"/>
  <c r="Z137" i="2" s="1"/>
  <c r="AM137" i="2" s="1"/>
  <c r="CK145" i="2"/>
  <c r="CG145" i="2"/>
  <c r="CI145" i="2" s="1"/>
  <c r="CF129" i="2"/>
  <c r="CH129" i="2" s="1"/>
  <c r="CJ129" i="2"/>
  <c r="CB109" i="2"/>
  <c r="CF141" i="2"/>
  <c r="CH141" i="2" s="1"/>
  <c r="CJ141" i="2"/>
  <c r="CK171" i="2"/>
  <c r="CG171" i="2"/>
  <c r="CI171" i="2" s="1"/>
  <c r="CC120" i="2"/>
  <c r="CG52" i="2"/>
  <c r="CI52" i="2" s="1"/>
  <c r="CK52" i="2"/>
  <c r="CK101" i="2"/>
  <c r="CG101" i="2"/>
  <c r="CI101" i="2" s="1"/>
  <c r="CK64" i="2"/>
  <c r="CC55" i="2"/>
  <c r="CG64" i="2"/>
  <c r="CI64" i="2" s="1"/>
  <c r="CB150" i="2"/>
  <c r="CF156" i="2"/>
  <c r="CH156" i="2" s="1"/>
  <c r="CJ156" i="2"/>
  <c r="X160" i="2"/>
  <c r="AK160" i="2" s="1"/>
  <c r="R160" i="2"/>
  <c r="Z160" i="2" s="1"/>
  <c r="AM160" i="2" s="1"/>
  <c r="CK194" i="2"/>
  <c r="CG194" i="2"/>
  <c r="CI194" i="2" s="1"/>
  <c r="CC158" i="2"/>
  <c r="CK198" i="2"/>
  <c r="CG198" i="2"/>
  <c r="CI198" i="2" s="1"/>
  <c r="CC162" i="2"/>
  <c r="CJ163" i="2"/>
  <c r="CF163" i="2"/>
  <c r="CH163" i="2" s="1"/>
  <c r="CB76" i="2"/>
  <c r="CK204" i="2"/>
  <c r="CG204" i="2"/>
  <c r="CI204" i="2" s="1"/>
  <c r="CC125" i="2"/>
  <c r="CK219" i="2"/>
  <c r="CG219" i="2"/>
  <c r="CI219" i="2" s="1"/>
  <c r="CC171" i="2"/>
  <c r="CK224" i="2"/>
  <c r="CG224" i="2"/>
  <c r="CI224" i="2" s="1"/>
  <c r="CC134" i="2"/>
  <c r="CK231" i="2"/>
  <c r="CG231" i="2"/>
  <c r="CI231" i="2" s="1"/>
  <c r="CK248" i="2"/>
  <c r="CG248" i="2"/>
  <c r="CI248" i="2" s="1"/>
  <c r="X254" i="2"/>
  <c r="AK254" i="2" s="1"/>
  <c r="R254" i="2"/>
  <c r="Z254" i="2" s="1"/>
  <c r="AM254" i="2" s="1"/>
  <c r="CK263" i="2"/>
  <c r="CG263" i="2"/>
  <c r="CI263" i="2" s="1"/>
  <c r="CC191" i="2"/>
  <c r="CK280" i="2"/>
  <c r="CG280" i="2"/>
  <c r="CI280" i="2" s="1"/>
  <c r="CK302" i="2"/>
  <c r="CG302" i="2"/>
  <c r="CI302" i="2" s="1"/>
  <c r="CC49" i="2"/>
  <c r="CK49" i="2"/>
  <c r="CG49" i="2"/>
  <c r="CI49" i="2" s="1"/>
  <c r="AJ328" i="2"/>
  <c r="AJ335" i="2" s="1"/>
  <c r="AJ327" i="2"/>
  <c r="AJ334" i="2" s="1"/>
  <c r="AJ322" i="2"/>
  <c r="CB40" i="2"/>
  <c r="CJ40" i="2"/>
  <c r="CF40" i="2"/>
  <c r="CH40" i="2" s="1"/>
  <c r="W328" i="2"/>
  <c r="Q328" i="2"/>
  <c r="Q339" i="2" s="1"/>
  <c r="S327" i="2"/>
  <c r="S338" i="2" s="1"/>
  <c r="W12" i="2"/>
  <c r="CK104" i="2"/>
  <c r="CG104" i="2"/>
  <c r="CI104" i="2" s="1"/>
  <c r="CK106" i="2"/>
  <c r="CG106" i="2"/>
  <c r="CI106" i="2" s="1"/>
  <c r="CC89" i="2"/>
  <c r="CB94" i="2"/>
  <c r="CF71" i="2"/>
  <c r="CH71" i="2" s="1"/>
  <c r="CJ71" i="2"/>
  <c r="CK134" i="2"/>
  <c r="CG134" i="2"/>
  <c r="CI134" i="2" s="1"/>
  <c r="CC155" i="2"/>
  <c r="CK180" i="2"/>
  <c r="CG180" i="2"/>
  <c r="CI180" i="2" s="1"/>
  <c r="CC82" i="2"/>
  <c r="CK201" i="2"/>
  <c r="CG201" i="2"/>
  <c r="CI201" i="2" s="1"/>
  <c r="CC187" i="2"/>
  <c r="X238" i="2"/>
  <c r="AK238" i="2" s="1"/>
  <c r="R238" i="2"/>
  <c r="Z238" i="2" s="1"/>
  <c r="AM238" i="2" s="1"/>
  <c r="X242" i="2"/>
  <c r="AK242" i="2" s="1"/>
  <c r="R242" i="2"/>
  <c r="Z242" i="2" s="1"/>
  <c r="AM242" i="2" s="1"/>
  <c r="CF259" i="2"/>
  <c r="CH259" i="2" s="1"/>
  <c r="CJ259" i="2"/>
  <c r="CK293" i="2"/>
  <c r="CG293" i="2"/>
  <c r="CI293" i="2" s="1"/>
  <c r="X298" i="2"/>
  <c r="AK298" i="2" s="1"/>
  <c r="R298" i="2"/>
  <c r="Z298" i="2" s="1"/>
  <c r="AM298" i="2" s="1"/>
  <c r="N327" i="2"/>
  <c r="N338" i="2" s="1"/>
  <c r="M327" i="2"/>
  <c r="M338" i="2" s="1"/>
  <c r="W16" i="2"/>
  <c r="CK153" i="2"/>
  <c r="CG153" i="2"/>
  <c r="CI153" i="2" s="1"/>
  <c r="CC115" i="2"/>
  <c r="CB57" i="2"/>
  <c r="CJ68" i="2"/>
  <c r="CF68" i="2"/>
  <c r="CH68" i="2" s="1"/>
  <c r="CG115" i="2"/>
  <c r="CI115" i="2" s="1"/>
  <c r="CK115" i="2"/>
  <c r="CK130" i="2"/>
  <c r="CG130" i="2"/>
  <c r="CI130" i="2" s="1"/>
  <c r="CC110" i="2"/>
  <c r="CK126" i="2"/>
  <c r="CG126" i="2"/>
  <c r="CI126" i="2" s="1"/>
  <c r="CC149" i="2"/>
  <c r="R165" i="2"/>
  <c r="Z165" i="2" s="1"/>
  <c r="AM165" i="2" s="1"/>
  <c r="X165" i="2"/>
  <c r="AK165" i="2" s="1"/>
  <c r="CK208" i="2"/>
  <c r="CG208" i="2"/>
  <c r="CI208" i="2" s="1"/>
  <c r="CC129" i="2"/>
  <c r="CK221" i="2"/>
  <c r="CG221" i="2"/>
  <c r="CI221" i="2" s="1"/>
  <c r="CC185" i="2"/>
  <c r="CK226" i="2"/>
  <c r="CG226" i="2"/>
  <c r="CI226" i="2" s="1"/>
  <c r="CC136" i="2"/>
  <c r="CK233" i="2"/>
  <c r="CG233" i="2"/>
  <c r="CI233" i="2" s="1"/>
  <c r="CK247" i="2"/>
  <c r="CG247" i="2"/>
  <c r="CI247" i="2" s="1"/>
  <c r="CC178" i="2"/>
  <c r="CJ261" i="2"/>
  <c r="CF261" i="2"/>
  <c r="CH261" i="2" s="1"/>
  <c r="CB180" i="2"/>
  <c r="CK264" i="2"/>
  <c r="CG264" i="2"/>
  <c r="CI264" i="2" s="1"/>
  <c r="CC181" i="2"/>
  <c r="CK282" i="2"/>
  <c r="CG282" i="2"/>
  <c r="CI282" i="2" s="1"/>
  <c r="X306" i="2"/>
  <c r="AK306" i="2" s="1"/>
  <c r="R306" i="2"/>
  <c r="Z306" i="2" s="1"/>
  <c r="AM306" i="2" s="1"/>
  <c r="CJ313" i="2"/>
  <c r="CF313" i="2"/>
  <c r="CH313" i="2" s="1"/>
  <c r="CB209" i="2"/>
  <c r="CC47" i="2"/>
  <c r="CK47" i="2"/>
  <c r="CG47" i="2"/>
  <c r="CI47" i="2" s="1"/>
  <c r="P327" i="2"/>
  <c r="P338" i="2" s="1"/>
  <c r="CC66" i="2"/>
  <c r="CK111" i="2"/>
  <c r="CG111" i="2"/>
  <c r="CI111" i="2" s="1"/>
  <c r="W15" i="2"/>
  <c r="CK96" i="2"/>
  <c r="CG96" i="2"/>
  <c r="CI96" i="2" s="1"/>
  <c r="CK112" i="2"/>
  <c r="CG112" i="2"/>
  <c r="CI112" i="2" s="1"/>
  <c r="CC67" i="2"/>
  <c r="CK99" i="2"/>
  <c r="CG99" i="2"/>
  <c r="CI99" i="2" s="1"/>
  <c r="CJ62" i="2"/>
  <c r="CF62" i="2"/>
  <c r="CH62" i="2" s="1"/>
  <c r="CB53" i="2"/>
  <c r="CK91" i="2"/>
  <c r="CG91" i="2"/>
  <c r="CI91" i="2" s="1"/>
  <c r="CC102" i="2"/>
  <c r="CF137" i="2"/>
  <c r="CH137" i="2" s="1"/>
  <c r="CJ137" i="2"/>
  <c r="CB70" i="2"/>
  <c r="CK123" i="2"/>
  <c r="CG123" i="2"/>
  <c r="CI123" i="2" s="1"/>
  <c r="CK142" i="2"/>
  <c r="CG142" i="2"/>
  <c r="CI142" i="2" s="1"/>
  <c r="CK154" i="2"/>
  <c r="CG154" i="2"/>
  <c r="CI154" i="2" s="1"/>
  <c r="CC116" i="2"/>
  <c r="CK183" i="2"/>
  <c r="CG183" i="2"/>
  <c r="CI183" i="2" s="1"/>
  <c r="CC156" i="2"/>
  <c r="R162" i="2"/>
  <c r="Z162" i="2" s="1"/>
  <c r="AM162" i="2" s="1"/>
  <c r="X162" i="2"/>
  <c r="AK162" i="2" s="1"/>
  <c r="CK178" i="2"/>
  <c r="CG178" i="2"/>
  <c r="CI178" i="2" s="1"/>
  <c r="CC80" i="2"/>
  <c r="CG209" i="2"/>
  <c r="CI209" i="2" s="1"/>
  <c r="CK209" i="2"/>
  <c r="CC130" i="2"/>
  <c r="CK212" i="2"/>
  <c r="CG212" i="2"/>
  <c r="CI212" i="2" s="1"/>
  <c r="CC188" i="2"/>
  <c r="CJ257" i="2"/>
  <c r="CF257" i="2"/>
  <c r="CH257" i="2" s="1"/>
  <c r="CB145" i="2"/>
  <c r="CK285" i="2"/>
  <c r="CG285" i="2"/>
  <c r="CI285" i="2" s="1"/>
  <c r="CC199" i="2"/>
  <c r="CK292" i="2"/>
  <c r="CG292" i="2"/>
  <c r="CI292" i="2" s="1"/>
  <c r="CK318" i="2"/>
  <c r="CG318" i="2"/>
  <c r="CI318" i="2" s="1"/>
  <c r="CC214" i="2"/>
  <c r="AU43" i="1"/>
  <c r="AQ43" i="1"/>
  <c r="AR43" i="1" s="1"/>
  <c r="AU76" i="1"/>
  <c r="AQ76" i="1"/>
  <c r="AR76" i="1" s="1"/>
  <c r="AP72" i="1"/>
  <c r="CT72" i="1" s="1"/>
  <c r="CU72" i="1" s="1"/>
  <c r="AS72" i="1"/>
  <c r="AP81" i="1"/>
  <c r="CT81" i="1" s="1"/>
  <c r="CU81" i="1" s="1"/>
  <c r="AS81" i="1"/>
  <c r="AU85" i="1"/>
  <c r="AQ85" i="1"/>
  <c r="AR85" i="1" s="1"/>
  <c r="AS97" i="1"/>
  <c r="AP97" i="1"/>
  <c r="CT97" i="1" s="1"/>
  <c r="CU97" i="1" s="1"/>
  <c r="AP94" i="1"/>
  <c r="CT94" i="1" s="1"/>
  <c r="CU94" i="1" s="1"/>
  <c r="AS94" i="1"/>
  <c r="AU96" i="1"/>
  <c r="AQ96" i="1"/>
  <c r="AR96" i="1" s="1"/>
  <c r="AS130" i="1"/>
  <c r="AP130" i="1"/>
  <c r="CT130" i="1" s="1"/>
  <c r="CU130" i="1" s="1"/>
  <c r="AP123" i="1"/>
  <c r="CT123" i="1" s="1"/>
  <c r="CU123" i="1" s="1"/>
  <c r="AS123" i="1"/>
  <c r="AP151" i="1"/>
  <c r="CT151" i="1" s="1"/>
  <c r="CU151" i="1" s="1"/>
  <c r="AS151" i="1"/>
  <c r="AS120" i="1"/>
  <c r="AP120" i="1"/>
  <c r="CT120" i="1" s="1"/>
  <c r="CU120" i="1" s="1"/>
  <c r="AP144" i="1"/>
  <c r="CT144" i="1" s="1"/>
  <c r="CU144" i="1" s="1"/>
  <c r="AS144" i="1"/>
  <c r="AP148" i="1"/>
  <c r="CT148" i="1" s="1"/>
  <c r="CU148" i="1" s="1"/>
  <c r="AS148" i="1"/>
  <c r="AS157" i="1"/>
  <c r="AP157" i="1"/>
  <c r="CT157" i="1" s="1"/>
  <c r="CU157" i="1" s="1"/>
  <c r="AS202" i="1"/>
  <c r="AP202" i="1"/>
  <c r="CT202" i="1" s="1"/>
  <c r="CU202" i="1" s="1"/>
  <c r="AP194" i="1"/>
  <c r="CT194" i="1" s="1"/>
  <c r="CU194" i="1" s="1"/>
  <c r="AS194" i="1"/>
  <c r="AU208" i="1"/>
  <c r="AQ208" i="1"/>
  <c r="AR208" i="1" s="1"/>
  <c r="AU213" i="1"/>
  <c r="AQ213" i="1"/>
  <c r="AR213" i="1" s="1"/>
  <c r="AU200" i="1"/>
  <c r="AQ200" i="1"/>
  <c r="AR200" i="1" s="1"/>
  <c r="AP228" i="1"/>
  <c r="CT228" i="1" s="1"/>
  <c r="CU228" i="1" s="1"/>
  <c r="AS228" i="1"/>
  <c r="AP240" i="1"/>
  <c r="CT240" i="1" s="1"/>
  <c r="CU240" i="1" s="1"/>
  <c r="AS240" i="1"/>
  <c r="AU255" i="1"/>
  <c r="AQ255" i="1"/>
  <c r="AR255" i="1" s="1"/>
  <c r="AU263" i="1"/>
  <c r="AQ263" i="1"/>
  <c r="AR263" i="1" s="1"/>
  <c r="AP254" i="1"/>
  <c r="CT254" i="1" s="1"/>
  <c r="CU254" i="1" s="1"/>
  <c r="AS254" i="1"/>
  <c r="AP262" i="1"/>
  <c r="CT262" i="1" s="1"/>
  <c r="CU262" i="1" s="1"/>
  <c r="AS262" i="1"/>
  <c r="AP283" i="1"/>
  <c r="CT283" i="1" s="1"/>
  <c r="CU283" i="1" s="1"/>
  <c r="AS283" i="1"/>
  <c r="AU287" i="1"/>
  <c r="AQ287" i="1"/>
  <c r="AR287" i="1" s="1"/>
  <c r="AU291" i="1"/>
  <c r="AQ291" i="1"/>
  <c r="AR291" i="1" s="1"/>
  <c r="AA308" i="1"/>
  <c r="AA307" i="1"/>
  <c r="AA304" i="1"/>
  <c r="AA305" i="1" s="1"/>
  <c r="AA302" i="1"/>
  <c r="M316" i="1" s="1"/>
  <c r="AN40" i="1"/>
  <c r="CG40" i="1" s="1"/>
  <c r="AP41" i="1"/>
  <c r="CT41" i="1" s="1"/>
  <c r="CU41" i="1" s="1"/>
  <c r="AS41" i="1"/>
  <c r="AP45" i="1"/>
  <c r="CT45" i="1" s="1"/>
  <c r="CU45" i="1" s="1"/>
  <c r="AS45" i="1"/>
  <c r="AU56" i="1"/>
  <c r="AQ56" i="1"/>
  <c r="AR56" i="1" s="1"/>
  <c r="AU58" i="1"/>
  <c r="AQ58" i="1"/>
  <c r="AR58" i="1" s="1"/>
  <c r="AU66" i="1"/>
  <c r="AQ66" i="1"/>
  <c r="AR66" i="1" s="1"/>
  <c r="AS64" i="1"/>
  <c r="AP64" i="1"/>
  <c r="CT64" i="1" s="1"/>
  <c r="CU64" i="1" s="1"/>
  <c r="AP85" i="1"/>
  <c r="CT85" i="1" s="1"/>
  <c r="CU85" i="1" s="1"/>
  <c r="AS85" i="1"/>
  <c r="AP98" i="1"/>
  <c r="CT98" i="1" s="1"/>
  <c r="CU98" i="1" s="1"/>
  <c r="AS98" i="1"/>
  <c r="AQ111" i="1"/>
  <c r="AR111" i="1" s="1"/>
  <c r="AU111" i="1"/>
  <c r="AP117" i="1"/>
  <c r="CT117" i="1" s="1"/>
  <c r="CU117" i="1" s="1"/>
  <c r="AS117" i="1"/>
  <c r="AP92" i="1"/>
  <c r="CT92" i="1" s="1"/>
  <c r="CU92" i="1" s="1"/>
  <c r="AS92" i="1"/>
  <c r="W23" i="1"/>
  <c r="W11" i="1"/>
  <c r="AP95" i="1"/>
  <c r="CT95" i="1" s="1"/>
  <c r="CU95" i="1" s="1"/>
  <c r="AS95" i="1"/>
  <c r="AU102" i="1"/>
  <c r="AQ102" i="1"/>
  <c r="AR102" i="1" s="1"/>
  <c r="AU128" i="1"/>
  <c r="AQ128" i="1"/>
  <c r="AR128" i="1" s="1"/>
  <c r="AP146" i="1"/>
  <c r="CT146" i="1" s="1"/>
  <c r="CU146" i="1" s="1"/>
  <c r="AS146" i="1"/>
  <c r="AU172" i="1"/>
  <c r="AQ172" i="1"/>
  <c r="AR172" i="1" s="1"/>
  <c r="AU129" i="1"/>
  <c r="AQ129" i="1"/>
  <c r="AR129" i="1" s="1"/>
  <c r="AS187" i="1"/>
  <c r="AP187" i="1"/>
  <c r="CT187" i="1" s="1"/>
  <c r="CU187" i="1" s="1"/>
  <c r="AU166" i="1"/>
  <c r="AQ166" i="1"/>
  <c r="AR166" i="1" s="1"/>
  <c r="AP190" i="1"/>
  <c r="CT190" i="1" s="1"/>
  <c r="CU190" i="1" s="1"/>
  <c r="AS190" i="1"/>
  <c r="AP175" i="1"/>
  <c r="CT175" i="1" s="1"/>
  <c r="CU175" i="1" s="1"/>
  <c r="AS175" i="1"/>
  <c r="AP167" i="1"/>
  <c r="CT167" i="1" s="1"/>
  <c r="CU167" i="1" s="1"/>
  <c r="AS167" i="1"/>
  <c r="AP213" i="1"/>
  <c r="CT213" i="1" s="1"/>
  <c r="CU213" i="1" s="1"/>
  <c r="AS213" i="1"/>
  <c r="AU222" i="1"/>
  <c r="AQ222" i="1"/>
  <c r="AR222" i="1" s="1"/>
  <c r="AP253" i="1"/>
  <c r="CT253" i="1" s="1"/>
  <c r="CU253" i="1" s="1"/>
  <c r="AS253" i="1"/>
  <c r="AP261" i="1"/>
  <c r="CT261" i="1" s="1"/>
  <c r="CU261" i="1" s="1"/>
  <c r="AS261" i="1"/>
  <c r="AP273" i="1"/>
  <c r="CT273" i="1" s="1"/>
  <c r="CU273" i="1" s="1"/>
  <c r="AS273" i="1"/>
  <c r="AU272" i="1"/>
  <c r="AQ272" i="1"/>
  <c r="AR272" i="1" s="1"/>
  <c r="AU271" i="1"/>
  <c r="AQ271" i="1"/>
  <c r="AR271" i="1" s="1"/>
  <c r="AU297" i="1"/>
  <c r="AQ297" i="1"/>
  <c r="AR297" i="1" s="1"/>
  <c r="AU52" i="1"/>
  <c r="AQ52" i="1"/>
  <c r="AR52" i="1" s="1"/>
  <c r="AP56" i="1"/>
  <c r="CT56" i="1" s="1"/>
  <c r="CU56" i="1" s="1"/>
  <c r="AS56" i="1"/>
  <c r="AU78" i="1"/>
  <c r="AQ78" i="1"/>
  <c r="AR78" i="1" s="1"/>
  <c r="AS63" i="1"/>
  <c r="AP63" i="1"/>
  <c r="CT63" i="1" s="1"/>
  <c r="CU63" i="1" s="1"/>
  <c r="AP84" i="1"/>
  <c r="CT84" i="1" s="1"/>
  <c r="CU84" i="1" s="1"/>
  <c r="AS84" i="1"/>
  <c r="AU77" i="1"/>
  <c r="AQ77" i="1"/>
  <c r="AR77" i="1" s="1"/>
  <c r="AU90" i="1"/>
  <c r="AQ90" i="1"/>
  <c r="AR90" i="1" s="1"/>
  <c r="AU107" i="1"/>
  <c r="AQ107" i="1"/>
  <c r="AR107" i="1" s="1"/>
  <c r="X86" i="1"/>
  <c r="AK86" i="1" s="1"/>
  <c r="CF55" i="1" s="1"/>
  <c r="R86" i="1"/>
  <c r="Z86" i="1" s="1"/>
  <c r="AM86" i="1" s="1"/>
  <c r="AP96" i="1"/>
  <c r="CT96" i="1" s="1"/>
  <c r="CU96" i="1" s="1"/>
  <c r="AS96" i="1"/>
  <c r="AS124" i="1"/>
  <c r="AP124" i="1"/>
  <c r="CT124" i="1" s="1"/>
  <c r="CU124" i="1" s="1"/>
  <c r="X116" i="1"/>
  <c r="AK116" i="1" s="1"/>
  <c r="CF140" i="1" s="1"/>
  <c r="R116" i="1"/>
  <c r="Z116" i="1" s="1"/>
  <c r="AM116" i="1" s="1"/>
  <c r="AU123" i="1"/>
  <c r="AQ123" i="1"/>
  <c r="AR123" i="1" s="1"/>
  <c r="AS142" i="1"/>
  <c r="AP142" i="1"/>
  <c r="CT142" i="1" s="1"/>
  <c r="CU142" i="1" s="1"/>
  <c r="AP154" i="1"/>
  <c r="CT154" i="1" s="1"/>
  <c r="CU154" i="1" s="1"/>
  <c r="AS154" i="1"/>
  <c r="AS180" i="1"/>
  <c r="AP180" i="1"/>
  <c r="CT180" i="1" s="1"/>
  <c r="CU180" i="1" s="1"/>
  <c r="AU156" i="1"/>
  <c r="AQ156" i="1"/>
  <c r="AR156" i="1" s="1"/>
  <c r="AU191" i="1"/>
  <c r="AQ191" i="1"/>
  <c r="AR191" i="1" s="1"/>
  <c r="AU186" i="1"/>
  <c r="AQ186" i="1"/>
  <c r="AR186" i="1" s="1"/>
  <c r="AU196" i="1"/>
  <c r="AQ196" i="1"/>
  <c r="AR196" i="1" s="1"/>
  <c r="AS193" i="1"/>
  <c r="AP193" i="1"/>
  <c r="CT193" i="1" s="1"/>
  <c r="CU193" i="1" s="1"/>
  <c r="AU202" i="1"/>
  <c r="AQ202" i="1"/>
  <c r="AR202" i="1" s="1"/>
  <c r="AS206" i="1"/>
  <c r="AP206" i="1"/>
  <c r="CT206" i="1" s="1"/>
  <c r="CU206" i="1" s="1"/>
  <c r="AS214" i="1"/>
  <c r="AP214" i="1"/>
  <c r="CT214" i="1" s="1"/>
  <c r="CU214" i="1" s="1"/>
  <c r="AP215" i="1"/>
  <c r="CT215" i="1" s="1"/>
  <c r="CU215" i="1" s="1"/>
  <c r="AS215" i="1"/>
  <c r="AU224" i="1"/>
  <c r="AQ224" i="1"/>
  <c r="AR224" i="1" s="1"/>
  <c r="AP217" i="1"/>
  <c r="CT217" i="1" s="1"/>
  <c r="CU217" i="1" s="1"/>
  <c r="AS217" i="1"/>
  <c r="AP234" i="1"/>
  <c r="CT234" i="1" s="1"/>
  <c r="CU234" i="1" s="1"/>
  <c r="AS234" i="1"/>
  <c r="AP258" i="1"/>
  <c r="CT258" i="1" s="1"/>
  <c r="CU258" i="1" s="1"/>
  <c r="AS258" i="1"/>
  <c r="AU274" i="1"/>
  <c r="AQ274" i="1"/>
  <c r="AR274" i="1" s="1"/>
  <c r="AS285" i="1"/>
  <c r="AP285" i="1"/>
  <c r="CT285" i="1" s="1"/>
  <c r="CU285" i="1" s="1"/>
  <c r="AU282" i="1"/>
  <c r="AQ282" i="1"/>
  <c r="AR282" i="1" s="1"/>
  <c r="AS291" i="1"/>
  <c r="AP291" i="1"/>
  <c r="CT291" i="1" s="1"/>
  <c r="CU291" i="1" s="1"/>
  <c r="P307" i="1"/>
  <c r="P318" i="1" s="1"/>
  <c r="W304" i="1"/>
  <c r="W305" i="1" s="1"/>
  <c r="Y304" i="1"/>
  <c r="Y305" i="1" s="1"/>
  <c r="Y302" i="1"/>
  <c r="M314" i="1" s="1"/>
  <c r="Q309" i="1" s="1"/>
  <c r="Y308" i="1"/>
  <c r="Y307" i="1"/>
  <c r="AL40" i="1"/>
  <c r="AU51" i="1"/>
  <c r="AQ51" i="1"/>
  <c r="AR51" i="1" s="1"/>
  <c r="AP52" i="1"/>
  <c r="CT52" i="1" s="1"/>
  <c r="CU52" i="1" s="1"/>
  <c r="AS52" i="1"/>
  <c r="AP60" i="1"/>
  <c r="CT60" i="1" s="1"/>
  <c r="CU60" i="1" s="1"/>
  <c r="AS60" i="1"/>
  <c r="AP73" i="1"/>
  <c r="CT73" i="1" s="1"/>
  <c r="CU73" i="1" s="1"/>
  <c r="AS73" i="1"/>
  <c r="AU53" i="1"/>
  <c r="AQ53" i="1"/>
  <c r="AR53" i="1" s="1"/>
  <c r="AU44" i="1"/>
  <c r="AQ44" i="1"/>
  <c r="AR44" i="1" s="1"/>
  <c r="AP89" i="1"/>
  <c r="CT89" i="1" s="1"/>
  <c r="CU89" i="1" s="1"/>
  <c r="AS89" i="1"/>
  <c r="AS87" i="1"/>
  <c r="AP87" i="1"/>
  <c r="CT87" i="1" s="1"/>
  <c r="CU87" i="1" s="1"/>
  <c r="AU119" i="1"/>
  <c r="AQ119" i="1"/>
  <c r="AR119" i="1" s="1"/>
  <c r="AP128" i="1"/>
  <c r="CT128" i="1" s="1"/>
  <c r="CU128" i="1" s="1"/>
  <c r="AS128" i="1"/>
  <c r="AQ150" i="1"/>
  <c r="AR150" i="1" s="1"/>
  <c r="AU150" i="1"/>
  <c r="AU152" i="1"/>
  <c r="AQ152" i="1"/>
  <c r="AR152" i="1" s="1"/>
  <c r="AP139" i="1"/>
  <c r="CT139" i="1" s="1"/>
  <c r="CU139" i="1" s="1"/>
  <c r="AS139" i="1"/>
  <c r="AO155" i="1"/>
  <c r="AV155" i="1"/>
  <c r="AU187" i="1"/>
  <c r="AQ187" i="1"/>
  <c r="AR187" i="1" s="1"/>
  <c r="AP184" i="1"/>
  <c r="CT184" i="1" s="1"/>
  <c r="CU184" i="1" s="1"/>
  <c r="AS184" i="1"/>
  <c r="AU188" i="1"/>
  <c r="AQ188" i="1"/>
  <c r="AR188" i="1" s="1"/>
  <c r="AU164" i="1"/>
  <c r="AQ164" i="1"/>
  <c r="AR164" i="1" s="1"/>
  <c r="AU178" i="1"/>
  <c r="AQ178" i="1"/>
  <c r="AR178" i="1" s="1"/>
  <c r="AP212" i="1"/>
  <c r="CT212" i="1" s="1"/>
  <c r="CU212" i="1" s="1"/>
  <c r="AS212" i="1"/>
  <c r="AS219" i="1"/>
  <c r="AP219" i="1"/>
  <c r="CT219" i="1" s="1"/>
  <c r="CU219" i="1" s="1"/>
  <c r="AU230" i="1"/>
  <c r="AQ230" i="1"/>
  <c r="AR230" i="1" s="1"/>
  <c r="AP229" i="1"/>
  <c r="CT229" i="1" s="1"/>
  <c r="CU229" i="1" s="1"/>
  <c r="AS229" i="1"/>
  <c r="AS247" i="1"/>
  <c r="AP247" i="1"/>
  <c r="CT247" i="1" s="1"/>
  <c r="CU247" i="1" s="1"/>
  <c r="AU233" i="1"/>
  <c r="AQ233" i="1"/>
  <c r="AR233" i="1" s="1"/>
  <c r="AU246" i="1"/>
  <c r="AQ246" i="1"/>
  <c r="AR246" i="1" s="1"/>
  <c r="AS243" i="1"/>
  <c r="AP243" i="1"/>
  <c r="CT243" i="1" s="1"/>
  <c r="CU243" i="1" s="1"/>
  <c r="AU253" i="1"/>
  <c r="AQ253" i="1"/>
  <c r="AR253" i="1" s="1"/>
  <c r="AU261" i="1"/>
  <c r="AQ261" i="1"/>
  <c r="AR261" i="1" s="1"/>
  <c r="R251" i="1"/>
  <c r="Z251" i="1" s="1"/>
  <c r="AM251" i="1" s="1"/>
  <c r="X251" i="1"/>
  <c r="AK251" i="1" s="1"/>
  <c r="CF171" i="1" s="1"/>
  <c r="AU269" i="1"/>
  <c r="AQ269" i="1"/>
  <c r="AR269" i="1" s="1"/>
  <c r="AP274" i="1"/>
  <c r="CT274" i="1" s="1"/>
  <c r="CU274" i="1" s="1"/>
  <c r="AS274" i="1"/>
  <c r="AO278" i="1"/>
  <c r="AV278" i="1"/>
  <c r="AU285" i="1"/>
  <c r="AQ285" i="1"/>
  <c r="AR285" i="1" s="1"/>
  <c r="AU45" i="1"/>
  <c r="AQ45" i="1"/>
  <c r="AR45" i="1" s="1"/>
  <c r="AS78" i="1"/>
  <c r="AP78" i="1"/>
  <c r="CT78" i="1" s="1"/>
  <c r="CU78" i="1" s="1"/>
  <c r="AS61" i="1"/>
  <c r="AP61" i="1"/>
  <c r="CT61" i="1" s="1"/>
  <c r="CU61" i="1" s="1"/>
  <c r="AU62" i="1"/>
  <c r="AQ62" i="1"/>
  <c r="AR62" i="1" s="1"/>
  <c r="AP42" i="1"/>
  <c r="CT42" i="1" s="1"/>
  <c r="CU42" i="1" s="1"/>
  <c r="AS42" i="1"/>
  <c r="AP46" i="1"/>
  <c r="CT46" i="1" s="1"/>
  <c r="CU46" i="1" s="1"/>
  <c r="AS46" i="1"/>
  <c r="AU59" i="1"/>
  <c r="AQ59" i="1"/>
  <c r="AR59" i="1" s="1"/>
  <c r="AP77" i="1"/>
  <c r="CT77" i="1" s="1"/>
  <c r="CU77" i="1" s="1"/>
  <c r="AS77" i="1"/>
  <c r="AP115" i="1"/>
  <c r="CT115" i="1" s="1"/>
  <c r="CU115" i="1" s="1"/>
  <c r="AS115" i="1"/>
  <c r="AQ135" i="1"/>
  <c r="AR135" i="1" s="1"/>
  <c r="AU135" i="1"/>
  <c r="AP150" i="1"/>
  <c r="CT150" i="1" s="1"/>
  <c r="CU150" i="1" s="1"/>
  <c r="AS150" i="1"/>
  <c r="AP140" i="1"/>
  <c r="CT140" i="1" s="1"/>
  <c r="CU140" i="1" s="1"/>
  <c r="AS140" i="1"/>
  <c r="AU180" i="1"/>
  <c r="AQ180" i="1"/>
  <c r="AR180" i="1" s="1"/>
  <c r="AS191" i="1"/>
  <c r="AP191" i="1"/>
  <c r="CT191" i="1" s="1"/>
  <c r="CU191" i="1" s="1"/>
  <c r="AU182" i="1"/>
  <c r="AQ182" i="1"/>
  <c r="AR182" i="1" s="1"/>
  <c r="AU206" i="1"/>
  <c r="AQ206" i="1"/>
  <c r="AR206" i="1" s="1"/>
  <c r="AU214" i="1"/>
  <c r="AQ214" i="1"/>
  <c r="AR214" i="1" s="1"/>
  <c r="AP224" i="1"/>
  <c r="CT224" i="1" s="1"/>
  <c r="CU224" i="1" s="1"/>
  <c r="AS224" i="1"/>
  <c r="AU232" i="1"/>
  <c r="AQ232" i="1"/>
  <c r="AR232" i="1" s="1"/>
  <c r="AU217" i="1"/>
  <c r="AQ217" i="1"/>
  <c r="AR217" i="1" s="1"/>
  <c r="AP218" i="1"/>
  <c r="CT218" i="1" s="1"/>
  <c r="CU218" i="1" s="1"/>
  <c r="AS218" i="1"/>
  <c r="AU235" i="1"/>
  <c r="AQ235" i="1"/>
  <c r="AR235" i="1" s="1"/>
  <c r="AU249" i="1"/>
  <c r="AQ249" i="1"/>
  <c r="AR249" i="1" s="1"/>
  <c r="AP233" i="1"/>
  <c r="CT233" i="1" s="1"/>
  <c r="CU233" i="1" s="1"/>
  <c r="AS233" i="1"/>
  <c r="AU248" i="1"/>
  <c r="AQ248" i="1"/>
  <c r="AR248" i="1" s="1"/>
  <c r="AU266" i="1"/>
  <c r="AQ266" i="1"/>
  <c r="AR266" i="1" s="1"/>
  <c r="S308" i="1"/>
  <c r="S319" i="1" s="1"/>
  <c r="AU73" i="1"/>
  <c r="AQ73" i="1"/>
  <c r="AR73" i="1" s="1"/>
  <c r="AP76" i="1"/>
  <c r="CT76" i="1" s="1"/>
  <c r="CU76" i="1" s="1"/>
  <c r="AS76" i="1"/>
  <c r="W21" i="1"/>
  <c r="W19" i="1"/>
  <c r="W20" i="1"/>
  <c r="W25" i="1"/>
  <c r="W28" i="1"/>
  <c r="W14" i="1"/>
  <c r="W10" i="1"/>
  <c r="W22" i="1"/>
  <c r="W18" i="1"/>
  <c r="AS105" i="1"/>
  <c r="AP105" i="1"/>
  <c r="CT105" i="1" s="1"/>
  <c r="CU105" i="1" s="1"/>
  <c r="AP88" i="1"/>
  <c r="CT88" i="1" s="1"/>
  <c r="CU88" i="1" s="1"/>
  <c r="AS88" i="1"/>
  <c r="AU106" i="1"/>
  <c r="AQ106" i="1"/>
  <c r="AR106" i="1" s="1"/>
  <c r="AU115" i="1"/>
  <c r="AQ115" i="1"/>
  <c r="AR115" i="1" s="1"/>
  <c r="AU118" i="1"/>
  <c r="AQ118" i="1"/>
  <c r="AR118" i="1" s="1"/>
  <c r="AP158" i="1"/>
  <c r="CT158" i="1" s="1"/>
  <c r="CU158" i="1" s="1"/>
  <c r="AS158" i="1"/>
  <c r="AU139" i="1"/>
  <c r="AQ139" i="1"/>
  <c r="AR139" i="1" s="1"/>
  <c r="AU140" i="1"/>
  <c r="AQ140" i="1"/>
  <c r="AR140" i="1" s="1"/>
  <c r="AU159" i="1"/>
  <c r="AQ159" i="1"/>
  <c r="AR159" i="1" s="1"/>
  <c r="AU176" i="1"/>
  <c r="AQ176" i="1"/>
  <c r="AR176" i="1" s="1"/>
  <c r="AU163" i="1"/>
  <c r="AQ163" i="1"/>
  <c r="AR163" i="1" s="1"/>
  <c r="AU168" i="1"/>
  <c r="AQ168" i="1"/>
  <c r="AR168" i="1" s="1"/>
  <c r="AU205" i="1"/>
  <c r="AQ205" i="1"/>
  <c r="AR205" i="1" s="1"/>
  <c r="AU204" i="1"/>
  <c r="AQ204" i="1"/>
  <c r="AR204" i="1" s="1"/>
  <c r="AP199" i="1"/>
  <c r="CT199" i="1" s="1"/>
  <c r="CU199" i="1" s="1"/>
  <c r="AS199" i="1"/>
  <c r="AP208" i="1"/>
  <c r="CT208" i="1" s="1"/>
  <c r="CU208" i="1" s="1"/>
  <c r="AS208" i="1"/>
  <c r="AP200" i="1"/>
  <c r="CT200" i="1" s="1"/>
  <c r="CU200" i="1" s="1"/>
  <c r="AS200" i="1"/>
  <c r="AU219" i="1"/>
  <c r="AQ219" i="1"/>
  <c r="AR219" i="1" s="1"/>
  <c r="AS227" i="1"/>
  <c r="AP227" i="1"/>
  <c r="CT227" i="1" s="1"/>
  <c r="CU227" i="1" s="1"/>
  <c r="AP221" i="1"/>
  <c r="CT221" i="1" s="1"/>
  <c r="CU221" i="1" s="1"/>
  <c r="AS221" i="1"/>
  <c r="AU247" i="1"/>
  <c r="AQ247" i="1"/>
  <c r="AR247" i="1" s="1"/>
  <c r="AU238" i="1"/>
  <c r="AQ238" i="1"/>
  <c r="AR238" i="1" s="1"/>
  <c r="AP255" i="1"/>
  <c r="CT255" i="1" s="1"/>
  <c r="CU255" i="1" s="1"/>
  <c r="AS255" i="1"/>
  <c r="AP263" i="1"/>
  <c r="CT263" i="1" s="1"/>
  <c r="CU263" i="1" s="1"/>
  <c r="AS263" i="1"/>
  <c r="AU258" i="1"/>
  <c r="AQ258" i="1"/>
  <c r="AR258" i="1" s="1"/>
  <c r="AP270" i="1"/>
  <c r="CT270" i="1" s="1"/>
  <c r="CU270" i="1" s="1"/>
  <c r="AS270" i="1"/>
  <c r="AS275" i="1"/>
  <c r="AP275" i="1"/>
  <c r="CT275" i="1" s="1"/>
  <c r="CU275" i="1" s="1"/>
  <c r="AP277" i="1"/>
  <c r="CT277" i="1" s="1"/>
  <c r="CU277" i="1" s="1"/>
  <c r="AS277" i="1"/>
  <c r="AU280" i="1"/>
  <c r="AQ280" i="1"/>
  <c r="AR280" i="1" s="1"/>
  <c r="AU284" i="1"/>
  <c r="AQ284" i="1"/>
  <c r="AR284" i="1" s="1"/>
  <c r="AU281" i="1"/>
  <c r="AQ281" i="1"/>
  <c r="AR281" i="1" s="1"/>
  <c r="AQ294" i="1"/>
  <c r="AR294" i="1" s="1"/>
  <c r="AU294" i="1"/>
  <c r="AP67" i="1"/>
  <c r="CT67" i="1" s="1"/>
  <c r="CU67" i="1" s="1"/>
  <c r="AS67" i="1"/>
  <c r="AU68" i="1"/>
  <c r="AQ68" i="1"/>
  <c r="AR68" i="1" s="1"/>
  <c r="AS91" i="1"/>
  <c r="AP91" i="1"/>
  <c r="CT91" i="1" s="1"/>
  <c r="CU91" i="1" s="1"/>
  <c r="AU97" i="1"/>
  <c r="AQ97" i="1"/>
  <c r="AR97" i="1" s="1"/>
  <c r="AU121" i="1"/>
  <c r="AQ121" i="1"/>
  <c r="AR121" i="1" s="1"/>
  <c r="AP102" i="1"/>
  <c r="CT102" i="1" s="1"/>
  <c r="CU102" i="1" s="1"/>
  <c r="AS102" i="1"/>
  <c r="AS138" i="1"/>
  <c r="AP138" i="1"/>
  <c r="CT138" i="1" s="1"/>
  <c r="CU138" i="1" s="1"/>
  <c r="AP135" i="1"/>
  <c r="CT135" i="1" s="1"/>
  <c r="CU135" i="1" s="1"/>
  <c r="AS135" i="1"/>
  <c r="AO110" i="1"/>
  <c r="AV110" i="1"/>
  <c r="AS134" i="1"/>
  <c r="AP134" i="1"/>
  <c r="CT134" i="1" s="1"/>
  <c r="CU134" i="1" s="1"/>
  <c r="AU127" i="1"/>
  <c r="AQ127" i="1"/>
  <c r="AR127" i="1" s="1"/>
  <c r="AU165" i="1"/>
  <c r="AQ165" i="1"/>
  <c r="AR165" i="1" s="1"/>
  <c r="AU132" i="1"/>
  <c r="AQ132" i="1"/>
  <c r="AR132" i="1" s="1"/>
  <c r="AU136" i="1"/>
  <c r="AQ136" i="1"/>
  <c r="AR136" i="1" s="1"/>
  <c r="AU189" i="1"/>
  <c r="AQ189" i="1"/>
  <c r="AR189" i="1" s="1"/>
  <c r="AU212" i="1"/>
  <c r="AQ212" i="1"/>
  <c r="AR212" i="1" s="1"/>
  <c r="AP222" i="1"/>
  <c r="CT222" i="1" s="1"/>
  <c r="CU222" i="1" s="1"/>
  <c r="AS222" i="1"/>
  <c r="AP232" i="1"/>
  <c r="CT232" i="1" s="1"/>
  <c r="CU232" i="1" s="1"/>
  <c r="AS232" i="1"/>
  <c r="AU229" i="1"/>
  <c r="AQ229" i="1"/>
  <c r="AR229" i="1" s="1"/>
  <c r="AP236" i="1"/>
  <c r="CT236" i="1" s="1"/>
  <c r="CU236" i="1" s="1"/>
  <c r="AS236" i="1"/>
  <c r="AP248" i="1"/>
  <c r="CT248" i="1" s="1"/>
  <c r="CU248" i="1" s="1"/>
  <c r="AS248" i="1"/>
  <c r="AU239" i="1"/>
  <c r="AQ239" i="1"/>
  <c r="AR239" i="1" s="1"/>
  <c r="AU250" i="1"/>
  <c r="AQ250" i="1"/>
  <c r="AR250" i="1" s="1"/>
  <c r="AU267" i="1"/>
  <c r="AQ267" i="1"/>
  <c r="AR267" i="1" s="1"/>
  <c r="AU283" i="1"/>
  <c r="AQ283" i="1"/>
  <c r="AR283" i="1" s="1"/>
  <c r="Z40" i="1"/>
  <c r="R39" i="1"/>
  <c r="R38" i="1" s="1"/>
  <c r="P308" i="1"/>
  <c r="P319" i="1" s="1"/>
  <c r="W307" i="1"/>
  <c r="Q307" i="1"/>
  <c r="Q318" i="1" s="1"/>
  <c r="AP75" i="1"/>
  <c r="CT75" i="1" s="1"/>
  <c r="CU75" i="1" s="1"/>
  <c r="AS75" i="1"/>
  <c r="AP69" i="1"/>
  <c r="CT69" i="1" s="1"/>
  <c r="CU69" i="1" s="1"/>
  <c r="AS69" i="1"/>
  <c r="AU46" i="1"/>
  <c r="AQ46" i="1"/>
  <c r="AR46" i="1" s="1"/>
  <c r="AP59" i="1"/>
  <c r="CT59" i="1" s="1"/>
  <c r="CU59" i="1" s="1"/>
  <c r="AS59" i="1"/>
  <c r="W13" i="1"/>
  <c r="AU105" i="1"/>
  <c r="AQ105" i="1"/>
  <c r="AR105" i="1" s="1"/>
  <c r="X122" i="1"/>
  <c r="AK122" i="1" s="1"/>
  <c r="CF98" i="1" s="1"/>
  <c r="R122" i="1"/>
  <c r="Z122" i="1" s="1"/>
  <c r="AM122" i="1" s="1"/>
  <c r="X126" i="1"/>
  <c r="AK126" i="1" s="1"/>
  <c r="CF142" i="1" s="1"/>
  <c r="R126" i="1"/>
  <c r="Z126" i="1" s="1"/>
  <c r="AM126" i="1" s="1"/>
  <c r="AU151" i="1"/>
  <c r="AQ151" i="1"/>
  <c r="AR151" i="1" s="1"/>
  <c r="AS112" i="1"/>
  <c r="AP112" i="1"/>
  <c r="CT112" i="1" s="1"/>
  <c r="CU112" i="1" s="1"/>
  <c r="AS172" i="1"/>
  <c r="AP172" i="1"/>
  <c r="CT172" i="1" s="1"/>
  <c r="CU172" i="1" s="1"/>
  <c r="AU148" i="1"/>
  <c r="AQ148" i="1"/>
  <c r="AR148" i="1" s="1"/>
  <c r="AU149" i="1"/>
  <c r="AQ149" i="1"/>
  <c r="AR149" i="1" s="1"/>
  <c r="AS133" i="1"/>
  <c r="AP133" i="1"/>
  <c r="CT133" i="1" s="1"/>
  <c r="CU133" i="1" s="1"/>
  <c r="AP186" i="1"/>
  <c r="CT186" i="1" s="1"/>
  <c r="CU186" i="1" s="1"/>
  <c r="AS186" i="1"/>
  <c r="AP192" i="1"/>
  <c r="CT192" i="1" s="1"/>
  <c r="CU192" i="1" s="1"/>
  <c r="AS192" i="1"/>
  <c r="AU175" i="1"/>
  <c r="AQ175" i="1"/>
  <c r="AR175" i="1" s="1"/>
  <c r="AP189" i="1"/>
  <c r="CT189" i="1" s="1"/>
  <c r="CU189" i="1" s="1"/>
  <c r="AS189" i="1"/>
  <c r="AU227" i="1"/>
  <c r="AQ227" i="1"/>
  <c r="AR227" i="1" s="1"/>
  <c r="AU218" i="1"/>
  <c r="AQ218" i="1"/>
  <c r="AR218" i="1" s="1"/>
  <c r="AU237" i="1"/>
  <c r="AQ237" i="1"/>
  <c r="AR237" i="1" s="1"/>
  <c r="AP257" i="1"/>
  <c r="CT257" i="1" s="1"/>
  <c r="CU257" i="1" s="1"/>
  <c r="AS257" i="1"/>
  <c r="AP265" i="1"/>
  <c r="CT265" i="1" s="1"/>
  <c r="CU265" i="1" s="1"/>
  <c r="AS265" i="1"/>
  <c r="AU254" i="1"/>
  <c r="AQ254" i="1"/>
  <c r="AR254" i="1" s="1"/>
  <c r="AU262" i="1"/>
  <c r="AQ262" i="1"/>
  <c r="AR262" i="1" s="1"/>
  <c r="AS271" i="1"/>
  <c r="AP271" i="1"/>
  <c r="CT271" i="1" s="1"/>
  <c r="CU271" i="1" s="1"/>
  <c r="AU289" i="1"/>
  <c r="AQ289" i="1"/>
  <c r="AR289" i="1" s="1"/>
  <c r="AU293" i="1"/>
  <c r="AQ293" i="1"/>
  <c r="AR293" i="1" s="1"/>
  <c r="AP295" i="1"/>
  <c r="CT295" i="1" s="1"/>
  <c r="CU295" i="1" s="1"/>
  <c r="AS295" i="1"/>
  <c r="AP298" i="1"/>
  <c r="CT298" i="1" s="1"/>
  <c r="CU298" i="1" s="1"/>
  <c r="AS298" i="1"/>
  <c r="AU47" i="1"/>
  <c r="AQ47" i="1"/>
  <c r="AR47" i="1" s="1"/>
  <c r="AU63" i="1"/>
  <c r="AQ63" i="1"/>
  <c r="AR63" i="1" s="1"/>
  <c r="AP83" i="1"/>
  <c r="CT83" i="1" s="1"/>
  <c r="CU83" i="1" s="1"/>
  <c r="AS83" i="1"/>
  <c r="AS70" i="1"/>
  <c r="AP70" i="1"/>
  <c r="CT70" i="1" s="1"/>
  <c r="CU70" i="1" s="1"/>
  <c r="AS74" i="1"/>
  <c r="AP74" i="1"/>
  <c r="CT74" i="1" s="1"/>
  <c r="CU74" i="1" s="1"/>
  <c r="AP49" i="1"/>
  <c r="CT49" i="1" s="1"/>
  <c r="CU49" i="1" s="1"/>
  <c r="AS49" i="1"/>
  <c r="AP79" i="1"/>
  <c r="CT79" i="1" s="1"/>
  <c r="CU79" i="1" s="1"/>
  <c r="AS79" i="1"/>
  <c r="AP90" i="1"/>
  <c r="CT90" i="1" s="1"/>
  <c r="CU90" i="1" s="1"/>
  <c r="AS90" i="1"/>
  <c r="AU91" i="1"/>
  <c r="AQ91" i="1"/>
  <c r="AR91" i="1" s="1"/>
  <c r="AP103" i="1"/>
  <c r="CT103" i="1" s="1"/>
  <c r="CU103" i="1" s="1"/>
  <c r="AS103" i="1"/>
  <c r="AU92" i="1"/>
  <c r="AQ92" i="1"/>
  <c r="AR92" i="1" s="1"/>
  <c r="AU100" i="1"/>
  <c r="AQ100" i="1"/>
  <c r="AR100" i="1" s="1"/>
  <c r="AU101" i="1"/>
  <c r="AQ101" i="1"/>
  <c r="AR101" i="1" s="1"/>
  <c r="AU88" i="1"/>
  <c r="AQ88" i="1"/>
  <c r="AR88" i="1" s="1"/>
  <c r="AU95" i="1"/>
  <c r="AQ95" i="1"/>
  <c r="AR95" i="1" s="1"/>
  <c r="AU124" i="1"/>
  <c r="AQ124" i="1"/>
  <c r="AR124" i="1" s="1"/>
  <c r="AU114" i="1"/>
  <c r="AQ114" i="1"/>
  <c r="AR114" i="1" s="1"/>
  <c r="AP127" i="1"/>
  <c r="CT127" i="1" s="1"/>
  <c r="CU127" i="1" s="1"/>
  <c r="AS127" i="1"/>
  <c r="AU143" i="1"/>
  <c r="AQ143" i="1"/>
  <c r="AR143" i="1" s="1"/>
  <c r="AS118" i="1"/>
  <c r="AP118" i="1"/>
  <c r="CT118" i="1" s="1"/>
  <c r="CU118" i="1" s="1"/>
  <c r="AQ131" i="1"/>
  <c r="AR131" i="1" s="1"/>
  <c r="AU131" i="1"/>
  <c r="AS129" i="1"/>
  <c r="AP129" i="1"/>
  <c r="CT129" i="1" s="1"/>
  <c r="CU129" i="1" s="1"/>
  <c r="AP156" i="1"/>
  <c r="CT156" i="1" s="1"/>
  <c r="CU156" i="1" s="1"/>
  <c r="AS156" i="1"/>
  <c r="AP160" i="1"/>
  <c r="CT160" i="1" s="1"/>
  <c r="CU160" i="1" s="1"/>
  <c r="AS160" i="1"/>
  <c r="AU190" i="1"/>
  <c r="AQ190" i="1"/>
  <c r="AR190" i="1" s="1"/>
  <c r="AP185" i="1"/>
  <c r="CT185" i="1" s="1"/>
  <c r="CU185" i="1" s="1"/>
  <c r="AS185" i="1"/>
  <c r="AP178" i="1"/>
  <c r="CT178" i="1" s="1"/>
  <c r="CU178" i="1" s="1"/>
  <c r="AS178" i="1"/>
  <c r="X195" i="1"/>
  <c r="AK195" i="1" s="1"/>
  <c r="CF115" i="1" s="1"/>
  <c r="R195" i="1"/>
  <c r="Z195" i="1" s="1"/>
  <c r="AM195" i="1" s="1"/>
  <c r="AU225" i="1"/>
  <c r="AQ225" i="1"/>
  <c r="AR225" i="1" s="1"/>
  <c r="AP230" i="1"/>
  <c r="CT230" i="1" s="1"/>
  <c r="CU230" i="1" s="1"/>
  <c r="AS230" i="1"/>
  <c r="AP246" i="1"/>
  <c r="CT246" i="1" s="1"/>
  <c r="CU246" i="1" s="1"/>
  <c r="AS246" i="1"/>
  <c r="AS239" i="1"/>
  <c r="AP239" i="1"/>
  <c r="CT239" i="1" s="1"/>
  <c r="CU239" i="1" s="1"/>
  <c r="AP237" i="1"/>
  <c r="CT237" i="1" s="1"/>
  <c r="CU237" i="1" s="1"/>
  <c r="AS237" i="1"/>
  <c r="AU252" i="1"/>
  <c r="AQ252" i="1"/>
  <c r="AR252" i="1" s="1"/>
  <c r="AS256" i="1"/>
  <c r="AP256" i="1"/>
  <c r="CT256" i="1" s="1"/>
  <c r="CU256" i="1" s="1"/>
  <c r="AU260" i="1"/>
  <c r="AQ260" i="1"/>
  <c r="AR260" i="1" s="1"/>
  <c r="AS264" i="1"/>
  <c r="AP264" i="1"/>
  <c r="CT264" i="1" s="1"/>
  <c r="CU264" i="1" s="1"/>
  <c r="AU273" i="1"/>
  <c r="AQ273" i="1"/>
  <c r="AR273" i="1" s="1"/>
  <c r="AS282" i="1"/>
  <c r="AP282" i="1"/>
  <c r="CT282" i="1" s="1"/>
  <c r="CU282" i="1" s="1"/>
  <c r="AP289" i="1"/>
  <c r="CT289" i="1" s="1"/>
  <c r="CU289" i="1" s="1"/>
  <c r="AS289" i="1"/>
  <c r="AP293" i="1"/>
  <c r="CT293" i="1" s="1"/>
  <c r="CU293" i="1" s="1"/>
  <c r="AS293" i="1"/>
  <c r="AU292" i="1"/>
  <c r="AQ292" i="1"/>
  <c r="AR292" i="1" s="1"/>
  <c r="S307" i="1"/>
  <c r="S318" i="1" s="1"/>
  <c r="AP43" i="1"/>
  <c r="CT43" i="1" s="1"/>
  <c r="CU43" i="1" s="1"/>
  <c r="AS43" i="1"/>
  <c r="AP47" i="1"/>
  <c r="CT47" i="1" s="1"/>
  <c r="CU47" i="1" s="1"/>
  <c r="AS47" i="1"/>
  <c r="AU60" i="1"/>
  <c r="AQ60" i="1"/>
  <c r="AR60" i="1" s="1"/>
  <c r="AS62" i="1"/>
  <c r="AP62" i="1"/>
  <c r="CT62" i="1" s="1"/>
  <c r="CU62" i="1" s="1"/>
  <c r="AP71" i="1"/>
  <c r="CT71" i="1" s="1"/>
  <c r="CU71" i="1" s="1"/>
  <c r="AS71" i="1"/>
  <c r="AU84" i="1"/>
  <c r="AQ84" i="1"/>
  <c r="AR84" i="1" s="1"/>
  <c r="AU55" i="1"/>
  <c r="AQ55" i="1"/>
  <c r="AR55" i="1" s="1"/>
  <c r="AS82" i="1"/>
  <c r="AP82" i="1"/>
  <c r="CT82" i="1" s="1"/>
  <c r="CU82" i="1" s="1"/>
  <c r="AU169" i="1"/>
  <c r="AQ169" i="1"/>
  <c r="AR169" i="1" s="1"/>
  <c r="AU179" i="1"/>
  <c r="AQ179" i="1"/>
  <c r="AR179" i="1" s="1"/>
  <c r="AP137" i="1"/>
  <c r="CT137" i="1" s="1"/>
  <c r="CU137" i="1" s="1"/>
  <c r="AS137" i="1"/>
  <c r="AU184" i="1"/>
  <c r="AQ184" i="1"/>
  <c r="AR184" i="1" s="1"/>
  <c r="AQ193" i="1"/>
  <c r="AR193" i="1" s="1"/>
  <c r="AU193" i="1"/>
  <c r="AS164" i="1"/>
  <c r="AP164" i="1"/>
  <c r="CT164" i="1" s="1"/>
  <c r="CU164" i="1" s="1"/>
  <c r="AU209" i="1"/>
  <c r="AQ209" i="1"/>
  <c r="AR209" i="1" s="1"/>
  <c r="AP201" i="1"/>
  <c r="CT201" i="1" s="1"/>
  <c r="CU201" i="1" s="1"/>
  <c r="AS201" i="1"/>
  <c r="AQ215" i="1"/>
  <c r="AR215" i="1" s="1"/>
  <c r="AU215" i="1"/>
  <c r="AP245" i="1"/>
  <c r="CT245" i="1" s="1"/>
  <c r="CU245" i="1" s="1"/>
  <c r="AS245" i="1"/>
  <c r="AU243" i="1"/>
  <c r="AQ243" i="1"/>
  <c r="AR243" i="1" s="1"/>
  <c r="AP269" i="1"/>
  <c r="CT269" i="1" s="1"/>
  <c r="CU269" i="1" s="1"/>
  <c r="AS269" i="1"/>
  <c r="AP288" i="1"/>
  <c r="CT288" i="1" s="1"/>
  <c r="CU288" i="1" s="1"/>
  <c r="AS288" i="1"/>
  <c r="AU298" i="1"/>
  <c r="AQ298" i="1"/>
  <c r="AR298" i="1" s="1"/>
  <c r="AP80" i="1"/>
  <c r="CT80" i="1" s="1"/>
  <c r="CU80" i="1" s="1"/>
  <c r="AS80" i="1"/>
  <c r="AS65" i="1"/>
  <c r="AP65" i="1"/>
  <c r="CT65" i="1" s="1"/>
  <c r="CU65" i="1" s="1"/>
  <c r="AU57" i="1"/>
  <c r="AQ57" i="1"/>
  <c r="AR57" i="1" s="1"/>
  <c r="AU74" i="1"/>
  <c r="AQ74" i="1"/>
  <c r="AR74" i="1" s="1"/>
  <c r="AU50" i="1"/>
  <c r="AQ50" i="1"/>
  <c r="AR50" i="1" s="1"/>
  <c r="AP55" i="1"/>
  <c r="CT55" i="1" s="1"/>
  <c r="CU55" i="1" s="1"/>
  <c r="AS55" i="1"/>
  <c r="W24" i="1"/>
  <c r="AV86" i="1"/>
  <c r="AO86" i="1"/>
  <c r="AP100" i="1"/>
  <c r="CT100" i="1" s="1"/>
  <c r="CU100" i="1" s="1"/>
  <c r="AS100" i="1"/>
  <c r="AP109" i="1"/>
  <c r="CT109" i="1" s="1"/>
  <c r="CU109" i="1" s="1"/>
  <c r="AS109" i="1"/>
  <c r="W15" i="1"/>
  <c r="AO116" i="1"/>
  <c r="AV116" i="1"/>
  <c r="AU112" i="1"/>
  <c r="AQ112" i="1"/>
  <c r="AR112" i="1" s="1"/>
  <c r="AU120" i="1"/>
  <c r="AQ120" i="1"/>
  <c r="AR120" i="1" s="1"/>
  <c r="AP170" i="1"/>
  <c r="CT170" i="1" s="1"/>
  <c r="CU170" i="1" s="1"/>
  <c r="AS170" i="1"/>
  <c r="AU144" i="1"/>
  <c r="AQ144" i="1"/>
  <c r="AR144" i="1" s="1"/>
  <c r="AS162" i="1"/>
  <c r="AP162" i="1"/>
  <c r="CT162" i="1" s="1"/>
  <c r="CU162" i="1" s="1"/>
  <c r="AU160" i="1"/>
  <c r="AQ160" i="1"/>
  <c r="AR160" i="1" s="1"/>
  <c r="AP166" i="1"/>
  <c r="CT166" i="1" s="1"/>
  <c r="CU166" i="1" s="1"/>
  <c r="AS166" i="1"/>
  <c r="AU173" i="1"/>
  <c r="AQ173" i="1"/>
  <c r="AR173" i="1" s="1"/>
  <c r="AP203" i="1"/>
  <c r="CT203" i="1" s="1"/>
  <c r="CU203" i="1" s="1"/>
  <c r="AS203" i="1"/>
  <c r="AP204" i="1"/>
  <c r="CT204" i="1" s="1"/>
  <c r="CU204" i="1" s="1"/>
  <c r="AS204" i="1"/>
  <c r="AP207" i="1"/>
  <c r="CT207" i="1" s="1"/>
  <c r="CU207" i="1" s="1"/>
  <c r="AS207" i="1"/>
  <c r="AU194" i="1"/>
  <c r="AQ194" i="1"/>
  <c r="AR194" i="1" s="1"/>
  <c r="AP211" i="1"/>
  <c r="CT211" i="1" s="1"/>
  <c r="CU211" i="1" s="1"/>
  <c r="AS211" i="1"/>
  <c r="AP220" i="1"/>
  <c r="CT220" i="1" s="1"/>
  <c r="CU220" i="1" s="1"/>
  <c r="AS220" i="1"/>
  <c r="AU228" i="1"/>
  <c r="AQ228" i="1"/>
  <c r="AR228" i="1" s="1"/>
  <c r="AP242" i="1"/>
  <c r="CT242" i="1" s="1"/>
  <c r="CU242" i="1" s="1"/>
  <c r="AS242" i="1"/>
  <c r="AU240" i="1"/>
  <c r="AQ240" i="1"/>
  <c r="AR240" i="1" s="1"/>
  <c r="AP238" i="1"/>
  <c r="CT238" i="1" s="1"/>
  <c r="CU238" i="1" s="1"/>
  <c r="AS238" i="1"/>
  <c r="AS252" i="1"/>
  <c r="AP252" i="1"/>
  <c r="CT252" i="1" s="1"/>
  <c r="CU252" i="1" s="1"/>
  <c r="AU256" i="1"/>
  <c r="AQ256" i="1"/>
  <c r="AR256" i="1" s="1"/>
  <c r="AS260" i="1"/>
  <c r="AP260" i="1"/>
  <c r="CT260" i="1" s="1"/>
  <c r="CU260" i="1" s="1"/>
  <c r="AU264" i="1"/>
  <c r="AQ264" i="1"/>
  <c r="AR264" i="1" s="1"/>
  <c r="AU268" i="1"/>
  <c r="AQ268" i="1"/>
  <c r="AR268" i="1" s="1"/>
  <c r="AP280" i="1"/>
  <c r="CT280" i="1" s="1"/>
  <c r="CU280" i="1" s="1"/>
  <c r="AS280" i="1"/>
  <c r="AP284" i="1"/>
  <c r="CT284" i="1" s="1"/>
  <c r="CU284" i="1" s="1"/>
  <c r="AS284" i="1"/>
  <c r="AS287" i="1"/>
  <c r="AP287" i="1"/>
  <c r="CT287" i="1" s="1"/>
  <c r="CU287" i="1" s="1"/>
  <c r="AP292" i="1"/>
  <c r="CT292" i="1" s="1"/>
  <c r="CU292" i="1" s="1"/>
  <c r="AS292" i="1"/>
  <c r="AU295" i="1"/>
  <c r="AQ295" i="1"/>
  <c r="AR295" i="1" s="1"/>
  <c r="AJ308" i="1"/>
  <c r="AJ313" i="1" s="1"/>
  <c r="AJ307" i="1"/>
  <c r="AJ312" i="1" s="1"/>
  <c r="AJ302" i="1"/>
  <c r="AV40" i="1"/>
  <c r="AO40" i="1"/>
  <c r="W308" i="1"/>
  <c r="Q308" i="1"/>
  <c r="Q319" i="1" s="1"/>
  <c r="AP58" i="1"/>
  <c r="CT58" i="1" s="1"/>
  <c r="CU58" i="1" s="1"/>
  <c r="AS58" i="1"/>
  <c r="AS66" i="1"/>
  <c r="AP66" i="1"/>
  <c r="CT66" i="1" s="1"/>
  <c r="CU66" i="1" s="1"/>
  <c r="AU61" i="1"/>
  <c r="AQ61" i="1"/>
  <c r="AR61" i="1" s="1"/>
  <c r="AU48" i="1"/>
  <c r="AQ48" i="1"/>
  <c r="AR48" i="1" s="1"/>
  <c r="AU79" i="1"/>
  <c r="AQ79" i="1"/>
  <c r="AR79" i="1" s="1"/>
  <c r="AP107" i="1"/>
  <c r="CT107" i="1" s="1"/>
  <c r="CU107" i="1" s="1"/>
  <c r="AS107" i="1"/>
  <c r="AU104" i="1"/>
  <c r="AQ104" i="1"/>
  <c r="AR104" i="1" s="1"/>
  <c r="AP113" i="1"/>
  <c r="CT113" i="1" s="1"/>
  <c r="CU113" i="1" s="1"/>
  <c r="AS113" i="1"/>
  <c r="AO122" i="1"/>
  <c r="AV122" i="1"/>
  <c r="AO126" i="1"/>
  <c r="AV126" i="1"/>
  <c r="AP165" i="1"/>
  <c r="CT165" i="1" s="1"/>
  <c r="CU165" i="1" s="1"/>
  <c r="AS165" i="1"/>
  <c r="X155" i="1"/>
  <c r="AK155" i="1" s="1"/>
  <c r="CF129" i="1" s="1"/>
  <c r="R155" i="1"/>
  <c r="Z155" i="1" s="1"/>
  <c r="AM155" i="1" s="1"/>
  <c r="AP171" i="1"/>
  <c r="CT171" i="1" s="1"/>
  <c r="CU171" i="1" s="1"/>
  <c r="AS171" i="1"/>
  <c r="AP174" i="1"/>
  <c r="CT174" i="1" s="1"/>
  <c r="CU174" i="1" s="1"/>
  <c r="AS174" i="1"/>
  <c r="AP196" i="1"/>
  <c r="CT196" i="1" s="1"/>
  <c r="CU196" i="1" s="1"/>
  <c r="AS196" i="1"/>
  <c r="AS176" i="1"/>
  <c r="AP176" i="1"/>
  <c r="CT176" i="1" s="1"/>
  <c r="CU176" i="1" s="1"/>
  <c r="AU185" i="1"/>
  <c r="AQ185" i="1"/>
  <c r="AR185" i="1" s="1"/>
  <c r="AU167" i="1"/>
  <c r="AQ167" i="1"/>
  <c r="AR167" i="1" s="1"/>
  <c r="AU199" i="1"/>
  <c r="AQ199" i="1"/>
  <c r="AR199" i="1" s="1"/>
  <c r="AU210" i="1"/>
  <c r="AQ210" i="1"/>
  <c r="AR210" i="1" s="1"/>
  <c r="AS198" i="1"/>
  <c r="AP198" i="1"/>
  <c r="CT198" i="1" s="1"/>
  <c r="CU198" i="1" s="1"/>
  <c r="AU223" i="1"/>
  <c r="AQ223" i="1"/>
  <c r="AR223" i="1" s="1"/>
  <c r="AS231" i="1"/>
  <c r="AP231" i="1"/>
  <c r="CT231" i="1" s="1"/>
  <c r="CU231" i="1" s="1"/>
  <c r="AP244" i="1"/>
  <c r="CT244" i="1" s="1"/>
  <c r="CU244" i="1" s="1"/>
  <c r="AS244" i="1"/>
  <c r="AP259" i="1"/>
  <c r="CT259" i="1" s="1"/>
  <c r="CU259" i="1" s="1"/>
  <c r="AS259" i="1"/>
  <c r="AO251" i="1"/>
  <c r="AV251" i="1"/>
  <c r="AU277" i="1"/>
  <c r="AQ277" i="1"/>
  <c r="AR277" i="1" s="1"/>
  <c r="X278" i="1"/>
  <c r="AK278" i="1" s="1"/>
  <c r="R278" i="1"/>
  <c r="Z278" i="1" s="1"/>
  <c r="AM278" i="1" s="1"/>
  <c r="AP279" i="1"/>
  <c r="CT279" i="1" s="1"/>
  <c r="CU279" i="1" s="1"/>
  <c r="AS279" i="1"/>
  <c r="AU290" i="1"/>
  <c r="AQ290" i="1"/>
  <c r="AR290" i="1" s="1"/>
  <c r="AP296" i="1"/>
  <c r="CT296" i="1" s="1"/>
  <c r="CU296" i="1" s="1"/>
  <c r="AS296" i="1"/>
  <c r="V308" i="1"/>
  <c r="V307" i="1"/>
  <c r="V304" i="1"/>
  <c r="V305" i="1" s="1"/>
  <c r="V302" i="1"/>
  <c r="M311" i="1" s="1"/>
  <c r="N309" i="1" s="1"/>
  <c r="AI40" i="1"/>
  <c r="CD40" i="1" s="1"/>
  <c r="U304" i="1"/>
  <c r="U305" i="1" s="1"/>
  <c r="U302" i="1"/>
  <c r="M310" i="1" s="1"/>
  <c r="U308" i="1"/>
  <c r="U307" i="1"/>
  <c r="AH40" i="1"/>
  <c r="CC40" i="1" s="1"/>
  <c r="AU41" i="1"/>
  <c r="AQ41" i="1"/>
  <c r="AP51" i="1"/>
  <c r="CT51" i="1" s="1"/>
  <c r="CU51" i="1" s="1"/>
  <c r="AS51" i="1"/>
  <c r="AP53" i="1"/>
  <c r="CT53" i="1" s="1"/>
  <c r="CU53" i="1" s="1"/>
  <c r="AS53" i="1"/>
  <c r="AU64" i="1"/>
  <c r="AQ64" i="1"/>
  <c r="AR64" i="1" s="1"/>
  <c r="AU71" i="1"/>
  <c r="AQ71" i="1"/>
  <c r="AR71" i="1" s="1"/>
  <c r="AP44" i="1"/>
  <c r="CT44" i="1" s="1"/>
  <c r="CU44" i="1" s="1"/>
  <c r="AS44" i="1"/>
  <c r="AP54" i="1"/>
  <c r="CT54" i="1" s="1"/>
  <c r="CU54" i="1" s="1"/>
  <c r="AS54" i="1"/>
  <c r="AU67" i="1"/>
  <c r="AQ67" i="1"/>
  <c r="AR67" i="1" s="1"/>
  <c r="AU98" i="1"/>
  <c r="AQ98" i="1"/>
  <c r="AR98" i="1" s="1"/>
  <c r="AU99" i="1"/>
  <c r="AQ99" i="1"/>
  <c r="AR99" i="1" s="1"/>
  <c r="AP111" i="1"/>
  <c r="CT111" i="1" s="1"/>
  <c r="CU111" i="1" s="1"/>
  <c r="AS111" i="1"/>
  <c r="AU87" i="1"/>
  <c r="AQ87" i="1"/>
  <c r="AR87" i="1" s="1"/>
  <c r="AP108" i="1"/>
  <c r="CT108" i="1" s="1"/>
  <c r="CU108" i="1" s="1"/>
  <c r="AS108" i="1"/>
  <c r="AT114" i="1"/>
  <c r="AU125" i="1"/>
  <c r="AQ125" i="1"/>
  <c r="AR125" i="1" s="1"/>
  <c r="AU146" i="1"/>
  <c r="AQ146" i="1"/>
  <c r="AR146" i="1" s="1"/>
  <c r="AU158" i="1"/>
  <c r="AQ158" i="1"/>
  <c r="AR158" i="1" s="1"/>
  <c r="AU183" i="1"/>
  <c r="AQ183" i="1"/>
  <c r="AR183" i="1" s="1"/>
  <c r="AU181" i="1"/>
  <c r="AQ181" i="1"/>
  <c r="AR181" i="1" s="1"/>
  <c r="AP177" i="1"/>
  <c r="CT177" i="1" s="1"/>
  <c r="CU177" i="1" s="1"/>
  <c r="AS177" i="1"/>
  <c r="AU203" i="1"/>
  <c r="AQ203" i="1"/>
  <c r="AR203" i="1" s="1"/>
  <c r="AU207" i="1"/>
  <c r="AQ207" i="1"/>
  <c r="AR207" i="1" s="1"/>
  <c r="AO195" i="1"/>
  <c r="AV195" i="1"/>
  <c r="AU201" i="1"/>
  <c r="AQ201" i="1"/>
  <c r="AR201" i="1" s="1"/>
  <c r="AU211" i="1"/>
  <c r="AQ211" i="1"/>
  <c r="AR211" i="1" s="1"/>
  <c r="AU221" i="1"/>
  <c r="AQ221" i="1"/>
  <c r="AR221" i="1" s="1"/>
  <c r="AU220" i="1"/>
  <c r="AQ220" i="1"/>
  <c r="AR220" i="1" s="1"/>
  <c r="AU236" i="1"/>
  <c r="AQ236" i="1"/>
  <c r="AR236" i="1" s="1"/>
  <c r="AU245" i="1"/>
  <c r="AQ245" i="1"/>
  <c r="AR245" i="1" s="1"/>
  <c r="AP250" i="1"/>
  <c r="CT250" i="1" s="1"/>
  <c r="CU250" i="1" s="1"/>
  <c r="AS250" i="1"/>
  <c r="AU270" i="1"/>
  <c r="AQ270" i="1"/>
  <c r="AR270" i="1" s="1"/>
  <c r="AS294" i="1"/>
  <c r="AP294" i="1"/>
  <c r="CT294" i="1" s="1"/>
  <c r="CU294" i="1" s="1"/>
  <c r="AP290" i="1"/>
  <c r="CT290" i="1" s="1"/>
  <c r="CU290" i="1" s="1"/>
  <c r="AS290" i="1"/>
  <c r="AU80" i="1"/>
  <c r="AQ80" i="1"/>
  <c r="AR80" i="1" s="1"/>
  <c r="AU65" i="1"/>
  <c r="AQ65" i="1"/>
  <c r="AR65" i="1" s="1"/>
  <c r="AP48" i="1"/>
  <c r="CT48" i="1" s="1"/>
  <c r="CU48" i="1" s="1"/>
  <c r="AS48" i="1"/>
  <c r="AS93" i="1"/>
  <c r="AP93" i="1"/>
  <c r="CT93" i="1" s="1"/>
  <c r="CU93" i="1" s="1"/>
  <c r="AP99" i="1"/>
  <c r="CT99" i="1" s="1"/>
  <c r="CU99" i="1" s="1"/>
  <c r="AS99" i="1"/>
  <c r="AP104" i="1"/>
  <c r="CT104" i="1" s="1"/>
  <c r="CU104" i="1" s="1"/>
  <c r="AS104" i="1"/>
  <c r="AS101" i="1"/>
  <c r="AP101" i="1"/>
  <c r="CT101" i="1" s="1"/>
  <c r="CU101" i="1" s="1"/>
  <c r="AQ109" i="1"/>
  <c r="AR109" i="1" s="1"/>
  <c r="AU109" i="1"/>
  <c r="AU113" i="1"/>
  <c r="AQ113" i="1"/>
  <c r="AR113" i="1" s="1"/>
  <c r="AP125" i="1"/>
  <c r="CT125" i="1" s="1"/>
  <c r="CU125" i="1" s="1"/>
  <c r="AS125" i="1"/>
  <c r="AS145" i="1"/>
  <c r="AP145" i="1"/>
  <c r="CT145" i="1" s="1"/>
  <c r="CU145" i="1" s="1"/>
  <c r="AP152" i="1"/>
  <c r="CT152" i="1" s="1"/>
  <c r="CU152" i="1" s="1"/>
  <c r="AS152" i="1"/>
  <c r="AU154" i="1"/>
  <c r="AQ154" i="1"/>
  <c r="AR154" i="1" s="1"/>
  <c r="AU170" i="1"/>
  <c r="AQ170" i="1"/>
  <c r="AR170" i="1" s="1"/>
  <c r="AS141" i="1"/>
  <c r="AP141" i="1"/>
  <c r="CT141" i="1" s="1"/>
  <c r="CU141" i="1" s="1"/>
  <c r="AS149" i="1"/>
  <c r="AP149" i="1"/>
  <c r="CT149" i="1" s="1"/>
  <c r="CU149" i="1" s="1"/>
  <c r="AU161" i="1"/>
  <c r="AQ161" i="1"/>
  <c r="AR161" i="1" s="1"/>
  <c r="AU171" i="1"/>
  <c r="AQ171" i="1"/>
  <c r="AR171" i="1" s="1"/>
  <c r="AP182" i="1"/>
  <c r="CT182" i="1" s="1"/>
  <c r="CU182" i="1" s="1"/>
  <c r="AS182" i="1"/>
  <c r="AP188" i="1"/>
  <c r="CT188" i="1" s="1"/>
  <c r="CU188" i="1" s="1"/>
  <c r="AS188" i="1"/>
  <c r="AU192" i="1"/>
  <c r="AQ192" i="1"/>
  <c r="AR192" i="1" s="1"/>
  <c r="AP181" i="1"/>
  <c r="CT181" i="1" s="1"/>
  <c r="CU181" i="1" s="1"/>
  <c r="AS181" i="1"/>
  <c r="AS210" i="1"/>
  <c r="AP210" i="1"/>
  <c r="CT210" i="1" s="1"/>
  <c r="CU210" i="1" s="1"/>
  <c r="AS197" i="1"/>
  <c r="AP197" i="1"/>
  <c r="CT197" i="1" s="1"/>
  <c r="CU197" i="1" s="1"/>
  <c r="AU198" i="1"/>
  <c r="AQ198" i="1"/>
  <c r="AR198" i="1" s="1"/>
  <c r="AP225" i="1"/>
  <c r="CT225" i="1" s="1"/>
  <c r="CU225" i="1" s="1"/>
  <c r="AS225" i="1"/>
  <c r="AS216" i="1"/>
  <c r="AP216" i="1"/>
  <c r="CT216" i="1" s="1"/>
  <c r="CU216" i="1" s="1"/>
  <c r="AS223" i="1"/>
  <c r="AP223" i="1"/>
  <c r="CT223" i="1" s="1"/>
  <c r="CU223" i="1" s="1"/>
  <c r="AU231" i="1"/>
  <c r="AQ231" i="1"/>
  <c r="AR231" i="1" s="1"/>
  <c r="AU226" i="1"/>
  <c r="AQ226" i="1"/>
  <c r="AR226" i="1" s="1"/>
  <c r="AU242" i="1"/>
  <c r="AQ242" i="1"/>
  <c r="AR242" i="1" s="1"/>
  <c r="AP249" i="1"/>
  <c r="CT249" i="1" s="1"/>
  <c r="CU249" i="1" s="1"/>
  <c r="AS249" i="1"/>
  <c r="AU234" i="1"/>
  <c r="AQ234" i="1"/>
  <c r="AR234" i="1" s="1"/>
  <c r="AU241" i="1"/>
  <c r="AQ241" i="1"/>
  <c r="AR241" i="1" s="1"/>
  <c r="AU244" i="1"/>
  <c r="AQ244" i="1"/>
  <c r="AR244" i="1" s="1"/>
  <c r="AU257" i="1"/>
  <c r="AQ257" i="1"/>
  <c r="AR257" i="1" s="1"/>
  <c r="AU265" i="1"/>
  <c r="AQ265" i="1"/>
  <c r="AR265" i="1" s="1"/>
  <c r="AS267" i="1"/>
  <c r="AP267" i="1"/>
  <c r="CT267" i="1" s="1"/>
  <c r="CU267" i="1" s="1"/>
  <c r="AS268" i="1"/>
  <c r="AP268" i="1"/>
  <c r="CT268" i="1" s="1"/>
  <c r="CU268" i="1" s="1"/>
  <c r="AU279" i="1"/>
  <c r="AQ279" i="1"/>
  <c r="AR279" i="1" s="1"/>
  <c r="AP286" i="1"/>
  <c r="CT286" i="1" s="1"/>
  <c r="CU286" i="1" s="1"/>
  <c r="AS286" i="1"/>
  <c r="AU75" i="1"/>
  <c r="AQ75" i="1"/>
  <c r="AR75" i="1" s="1"/>
  <c r="AU69" i="1"/>
  <c r="AQ69" i="1"/>
  <c r="AR69" i="1" s="1"/>
  <c r="AU83" i="1"/>
  <c r="AQ83" i="1"/>
  <c r="AR83" i="1" s="1"/>
  <c r="AU81" i="1"/>
  <c r="AQ81" i="1"/>
  <c r="AR81" i="1" s="1"/>
  <c r="AU89" i="1"/>
  <c r="AQ89" i="1"/>
  <c r="AR89" i="1" s="1"/>
  <c r="AU108" i="1"/>
  <c r="AQ108" i="1"/>
  <c r="AR108" i="1" s="1"/>
  <c r="W27" i="1"/>
  <c r="AP119" i="1"/>
  <c r="CT119" i="1" s="1"/>
  <c r="CU119" i="1" s="1"/>
  <c r="AS119" i="1"/>
  <c r="AP106" i="1"/>
  <c r="CT106" i="1" s="1"/>
  <c r="CU106" i="1" s="1"/>
  <c r="AS106" i="1"/>
  <c r="X110" i="1"/>
  <c r="AK110" i="1" s="1"/>
  <c r="CF128" i="1" s="1"/>
  <c r="R110" i="1"/>
  <c r="Z110" i="1" s="1"/>
  <c r="AM110" i="1" s="1"/>
  <c r="AS153" i="1"/>
  <c r="AP153" i="1"/>
  <c r="CT153" i="1" s="1"/>
  <c r="CU153" i="1" s="1"/>
  <c r="AP131" i="1"/>
  <c r="CT131" i="1" s="1"/>
  <c r="CU131" i="1" s="1"/>
  <c r="AS131" i="1"/>
  <c r="AP169" i="1"/>
  <c r="CT169" i="1" s="1"/>
  <c r="CU169" i="1" s="1"/>
  <c r="AS169" i="1"/>
  <c r="AU157" i="1"/>
  <c r="AQ157" i="1"/>
  <c r="AR157" i="1" s="1"/>
  <c r="AS183" i="1"/>
  <c r="AP183" i="1"/>
  <c r="CT183" i="1" s="1"/>
  <c r="CU183" i="1" s="1"/>
  <c r="AU174" i="1"/>
  <c r="AQ174" i="1"/>
  <c r="AR174" i="1" s="1"/>
  <c r="AP205" i="1"/>
  <c r="CT205" i="1" s="1"/>
  <c r="CU205" i="1" s="1"/>
  <c r="AS205" i="1"/>
  <c r="AP209" i="1"/>
  <c r="CT209" i="1" s="1"/>
  <c r="CU209" i="1" s="1"/>
  <c r="AS209" i="1"/>
  <c r="AU216" i="1"/>
  <c r="AQ216" i="1"/>
  <c r="AR216" i="1" s="1"/>
  <c r="AP226" i="1"/>
  <c r="CT226" i="1" s="1"/>
  <c r="CU226" i="1" s="1"/>
  <c r="AS226" i="1"/>
  <c r="AS235" i="1"/>
  <c r="AP235" i="1"/>
  <c r="CT235" i="1" s="1"/>
  <c r="CU235" i="1" s="1"/>
  <c r="AP241" i="1"/>
  <c r="CT241" i="1" s="1"/>
  <c r="CU241" i="1" s="1"/>
  <c r="AS241" i="1"/>
  <c r="AU259" i="1"/>
  <c r="AQ259" i="1"/>
  <c r="AR259" i="1" s="1"/>
  <c r="AP266" i="1"/>
  <c r="CT266" i="1" s="1"/>
  <c r="CU266" i="1" s="1"/>
  <c r="AS266" i="1"/>
  <c r="AS276" i="1"/>
  <c r="AP276" i="1"/>
  <c r="CT276" i="1" s="1"/>
  <c r="CU276" i="1" s="1"/>
  <c r="AP281" i="1"/>
  <c r="CT281" i="1" s="1"/>
  <c r="CU281" i="1" s="1"/>
  <c r="AS281" i="1"/>
  <c r="AU296" i="1"/>
  <c r="AQ296" i="1"/>
  <c r="AR296" i="1" s="1"/>
  <c r="X302" i="1"/>
  <c r="M313" i="1" s="1"/>
  <c r="P309" i="1" s="1"/>
  <c r="AK40" i="1"/>
  <c r="CF40" i="1" s="1"/>
  <c r="W302" i="1"/>
  <c r="AU42" i="1"/>
  <c r="AQ42" i="1"/>
  <c r="AR42" i="1" s="1"/>
  <c r="AU54" i="1"/>
  <c r="AQ54" i="1"/>
  <c r="AR54" i="1" s="1"/>
  <c r="AP57" i="1"/>
  <c r="CT57" i="1" s="1"/>
  <c r="CU57" i="1" s="1"/>
  <c r="AS57" i="1"/>
  <c r="AU70" i="1"/>
  <c r="AQ70" i="1"/>
  <c r="AR70" i="1" s="1"/>
  <c r="AU72" i="1"/>
  <c r="AQ72" i="1"/>
  <c r="AR72" i="1" s="1"/>
  <c r="AU49" i="1"/>
  <c r="AQ49" i="1"/>
  <c r="AR49" i="1" s="1"/>
  <c r="AP50" i="1"/>
  <c r="CT50" i="1" s="1"/>
  <c r="CU50" i="1" s="1"/>
  <c r="AS50" i="1"/>
  <c r="AP68" i="1"/>
  <c r="CT68" i="1" s="1"/>
  <c r="CU68" i="1" s="1"/>
  <c r="AS68" i="1"/>
  <c r="AU82" i="1"/>
  <c r="AQ82" i="1"/>
  <c r="AR82" i="1" s="1"/>
  <c r="AU93" i="1"/>
  <c r="AQ93" i="1"/>
  <c r="AR93" i="1" s="1"/>
  <c r="AU103" i="1"/>
  <c r="AQ103" i="1"/>
  <c r="AR103" i="1" s="1"/>
  <c r="AQ117" i="1"/>
  <c r="AR117" i="1" s="1"/>
  <c r="AU117" i="1"/>
  <c r="AP121" i="1"/>
  <c r="CT121" i="1" s="1"/>
  <c r="CU121" i="1" s="1"/>
  <c r="AS121" i="1"/>
  <c r="AU94" i="1"/>
  <c r="AQ94" i="1"/>
  <c r="AR94" i="1" s="1"/>
  <c r="AU138" i="1"/>
  <c r="AQ138" i="1"/>
  <c r="AR138" i="1" s="1"/>
  <c r="AT136" i="1"/>
  <c r="AT132" i="1"/>
  <c r="AP179" i="1"/>
  <c r="CT179" i="1" s="1"/>
  <c r="CU179" i="1" s="1"/>
  <c r="AS179" i="1"/>
  <c r="AU147" i="1"/>
  <c r="AQ147" i="1"/>
  <c r="AR147" i="1" s="1"/>
  <c r="AP159" i="1"/>
  <c r="CT159" i="1" s="1"/>
  <c r="CU159" i="1" s="1"/>
  <c r="AS159" i="1"/>
  <c r="AP161" i="1"/>
  <c r="CT161" i="1" s="1"/>
  <c r="CU161" i="1" s="1"/>
  <c r="AS161" i="1"/>
  <c r="AP173" i="1"/>
  <c r="CT173" i="1" s="1"/>
  <c r="CU173" i="1" s="1"/>
  <c r="AS173" i="1"/>
  <c r="AP163" i="1"/>
  <c r="CT163" i="1" s="1"/>
  <c r="CU163" i="1" s="1"/>
  <c r="AS163" i="1"/>
  <c r="AS168" i="1"/>
  <c r="AP168" i="1"/>
  <c r="CT168" i="1" s="1"/>
  <c r="CU168" i="1" s="1"/>
  <c r="AU177" i="1"/>
  <c r="AQ177" i="1"/>
  <c r="AR177" i="1" s="1"/>
  <c r="AU197" i="1"/>
  <c r="AQ197" i="1"/>
  <c r="AR197" i="1" s="1"/>
  <c r="AU276" i="1"/>
  <c r="AQ276" i="1"/>
  <c r="AR276" i="1" s="1"/>
  <c r="AP272" i="1"/>
  <c r="CT272" i="1" s="1"/>
  <c r="CU272" i="1" s="1"/>
  <c r="AS272" i="1"/>
  <c r="AU275" i="1"/>
  <c r="AQ275" i="1"/>
  <c r="AR275" i="1" s="1"/>
  <c r="AU286" i="1"/>
  <c r="AQ286" i="1"/>
  <c r="AR286" i="1" s="1"/>
  <c r="AU288" i="1"/>
  <c r="AQ288" i="1"/>
  <c r="AR288" i="1" s="1"/>
  <c r="AS297" i="1"/>
  <c r="AP297" i="1"/>
  <c r="CT297" i="1" s="1"/>
  <c r="CU297" i="1" s="1"/>
  <c r="CC175" i="2" l="1"/>
  <c r="CK243" i="2"/>
  <c r="CG243" i="2"/>
  <c r="CI243" i="2" s="1"/>
  <c r="X304" i="1"/>
  <c r="X305" i="1" s="1"/>
  <c r="X307" i="1"/>
  <c r="CC207" i="2"/>
  <c r="CK271" i="2"/>
  <c r="CG271" i="2"/>
  <c r="CI271" i="2" s="1"/>
  <c r="CK216" i="2"/>
  <c r="CG216" i="2"/>
  <c r="CI216" i="2" s="1"/>
  <c r="CC168" i="2"/>
  <c r="X308" i="1"/>
  <c r="CK274" i="2"/>
  <c r="CG274" i="2"/>
  <c r="CI274" i="2" s="1"/>
  <c r="CC208" i="2"/>
  <c r="CC74" i="2"/>
  <c r="CG161" i="2"/>
  <c r="CI161" i="2" s="1"/>
  <c r="CK161" i="2"/>
  <c r="CK239" i="2"/>
  <c r="CG239" i="2"/>
  <c r="CI239" i="2" s="1"/>
  <c r="CC192" i="2"/>
  <c r="CK256" i="2"/>
  <c r="CG256" i="2"/>
  <c r="CI256" i="2" s="1"/>
  <c r="CC144" i="2"/>
  <c r="CC172" i="2"/>
  <c r="CK240" i="2"/>
  <c r="CG240" i="2"/>
  <c r="CI240" i="2" s="1"/>
  <c r="CK255" i="2"/>
  <c r="CG255" i="2"/>
  <c r="CI255" i="2" s="1"/>
  <c r="CC143" i="2"/>
  <c r="CC179" i="2"/>
  <c r="CK260" i="2"/>
  <c r="CG260" i="2"/>
  <c r="CI260" i="2" s="1"/>
  <c r="AQ137" i="1"/>
  <c r="AR137" i="1" s="1"/>
  <c r="AU137" i="1"/>
  <c r="AQ142" i="1"/>
  <c r="AR142" i="1" s="1"/>
  <c r="AU142" i="1"/>
  <c r="CF99" i="1"/>
  <c r="AP143" i="1"/>
  <c r="AS143" i="1"/>
  <c r="CY302" i="1"/>
  <c r="CZ302" i="1"/>
  <c r="CF103" i="1"/>
  <c r="AP147" i="1"/>
  <c r="AS147" i="1"/>
  <c r="AU153" i="1"/>
  <c r="AQ153" i="1"/>
  <c r="AR153" i="1" s="1"/>
  <c r="AQ130" i="1"/>
  <c r="AR130" i="1" s="1"/>
  <c r="AU130" i="1"/>
  <c r="AU133" i="1"/>
  <c r="AQ133" i="1"/>
  <c r="AR133" i="1" s="1"/>
  <c r="CJ322" i="2"/>
  <c r="CK254" i="2"/>
  <c r="CG254" i="2"/>
  <c r="CI254" i="2" s="1"/>
  <c r="CK160" i="2"/>
  <c r="CG160" i="2"/>
  <c r="CI160" i="2" s="1"/>
  <c r="CC73" i="2"/>
  <c r="CK253" i="2"/>
  <c r="CG253" i="2"/>
  <c r="CI253" i="2" s="1"/>
  <c r="CC142" i="2"/>
  <c r="CK129" i="2"/>
  <c r="CG129" i="2"/>
  <c r="CI129" i="2" s="1"/>
  <c r="CC109" i="2"/>
  <c r="X322" i="2"/>
  <c r="M333" i="2" s="1"/>
  <c r="P329" i="2" s="1"/>
  <c r="CK73" i="2"/>
  <c r="CG73" i="2"/>
  <c r="CI73" i="2" s="1"/>
  <c r="CC96" i="2"/>
  <c r="CK68" i="2"/>
  <c r="CG68" i="2"/>
  <c r="CI68" i="2" s="1"/>
  <c r="CC57" i="2"/>
  <c r="CK164" i="2"/>
  <c r="CG164" i="2"/>
  <c r="CI164" i="2" s="1"/>
  <c r="CC77" i="2"/>
  <c r="CK72" i="2"/>
  <c r="CG72" i="2"/>
  <c r="CI72" i="2" s="1"/>
  <c r="CC95" i="2"/>
  <c r="CK165" i="2"/>
  <c r="CG165" i="2"/>
  <c r="CI165" i="2" s="1"/>
  <c r="CC78" i="2"/>
  <c r="CK298" i="2"/>
  <c r="CG298" i="2"/>
  <c r="CI298" i="2" s="1"/>
  <c r="CK238" i="2"/>
  <c r="CG238" i="2"/>
  <c r="CI238" i="2" s="1"/>
  <c r="Z328" i="2"/>
  <c r="Z327" i="2"/>
  <c r="Z324" i="2"/>
  <c r="Z325" i="2" s="1"/>
  <c r="Z322" i="2"/>
  <c r="M335" i="2" s="1"/>
  <c r="R329" i="2" s="1"/>
  <c r="AM40" i="2"/>
  <c r="CK258" i="2"/>
  <c r="CG258" i="2"/>
  <c r="CI258" i="2" s="1"/>
  <c r="M329" i="2"/>
  <c r="M26" i="2"/>
  <c r="CK291" i="2"/>
  <c r="CG291" i="2"/>
  <c r="CI291" i="2" s="1"/>
  <c r="CC205" i="2"/>
  <c r="X324" i="2"/>
  <c r="X325" i="2" s="1"/>
  <c r="CK313" i="2"/>
  <c r="CG313" i="2"/>
  <c r="CI313" i="2" s="1"/>
  <c r="CC209" i="2"/>
  <c r="CK71" i="2"/>
  <c r="CG71" i="2"/>
  <c r="CI71" i="2" s="1"/>
  <c r="CC94" i="2"/>
  <c r="CK74" i="2"/>
  <c r="CG74" i="2"/>
  <c r="CI74" i="2" s="1"/>
  <c r="CC97" i="2"/>
  <c r="M322" i="2"/>
  <c r="N323" i="2" s="1"/>
  <c r="M332" i="2"/>
  <c r="CK121" i="2"/>
  <c r="CG121" i="2"/>
  <c r="CI121" i="2" s="1"/>
  <c r="CK162" i="2"/>
  <c r="CG162" i="2"/>
  <c r="CI162" i="2" s="1"/>
  <c r="CC75" i="2"/>
  <c r="CK306" i="2"/>
  <c r="CG306" i="2"/>
  <c r="CI306" i="2" s="1"/>
  <c r="CK137" i="2"/>
  <c r="CG137" i="2"/>
  <c r="CI137" i="2" s="1"/>
  <c r="CC70" i="2"/>
  <c r="R327" i="2"/>
  <c r="R338" i="2" s="1"/>
  <c r="CK273" i="2"/>
  <c r="CG273" i="2"/>
  <c r="CI273" i="2" s="1"/>
  <c r="CC197" i="2"/>
  <c r="AH327" i="2"/>
  <c r="AH334" i="2" s="1"/>
  <c r="AH322" i="2"/>
  <c r="AH328" i="2"/>
  <c r="AH335" i="2" s="1"/>
  <c r="BZ40" i="2"/>
  <c r="CK156" i="2"/>
  <c r="CG156" i="2"/>
  <c r="CI156" i="2" s="1"/>
  <c r="CC150" i="2"/>
  <c r="CK141" i="2"/>
  <c r="CG141" i="2"/>
  <c r="CI141" i="2" s="1"/>
  <c r="CK70" i="2"/>
  <c r="CG70" i="2"/>
  <c r="CI70" i="2" s="1"/>
  <c r="CC93" i="2"/>
  <c r="AK328" i="2"/>
  <c r="AK335" i="2" s="1"/>
  <c r="AK327" i="2"/>
  <c r="AK334" i="2" s="1"/>
  <c r="AK322" i="2"/>
  <c r="CK40" i="2"/>
  <c r="CG40" i="2"/>
  <c r="CI40" i="2" s="1"/>
  <c r="CC40" i="2"/>
  <c r="X327" i="2"/>
  <c r="CK277" i="2"/>
  <c r="CG277" i="2"/>
  <c r="CI277" i="2" s="1"/>
  <c r="AN328" i="2"/>
  <c r="AN335" i="2" s="1"/>
  <c r="AN327" i="2"/>
  <c r="AN334" i="2" s="1"/>
  <c r="AN322" i="2"/>
  <c r="CD40" i="2"/>
  <c r="CG60" i="2"/>
  <c r="CI60" i="2" s="1"/>
  <c r="CC50" i="2"/>
  <c r="CK60" i="2"/>
  <c r="CK69" i="2"/>
  <c r="CG69" i="2"/>
  <c r="CI69" i="2" s="1"/>
  <c r="CC91" i="2"/>
  <c r="W29" i="2"/>
  <c r="CK242" i="2"/>
  <c r="CG242" i="2"/>
  <c r="CI242" i="2" s="1"/>
  <c r="CC174" i="2"/>
  <c r="CH322" i="2"/>
  <c r="R328" i="2"/>
  <c r="R339" i="2" s="1"/>
  <c r="AI328" i="2"/>
  <c r="AI335" i="2" s="1"/>
  <c r="AI327" i="2"/>
  <c r="AI334" i="2" s="1"/>
  <c r="AI322" i="2"/>
  <c r="CA40" i="2"/>
  <c r="CG54" i="2"/>
  <c r="CI54" i="2" s="1"/>
  <c r="CK54" i="2"/>
  <c r="X328" i="2"/>
  <c r="CK87" i="2"/>
  <c r="CG87" i="2"/>
  <c r="CI87" i="2" s="1"/>
  <c r="S329" i="2"/>
  <c r="M28" i="2"/>
  <c r="AL327" i="2"/>
  <c r="AL334" i="2" s="1"/>
  <c r="AL322" i="2"/>
  <c r="AL328" i="2"/>
  <c r="AL335" i="2" s="1"/>
  <c r="CK163" i="2"/>
  <c r="CG163" i="2"/>
  <c r="CI163" i="2" s="1"/>
  <c r="CC76" i="2"/>
  <c r="CK257" i="2"/>
  <c r="CG257" i="2"/>
  <c r="CI257" i="2" s="1"/>
  <c r="CC145" i="2"/>
  <c r="CG62" i="2"/>
  <c r="CI62" i="2" s="1"/>
  <c r="CC53" i="2"/>
  <c r="CK62" i="2"/>
  <c r="CK261" i="2"/>
  <c r="CG261" i="2"/>
  <c r="CI261" i="2" s="1"/>
  <c r="CC180" i="2"/>
  <c r="CK125" i="2"/>
  <c r="CG125" i="2"/>
  <c r="CI125" i="2" s="1"/>
  <c r="CC148" i="2"/>
  <c r="AT297" i="1"/>
  <c r="AT173" i="1"/>
  <c r="AT159" i="1"/>
  <c r="AT68" i="1"/>
  <c r="M302" i="1"/>
  <c r="N303" i="1" s="1"/>
  <c r="M312" i="1"/>
  <c r="AT235" i="1"/>
  <c r="AT226" i="1"/>
  <c r="AT205" i="1"/>
  <c r="AT183" i="1"/>
  <c r="AS110" i="1"/>
  <c r="AP110" i="1"/>
  <c r="CT110" i="1" s="1"/>
  <c r="CU110" i="1" s="1"/>
  <c r="AT267" i="1"/>
  <c r="AT216" i="1"/>
  <c r="AT225" i="1"/>
  <c r="AT101" i="1"/>
  <c r="AT93" i="1"/>
  <c r="AT294" i="1"/>
  <c r="AT108" i="1"/>
  <c r="AT111" i="1"/>
  <c r="AT54" i="1"/>
  <c r="AR41" i="1"/>
  <c r="AS278" i="1"/>
  <c r="AP278" i="1"/>
  <c r="CT278" i="1" s="1"/>
  <c r="CU278" i="1" s="1"/>
  <c r="AT231" i="1"/>
  <c r="AT198" i="1"/>
  <c r="AT171" i="1"/>
  <c r="AU126" i="1"/>
  <c r="AQ126" i="1"/>
  <c r="AR126" i="1" s="1"/>
  <c r="AT66" i="1"/>
  <c r="AT287" i="1"/>
  <c r="AT204" i="1"/>
  <c r="AT170" i="1"/>
  <c r="AU86" i="1"/>
  <c r="AQ86" i="1"/>
  <c r="AR86" i="1" s="1"/>
  <c r="AT137" i="1"/>
  <c r="AT71" i="1"/>
  <c r="AT47" i="1"/>
  <c r="AT289" i="1"/>
  <c r="AT239" i="1"/>
  <c r="AT178" i="1"/>
  <c r="AT79" i="1"/>
  <c r="AT295" i="1"/>
  <c r="AT189" i="1"/>
  <c r="AT186" i="1"/>
  <c r="AP122" i="1"/>
  <c r="CT122" i="1" s="1"/>
  <c r="CU122" i="1" s="1"/>
  <c r="AS122" i="1"/>
  <c r="R308" i="1"/>
  <c r="R319" i="1" s="1"/>
  <c r="AU110" i="1"/>
  <c r="AQ110" i="1"/>
  <c r="AR110" i="1" s="1"/>
  <c r="AT91" i="1"/>
  <c r="AT277" i="1"/>
  <c r="AT255" i="1"/>
  <c r="AT227" i="1"/>
  <c r="AT208" i="1"/>
  <c r="AT158" i="1"/>
  <c r="AT77" i="1"/>
  <c r="AT46" i="1"/>
  <c r="AP251" i="1"/>
  <c r="CT251" i="1" s="1"/>
  <c r="CU251" i="1" s="1"/>
  <c r="AS251" i="1"/>
  <c r="AT219" i="1"/>
  <c r="AT212" i="1"/>
  <c r="AT87" i="1"/>
  <c r="AT52" i="1"/>
  <c r="AT217" i="1"/>
  <c r="AT215" i="1"/>
  <c r="AT206" i="1"/>
  <c r="AT180" i="1"/>
  <c r="AT154" i="1"/>
  <c r="AP86" i="1"/>
  <c r="CT86" i="1" s="1"/>
  <c r="CU86" i="1" s="1"/>
  <c r="AS86" i="1"/>
  <c r="AT84" i="1"/>
  <c r="AT56" i="1"/>
  <c r="AT261" i="1"/>
  <c r="AT190" i="1"/>
  <c r="AT187" i="1"/>
  <c r="AT146" i="1"/>
  <c r="AT117" i="1"/>
  <c r="AT98" i="1"/>
  <c r="AT64" i="1"/>
  <c r="S309" i="1"/>
  <c r="M28" i="1"/>
  <c r="AT240" i="1"/>
  <c r="AT194" i="1"/>
  <c r="AT120" i="1"/>
  <c r="AT151" i="1"/>
  <c r="AT81" i="1"/>
  <c r="AT163" i="1"/>
  <c r="AT179" i="1"/>
  <c r="AK308" i="1"/>
  <c r="AK313" i="1" s="1"/>
  <c r="AK307" i="1"/>
  <c r="AK312" i="1" s="1"/>
  <c r="AK302" i="1"/>
  <c r="AP40" i="1"/>
  <c r="CT40" i="1" s="1"/>
  <c r="CU40" i="1" s="1"/>
  <c r="AS40" i="1"/>
  <c r="AT281" i="1"/>
  <c r="AT209" i="1"/>
  <c r="AT153" i="1"/>
  <c r="AT286" i="1"/>
  <c r="AT268" i="1"/>
  <c r="AT141" i="1"/>
  <c r="AT152" i="1"/>
  <c r="AT104" i="1"/>
  <c r="AT53" i="1"/>
  <c r="M309" i="1"/>
  <c r="M26" i="1"/>
  <c r="AT259" i="1"/>
  <c r="AT174" i="1"/>
  <c r="AT165" i="1"/>
  <c r="AT113" i="1"/>
  <c r="AT107" i="1"/>
  <c r="AT280" i="1"/>
  <c r="AT211" i="1"/>
  <c r="AU116" i="1"/>
  <c r="AQ116" i="1"/>
  <c r="AR116" i="1" s="1"/>
  <c r="AT109" i="1"/>
  <c r="AT269" i="1"/>
  <c r="AT245" i="1"/>
  <c r="AT201" i="1"/>
  <c r="AT164" i="1"/>
  <c r="AT82" i="1"/>
  <c r="AT282" i="1"/>
  <c r="AT264" i="1"/>
  <c r="AT256" i="1"/>
  <c r="AT230" i="1"/>
  <c r="AP195" i="1"/>
  <c r="CT195" i="1" s="1"/>
  <c r="CU195" i="1" s="1"/>
  <c r="AS195" i="1"/>
  <c r="AT156" i="1"/>
  <c r="AT127" i="1"/>
  <c r="AT70" i="1"/>
  <c r="AT298" i="1"/>
  <c r="AT265" i="1"/>
  <c r="AT192" i="1"/>
  <c r="AT133" i="1"/>
  <c r="AT112" i="1"/>
  <c r="AT75" i="1"/>
  <c r="AT222" i="1"/>
  <c r="AT275" i="1"/>
  <c r="AT270" i="1"/>
  <c r="AT263" i="1"/>
  <c r="AT200" i="1"/>
  <c r="AT88" i="1"/>
  <c r="AT233" i="1"/>
  <c r="AT274" i="1"/>
  <c r="AT247" i="1"/>
  <c r="AT229" i="1"/>
  <c r="AT184" i="1"/>
  <c r="AT128" i="1"/>
  <c r="AT89" i="1"/>
  <c r="AT214" i="1"/>
  <c r="AT193" i="1"/>
  <c r="AT142" i="1"/>
  <c r="AT175" i="1"/>
  <c r="AT41" i="1"/>
  <c r="AT283" i="1"/>
  <c r="AT202" i="1"/>
  <c r="AT130" i="1"/>
  <c r="AT272" i="1"/>
  <c r="AT168" i="1"/>
  <c r="AT161" i="1"/>
  <c r="AT121" i="1"/>
  <c r="AT276" i="1"/>
  <c r="AT266" i="1"/>
  <c r="AT241" i="1"/>
  <c r="AT169" i="1"/>
  <c r="AT119" i="1"/>
  <c r="AT249" i="1"/>
  <c r="AT223" i="1"/>
  <c r="AT210" i="1"/>
  <c r="AT181" i="1"/>
  <c r="AT182" i="1"/>
  <c r="AT290" i="1"/>
  <c r="AT250" i="1"/>
  <c r="AU195" i="1"/>
  <c r="AQ195" i="1"/>
  <c r="AR195" i="1" s="1"/>
  <c r="AT177" i="1"/>
  <c r="AT44" i="1"/>
  <c r="AH307" i="1"/>
  <c r="AH312" i="1" s="1"/>
  <c r="AH302" i="1"/>
  <c r="AH308" i="1"/>
  <c r="AH313" i="1" s="1"/>
  <c r="AT296" i="1"/>
  <c r="AT279" i="1"/>
  <c r="AU251" i="1"/>
  <c r="AQ251" i="1"/>
  <c r="AR251" i="1" s="1"/>
  <c r="AT196" i="1"/>
  <c r="AP155" i="1"/>
  <c r="CT155" i="1" s="1"/>
  <c r="CU155" i="1" s="1"/>
  <c r="AS155" i="1"/>
  <c r="AU122" i="1"/>
  <c r="AQ122" i="1"/>
  <c r="AR122" i="1" s="1"/>
  <c r="AV302" i="1"/>
  <c r="AT260" i="1"/>
  <c r="AT238" i="1"/>
  <c r="AT242" i="1"/>
  <c r="AT220" i="1"/>
  <c r="AT207" i="1"/>
  <c r="AT203" i="1"/>
  <c r="AT162" i="1"/>
  <c r="AT65" i="1"/>
  <c r="AT80" i="1"/>
  <c r="AT288" i="1"/>
  <c r="AT62" i="1"/>
  <c r="AT293" i="1"/>
  <c r="AT103" i="1"/>
  <c r="AT90" i="1"/>
  <c r="AT49" i="1"/>
  <c r="AT83" i="1"/>
  <c r="AT271" i="1"/>
  <c r="AP126" i="1"/>
  <c r="CT126" i="1" s="1"/>
  <c r="CU126" i="1" s="1"/>
  <c r="AS126" i="1"/>
  <c r="AT59" i="1"/>
  <c r="AT69" i="1"/>
  <c r="Z308" i="1"/>
  <c r="Z307" i="1"/>
  <c r="Z304" i="1"/>
  <c r="Z305" i="1" s="1"/>
  <c r="Z302" i="1"/>
  <c r="M315" i="1" s="1"/>
  <c r="R309" i="1" s="1"/>
  <c r="AM40" i="1"/>
  <c r="AT236" i="1"/>
  <c r="AT134" i="1"/>
  <c r="AT135" i="1"/>
  <c r="AT67" i="1"/>
  <c r="AT221" i="1"/>
  <c r="AT199" i="1"/>
  <c r="AT224" i="1"/>
  <c r="AT191" i="1"/>
  <c r="AT150" i="1"/>
  <c r="AT115" i="1"/>
  <c r="AT78" i="1"/>
  <c r="AT243" i="1"/>
  <c r="AT139" i="1"/>
  <c r="AT60" i="1"/>
  <c r="AT291" i="1"/>
  <c r="AT285" i="1"/>
  <c r="AT234" i="1"/>
  <c r="AS116" i="1"/>
  <c r="AP116" i="1"/>
  <c r="AT96" i="1"/>
  <c r="AT63" i="1"/>
  <c r="AT273" i="1"/>
  <c r="AT167" i="1"/>
  <c r="AT95" i="1"/>
  <c r="AT92" i="1"/>
  <c r="AT85" i="1"/>
  <c r="AT45" i="1"/>
  <c r="AT254" i="1"/>
  <c r="AT148" i="1"/>
  <c r="AT144" i="1"/>
  <c r="AT123" i="1"/>
  <c r="AT94" i="1"/>
  <c r="AT72" i="1"/>
  <c r="AT50" i="1"/>
  <c r="AT57" i="1"/>
  <c r="AT131" i="1"/>
  <c r="AT106" i="1"/>
  <c r="AT197" i="1"/>
  <c r="AT188" i="1"/>
  <c r="AT149" i="1"/>
  <c r="AT145" i="1"/>
  <c r="AT125" i="1"/>
  <c r="AT99" i="1"/>
  <c r="AT48" i="1"/>
  <c r="AT51" i="1"/>
  <c r="AI308" i="1"/>
  <c r="AI313" i="1" s="1"/>
  <c r="AI307" i="1"/>
  <c r="AI312" i="1" s="1"/>
  <c r="AI302" i="1"/>
  <c r="AT244" i="1"/>
  <c r="AT176" i="1"/>
  <c r="AT58" i="1"/>
  <c r="AU40" i="1"/>
  <c r="AQ40" i="1"/>
  <c r="AR40" i="1" s="1"/>
  <c r="AT292" i="1"/>
  <c r="AT284" i="1"/>
  <c r="AT252" i="1"/>
  <c r="AT166" i="1"/>
  <c r="AT100" i="1"/>
  <c r="AT55" i="1"/>
  <c r="AT43" i="1"/>
  <c r="AT237" i="1"/>
  <c r="AT246" i="1"/>
  <c r="AT185" i="1"/>
  <c r="AT160" i="1"/>
  <c r="AT129" i="1"/>
  <c r="AT118" i="1"/>
  <c r="AT74" i="1"/>
  <c r="AT257" i="1"/>
  <c r="AT172" i="1"/>
  <c r="R307" i="1"/>
  <c r="R318" i="1" s="1"/>
  <c r="AT248" i="1"/>
  <c r="AT232" i="1"/>
  <c r="AT138" i="1"/>
  <c r="AT102" i="1"/>
  <c r="AT105" i="1"/>
  <c r="W29" i="1"/>
  <c r="AT76" i="1"/>
  <c r="AT218" i="1"/>
  <c r="AT140" i="1"/>
  <c r="AT42" i="1"/>
  <c r="AT61" i="1"/>
  <c r="AU278" i="1"/>
  <c r="AQ278" i="1"/>
  <c r="AR278" i="1" s="1"/>
  <c r="AU155" i="1"/>
  <c r="AQ155" i="1"/>
  <c r="AR155" i="1" s="1"/>
  <c r="AT73" i="1"/>
  <c r="AL307" i="1"/>
  <c r="AL312" i="1" s="1"/>
  <c r="AL302" i="1"/>
  <c r="AL308" i="1"/>
  <c r="AL313" i="1" s="1"/>
  <c r="AT258" i="1"/>
  <c r="AT124" i="1"/>
  <c r="AT253" i="1"/>
  <c r="AT213" i="1"/>
  <c r="AN308" i="1"/>
  <c r="AN313" i="1" s="1"/>
  <c r="AN307" i="1"/>
  <c r="AN312" i="1" s="1"/>
  <c r="AN302" i="1"/>
  <c r="AT262" i="1"/>
  <c r="AT228" i="1"/>
  <c r="AT157" i="1"/>
  <c r="AT97" i="1"/>
  <c r="CT143" i="1" l="1"/>
  <c r="CU143" i="1" s="1"/>
  <c r="AT143" i="1"/>
  <c r="AP330" i="1"/>
  <c r="CT116" i="1"/>
  <c r="CU116" i="1" s="1"/>
  <c r="CU302" i="1" s="1"/>
  <c r="CT147" i="1"/>
  <c r="CU147" i="1" s="1"/>
  <c r="AT147" i="1"/>
  <c r="O329" i="2"/>
  <c r="M27" i="2"/>
  <c r="O27" i="2" s="1"/>
  <c r="CI322" i="2"/>
  <c r="CK322" i="2"/>
  <c r="AM328" i="2"/>
  <c r="AM335" i="2" s="1"/>
  <c r="AM327" i="2"/>
  <c r="AM334" i="2" s="1"/>
  <c r="AM322" i="2"/>
  <c r="AT251" i="1"/>
  <c r="AQ330" i="1"/>
  <c r="AR302" i="1"/>
  <c r="AT116" i="1"/>
  <c r="AT126" i="1"/>
  <c r="AT155" i="1"/>
  <c r="AS302" i="1"/>
  <c r="AT278" i="1"/>
  <c r="AU302" i="1"/>
  <c r="AM308" i="1"/>
  <c r="AM313" i="1" s="1"/>
  <c r="AM307" i="1"/>
  <c r="AM312" i="1" s="1"/>
  <c r="AM302" i="1"/>
  <c r="AT40" i="1"/>
  <c r="AT122" i="1"/>
  <c r="O309" i="1"/>
  <c r="M27" i="1"/>
  <c r="O27" i="1" s="1"/>
  <c r="AT195" i="1"/>
  <c r="AT86" i="1"/>
  <c r="AT110" i="1"/>
  <c r="AT302" i="1" l="1"/>
  <c r="N26" i="2"/>
  <c r="N28" i="2"/>
  <c r="N26" i="1"/>
  <c r="N28" i="1"/>
</calcChain>
</file>

<file path=xl/comments1.xml><?xml version="1.0" encoding="utf-8"?>
<comments xmlns="http://schemas.openxmlformats.org/spreadsheetml/2006/main">
  <authors>
    <author>FADIL</author>
    <author>Sales</author>
    <author>lenovo</author>
  </authors>
  <commentList>
    <comment ref="I27" authorId="0" shapeId="0">
      <text>
        <r>
          <rPr>
            <b/>
            <sz val="9"/>
            <color indexed="81"/>
            <rFont val="Tahoma"/>
            <family val="2"/>
          </rPr>
          <t>FADIL:</t>
        </r>
        <r>
          <rPr>
            <sz val="9"/>
            <color indexed="81"/>
            <rFont val="Tahoma"/>
            <family val="2"/>
          </rPr>
          <t xml:space="preserve">
INSTALLMENT 36 MONTHS</t>
        </r>
      </text>
    </comment>
    <comment ref="BQ40" authorId="1" shapeId="0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1</t>
        </r>
      </text>
    </comment>
    <comment ref="BQ41" authorId="1" shapeId="0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2</t>
        </r>
      </text>
    </comment>
    <comment ref="BQ42" authorId="1" shapeId="0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3</t>
        </r>
      </text>
    </comment>
    <comment ref="BQ43" authorId="1" shapeId="0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4</t>
        </r>
      </text>
    </comment>
    <comment ref="BQ44" authorId="1" shapeId="0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5,6,7,8,9,10</t>
        </r>
      </text>
    </comment>
    <comment ref="BQ45" authorId="1" shapeId="0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11,12,13</t>
        </r>
      </text>
    </comment>
    <comment ref="BQ46" authorId="1" shapeId="0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14</t>
        </r>
      </text>
    </comment>
    <comment ref="BQ47" authorId="1" shapeId="0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15</t>
        </r>
      </text>
    </comment>
    <comment ref="BQ48" authorId="1" shapeId="0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16,17</t>
        </r>
      </text>
    </comment>
    <comment ref="BQ49" authorId="1" shapeId="0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18</t>
        </r>
      </text>
    </comment>
    <comment ref="BQ50" authorId="1" shapeId="0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19,20,21,22,23,24,25</t>
        </r>
      </text>
    </comment>
    <comment ref="BQ51" authorId="1" shapeId="0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26,27,28,29</t>
        </r>
      </text>
    </comment>
    <comment ref="BQ52" authorId="1" shapeId="0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30</t>
        </r>
      </text>
    </comment>
    <comment ref="BQ53" authorId="1" shapeId="0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31</t>
        </r>
      </text>
    </comment>
    <comment ref="BQ54" authorId="1" shapeId="0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32,33,34,35,36,37</t>
        </r>
      </text>
    </comment>
    <comment ref="BQ55" authorId="1" shapeId="0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38</t>
        </r>
      </text>
    </comment>
    <comment ref="BQ56" authorId="1" shapeId="0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39,40</t>
        </r>
      </text>
    </comment>
    <comment ref="BQ57" authorId="1" shapeId="0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41</t>
        </r>
      </text>
    </comment>
    <comment ref="BQ58" authorId="1" shapeId="0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42</t>
        </r>
      </text>
    </comment>
    <comment ref="BQ59" authorId="1" shapeId="0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43,44,45</t>
        </r>
      </text>
    </comment>
    <comment ref="BQ60" authorId="1" shapeId="0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46</t>
        </r>
      </text>
    </comment>
    <comment ref="BQ61" authorId="1" shapeId="0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47
</t>
        </r>
      </text>
    </comment>
    <comment ref="BQ62" authorId="1" shapeId="0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48,49</t>
        </r>
      </text>
    </comment>
    <comment ref="BQ63" authorId="1" shapeId="0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50</t>
        </r>
      </text>
    </comment>
    <comment ref="BQ64" authorId="1" shapeId="0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51</t>
        </r>
      </text>
    </comment>
    <comment ref="BQ65" authorId="1" shapeId="0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52</t>
        </r>
      </text>
    </comment>
    <comment ref="D66" authorId="2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16 sg
</t>
        </r>
      </text>
    </comment>
    <comment ref="BQ66" authorId="1" shapeId="0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53
</t>
        </r>
      </text>
    </comment>
    <comment ref="BQ67" authorId="1" shapeId="0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54
</t>
        </r>
      </text>
    </comment>
    <comment ref="D76" authorId="2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16 vd</t>
        </r>
      </text>
    </comment>
    <comment ref="D107" authorId="2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8 sg</t>
        </r>
      </text>
    </comment>
    <comment ref="D117" authorId="2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8 vd</t>
        </r>
      </text>
    </comment>
    <comment ref="D156" authorId="2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20,22 sg</t>
        </r>
      </text>
    </comment>
    <comment ref="D166" authorId="2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20,22 vd</t>
        </r>
      </text>
    </comment>
    <comment ref="D193" authorId="2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2 sg</t>
        </r>
      </text>
    </comment>
    <comment ref="D203" authorId="2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2 vd</t>
        </r>
      </text>
    </comment>
    <comment ref="D212" authorId="2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1 sg, 2vd</t>
        </r>
      </text>
    </comment>
    <comment ref="D244" authorId="2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12 sg</t>
        </r>
      </text>
    </comment>
    <comment ref="D255" authorId="2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12 vd</t>
        </r>
      </text>
    </comment>
  </commentList>
</comments>
</file>

<file path=xl/comments2.xml><?xml version="1.0" encoding="utf-8"?>
<comments xmlns="http://schemas.openxmlformats.org/spreadsheetml/2006/main">
  <authors>
    <author>FADIL</author>
    <author>Sales</author>
    <author>lenovo</author>
  </authors>
  <commentList>
    <comment ref="I27" authorId="0" shapeId="0">
      <text>
        <r>
          <rPr>
            <b/>
            <sz val="9"/>
            <color indexed="81"/>
            <rFont val="Tahoma"/>
            <family val="2"/>
          </rPr>
          <t>FADIL:</t>
        </r>
        <r>
          <rPr>
            <sz val="9"/>
            <color indexed="81"/>
            <rFont val="Tahoma"/>
            <family val="2"/>
          </rPr>
          <t xml:space="preserve">
INSTALLMENT 36 MONTHS</t>
        </r>
      </text>
    </comment>
    <comment ref="BU40" authorId="1" shapeId="0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1</t>
        </r>
      </text>
    </comment>
    <comment ref="BU41" authorId="1" shapeId="0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2,3,4</t>
        </r>
      </text>
    </comment>
    <comment ref="BU42" authorId="1" shapeId="0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5</t>
        </r>
      </text>
    </comment>
    <comment ref="BU43" authorId="1" shapeId="0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6</t>
        </r>
      </text>
    </comment>
    <comment ref="BU44" authorId="1" shapeId="0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7,8,9,10,11</t>
        </r>
      </text>
    </comment>
    <comment ref="BU45" authorId="1" shapeId="0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12,13,14
</t>
        </r>
      </text>
    </comment>
    <comment ref="BU46" authorId="1" shapeId="0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15</t>
        </r>
      </text>
    </comment>
    <comment ref="BU47" authorId="1" shapeId="0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16,17,18,19,20,21,22</t>
        </r>
      </text>
    </comment>
    <comment ref="BU48" authorId="1" shapeId="0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23,24,25,26</t>
        </r>
      </text>
    </comment>
    <comment ref="BU49" authorId="1" shapeId="0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27
</t>
        </r>
      </text>
    </comment>
    <comment ref="BU50" authorId="1" shapeId="0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28</t>
        </r>
      </text>
    </comment>
    <comment ref="BU51" authorId="1" shapeId="0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29,30,31</t>
        </r>
      </text>
    </comment>
    <comment ref="BU52" authorId="1" shapeId="0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32</t>
        </r>
      </text>
    </comment>
    <comment ref="BU53" authorId="1" shapeId="0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33,34,35</t>
        </r>
      </text>
    </comment>
    <comment ref="BU54" authorId="1" shapeId="0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36</t>
        </r>
      </text>
    </comment>
    <comment ref="BU55" authorId="1" shapeId="0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37</t>
        </r>
      </text>
    </comment>
    <comment ref="BU56" authorId="1" shapeId="0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38,39</t>
        </r>
      </text>
    </comment>
    <comment ref="BU57" authorId="1" shapeId="0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40</t>
        </r>
      </text>
    </comment>
    <comment ref="BU58" authorId="1" shapeId="0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41</t>
        </r>
      </text>
    </comment>
    <comment ref="BU59" authorId="1" shapeId="0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42</t>
        </r>
      </text>
    </comment>
    <comment ref="BU60" authorId="1" shapeId="0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43,44</t>
        </r>
      </text>
    </comment>
    <comment ref="BU61" authorId="1" shapeId="0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45,46</t>
        </r>
      </text>
    </comment>
    <comment ref="BU62" authorId="1" shapeId="0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47</t>
        </r>
      </text>
    </comment>
    <comment ref="BU63" authorId="1" shapeId="0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48</t>
        </r>
      </text>
    </comment>
    <comment ref="BU64" authorId="1" shapeId="0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49</t>
        </r>
      </text>
    </comment>
    <comment ref="BU65" authorId="1" shapeId="0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50
</t>
        </r>
      </text>
    </comment>
    <comment ref="D78" authorId="2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15,17 sg, 16 vd</t>
        </r>
      </text>
    </comment>
    <comment ref="D87" authorId="2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15,17 vd</t>
        </r>
      </text>
    </comment>
    <comment ref="D96" authorId="2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15,17 vd</t>
        </r>
      </text>
    </comment>
    <comment ref="D117" authorId="2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5,7 sg, 8vd</t>
        </r>
      </text>
    </comment>
    <comment ref="D125" authorId="2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5,7 vd</t>
        </r>
      </text>
    </comment>
    <comment ref="D134" authorId="2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5,7 vd</t>
        </r>
      </text>
    </comment>
    <comment ref="D162" authorId="2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19,21 sg, 20,22 vd</t>
        </r>
      </text>
    </comment>
    <comment ref="D169" authorId="2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19,21 vd</t>
        </r>
      </text>
    </comment>
    <comment ref="D178" authorId="2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19,21vd</t>
        </r>
      </text>
    </comment>
    <comment ref="D205" authorId="2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1 vd</t>
        </r>
      </text>
    </comment>
    <comment ref="D214" authorId="2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1 vd</t>
        </r>
      </text>
    </comment>
    <comment ref="D242" authorId="2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9,11 sg,12 vd</t>
        </r>
      </text>
    </comment>
    <comment ref="D250" authorId="2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9,11 vd</t>
        </r>
      </text>
    </comment>
    <comment ref="D259" authorId="2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9,11 vd</t>
        </r>
      </text>
    </comment>
    <comment ref="D293" authorId="2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5,7,8 sg</t>
        </r>
      </text>
    </comment>
    <comment ref="D296" authorId="2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15,16,17 sg</t>
        </r>
      </text>
    </comment>
  </commentList>
</comments>
</file>

<file path=xl/sharedStrings.xml><?xml version="1.0" encoding="utf-8"?>
<sst xmlns="http://schemas.openxmlformats.org/spreadsheetml/2006/main" count="1974" uniqueCount="242">
  <si>
    <t>PRICELIST CONDOMINIUM JAYA ANCOL SEAFRONT</t>
  </si>
  <si>
    <t>ANCOL VIEW</t>
  </si>
  <si>
    <t>SG</t>
  </si>
  <si>
    <t>FAKTOR STRATEGIS VERTIKAL</t>
  </si>
  <si>
    <t>3-6</t>
  </si>
  <si>
    <t>7,9</t>
  </si>
  <si>
    <t>10-16</t>
  </si>
  <si>
    <t>17-19</t>
  </si>
  <si>
    <t>20-26</t>
  </si>
  <si>
    <t>27-29</t>
  </si>
  <si>
    <t>30-33</t>
  </si>
  <si>
    <t>35-36</t>
  </si>
  <si>
    <t>1-2</t>
  </si>
  <si>
    <t>8</t>
  </si>
  <si>
    <t>FAKTOR STRATEGIS SKY GARDEN</t>
  </si>
  <si>
    <t>sea view</t>
  </si>
  <si>
    <t>city view</t>
  </si>
  <si>
    <t>fh</t>
  </si>
  <si>
    <t>01</t>
  </si>
  <si>
    <t>SV</t>
  </si>
  <si>
    <t>void</t>
  </si>
  <si>
    <t>ASUMSI</t>
  </si>
  <si>
    <t>1,2,3</t>
  </si>
  <si>
    <t>02</t>
  </si>
  <si>
    <t>CV</t>
  </si>
  <si>
    <t>sea view ke city view</t>
  </si>
  <si>
    <t>5-6</t>
  </si>
  <si>
    <t>8,18,28</t>
  </si>
  <si>
    <t>03</t>
  </si>
  <si>
    <t>sky garden</t>
  </si>
  <si>
    <t>9,19,29</t>
  </si>
  <si>
    <t>05</t>
  </si>
  <si>
    <t>city view ke sea view</t>
  </si>
  <si>
    <t>7,15,16,17,27</t>
  </si>
  <si>
    <t>06</t>
  </si>
  <si>
    <t>luasan nett</t>
  </si>
  <si>
    <t>luasan semi gross</t>
  </si>
  <si>
    <t>07</t>
  </si>
  <si>
    <t>2BR-2</t>
  </si>
  <si>
    <t>10-12</t>
  </si>
  <si>
    <t>08</t>
  </si>
  <si>
    <t>1BR-6</t>
  </si>
  <si>
    <t>20-23</t>
  </si>
  <si>
    <t>09</t>
  </si>
  <si>
    <t>1BR-8</t>
  </si>
  <si>
    <t>25-26</t>
  </si>
  <si>
    <t>10</t>
  </si>
  <si>
    <t>1BR-10</t>
  </si>
  <si>
    <t>11</t>
  </si>
  <si>
    <t>1BR-12</t>
  </si>
  <si>
    <t>12</t>
  </si>
  <si>
    <t>1BR-16</t>
  </si>
  <si>
    <t>15</t>
  </si>
  <si>
    <t>2BR-18</t>
  </si>
  <si>
    <t>16</t>
  </si>
  <si>
    <t>2BR-5</t>
  </si>
  <si>
    <t>17</t>
  </si>
  <si>
    <t>2BR-7</t>
  </si>
  <si>
    <t>18</t>
  </si>
  <si>
    <t>2BR-9</t>
  </si>
  <si>
    <t>19</t>
  </si>
  <si>
    <t>2BR-11</t>
  </si>
  <si>
    <t>20</t>
  </si>
  <si>
    <t>2BR-15</t>
  </si>
  <si>
    <t>21</t>
  </si>
  <si>
    <t>STANDARD</t>
  </si>
  <si>
    <t>2BR-17</t>
  </si>
  <si>
    <t>FAKTOR STRATEGIS HORIZONTAL</t>
  </si>
  <si>
    <t>22</t>
  </si>
  <si>
    <t>1BR-20</t>
  </si>
  <si>
    <t>3,5,7,9</t>
  </si>
  <si>
    <t>3BR-1</t>
  </si>
  <si>
    <t>11,15,17</t>
  </si>
  <si>
    <t>2BR-3</t>
  </si>
  <si>
    <t>SEA VIEW TENGAH</t>
  </si>
  <si>
    <t>/M2</t>
  </si>
  <si>
    <t>Min</t>
  </si>
  <si>
    <t>3BR-19</t>
  </si>
  <si>
    <t>6,8,10,12,16,18,20</t>
  </si>
  <si>
    <t>CITY VIEW TENGAH</t>
  </si>
  <si>
    <t>HARGA JUAL PERDANA</t>
  </si>
  <si>
    <t>H.RATA2</t>
  </si>
  <si>
    <t>SUDUT</t>
  </si>
  <si>
    <t>3BR-21</t>
  </si>
  <si>
    <t>SEA VIEW UTARA BARAT</t>
  </si>
  <si>
    <t>TOTAL UNIT</t>
  </si>
  <si>
    <t>unit</t>
  </si>
  <si>
    <t>Max</t>
  </si>
  <si>
    <t>2BR-22</t>
  </si>
  <si>
    <t>CITY VIEW SELATAN BARAT</t>
  </si>
  <si>
    <t>SEA VIEW TIMUR</t>
  </si>
  <si>
    <t>CITY VIEW TIMUR</t>
  </si>
  <si>
    <t/>
  </si>
  <si>
    <t>CASH KERAS 3X</t>
  </si>
  <si>
    <t>CASH</t>
  </si>
  <si>
    <t>HARGA TERMURAH</t>
  </si>
  <si>
    <t>CASH BERTAHAP 36X</t>
  </si>
  <si>
    <t>BERTAHAP</t>
  </si>
  <si>
    <t>HARGA TERMAHAL</t>
  </si>
  <si>
    <t>KPA</t>
  </si>
  <si>
    <t>RATA-RATA HARGA</t>
  </si>
  <si>
    <t>BLOK</t>
  </si>
  <si>
    <t>TYPE</t>
  </si>
  <si>
    <t>LUAS SEMI GROSS</t>
  </si>
  <si>
    <t>luas nett</t>
  </si>
  <si>
    <t>HB</t>
  </si>
  <si>
    <t>POSISI N-S</t>
  </si>
  <si>
    <t>FS-h</t>
  </si>
  <si>
    <t>FS-v</t>
  </si>
  <si>
    <t>HARGA JUAL (excl. PPN)</t>
  </si>
  <si>
    <t>PAYMENT</t>
  </si>
  <si>
    <t>DISC</t>
  </si>
  <si>
    <t>KET BYR</t>
  </si>
  <si>
    <t>kode</t>
  </si>
  <si>
    <t>HARGA JUAL (Incl. PPN)</t>
  </si>
  <si>
    <t>CASH KERAS</t>
  </si>
  <si>
    <t>CB 24X</t>
  </si>
  <si>
    <t>CB 36X</t>
  </si>
  <si>
    <t>CB 48X</t>
  </si>
  <si>
    <t>KPA 24X 50%</t>
  </si>
  <si>
    <t>KPA 36X 50%</t>
  </si>
  <si>
    <t>KPA 48X 50%</t>
  </si>
  <si>
    <t>KPA 24x 40%</t>
  </si>
  <si>
    <t>KPA 36x 40%</t>
  </si>
  <si>
    <t>KPA DP 24x 40%</t>
  </si>
  <si>
    <t>mei 2015</t>
  </si>
  <si>
    <t>No</t>
  </si>
  <si>
    <t>Lantai</t>
  </si>
  <si>
    <t>Type</t>
  </si>
  <si>
    <t>No. Unit</t>
  </si>
  <si>
    <t>Luas Semi Gross</t>
  </si>
  <si>
    <t>Luas Nett</t>
  </si>
  <si>
    <t>Harga / m2 (cicilan 36x)</t>
  </si>
  <si>
    <t>Cash Keras</t>
  </si>
  <si>
    <t>KPA 48X</t>
  </si>
  <si>
    <t>A1</t>
  </si>
  <si>
    <t>1,2,5,7,8</t>
  </si>
  <si>
    <t>1,2</t>
  </si>
  <si>
    <t>5</t>
  </si>
  <si>
    <t>A2</t>
  </si>
  <si>
    <t>7,8</t>
  </si>
  <si>
    <t>A3</t>
  </si>
  <si>
    <t>3,6,9,10,12</t>
  </si>
  <si>
    <t>15,17,19</t>
  </si>
  <si>
    <t>3,6</t>
  </si>
  <si>
    <t>9,10</t>
  </si>
  <si>
    <t>A5</t>
  </si>
  <si>
    <t>12,15</t>
  </si>
  <si>
    <t>A6</t>
  </si>
  <si>
    <t>A7</t>
  </si>
  <si>
    <t>3</t>
  </si>
  <si>
    <t>9</t>
  </si>
  <si>
    <t>A8</t>
  </si>
  <si>
    <t>5,6</t>
  </si>
  <si>
    <t>16,18</t>
  </si>
  <si>
    <t>A9</t>
  </si>
  <si>
    <t>A10</t>
  </si>
  <si>
    <t>A11</t>
  </si>
  <si>
    <t>25,26</t>
  </si>
  <si>
    <t>28</t>
  </si>
  <si>
    <t>A12</t>
  </si>
  <si>
    <t>10,11</t>
  </si>
  <si>
    <t>17,18</t>
  </si>
  <si>
    <t>21,23</t>
  </si>
  <si>
    <t>A15</t>
  </si>
  <si>
    <t>27,29</t>
  </si>
  <si>
    <t>11,16,18,20,28</t>
  </si>
  <si>
    <t>11,22,25,26,28</t>
  </si>
  <si>
    <t>A16</t>
  </si>
  <si>
    <t>27</t>
  </si>
  <si>
    <t>A17</t>
  </si>
  <si>
    <t>21,23,27,29</t>
  </si>
  <si>
    <t>22,23</t>
  </si>
  <si>
    <t>28,29</t>
  </si>
  <si>
    <t>A18</t>
  </si>
  <si>
    <t>30,31,32,33,35</t>
  </si>
  <si>
    <t>30,31</t>
  </si>
  <si>
    <t>A19</t>
  </si>
  <si>
    <t>32,33,35</t>
  </si>
  <si>
    <t>A20</t>
  </si>
  <si>
    <t>36</t>
  </si>
  <si>
    <t>A21</t>
  </si>
  <si>
    <t>A22</t>
  </si>
  <si>
    <t>A23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</si>
  <si>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</si>
  <si>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</si>
  <si>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</si>
  <si>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</si>
  <si>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</si>
  <si>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</si>
  <si>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</si>
  <si>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</si>
  <si>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</si>
  <si>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A35</t>
  </si>
  <si>
    <t>A36</t>
  </si>
  <si>
    <t>Total Luas Nett =</t>
  </si>
  <si>
    <t>Weighted Average H.Jual =</t>
  </si>
  <si>
    <t>HARGA MIN</t>
  </si>
  <si>
    <t>HARGA MAX</t>
  </si>
  <si>
    <t>HARGA RATA2</t>
  </si>
  <si>
    <t>Weighted Avg (Exc PPn)</t>
  </si>
  <si>
    <t>Cash</t>
  </si>
  <si>
    <t>CB 24x</t>
  </si>
  <si>
    <t>CB 36x</t>
  </si>
  <si>
    <t>CB 48x</t>
  </si>
  <si>
    <t>KPA 24x 50%</t>
  </si>
  <si>
    <t>KPA 36x 50%</t>
  </si>
  <si>
    <t>KPA 48x 50%</t>
  </si>
  <si>
    <t>GREEN BAY PLUIT</t>
  </si>
  <si>
    <t>SEAFRONT</t>
  </si>
  <si>
    <t xml:space="preserve">Lantai </t>
  </si>
  <si>
    <t xml:space="preserve"> 1-6</t>
  </si>
  <si>
    <t>03 - 06</t>
  </si>
  <si>
    <t>07 - 09</t>
  </si>
  <si>
    <t>07 , 09</t>
  </si>
  <si>
    <t>10 - 16</t>
  </si>
  <si>
    <t>17 - 19</t>
  </si>
  <si>
    <t>20 - 26</t>
  </si>
  <si>
    <t>27 - 29</t>
  </si>
  <si>
    <t>30 - 31</t>
  </si>
  <si>
    <t>30 - 33</t>
  </si>
  <si>
    <t>32 - 36</t>
  </si>
  <si>
    <t>35 - 36</t>
  </si>
  <si>
    <t>faktor strategis horisontal</t>
  </si>
  <si>
    <t>faktor strategis vertikal</t>
  </si>
  <si>
    <t>nmr unit seaview</t>
  </si>
  <si>
    <t>nmr unit city view</t>
  </si>
  <si>
    <t>10-19</t>
  </si>
  <si>
    <t>citi view</t>
  </si>
  <si>
    <t>20 - 29</t>
  </si>
  <si>
    <t>30 - 36</t>
  </si>
  <si>
    <t>SEAVIEW</t>
  </si>
  <si>
    <t>6</t>
  </si>
  <si>
    <t>3,5</t>
  </si>
  <si>
    <t>5,7,8</t>
  </si>
  <si>
    <t>18,20</t>
  </si>
  <si>
    <t>16,17</t>
  </si>
  <si>
    <t>23</t>
  </si>
  <si>
    <t>29</t>
  </si>
  <si>
    <t>21,22</t>
  </si>
  <si>
    <t>27,28</t>
  </si>
  <si>
    <t>MARET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</si>
</sst>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(* #,##0_);_(* \(#,##0\);_(* &quot;-&quot;_);_(@_)"/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_(* #,##0.000_);_(* \(#,##0.000\);_(* &quot;-&quot;??_);_(@_)"/>
    <numFmt numFmtId="167" formatCode="_-* #,##0_-;\-* #,##0_-;_-* &quot;-&quot;??_-;_-@_-"/>
    <numFmt numFmtId="168" formatCode="0.0%"/>
    <numFmt numFmtId="169" formatCode="_-* #,##0.00_-;\-* #,##0.00_-;_-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Verdana"/>
      <family val="2"/>
    </font>
    <font>
      <b/>
      <sz val="18"/>
      <color indexed="8"/>
      <name val="Verdana"/>
      <family val="2"/>
    </font>
    <font>
      <sz val="11"/>
      <color indexed="8"/>
      <name val="Calibri"/>
      <family val="2"/>
      <charset val="1"/>
    </font>
    <font>
      <b/>
      <sz val="10"/>
      <color indexed="8"/>
      <name val="Verdana"/>
      <family val="2"/>
    </font>
    <font>
      <sz val="18"/>
      <color indexed="8"/>
      <name val="Verdana"/>
      <family val="2"/>
    </font>
    <font>
      <b/>
      <sz val="10"/>
      <color indexed="9"/>
      <name val="Verdana"/>
      <family val="2"/>
    </font>
    <font>
      <sz val="10"/>
      <name val="Verdana"/>
      <family val="2"/>
    </font>
    <font>
      <sz val="10"/>
      <color indexed="22"/>
      <name val="Verdana"/>
      <family val="2"/>
    </font>
    <font>
      <sz val="10"/>
      <color indexed="9"/>
      <name val="Verdan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</font>
    <font>
      <sz val="8"/>
      <color indexed="81"/>
      <name val="Tahoma"/>
    </font>
  </fonts>
  <fills count="3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 style="thin">
        <color indexed="64"/>
      </top>
      <bottom style="thin">
        <color indexed="55"/>
      </bottom>
      <diagonal/>
    </border>
    <border>
      <left/>
      <right/>
      <top style="thin">
        <color indexed="64"/>
      </top>
      <bottom style="thin">
        <color indexed="55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1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405">
    <xf numFmtId="0" fontId="0" fillId="0" borderId="0" xfId="0"/>
    <xf numFmtId="0" fontId="3" fillId="0" borderId="0" xfId="4" applyFont="1"/>
    <xf numFmtId="0" fontId="4" fillId="0" borderId="0" xfId="4" applyFont="1"/>
    <xf numFmtId="0" fontId="3" fillId="0" borderId="0" xfId="4" applyFont="1" applyFill="1"/>
    <xf numFmtId="0" fontId="3" fillId="0" borderId="0" xfId="4" applyFont="1" applyAlignment="1">
      <alignment horizontal="center"/>
    </xf>
    <xf numFmtId="41" fontId="3" fillId="0" borderId="0" xfId="5" applyFont="1" applyAlignment="1">
      <alignment horizontal="center"/>
    </xf>
    <xf numFmtId="41" fontId="3" fillId="0" borderId="0" xfId="5" applyFont="1"/>
    <xf numFmtId="0" fontId="3" fillId="0" borderId="0" xfId="4" applyFont="1" applyFill="1" applyAlignment="1">
      <alignment horizontal="center"/>
    </xf>
    <xf numFmtId="0" fontId="7" fillId="0" borderId="0" xfId="4" applyFont="1"/>
    <xf numFmtId="17" fontId="4" fillId="0" borderId="0" xfId="4" quotePrefix="1" applyNumberFormat="1" applyFont="1"/>
    <xf numFmtId="0" fontId="8" fillId="0" borderId="0" xfId="4" applyFont="1"/>
    <xf numFmtId="16" fontId="3" fillId="3" borderId="0" xfId="4" quotePrefix="1" applyNumberFormat="1" applyFont="1" applyFill="1" applyAlignment="1">
      <alignment horizontal="center"/>
    </xf>
    <xf numFmtId="0" fontId="3" fillId="3" borderId="0" xfId="4" quotePrefix="1" applyFont="1" applyFill="1" applyAlignment="1">
      <alignment horizontal="center"/>
    </xf>
    <xf numFmtId="0" fontId="3" fillId="3" borderId="0" xfId="4" applyFont="1" applyFill="1" applyAlignment="1">
      <alignment horizontal="center"/>
    </xf>
    <xf numFmtId="41" fontId="3" fillId="3" borderId="0" xfId="5" quotePrefix="1" applyFont="1" applyFill="1" applyAlignment="1">
      <alignment horizontal="center"/>
    </xf>
    <xf numFmtId="0" fontId="9" fillId="3" borderId="0" xfId="4" quotePrefix="1" applyFont="1" applyFill="1" applyAlignment="1">
      <alignment horizontal="center"/>
    </xf>
    <xf numFmtId="0" fontId="6" fillId="0" borderId="0" xfId="4" applyFont="1"/>
    <xf numFmtId="0" fontId="3" fillId="0" borderId="1" xfId="4" applyFont="1" applyBorder="1"/>
    <xf numFmtId="0" fontId="3" fillId="4" borderId="0" xfId="4" quotePrefix="1" applyFont="1" applyFill="1"/>
    <xf numFmtId="0" fontId="3" fillId="4" borderId="0" xfId="4" applyFont="1" applyFill="1"/>
    <xf numFmtId="9" fontId="3" fillId="4" borderId="0" xfId="3" applyFont="1" applyFill="1" applyAlignment="1">
      <alignment horizontal="center"/>
    </xf>
    <xf numFmtId="10" fontId="3" fillId="4" borderId="0" xfId="3" applyNumberFormat="1" applyFont="1" applyFill="1" applyAlignment="1">
      <alignment horizontal="center"/>
    </xf>
    <xf numFmtId="9" fontId="3" fillId="4" borderId="0" xfId="4" applyNumberFormat="1" applyFont="1" applyFill="1"/>
    <xf numFmtId="9" fontId="3" fillId="0" borderId="0" xfId="4" applyNumberFormat="1" applyFont="1"/>
    <xf numFmtId="16" fontId="3" fillId="0" borderId="1" xfId="4" quotePrefix="1" applyNumberFormat="1" applyFont="1" applyBorder="1"/>
    <xf numFmtId="0" fontId="3" fillId="0" borderId="2" xfId="4" applyFont="1" applyBorder="1"/>
    <xf numFmtId="0" fontId="3" fillId="0" borderId="0" xfId="4" applyFont="1" applyBorder="1"/>
    <xf numFmtId="0" fontId="3" fillId="0" borderId="3" xfId="4" applyFont="1" applyBorder="1"/>
    <xf numFmtId="9" fontId="3" fillId="0" borderId="0" xfId="3" applyFont="1" applyFill="1" applyAlignment="1">
      <alignment horizontal="center"/>
    </xf>
    <xf numFmtId="0" fontId="3" fillId="2" borderId="0" xfId="4" applyFont="1" applyFill="1"/>
    <xf numFmtId="16" fontId="3" fillId="0" borderId="0" xfId="4" quotePrefix="1" applyNumberFormat="1" applyFont="1"/>
    <xf numFmtId="0" fontId="3" fillId="5" borderId="1" xfId="0" applyFont="1" applyFill="1" applyBorder="1"/>
    <xf numFmtId="10" fontId="3" fillId="0" borderId="1" xfId="3" applyNumberFormat="1" applyFont="1" applyBorder="1"/>
    <xf numFmtId="164" fontId="3" fillId="4" borderId="1" xfId="0" applyNumberFormat="1" applyFont="1" applyFill="1" applyBorder="1"/>
    <xf numFmtId="0" fontId="3" fillId="0" borderId="1" xfId="4" applyFont="1" applyFill="1" applyBorder="1"/>
    <xf numFmtId="165" fontId="10" fillId="0" borderId="0" xfId="1" applyNumberFormat="1" applyFont="1"/>
    <xf numFmtId="166" fontId="3" fillId="0" borderId="0" xfId="1" applyNumberFormat="1" applyFont="1"/>
    <xf numFmtId="9" fontId="3" fillId="0" borderId="0" xfId="3" applyFont="1"/>
    <xf numFmtId="17" fontId="3" fillId="0" borderId="1" xfId="4" quotePrefix="1" applyNumberFormat="1" applyFont="1" applyBorder="1"/>
    <xf numFmtId="10" fontId="3" fillId="0" borderId="0" xfId="3" applyNumberFormat="1" applyFont="1"/>
    <xf numFmtId="17" fontId="3" fillId="0" borderId="0" xfId="4" quotePrefix="1" applyNumberFormat="1" applyFont="1"/>
    <xf numFmtId="0" fontId="3" fillId="0" borderId="1" xfId="0" applyFont="1" applyBorder="1"/>
    <xf numFmtId="0" fontId="3" fillId="0" borderId="1" xfId="0" applyFont="1" applyFill="1" applyBorder="1"/>
    <xf numFmtId="10" fontId="3" fillId="0" borderId="1" xfId="3" applyNumberFormat="1" applyFont="1" applyFill="1" applyBorder="1"/>
    <xf numFmtId="165" fontId="3" fillId="0" borderId="1" xfId="1" applyNumberFormat="1" applyFont="1" applyBorder="1"/>
    <xf numFmtId="165" fontId="3" fillId="0" borderId="0" xfId="1" applyNumberFormat="1" applyFont="1"/>
    <xf numFmtId="1" fontId="3" fillId="0" borderId="1" xfId="4" applyNumberFormat="1" applyFont="1" applyBorder="1"/>
    <xf numFmtId="0" fontId="3" fillId="0" borderId="0" xfId="4" quotePrefix="1" applyFont="1"/>
    <xf numFmtId="167" fontId="3" fillId="0" borderId="0" xfId="4" applyNumberFormat="1" applyFont="1"/>
    <xf numFmtId="43" fontId="3" fillId="0" borderId="0" xfId="4" applyNumberFormat="1" applyFont="1"/>
    <xf numFmtId="164" fontId="3" fillId="4" borderId="1" xfId="2" applyNumberFormat="1" applyFont="1" applyFill="1" applyBorder="1"/>
    <xf numFmtId="43" fontId="3" fillId="0" borderId="0" xfId="1" applyFont="1"/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165" fontId="3" fillId="0" borderId="1" xfId="1" applyNumberFormat="1" applyFont="1" applyFill="1" applyBorder="1"/>
    <xf numFmtId="0" fontId="11" fillId="6" borderId="4" xfId="4" applyFont="1" applyFill="1" applyBorder="1" applyAlignment="1">
      <alignment horizontal="left"/>
    </xf>
    <xf numFmtId="41" fontId="3" fillId="0" borderId="0" xfId="4" applyNumberFormat="1" applyFont="1"/>
    <xf numFmtId="168" fontId="3" fillId="0" borderId="0" xfId="6" applyNumberFormat="1" applyFont="1"/>
    <xf numFmtId="0" fontId="3" fillId="4" borderId="0" xfId="4" applyFont="1" applyFill="1" applyBorder="1"/>
    <xf numFmtId="41" fontId="3" fillId="4" borderId="0" xfId="4" applyNumberFormat="1" applyFont="1" applyFill="1"/>
    <xf numFmtId="10" fontId="3" fillId="0" borderId="0" xfId="6" applyNumberFormat="1" applyFont="1"/>
    <xf numFmtId="165" fontId="3" fillId="0" borderId="0" xfId="4" applyNumberFormat="1" applyFont="1"/>
    <xf numFmtId="41" fontId="3" fillId="0" borderId="0" xfId="4" applyNumberFormat="1" applyFont="1" applyFill="1"/>
    <xf numFmtId="0" fontId="11" fillId="6" borderId="5" xfId="4" applyFont="1" applyFill="1" applyBorder="1" applyAlignment="1">
      <alignment horizontal="left"/>
    </xf>
    <xf numFmtId="0" fontId="11" fillId="6" borderId="7" xfId="4" applyFont="1" applyFill="1" applyBorder="1" applyAlignment="1">
      <alignment horizontal="left"/>
    </xf>
    <xf numFmtId="0" fontId="11" fillId="6" borderId="6" xfId="4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11" fillId="0" borderId="8" xfId="4" applyFont="1" applyFill="1" applyBorder="1" applyAlignment="1">
      <alignment horizontal="left"/>
    </xf>
    <xf numFmtId="41" fontId="3" fillId="0" borderId="8" xfId="5" applyFont="1" applyFill="1" applyBorder="1" applyAlignment="1">
      <alignment horizontal="center"/>
    </xf>
    <xf numFmtId="9" fontId="3" fillId="3" borderId="0" xfId="3" applyFont="1" applyFill="1"/>
    <xf numFmtId="164" fontId="3" fillId="0" borderId="0" xfId="4" applyNumberFormat="1" applyFont="1"/>
    <xf numFmtId="41" fontId="3" fillId="3" borderId="0" xfId="4" applyNumberFormat="1" applyFont="1" applyFill="1"/>
    <xf numFmtId="41" fontId="10" fillId="0" borderId="0" xfId="4" applyNumberFormat="1" applyFont="1" applyFill="1"/>
    <xf numFmtId="10" fontId="3" fillId="0" borderId="0" xfId="4" applyNumberFormat="1" applyFont="1"/>
    <xf numFmtId="0" fontId="9" fillId="0" borderId="0" xfId="4" applyFont="1" applyFill="1" applyBorder="1" applyAlignment="1">
      <alignment horizontal="left"/>
    </xf>
    <xf numFmtId="41" fontId="9" fillId="0" borderId="0" xfId="5" applyFont="1" applyFill="1" applyBorder="1" applyAlignment="1">
      <alignment horizontal="center"/>
    </xf>
    <xf numFmtId="168" fontId="9" fillId="0" borderId="0" xfId="5" applyNumberFormat="1" applyFont="1" applyFill="1" applyBorder="1" applyAlignment="1">
      <alignment horizontal="center"/>
    </xf>
    <xf numFmtId="9" fontId="3" fillId="4" borderId="0" xfId="4" applyNumberFormat="1" applyFont="1" applyFill="1" applyBorder="1"/>
    <xf numFmtId="0" fontId="11" fillId="0" borderId="9" xfId="4" applyFont="1" applyFill="1" applyBorder="1" applyAlignment="1">
      <alignment horizontal="left"/>
    </xf>
    <xf numFmtId="41" fontId="3" fillId="0" borderId="9" xfId="5" applyFont="1" applyFill="1" applyBorder="1" applyAlignment="1">
      <alignment horizontal="center"/>
    </xf>
    <xf numFmtId="0" fontId="3" fillId="0" borderId="0" xfId="4" quotePrefix="1" applyFont="1" applyBorder="1"/>
    <xf numFmtId="41" fontId="3" fillId="7" borderId="4" xfId="5" applyFont="1" applyFill="1" applyBorder="1"/>
    <xf numFmtId="9" fontId="3" fillId="7" borderId="4" xfId="4" applyNumberFormat="1" applyFont="1" applyFill="1" applyBorder="1"/>
    <xf numFmtId="41" fontId="3" fillId="0" borderId="6" xfId="4" applyNumberFormat="1" applyFont="1" applyBorder="1" applyAlignment="1"/>
    <xf numFmtId="0" fontId="11" fillId="6" borderId="10" xfId="4" applyFont="1" applyFill="1" applyBorder="1" applyAlignment="1">
      <alignment horizontal="left"/>
    </xf>
    <xf numFmtId="41" fontId="3" fillId="0" borderId="4" xfId="4" applyNumberFormat="1" applyFont="1" applyBorder="1"/>
    <xf numFmtId="165" fontId="3" fillId="0" borderId="0" xfId="7" applyNumberFormat="1" applyFont="1"/>
    <xf numFmtId="43" fontId="3" fillId="4" borderId="0" xfId="1" applyFont="1" applyFill="1"/>
    <xf numFmtId="0" fontId="3" fillId="8" borderId="0" xfId="4" applyFont="1" applyFill="1" applyAlignment="1">
      <alignment horizontal="center"/>
    </xf>
    <xf numFmtId="0" fontId="11" fillId="6" borderId="4" xfId="4" applyFont="1" applyFill="1" applyBorder="1" applyAlignment="1">
      <alignment horizontal="center" vertical="center" wrapText="1"/>
    </xf>
    <xf numFmtId="0" fontId="11" fillId="6" borderId="6" xfId="4" applyFont="1" applyFill="1" applyBorder="1" applyAlignment="1">
      <alignment horizontal="center" vertical="center" wrapText="1"/>
    </xf>
    <xf numFmtId="0" fontId="11" fillId="0" borderId="7" xfId="4" applyFont="1" applyFill="1" applyBorder="1" applyAlignment="1">
      <alignment horizontal="center" vertical="center" wrapText="1"/>
    </xf>
    <xf numFmtId="17" fontId="3" fillId="0" borderId="0" xfId="4" applyNumberFormat="1" applyFont="1" applyAlignment="1">
      <alignment horizontal="center"/>
    </xf>
    <xf numFmtId="0" fontId="11" fillId="6" borderId="5" xfId="4" applyFont="1" applyFill="1" applyBorder="1" applyAlignment="1">
      <alignment horizontal="center" vertical="center" wrapText="1"/>
    </xf>
    <xf numFmtId="0" fontId="11" fillId="0" borderId="4" xfId="4" applyFont="1" applyFill="1" applyBorder="1" applyAlignment="1">
      <alignment horizontal="center" vertical="center" wrapText="1"/>
    </xf>
    <xf numFmtId="0" fontId="11" fillId="6" borderId="4" xfId="4" applyFont="1" applyFill="1" applyBorder="1" applyAlignment="1">
      <alignment horizontal="center"/>
    </xf>
    <xf numFmtId="10" fontId="11" fillId="6" borderId="4" xfId="4" applyNumberFormat="1" applyFont="1" applyFill="1" applyBorder="1" applyAlignment="1">
      <alignment horizontal="center" vertical="center" wrapText="1"/>
    </xf>
    <xf numFmtId="10" fontId="11" fillId="0" borderId="4" xfId="4" applyNumberFormat="1" applyFont="1" applyFill="1" applyBorder="1" applyAlignment="1">
      <alignment horizontal="center" vertical="center" wrapText="1"/>
    </xf>
    <xf numFmtId="10" fontId="11" fillId="6" borderId="4" xfId="4" applyNumberFormat="1" applyFont="1" applyFill="1" applyBorder="1" applyAlignment="1">
      <alignment horizontal="center"/>
    </xf>
    <xf numFmtId="10" fontId="11" fillId="6" borderId="5" xfId="4" applyNumberFormat="1" applyFont="1" applyFill="1" applyBorder="1" applyAlignment="1">
      <alignment horizontal="center"/>
    </xf>
    <xf numFmtId="10" fontId="11" fillId="6" borderId="10" xfId="4" applyNumberFormat="1" applyFont="1" applyFill="1" applyBorder="1" applyAlignment="1">
      <alignment horizontal="center"/>
    </xf>
    <xf numFmtId="0" fontId="11" fillId="6" borderId="13" xfId="4" applyFont="1" applyFill="1" applyBorder="1" applyAlignment="1">
      <alignment horizontal="center" vertical="center" wrapText="1"/>
    </xf>
    <xf numFmtId="0" fontId="11" fillId="6" borderId="14" xfId="4" applyFont="1" applyFill="1" applyBorder="1" applyAlignment="1">
      <alignment horizontal="center" vertical="center" wrapText="1"/>
    </xf>
    <xf numFmtId="0" fontId="11" fillId="6" borderId="15" xfId="4" applyFont="1" applyFill="1" applyBorder="1" applyAlignment="1">
      <alignment horizontal="center" vertical="center" wrapText="1"/>
    </xf>
    <xf numFmtId="10" fontId="11" fillId="6" borderId="15" xfId="4" applyNumberFormat="1" applyFont="1" applyFill="1" applyBorder="1" applyAlignment="1">
      <alignment horizontal="center" vertical="center" wrapText="1"/>
    </xf>
    <xf numFmtId="10" fontId="11" fillId="0" borderId="15" xfId="4" applyNumberFormat="1" applyFont="1" applyFill="1" applyBorder="1" applyAlignment="1">
      <alignment horizontal="center" vertical="center" wrapText="1"/>
    </xf>
    <xf numFmtId="10" fontId="11" fillId="6" borderId="15" xfId="4" applyNumberFormat="1" applyFont="1" applyFill="1" applyBorder="1" applyAlignment="1">
      <alignment horizontal="center"/>
    </xf>
    <xf numFmtId="10" fontId="11" fillId="6" borderId="13" xfId="4" applyNumberFormat="1" applyFont="1" applyFill="1" applyBorder="1" applyAlignment="1">
      <alignment horizontal="center"/>
    </xf>
    <xf numFmtId="10" fontId="11" fillId="6" borderId="16" xfId="4" applyNumberFormat="1" applyFont="1" applyFill="1" applyBorder="1" applyAlignment="1">
      <alignment horizontal="center"/>
    </xf>
    <xf numFmtId="17" fontId="3" fillId="6" borderId="16" xfId="4" applyNumberFormat="1" applyFont="1" applyFill="1" applyBorder="1" applyAlignment="1">
      <alignment horizontal="center"/>
    </xf>
    <xf numFmtId="9" fontId="3" fillId="0" borderId="0" xfId="3" applyFont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right"/>
    </xf>
    <xf numFmtId="0" fontId="3" fillId="0" borderId="1" xfId="0" quotePrefix="1" applyFont="1" applyFill="1" applyBorder="1" applyAlignment="1">
      <alignment horizontal="center"/>
    </xf>
    <xf numFmtId="0" fontId="3" fillId="0" borderId="1" xfId="4" quotePrefix="1" applyFont="1" applyFill="1" applyBorder="1" applyAlignment="1">
      <alignment horizontal="center"/>
    </xf>
    <xf numFmtId="43" fontId="3" fillId="0" borderId="1" xfId="7" applyFont="1" applyFill="1" applyBorder="1"/>
    <xf numFmtId="41" fontId="3" fillId="0" borderId="1" xfId="4" applyNumberFormat="1" applyFont="1" applyFill="1" applyBorder="1"/>
    <xf numFmtId="10" fontId="3" fillId="0" borderId="1" xfId="6" applyNumberFormat="1" applyFont="1" applyFill="1" applyBorder="1"/>
    <xf numFmtId="10" fontId="3" fillId="0" borderId="1" xfId="4" applyNumberFormat="1" applyFont="1" applyFill="1" applyBorder="1" applyAlignment="1">
      <alignment horizontal="center"/>
    </xf>
    <xf numFmtId="41" fontId="3" fillId="0" borderId="1" xfId="5" applyFont="1" applyFill="1" applyBorder="1" applyAlignment="1">
      <alignment horizontal="center"/>
    </xf>
    <xf numFmtId="41" fontId="9" fillId="0" borderId="1" xfId="5" applyFont="1" applyFill="1" applyBorder="1" applyAlignment="1">
      <alignment horizontal="center"/>
    </xf>
    <xf numFmtId="9" fontId="3" fillId="0" borderId="1" xfId="6" applyFont="1" applyFill="1" applyBorder="1" applyAlignment="1">
      <alignment horizontal="center"/>
    </xf>
    <xf numFmtId="0" fontId="3" fillId="0" borderId="1" xfId="5" applyNumberFormat="1" applyFont="1" applyFill="1" applyBorder="1" applyAlignment="1">
      <alignment horizontal="center"/>
    </xf>
    <xf numFmtId="41" fontId="3" fillId="0" borderId="1" xfId="5" applyFont="1" applyFill="1" applyBorder="1"/>
    <xf numFmtId="41" fontId="9" fillId="0" borderId="1" xfId="5" applyFont="1" applyFill="1" applyBorder="1"/>
    <xf numFmtId="165" fontId="3" fillId="0" borderId="0" xfId="4" applyNumberFormat="1" applyFont="1" applyAlignment="1">
      <alignment horizontal="center"/>
    </xf>
    <xf numFmtId="165" fontId="3" fillId="0" borderId="0" xfId="1" applyNumberFormat="1" applyFont="1" applyAlignment="1">
      <alignment horizontal="center"/>
    </xf>
    <xf numFmtId="41" fontId="3" fillId="9" borderId="0" xfId="4" applyNumberFormat="1" applyFont="1" applyFill="1"/>
    <xf numFmtId="0" fontId="9" fillId="0" borderId="0" xfId="4" applyFont="1" applyFill="1" applyAlignment="1">
      <alignment horizontal="center"/>
    </xf>
    <xf numFmtId="0" fontId="9" fillId="0" borderId="0" xfId="4" applyFont="1"/>
    <xf numFmtId="0" fontId="9" fillId="0" borderId="0" xfId="4" applyFont="1" applyAlignment="1">
      <alignment horizontal="center"/>
    </xf>
    <xf numFmtId="43" fontId="9" fillId="0" borderId="0" xfId="4" applyNumberFormat="1" applyFont="1"/>
    <xf numFmtId="41" fontId="9" fillId="0" borderId="0" xfId="4" applyNumberFormat="1" applyFont="1"/>
    <xf numFmtId="41" fontId="6" fillId="0" borderId="0" xfId="5" applyFont="1" applyBorder="1" applyAlignment="1">
      <alignment horizontal="center"/>
    </xf>
    <xf numFmtId="0" fontId="6" fillId="0" borderId="0" xfId="4" applyFont="1" applyBorder="1" applyAlignment="1">
      <alignment horizontal="center" vertical="center" wrapText="1"/>
    </xf>
    <xf numFmtId="41" fontId="3" fillId="10" borderId="0" xfId="4" applyNumberFormat="1" applyFont="1" applyFill="1"/>
    <xf numFmtId="41" fontId="3" fillId="0" borderId="0" xfId="5" applyFont="1" applyBorder="1" applyAlignment="1">
      <alignment horizontal="center"/>
    </xf>
    <xf numFmtId="165" fontId="3" fillId="0" borderId="0" xfId="4" applyNumberFormat="1" applyFont="1" applyBorder="1"/>
    <xf numFmtId="165" fontId="3" fillId="0" borderId="0" xfId="5" applyNumberFormat="1" applyFont="1" applyBorder="1"/>
    <xf numFmtId="41" fontId="3" fillId="11" borderId="0" xfId="4" applyNumberFormat="1" applyFont="1" applyFill="1"/>
    <xf numFmtId="0" fontId="3" fillId="0" borderId="1" xfId="0" applyFont="1" applyFill="1" applyBorder="1" applyAlignment="1">
      <alignment horizontal="center"/>
    </xf>
    <xf numFmtId="41" fontId="3" fillId="12" borderId="0" xfId="4" applyNumberFormat="1" applyFont="1" applyFill="1"/>
    <xf numFmtId="41" fontId="3" fillId="13" borderId="0" xfId="4" applyNumberFormat="1" applyFont="1" applyFill="1"/>
    <xf numFmtId="10" fontId="3" fillId="0" borderId="0" xfId="6" applyNumberFormat="1" applyFont="1" applyBorder="1"/>
    <xf numFmtId="9" fontId="3" fillId="0" borderId="0" xfId="6" applyFont="1"/>
    <xf numFmtId="41" fontId="3" fillId="14" borderId="0" xfId="4" applyNumberFormat="1" applyFont="1" applyFill="1"/>
    <xf numFmtId="41" fontId="3" fillId="2" borderId="0" xfId="4" applyNumberFormat="1" applyFont="1" applyFill="1"/>
    <xf numFmtId="41" fontId="3" fillId="15" borderId="0" xfId="4" applyNumberFormat="1" applyFont="1" applyFill="1"/>
    <xf numFmtId="0" fontId="9" fillId="0" borderId="0" xfId="4" quotePrefix="1" applyFont="1"/>
    <xf numFmtId="41" fontId="3" fillId="16" borderId="0" xfId="4" applyNumberFormat="1" applyFont="1" applyFill="1"/>
    <xf numFmtId="41" fontId="3" fillId="17" borderId="0" xfId="4" applyNumberFormat="1" applyFont="1" applyFill="1"/>
    <xf numFmtId="41" fontId="3" fillId="18" borderId="0" xfId="4" applyNumberFormat="1" applyFont="1" applyFill="1"/>
    <xf numFmtId="41" fontId="3" fillId="19" borderId="0" xfId="4" applyNumberFormat="1" applyFont="1" applyFill="1"/>
    <xf numFmtId="41" fontId="3" fillId="20" borderId="0" xfId="4" applyNumberFormat="1" applyFont="1" applyFill="1"/>
    <xf numFmtId="41" fontId="3" fillId="21" borderId="0" xfId="4" applyNumberFormat="1" applyFont="1" applyFill="1"/>
    <xf numFmtId="10" fontId="3" fillId="22" borderId="1" xfId="4" applyNumberFormat="1" applyFont="1" applyFill="1" applyBorder="1" applyAlignment="1">
      <alignment horizontal="center"/>
    </xf>
    <xf numFmtId="41" fontId="3" fillId="23" borderId="0" xfId="4" applyNumberFormat="1" applyFont="1" applyFill="1"/>
    <xf numFmtId="41" fontId="3" fillId="24" borderId="0" xfId="4" applyNumberFormat="1" applyFont="1" applyFill="1"/>
    <xf numFmtId="41" fontId="3" fillId="5" borderId="0" xfId="4" applyNumberFormat="1" applyFont="1" applyFill="1"/>
    <xf numFmtId="41" fontId="3" fillId="25" borderId="0" xfId="4" applyNumberFormat="1" applyFont="1" applyFill="1"/>
    <xf numFmtId="41" fontId="3" fillId="22" borderId="0" xfId="4" applyNumberFormat="1" applyFont="1" applyFill="1"/>
    <xf numFmtId="0" fontId="3" fillId="8" borderId="0" xfId="4" applyFont="1" applyFill="1"/>
    <xf numFmtId="0" fontId="3" fillId="0" borderId="4" xfId="4" applyFont="1" applyBorder="1" applyAlignment="1">
      <alignment horizontal="center"/>
    </xf>
    <xf numFmtId="0" fontId="3" fillId="0" borderId="10" xfId="4" applyFont="1" applyBorder="1" applyAlignment="1">
      <alignment horizontal="right"/>
    </xf>
    <xf numFmtId="0" fontId="3" fillId="0" borderId="10" xfId="4" applyFont="1" applyBorder="1" applyAlignment="1">
      <alignment horizontal="center"/>
    </xf>
    <xf numFmtId="0" fontId="3" fillId="0" borderId="10" xfId="4" applyFont="1" applyBorder="1"/>
    <xf numFmtId="43" fontId="3" fillId="0" borderId="10" xfId="7" applyFont="1" applyBorder="1"/>
    <xf numFmtId="41" fontId="3" fillId="0" borderId="10" xfId="4" applyNumberFormat="1" applyFont="1" applyBorder="1"/>
    <xf numFmtId="9" fontId="3" fillId="0" borderId="10" xfId="4" applyNumberFormat="1" applyFont="1" applyBorder="1" applyAlignment="1">
      <alignment horizontal="center"/>
    </xf>
    <xf numFmtId="9" fontId="3" fillId="0" borderId="10" xfId="4" applyNumberFormat="1" applyFont="1" applyFill="1" applyBorder="1" applyAlignment="1">
      <alignment horizontal="center"/>
    </xf>
    <xf numFmtId="41" fontId="3" fillId="0" borderId="10" xfId="5" applyFont="1" applyBorder="1" applyAlignment="1">
      <alignment horizontal="center"/>
    </xf>
    <xf numFmtId="41" fontId="11" fillId="0" borderId="10" xfId="5" applyFont="1" applyBorder="1" applyAlignment="1">
      <alignment horizontal="center"/>
    </xf>
    <xf numFmtId="41" fontId="3" fillId="0" borderId="10" xfId="5" applyFont="1" applyBorder="1"/>
    <xf numFmtId="9" fontId="3" fillId="0" borderId="10" xfId="6" applyFont="1" applyBorder="1" applyAlignment="1">
      <alignment horizontal="center"/>
    </xf>
    <xf numFmtId="0" fontId="3" fillId="0" borderId="10" xfId="5" applyNumberFormat="1" applyFont="1" applyBorder="1" applyAlignment="1">
      <alignment horizontal="center"/>
    </xf>
    <xf numFmtId="0" fontId="11" fillId="0" borderId="10" xfId="4" applyFont="1" applyBorder="1"/>
    <xf numFmtId="0" fontId="3" fillId="0" borderId="4" xfId="4" quotePrefix="1" applyFont="1" applyBorder="1" applyAlignment="1">
      <alignment horizontal="right"/>
    </xf>
    <xf numFmtId="0" fontId="3" fillId="0" borderId="4" xfId="4" applyFont="1" applyBorder="1"/>
    <xf numFmtId="43" fontId="3" fillId="0" borderId="4" xfId="7" applyFont="1" applyBorder="1"/>
    <xf numFmtId="9" fontId="3" fillId="0" borderId="4" xfId="4" applyNumberFormat="1" applyFont="1" applyBorder="1" applyAlignment="1">
      <alignment horizontal="center"/>
    </xf>
    <xf numFmtId="9" fontId="3" fillId="0" borderId="4" xfId="4" applyNumberFormat="1" applyFont="1" applyFill="1" applyBorder="1" applyAlignment="1">
      <alignment horizontal="center"/>
    </xf>
    <xf numFmtId="41" fontId="3" fillId="0" borderId="4" xfId="5" applyFont="1" applyBorder="1" applyAlignment="1">
      <alignment horizontal="center"/>
    </xf>
    <xf numFmtId="41" fontId="11" fillId="0" borderId="4" xfId="5" applyFont="1" applyBorder="1" applyAlignment="1">
      <alignment horizontal="center"/>
    </xf>
    <xf numFmtId="41" fontId="3" fillId="0" borderId="4" xfId="5" applyFont="1" applyBorder="1"/>
    <xf numFmtId="9" fontId="3" fillId="0" borderId="4" xfId="6" applyFont="1" applyBorder="1" applyAlignment="1">
      <alignment horizontal="center"/>
    </xf>
    <xf numFmtId="0" fontId="3" fillId="0" borderId="4" xfId="5" applyNumberFormat="1" applyFont="1" applyBorder="1" applyAlignment="1">
      <alignment horizontal="center"/>
    </xf>
    <xf numFmtId="0" fontId="11" fillId="0" borderId="4" xfId="4" applyFont="1" applyBorder="1"/>
    <xf numFmtId="0" fontId="6" fillId="8" borderId="0" xfId="4" applyFont="1" applyFill="1"/>
    <xf numFmtId="0" fontId="6" fillId="0" borderId="1" xfId="4" applyFont="1" applyBorder="1" applyAlignment="1">
      <alignment horizontal="center"/>
    </xf>
    <xf numFmtId="0" fontId="6" fillId="0" borderId="1" xfId="4" applyFont="1" applyBorder="1"/>
    <xf numFmtId="165" fontId="6" fillId="0" borderId="1" xfId="7" applyNumberFormat="1" applyFont="1" applyBorder="1"/>
    <xf numFmtId="41" fontId="6" fillId="0" borderId="1" xfId="4" applyNumberFormat="1" applyFont="1" applyBorder="1"/>
    <xf numFmtId="168" fontId="6" fillId="0" borderId="1" xfId="4" applyNumberFormat="1" applyFont="1" applyBorder="1" applyAlignment="1">
      <alignment horizontal="center"/>
    </xf>
    <xf numFmtId="168" fontId="6" fillId="0" borderId="1" xfId="4" applyNumberFormat="1" applyFont="1" applyFill="1" applyBorder="1" applyAlignment="1">
      <alignment horizontal="center"/>
    </xf>
    <xf numFmtId="41" fontId="6" fillId="0" borderId="1" xfId="5" applyFont="1" applyBorder="1" applyAlignment="1">
      <alignment horizontal="center"/>
    </xf>
    <xf numFmtId="9" fontId="6" fillId="0" borderId="1" xfId="6" applyFont="1" applyBorder="1" applyAlignment="1">
      <alignment horizontal="center"/>
    </xf>
    <xf numFmtId="0" fontId="6" fillId="0" borderId="1" xfId="5" applyNumberFormat="1" applyFont="1" applyBorder="1" applyAlignment="1">
      <alignment horizontal="center"/>
    </xf>
    <xf numFmtId="41" fontId="6" fillId="0" borderId="1" xfId="5" applyFont="1" applyBorder="1"/>
    <xf numFmtId="0" fontId="6" fillId="0" borderId="0" xfId="4" applyFont="1" applyBorder="1"/>
    <xf numFmtId="0" fontId="3" fillId="3" borderId="0" xfId="4" applyFont="1" applyFill="1"/>
    <xf numFmtId="0" fontId="3" fillId="15" borderId="17" xfId="4" applyFont="1" applyFill="1" applyBorder="1"/>
    <xf numFmtId="0" fontId="3" fillId="15" borderId="9" xfId="4" applyFont="1" applyFill="1" applyBorder="1"/>
    <xf numFmtId="0" fontId="3" fillId="15" borderId="17" xfId="4" applyFont="1" applyFill="1" applyBorder="1" applyAlignment="1">
      <alignment horizontal="right"/>
    </xf>
    <xf numFmtId="0" fontId="3" fillId="15" borderId="9" xfId="4" applyFont="1" applyFill="1" applyBorder="1" applyAlignment="1">
      <alignment horizontal="right"/>
    </xf>
    <xf numFmtId="41" fontId="6" fillId="15" borderId="18" xfId="4" applyNumberFormat="1" applyFont="1" applyFill="1" applyBorder="1"/>
    <xf numFmtId="0" fontId="3" fillId="15" borderId="19" xfId="4" applyFont="1" applyFill="1" applyBorder="1" applyAlignment="1"/>
    <xf numFmtId="41" fontId="3" fillId="15" borderId="20" xfId="5" applyFont="1" applyFill="1" applyBorder="1" applyAlignment="1"/>
    <xf numFmtId="0" fontId="3" fillId="15" borderId="20" xfId="4" applyFont="1" applyFill="1" applyBorder="1" applyAlignment="1"/>
    <xf numFmtId="0" fontId="3" fillId="0" borderId="20" xfId="4" applyFont="1" applyFill="1" applyBorder="1" applyAlignment="1"/>
    <xf numFmtId="41" fontId="3" fillId="4" borderId="20" xfId="4" applyNumberFormat="1" applyFont="1" applyFill="1" applyBorder="1" applyAlignment="1"/>
    <xf numFmtId="41" fontId="3" fillId="15" borderId="20" xfId="4" applyNumberFormat="1" applyFont="1" applyFill="1" applyBorder="1" applyAlignment="1"/>
    <xf numFmtId="0" fontId="3" fillId="4" borderId="9" xfId="4" applyFont="1" applyFill="1" applyBorder="1" applyAlignment="1">
      <alignment horizontal="right"/>
    </xf>
    <xf numFmtId="41" fontId="6" fillId="4" borderId="18" xfId="5" applyFont="1" applyFill="1" applyBorder="1"/>
    <xf numFmtId="0" fontId="3" fillId="0" borderId="9" xfId="4" applyFont="1" applyBorder="1"/>
    <xf numFmtId="0" fontId="3" fillId="0" borderId="18" xfId="4" applyFont="1" applyBorder="1"/>
    <xf numFmtId="41" fontId="6" fillId="4" borderId="18" xfId="4" applyNumberFormat="1" applyFont="1" applyFill="1" applyBorder="1"/>
    <xf numFmtId="0" fontId="3" fillId="0" borderId="0" xfId="4" applyFont="1" applyFill="1" applyBorder="1"/>
    <xf numFmtId="0" fontId="3" fillId="0" borderId="0" xfId="4" applyFont="1" applyFill="1" applyBorder="1" applyAlignment="1">
      <alignment horizontal="right"/>
    </xf>
    <xf numFmtId="41" fontId="6" fillId="0" borderId="0" xfId="4" applyNumberFormat="1" applyFont="1" applyFill="1" applyBorder="1"/>
    <xf numFmtId="0" fontId="3" fillId="0" borderId="0" xfId="4" applyFont="1" applyFill="1" applyBorder="1" applyAlignment="1"/>
    <xf numFmtId="41" fontId="3" fillId="0" borderId="0" xfId="5" applyFont="1" applyFill="1" applyBorder="1" applyAlignment="1"/>
    <xf numFmtId="41" fontId="3" fillId="0" borderId="0" xfId="4" applyNumberFormat="1" applyFont="1" applyFill="1" applyBorder="1" applyAlignment="1"/>
    <xf numFmtId="41" fontId="6" fillId="0" borderId="0" xfId="5" applyFont="1" applyFill="1" applyBorder="1"/>
    <xf numFmtId="0" fontId="3" fillId="0" borderId="4" xfId="4" applyFont="1" applyFill="1" applyBorder="1"/>
    <xf numFmtId="41" fontId="3" fillId="0" borderId="0" xfId="5" applyFont="1" applyFill="1" applyAlignment="1">
      <alignment horizontal="center"/>
    </xf>
    <xf numFmtId="41" fontId="3" fillId="0" borderId="0" xfId="5" applyFont="1" applyFill="1"/>
    <xf numFmtId="165" fontId="3" fillId="0" borderId="0" xfId="1" applyNumberFormat="1" applyFont="1" applyFill="1" applyBorder="1" applyAlignment="1"/>
    <xf numFmtId="165" fontId="3" fillId="0" borderId="0" xfId="5" applyNumberFormat="1" applyFont="1" applyFill="1" applyBorder="1" applyAlignment="1"/>
    <xf numFmtId="41" fontId="3" fillId="0" borderId="1" xfId="4" applyNumberFormat="1" applyFont="1" applyBorder="1"/>
    <xf numFmtId="41" fontId="3" fillId="0" borderId="0" xfId="4" applyNumberFormat="1" applyFont="1" applyBorder="1"/>
    <xf numFmtId="165" fontId="3" fillId="4" borderId="0" xfId="7" applyNumberFormat="1" applyFont="1" applyFill="1"/>
    <xf numFmtId="3" fontId="3" fillId="0" borderId="0" xfId="4" applyNumberFormat="1" applyFont="1"/>
    <xf numFmtId="0" fontId="6" fillId="0" borderId="4" xfId="4" applyFont="1" applyBorder="1"/>
    <xf numFmtId="0" fontId="6" fillId="0" borderId="0" xfId="4" applyFont="1" applyAlignment="1">
      <alignment horizontal="center"/>
    </xf>
    <xf numFmtId="0" fontId="6" fillId="0" borderId="0" xfId="4" applyFont="1" applyFill="1" applyAlignment="1">
      <alignment horizontal="center"/>
    </xf>
    <xf numFmtId="0" fontId="6" fillId="26" borderId="0" xfId="4" applyFont="1" applyFill="1" applyBorder="1"/>
    <xf numFmtId="0" fontId="6" fillId="26" borderId="0" xfId="4" applyFont="1" applyFill="1"/>
    <xf numFmtId="0" fontId="6" fillId="15" borderId="0" xfId="4" applyFont="1" applyFill="1"/>
    <xf numFmtId="0" fontId="3" fillId="15" borderId="0" xfId="4" applyFont="1" applyFill="1"/>
    <xf numFmtId="41" fontId="6" fillId="0" borderId="4" xfId="4" applyNumberFormat="1" applyFont="1" applyBorder="1"/>
    <xf numFmtId="41" fontId="6" fillId="0" borderId="0" xfId="4" applyNumberFormat="1" applyFont="1" applyBorder="1"/>
    <xf numFmtId="0" fontId="6" fillId="26" borderId="1" xfId="4" applyFont="1" applyFill="1" applyBorder="1"/>
    <xf numFmtId="0" fontId="6" fillId="15" borderId="1" xfId="4" applyFont="1" applyFill="1" applyBorder="1"/>
    <xf numFmtId="49" fontId="3" fillId="26" borderId="1" xfId="4" applyNumberFormat="1" applyFont="1" applyFill="1" applyBorder="1"/>
    <xf numFmtId="0" fontId="3" fillId="26" borderId="1" xfId="4" applyFont="1" applyFill="1" applyBorder="1"/>
    <xf numFmtId="49" fontId="3" fillId="15" borderId="3" xfId="4" applyNumberFormat="1" applyFont="1" applyFill="1" applyBorder="1"/>
    <xf numFmtId="0" fontId="3" fillId="15" borderId="1" xfId="4" applyFont="1" applyFill="1" applyBorder="1"/>
    <xf numFmtId="49" fontId="3" fillId="26" borderId="1" xfId="4" quotePrefix="1" applyNumberFormat="1" applyFont="1" applyFill="1" applyBorder="1"/>
    <xf numFmtId="49" fontId="3" fillId="15" borderId="3" xfId="4" quotePrefix="1" applyNumberFormat="1" applyFont="1" applyFill="1" applyBorder="1"/>
    <xf numFmtId="16" fontId="3" fillId="0" borderId="0" xfId="4" quotePrefix="1" applyNumberFormat="1" applyFont="1" applyBorder="1"/>
    <xf numFmtId="17" fontId="3" fillId="0" borderId="0" xfId="4" quotePrefix="1" applyNumberFormat="1" applyFont="1" applyBorder="1"/>
    <xf numFmtId="49" fontId="3" fillId="0" borderId="0" xfId="4" applyNumberFormat="1" applyFont="1" applyBorder="1"/>
    <xf numFmtId="0" fontId="6" fillId="4" borderId="0" xfId="4" applyFont="1" applyFill="1"/>
    <xf numFmtId="0" fontId="3" fillId="26" borderId="0" xfId="4" applyFont="1" applyFill="1"/>
    <xf numFmtId="16" fontId="3" fillId="27" borderId="1" xfId="4" quotePrefix="1" applyNumberFormat="1" applyFont="1" applyFill="1" applyBorder="1"/>
    <xf numFmtId="0" fontId="3" fillId="27" borderId="1" xfId="4" applyFont="1" applyFill="1" applyBorder="1"/>
    <xf numFmtId="43" fontId="3" fillId="27" borderId="1" xfId="1" applyFont="1" applyFill="1" applyBorder="1"/>
    <xf numFmtId="0" fontId="3" fillId="27" borderId="1" xfId="4" quotePrefix="1" applyFont="1" applyFill="1" applyBorder="1"/>
    <xf numFmtId="0" fontId="3" fillId="3" borderId="1" xfId="4" quotePrefix="1" applyFont="1" applyFill="1" applyBorder="1"/>
    <xf numFmtId="0" fontId="3" fillId="3" borderId="1" xfId="4" applyFont="1" applyFill="1" applyBorder="1"/>
    <xf numFmtId="43" fontId="3" fillId="3" borderId="1" xfId="1" applyFont="1" applyFill="1" applyBorder="1"/>
    <xf numFmtId="0" fontId="3" fillId="26" borderId="1" xfId="4" quotePrefix="1" applyFont="1" applyFill="1" applyBorder="1"/>
    <xf numFmtId="43" fontId="3" fillId="26" borderId="1" xfId="1" applyFont="1" applyFill="1" applyBorder="1"/>
    <xf numFmtId="0" fontId="3" fillId="5" borderId="0" xfId="0" applyFont="1" applyFill="1" applyBorder="1"/>
    <xf numFmtId="10" fontId="3" fillId="0" borderId="0" xfId="3" applyNumberFormat="1" applyFont="1" applyBorder="1"/>
    <xf numFmtId="164" fontId="3" fillId="4" borderId="0" xfId="0" applyNumberFormat="1" applyFont="1" applyFill="1" applyBorder="1"/>
    <xf numFmtId="0" fontId="3" fillId="0" borderId="0" xfId="0" applyFont="1" applyBorder="1"/>
    <xf numFmtId="0" fontId="3" fillId="0" borderId="0" xfId="0" applyFont="1" applyFill="1" applyBorder="1"/>
    <xf numFmtId="10" fontId="3" fillId="0" borderId="0" xfId="3" applyNumberFormat="1" applyFont="1" applyFill="1" applyBorder="1"/>
    <xf numFmtId="165" fontId="3" fillId="0" borderId="0" xfId="1" applyNumberFormat="1" applyFont="1" applyBorder="1"/>
    <xf numFmtId="1" fontId="3" fillId="0" borderId="0" xfId="4" applyNumberFormat="1" applyFont="1" applyBorder="1"/>
    <xf numFmtId="164" fontId="3" fillId="4" borderId="0" xfId="2" applyNumberFormat="1" applyFont="1" applyFill="1" applyBorder="1"/>
    <xf numFmtId="0" fontId="3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165" fontId="3" fillId="0" borderId="0" xfId="1" applyNumberFormat="1" applyFont="1" applyFill="1" applyBorder="1"/>
    <xf numFmtId="0" fontId="11" fillId="6" borderId="0" xfId="4" applyFont="1" applyFill="1" applyBorder="1" applyAlignment="1">
      <alignment horizontal="left"/>
    </xf>
    <xf numFmtId="0" fontId="3" fillId="5" borderId="0" xfId="0" applyFont="1" applyFill="1" applyBorder="1" applyAlignment="1">
      <alignment horizontal="left"/>
    </xf>
    <xf numFmtId="0" fontId="11" fillId="0" borderId="0" xfId="4" applyFont="1" applyFill="1" applyBorder="1" applyAlignment="1">
      <alignment horizontal="left"/>
    </xf>
    <xf numFmtId="41" fontId="3" fillId="0" borderId="0" xfId="5" applyFont="1" applyFill="1" applyBorder="1" applyAlignment="1">
      <alignment horizontal="center"/>
    </xf>
    <xf numFmtId="41" fontId="3" fillId="7" borderId="0" xfId="5" applyFont="1" applyFill="1" applyBorder="1"/>
    <xf numFmtId="9" fontId="3" fillId="7" borderId="0" xfId="4" applyNumberFormat="1" applyFont="1" applyFill="1" applyBorder="1"/>
    <xf numFmtId="41" fontId="3" fillId="0" borderId="0" xfId="4" applyNumberFormat="1" applyFont="1" applyBorder="1" applyAlignment="1"/>
    <xf numFmtId="0" fontId="11" fillId="6" borderId="0" xfId="4" applyFont="1" applyFill="1" applyBorder="1" applyAlignment="1">
      <alignment horizontal="center" vertical="center" wrapText="1"/>
    </xf>
    <xf numFmtId="0" fontId="11" fillId="0" borderId="0" xfId="4" applyFont="1" applyFill="1" applyBorder="1" applyAlignment="1">
      <alignment horizontal="center" vertical="center" wrapText="1"/>
    </xf>
    <xf numFmtId="0" fontId="11" fillId="6" borderId="0" xfId="4" applyFont="1" applyFill="1" applyBorder="1" applyAlignment="1">
      <alignment horizontal="center"/>
    </xf>
    <xf numFmtId="10" fontId="11" fillId="6" borderId="0" xfId="4" applyNumberFormat="1" applyFont="1" applyFill="1" applyBorder="1" applyAlignment="1">
      <alignment horizontal="center" vertical="center" wrapText="1"/>
    </xf>
    <xf numFmtId="10" fontId="11" fillId="0" borderId="0" xfId="4" applyNumberFormat="1" applyFont="1" applyFill="1" applyBorder="1" applyAlignment="1">
      <alignment horizontal="center" vertical="center" wrapText="1"/>
    </xf>
    <xf numFmtId="10" fontId="11" fillId="6" borderId="0" xfId="4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right"/>
    </xf>
    <xf numFmtId="0" fontId="3" fillId="0" borderId="0" xfId="0" quotePrefix="1" applyFont="1" applyFill="1" applyBorder="1" applyAlignment="1">
      <alignment horizontal="center"/>
    </xf>
    <xf numFmtId="0" fontId="3" fillId="0" borderId="0" xfId="4" quotePrefix="1" applyFont="1" applyFill="1" applyBorder="1" applyAlignment="1">
      <alignment horizontal="center"/>
    </xf>
    <xf numFmtId="43" fontId="3" fillId="0" borderId="0" xfId="7" applyFont="1" applyFill="1" applyBorder="1"/>
    <xf numFmtId="41" fontId="3" fillId="0" borderId="0" xfId="4" applyNumberFormat="1" applyFont="1" applyFill="1" applyBorder="1"/>
    <xf numFmtId="10" fontId="3" fillId="0" borderId="0" xfId="6" applyNumberFormat="1" applyFont="1" applyFill="1" applyBorder="1"/>
    <xf numFmtId="10" fontId="3" fillId="0" borderId="0" xfId="4" applyNumberFormat="1" applyFont="1" applyFill="1" applyBorder="1" applyAlignment="1">
      <alignment horizontal="center"/>
    </xf>
    <xf numFmtId="9" fontId="3" fillId="0" borderId="0" xfId="6" applyFont="1" applyFill="1" applyBorder="1" applyAlignment="1">
      <alignment horizontal="center"/>
    </xf>
    <xf numFmtId="0" fontId="3" fillId="0" borderId="0" xfId="5" applyNumberFormat="1" applyFont="1" applyFill="1" applyBorder="1" applyAlignment="1">
      <alignment horizontal="center"/>
    </xf>
    <xf numFmtId="41" fontId="3" fillId="0" borderId="0" xfId="5" applyFont="1" applyFill="1" applyBorder="1"/>
    <xf numFmtId="41" fontId="9" fillId="0" borderId="0" xfId="5" applyFont="1" applyFill="1" applyBorder="1"/>
    <xf numFmtId="41" fontId="3" fillId="0" borderId="0" xfId="4" applyNumberFormat="1" applyFont="1" applyBorder="1" applyAlignment="1">
      <alignment horizontal="center"/>
    </xf>
    <xf numFmtId="0" fontId="3" fillId="0" borderId="0" xfId="4" applyFont="1" applyBorder="1" applyAlignment="1">
      <alignment horizontal="center"/>
    </xf>
    <xf numFmtId="165" fontId="3" fillId="9" borderId="0" xfId="1" applyNumberFormat="1" applyFont="1" applyFill="1" applyBorder="1" applyAlignment="1">
      <alignment horizontal="center"/>
    </xf>
    <xf numFmtId="0" fontId="9" fillId="27" borderId="0" xfId="4" applyFont="1" applyFill="1" applyBorder="1" applyAlignment="1">
      <alignment horizontal="center"/>
    </xf>
    <xf numFmtId="0" fontId="9" fillId="0" borderId="0" xfId="4" applyFont="1" applyBorder="1"/>
    <xf numFmtId="0" fontId="9" fillId="0" borderId="0" xfId="4" applyFont="1" applyBorder="1" applyAlignment="1">
      <alignment horizontal="center"/>
    </xf>
    <xf numFmtId="43" fontId="9" fillId="0" borderId="0" xfId="4" applyNumberFormat="1" applyFont="1" applyBorder="1"/>
    <xf numFmtId="41" fontId="9" fillId="0" borderId="0" xfId="4" applyNumberFormat="1" applyFont="1" applyBorder="1"/>
    <xf numFmtId="169" fontId="3" fillId="0" borderId="0" xfId="4" applyNumberFormat="1" applyFont="1"/>
    <xf numFmtId="165" fontId="3" fillId="10" borderId="0" xfId="1" applyNumberFormat="1" applyFont="1" applyFill="1" applyBorder="1" applyAlignment="1">
      <alignment horizontal="center"/>
    </xf>
    <xf numFmtId="165" fontId="3" fillId="11" borderId="0" xfId="1" applyNumberFormat="1" applyFont="1" applyFill="1" applyBorder="1" applyAlignment="1">
      <alignment horizontal="center"/>
    </xf>
    <xf numFmtId="0" fontId="9" fillId="0" borderId="0" xfId="4" applyFont="1" applyFill="1" applyBorder="1" applyAlignment="1">
      <alignment horizontal="center"/>
    </xf>
    <xf numFmtId="41" fontId="3" fillId="0" borderId="0" xfId="5" applyNumberFormat="1" applyFont="1" applyBorder="1" applyAlignment="1">
      <alignment horizontal="center"/>
    </xf>
    <xf numFmtId="165" fontId="3" fillId="0" borderId="0" xfId="4" applyNumberFormat="1" applyFont="1" applyBorder="1" applyAlignment="1">
      <alignment horizontal="center"/>
    </xf>
    <xf numFmtId="41" fontId="3" fillId="0" borderId="0" xfId="5" applyFont="1" applyBorder="1"/>
    <xf numFmtId="165" fontId="3" fillId="3" borderId="0" xfId="1" applyNumberFormat="1" applyFont="1" applyFill="1" applyBorder="1" applyAlignment="1">
      <alignment horizontal="center"/>
    </xf>
    <xf numFmtId="41" fontId="6" fillId="0" borderId="0" xfId="5" applyFont="1" applyBorder="1" applyAlignment="1"/>
    <xf numFmtId="41" fontId="6" fillId="0" borderId="0" xfId="4" applyNumberFormat="1" applyFont="1" applyBorder="1" applyAlignment="1"/>
    <xf numFmtId="165" fontId="3" fillId="12" borderId="0" xfId="1" applyNumberFormat="1" applyFont="1" applyFill="1" applyBorder="1" applyAlignment="1">
      <alignment vertical="center"/>
    </xf>
    <xf numFmtId="165" fontId="3" fillId="2" borderId="0" xfId="1" applyNumberFormat="1" applyFont="1" applyFill="1" applyBorder="1" applyAlignment="1">
      <alignment horizontal="center"/>
    </xf>
    <xf numFmtId="0" fontId="6" fillId="0" borderId="0" xfId="4" applyFont="1" applyBorder="1" applyAlignment="1">
      <alignment vertical="center" wrapText="1"/>
    </xf>
    <xf numFmtId="165" fontId="3" fillId="14" borderId="0" xfId="1" applyNumberFormat="1" applyFont="1" applyFill="1" applyBorder="1" applyAlignment="1">
      <alignment vertical="center" wrapText="1"/>
    </xf>
    <xf numFmtId="165" fontId="3" fillId="28" borderId="0" xfId="1" applyNumberFormat="1" applyFont="1" applyFill="1" applyBorder="1" applyAlignment="1">
      <alignment vertical="center" wrapText="1"/>
    </xf>
    <xf numFmtId="165" fontId="3" fillId="29" borderId="0" xfId="1" applyNumberFormat="1" applyFont="1" applyFill="1" applyBorder="1" applyAlignment="1">
      <alignment horizontal="center"/>
    </xf>
    <xf numFmtId="165" fontId="3" fillId="17" borderId="0" xfId="1" applyNumberFormat="1" applyFont="1" applyFill="1" applyBorder="1" applyAlignment="1">
      <alignment horizontal="center"/>
    </xf>
    <xf numFmtId="165" fontId="3" fillId="23" borderId="0" xfId="1" applyNumberFormat="1" applyFont="1" applyFill="1" applyBorder="1" applyAlignment="1">
      <alignment horizontal="center"/>
    </xf>
    <xf numFmtId="165" fontId="3" fillId="30" borderId="0" xfId="1" applyNumberFormat="1" applyFont="1" applyFill="1" applyBorder="1" applyAlignment="1">
      <alignment horizontal="center"/>
    </xf>
    <xf numFmtId="165" fontId="3" fillId="18" borderId="0" xfId="1" applyNumberFormat="1" applyFont="1" applyFill="1" applyBorder="1" applyAlignment="1">
      <alignment horizontal="center"/>
    </xf>
    <xf numFmtId="0" fontId="9" fillId="0" borderId="0" xfId="4" quotePrefix="1" applyFont="1" applyBorder="1"/>
    <xf numFmtId="165" fontId="3" fillId="0" borderId="0" xfId="1" applyNumberFormat="1" applyFont="1" applyBorder="1" applyAlignment="1">
      <alignment horizontal="center"/>
    </xf>
    <xf numFmtId="41" fontId="3" fillId="25" borderId="0" xfId="4" applyNumberFormat="1" applyFont="1" applyFill="1" applyBorder="1"/>
    <xf numFmtId="41" fontId="3" fillId="20" borderId="0" xfId="4" applyNumberFormat="1" applyFont="1" applyFill="1" applyBorder="1"/>
    <xf numFmtId="41" fontId="3" fillId="22" borderId="0" xfId="4" applyNumberFormat="1" applyFont="1" applyFill="1" applyBorder="1"/>
    <xf numFmtId="41" fontId="3" fillId="5" borderId="0" xfId="4" applyNumberFormat="1" applyFont="1" applyFill="1" applyBorder="1"/>
    <xf numFmtId="41" fontId="3" fillId="11" borderId="0" xfId="4" applyNumberFormat="1" applyFont="1" applyFill="1" applyBorder="1"/>
    <xf numFmtId="41" fontId="3" fillId="31" borderId="0" xfId="4" applyNumberFormat="1" applyFont="1" applyFill="1" applyBorder="1"/>
    <xf numFmtId="41" fontId="3" fillId="10" borderId="0" xfId="4" applyNumberFormat="1" applyFont="1" applyFill="1" applyBorder="1"/>
    <xf numFmtId="10" fontId="3" fillId="22" borderId="0" xfId="4" applyNumberFormat="1" applyFont="1" applyFill="1" applyBorder="1" applyAlignment="1">
      <alignment horizontal="center"/>
    </xf>
    <xf numFmtId="41" fontId="3" fillId="13" borderId="0" xfId="4" applyNumberFormat="1" applyFont="1" applyFill="1" applyBorder="1"/>
    <xf numFmtId="41" fontId="3" fillId="3" borderId="0" xfId="4" applyNumberFormat="1" applyFont="1" applyFill="1" applyBorder="1"/>
    <xf numFmtId="41" fontId="3" fillId="32" borderId="0" xfId="4" applyNumberFormat="1" applyFont="1" applyFill="1" applyBorder="1"/>
    <xf numFmtId="41" fontId="3" fillId="12" borderId="0" xfId="4" applyNumberFormat="1" applyFont="1" applyFill="1" applyBorder="1"/>
    <xf numFmtId="41" fontId="3" fillId="2" borderId="0" xfId="4" applyNumberFormat="1" applyFont="1" applyFill="1" applyBorder="1"/>
    <xf numFmtId="41" fontId="3" fillId="15" borderId="0" xfId="4" applyNumberFormat="1" applyFont="1" applyFill="1" applyBorder="1"/>
    <xf numFmtId="41" fontId="3" fillId="23" borderId="0" xfId="4" applyNumberFormat="1" applyFont="1" applyFill="1" applyBorder="1"/>
    <xf numFmtId="41" fontId="3" fillId="26" borderId="0" xfId="4" applyNumberFormat="1" applyFont="1" applyFill="1" applyBorder="1"/>
    <xf numFmtId="0" fontId="3" fillId="0" borderId="0" xfId="4" applyFont="1" applyFill="1" applyBorder="1" applyAlignment="1">
      <alignment horizontal="center"/>
    </xf>
    <xf numFmtId="43" fontId="3" fillId="0" borderId="0" xfId="4" applyNumberFormat="1" applyFont="1" applyBorder="1"/>
    <xf numFmtId="0" fontId="3" fillId="0" borderId="0" xfId="4" applyFont="1" applyBorder="1" applyAlignment="1">
      <alignment horizontal="right"/>
    </xf>
    <xf numFmtId="43" fontId="3" fillId="0" borderId="0" xfId="7" applyFont="1" applyBorder="1"/>
    <xf numFmtId="9" fontId="3" fillId="0" borderId="0" xfId="4" applyNumberFormat="1" applyFont="1" applyBorder="1" applyAlignment="1">
      <alignment horizontal="center"/>
    </xf>
    <xf numFmtId="9" fontId="3" fillId="0" borderId="0" xfId="4" applyNumberFormat="1" applyFont="1" applyFill="1" applyBorder="1" applyAlignment="1">
      <alignment horizontal="center"/>
    </xf>
    <xf numFmtId="41" fontId="11" fillId="0" borderId="0" xfId="5" applyFont="1" applyBorder="1" applyAlignment="1">
      <alignment horizontal="center"/>
    </xf>
    <xf numFmtId="9" fontId="3" fillId="0" borderId="0" xfId="6" applyFont="1" applyBorder="1" applyAlignment="1">
      <alignment horizontal="center"/>
    </xf>
    <xf numFmtId="0" fontId="3" fillId="0" borderId="0" xfId="5" applyNumberFormat="1" applyFont="1" applyBorder="1" applyAlignment="1">
      <alignment horizontal="center"/>
    </xf>
    <xf numFmtId="0" fontId="11" fillId="0" borderId="0" xfId="4" applyFont="1" applyBorder="1"/>
    <xf numFmtId="0" fontId="3" fillId="0" borderId="0" xfId="4" quotePrefix="1" applyFont="1" applyBorder="1" applyAlignment="1">
      <alignment horizontal="right"/>
    </xf>
    <xf numFmtId="0" fontId="6" fillId="0" borderId="0" xfId="4" applyFont="1" applyBorder="1" applyAlignment="1">
      <alignment horizontal="center"/>
    </xf>
    <xf numFmtId="165" fontId="6" fillId="0" borderId="0" xfId="7" applyNumberFormat="1" applyFont="1" applyBorder="1"/>
    <xf numFmtId="168" fontId="6" fillId="0" borderId="0" xfId="4" applyNumberFormat="1" applyFont="1" applyBorder="1" applyAlignment="1">
      <alignment horizontal="center"/>
    </xf>
    <xf numFmtId="168" fontId="6" fillId="0" borderId="0" xfId="4" applyNumberFormat="1" applyFont="1" applyFill="1" applyBorder="1" applyAlignment="1">
      <alignment horizontal="center"/>
    </xf>
    <xf numFmtId="9" fontId="6" fillId="0" borderId="0" xfId="6" applyFont="1" applyBorder="1" applyAlignment="1">
      <alignment horizontal="center"/>
    </xf>
    <xf numFmtId="0" fontId="6" fillId="0" borderId="0" xfId="5" applyNumberFormat="1" applyFont="1" applyBorder="1" applyAlignment="1">
      <alignment horizontal="center"/>
    </xf>
    <xf numFmtId="41" fontId="6" fillId="0" borderId="0" xfId="5" applyFont="1" applyBorder="1"/>
    <xf numFmtId="0" fontId="3" fillId="15" borderId="0" xfId="4" applyFont="1" applyFill="1" applyBorder="1"/>
    <xf numFmtId="0" fontId="3" fillId="15" borderId="0" xfId="4" applyFont="1" applyFill="1" applyBorder="1" applyAlignment="1">
      <alignment horizontal="right"/>
    </xf>
    <xf numFmtId="41" fontId="6" fillId="15" borderId="0" xfId="4" applyNumberFormat="1" applyFont="1" applyFill="1" applyBorder="1"/>
    <xf numFmtId="0" fontId="3" fillId="15" borderId="0" xfId="4" applyFont="1" applyFill="1" applyBorder="1" applyAlignment="1"/>
    <xf numFmtId="41" fontId="3" fillId="15" borderId="0" xfId="5" applyFont="1" applyFill="1" applyBorder="1" applyAlignment="1"/>
    <xf numFmtId="41" fontId="3" fillId="4" borderId="0" xfId="4" applyNumberFormat="1" applyFont="1" applyFill="1" applyBorder="1" applyAlignment="1"/>
    <xf numFmtId="41" fontId="3" fillId="15" borderId="0" xfId="4" applyNumberFormat="1" applyFont="1" applyFill="1" applyBorder="1" applyAlignment="1"/>
    <xf numFmtId="0" fontId="3" fillId="4" borderId="0" xfId="4" applyFont="1" applyFill="1" applyBorder="1" applyAlignment="1">
      <alignment horizontal="right"/>
    </xf>
    <xf numFmtId="41" fontId="6" fillId="4" borderId="0" xfId="5" applyFont="1" applyFill="1" applyBorder="1"/>
    <xf numFmtId="41" fontId="6" fillId="4" borderId="0" xfId="4" applyNumberFormat="1" applyFont="1" applyFill="1" applyBorder="1"/>
    <xf numFmtId="0" fontId="6" fillId="15" borderId="0" xfId="4" applyFont="1" applyFill="1" applyBorder="1"/>
    <xf numFmtId="49" fontId="3" fillId="26" borderId="0" xfId="4" applyNumberFormat="1" applyFont="1" applyFill="1" applyBorder="1"/>
    <xf numFmtId="0" fontId="3" fillId="26" borderId="0" xfId="4" applyFont="1" applyFill="1" applyBorder="1"/>
    <xf numFmtId="49" fontId="3" fillId="15" borderId="0" xfId="4" applyNumberFormat="1" applyFont="1" applyFill="1" applyBorder="1"/>
    <xf numFmtId="49" fontId="3" fillId="26" borderId="0" xfId="4" quotePrefix="1" applyNumberFormat="1" applyFont="1" applyFill="1" applyBorder="1"/>
    <xf numFmtId="49" fontId="3" fillId="15" borderId="0" xfId="4" quotePrefix="1" applyNumberFormat="1" applyFont="1" applyFill="1" applyBorder="1"/>
    <xf numFmtId="16" fontId="3" fillId="27" borderId="0" xfId="4" quotePrefix="1" applyNumberFormat="1" applyFont="1" applyFill="1" applyBorder="1"/>
    <xf numFmtId="0" fontId="3" fillId="27" borderId="0" xfId="4" applyFont="1" applyFill="1" applyBorder="1"/>
    <xf numFmtId="43" fontId="3" fillId="27" borderId="0" xfId="1" applyFont="1" applyFill="1" applyBorder="1"/>
    <xf numFmtId="0" fontId="3" fillId="27" borderId="0" xfId="4" quotePrefix="1" applyFont="1" applyFill="1" applyBorder="1"/>
    <xf numFmtId="0" fontId="3" fillId="3" borderId="0" xfId="4" quotePrefix="1" applyFont="1" applyFill="1" applyBorder="1"/>
    <xf numFmtId="0" fontId="3" fillId="3" borderId="0" xfId="4" applyFont="1" applyFill="1" applyBorder="1"/>
    <xf numFmtId="43" fontId="3" fillId="3" borderId="0" xfId="1" applyFont="1" applyFill="1" applyBorder="1"/>
    <xf numFmtId="0" fontId="3" fillId="26" borderId="0" xfId="4" quotePrefix="1" applyFont="1" applyFill="1" applyBorder="1"/>
    <xf numFmtId="43" fontId="3" fillId="26" borderId="0" xfId="1" applyFont="1" applyFill="1" applyBorder="1"/>
    <xf numFmtId="0" fontId="6" fillId="2" borderId="0" xfId="4" applyFont="1" applyFill="1" applyAlignment="1">
      <alignment horizontal="center"/>
    </xf>
    <xf numFmtId="41" fontId="3" fillId="0" borderId="0" xfId="5" applyFont="1" applyBorder="1" applyAlignment="1">
      <alignment horizontal="center"/>
    </xf>
    <xf numFmtId="41" fontId="3" fillId="4" borderId="0" xfId="5" applyFont="1" applyFill="1" applyBorder="1" applyAlignment="1">
      <alignment horizontal="center"/>
    </xf>
    <xf numFmtId="41" fontId="3" fillId="3" borderId="0" xfId="5" applyFont="1" applyFill="1" applyBorder="1" applyAlignment="1">
      <alignment horizontal="center"/>
    </xf>
    <xf numFmtId="0" fontId="11" fillId="6" borderId="0" xfId="4" applyFont="1" applyFill="1" applyBorder="1" applyAlignment="1">
      <alignment horizontal="center" vertical="center" wrapText="1"/>
    </xf>
    <xf numFmtId="41" fontId="3" fillId="0" borderId="5" xfId="5" applyFont="1" applyBorder="1" applyAlignment="1">
      <alignment horizontal="center"/>
    </xf>
    <xf numFmtId="41" fontId="3" fillId="0" borderId="6" xfId="5" applyFont="1" applyBorder="1" applyAlignment="1">
      <alignment horizontal="center"/>
    </xf>
    <xf numFmtId="41" fontId="3" fillId="4" borderId="5" xfId="5" applyFont="1" applyFill="1" applyBorder="1" applyAlignment="1">
      <alignment horizontal="center"/>
    </xf>
    <xf numFmtId="41" fontId="3" fillId="4" borderId="6" xfId="5" applyFont="1" applyFill="1" applyBorder="1" applyAlignment="1">
      <alignment horizontal="center"/>
    </xf>
    <xf numFmtId="41" fontId="3" fillId="3" borderId="5" xfId="5" applyFont="1" applyFill="1" applyBorder="1" applyAlignment="1">
      <alignment horizontal="center"/>
    </xf>
    <xf numFmtId="41" fontId="3" fillId="3" borderId="6" xfId="5" applyFont="1" applyFill="1" applyBorder="1" applyAlignment="1">
      <alignment horizontal="center"/>
    </xf>
    <xf numFmtId="0" fontId="11" fillId="6" borderId="5" xfId="4" applyFont="1" applyFill="1" applyBorder="1" applyAlignment="1">
      <alignment horizontal="center" vertical="center" wrapText="1"/>
    </xf>
    <xf numFmtId="0" fontId="11" fillId="6" borderId="6" xfId="4" applyFont="1" applyFill="1" applyBorder="1" applyAlignment="1">
      <alignment horizontal="center" vertical="center" wrapText="1"/>
    </xf>
    <xf numFmtId="0" fontId="11" fillId="6" borderId="7" xfId="4" applyFont="1" applyFill="1" applyBorder="1" applyAlignment="1">
      <alignment horizontal="center" vertical="center" wrapText="1"/>
    </xf>
    <xf numFmtId="0" fontId="11" fillId="6" borderId="11" xfId="4" applyFont="1" applyFill="1" applyBorder="1" applyAlignment="1">
      <alignment horizontal="center" vertical="center" wrapText="1"/>
    </xf>
    <xf numFmtId="0" fontId="11" fillId="6" borderId="12" xfId="4" applyFont="1" applyFill="1" applyBorder="1" applyAlignment="1">
      <alignment horizontal="center" vertical="center" wrapText="1"/>
    </xf>
  </cellXfs>
  <cellStyles count="8">
    <cellStyle name="Comma" xfId="1" builtinId="3"/>
    <cellStyle name="Comma [0]" xfId="2" builtinId="6"/>
    <cellStyle name="Comma [0] 2 2" xfId="5"/>
    <cellStyle name="Comma 7 3" xfId="7"/>
    <cellStyle name="Normal" xfId="0" builtinId="0"/>
    <cellStyle name="Normal 2 2" xfId="4"/>
    <cellStyle name="Percent" xfId="3" builtinId="5"/>
    <cellStyle name="Percent 2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3</xdr:row>
      <xdr:rowOff>0</xdr:rowOff>
    </xdr:from>
    <xdr:to>
      <xdr:col>34</xdr:col>
      <xdr:colOff>0</xdr:colOff>
      <xdr:row>3</xdr:row>
      <xdr:rowOff>0</xdr:rowOff>
    </xdr:to>
    <xdr:cxnSp macro="">
      <xdr:nvCxnSpPr>
        <xdr:cNvPr id="2" name="Straight Arrow Connector 1"/>
        <xdr:cNvCxnSpPr/>
      </xdr:nvCxnSpPr>
      <xdr:spPr>
        <a:xfrm>
          <a:off x="3562350" y="857250"/>
          <a:ext cx="0" cy="0"/>
        </a:xfrm>
        <a:prstGeom prst="straightConnector1">
          <a:avLst/>
        </a:prstGeom>
        <a:ln w="19050"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3</xdr:row>
      <xdr:rowOff>0</xdr:rowOff>
    </xdr:from>
    <xdr:to>
      <xdr:col>34</xdr:col>
      <xdr:colOff>0</xdr:colOff>
      <xdr:row>3</xdr:row>
      <xdr:rowOff>0</xdr:rowOff>
    </xdr:to>
    <xdr:cxnSp macro="">
      <xdr:nvCxnSpPr>
        <xdr:cNvPr id="3" name="Straight Arrow Connector 2"/>
        <xdr:cNvCxnSpPr/>
      </xdr:nvCxnSpPr>
      <xdr:spPr>
        <a:xfrm>
          <a:off x="3562350" y="857250"/>
          <a:ext cx="0" cy="0"/>
        </a:xfrm>
        <a:prstGeom prst="straightConnector1">
          <a:avLst/>
        </a:prstGeom>
        <a:ln w="19050"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3</xdr:row>
      <xdr:rowOff>0</xdr:rowOff>
    </xdr:from>
    <xdr:to>
      <xdr:col>34</xdr:col>
      <xdr:colOff>0</xdr:colOff>
      <xdr:row>3</xdr:row>
      <xdr:rowOff>0</xdr:rowOff>
    </xdr:to>
    <xdr:cxnSp macro="">
      <xdr:nvCxnSpPr>
        <xdr:cNvPr id="4" name="Straight Arrow Connector 3"/>
        <xdr:cNvCxnSpPr/>
      </xdr:nvCxnSpPr>
      <xdr:spPr>
        <a:xfrm>
          <a:off x="3562350" y="857250"/>
          <a:ext cx="0" cy="0"/>
        </a:xfrm>
        <a:prstGeom prst="straightConnector1">
          <a:avLst/>
        </a:prstGeom>
        <a:ln w="19050"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3</xdr:row>
      <xdr:rowOff>0</xdr:rowOff>
    </xdr:from>
    <xdr:to>
      <xdr:col>34</xdr:col>
      <xdr:colOff>0</xdr:colOff>
      <xdr:row>3</xdr:row>
      <xdr:rowOff>0</xdr:rowOff>
    </xdr:to>
    <xdr:cxnSp macro="">
      <xdr:nvCxnSpPr>
        <xdr:cNvPr id="5" name="Straight Arrow Connector 4"/>
        <xdr:cNvCxnSpPr/>
      </xdr:nvCxnSpPr>
      <xdr:spPr>
        <a:xfrm>
          <a:off x="3562350" y="857250"/>
          <a:ext cx="0" cy="0"/>
        </a:xfrm>
        <a:prstGeom prst="straightConnector1">
          <a:avLst/>
        </a:prstGeom>
        <a:ln w="19050"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3</xdr:row>
      <xdr:rowOff>0</xdr:rowOff>
    </xdr:from>
    <xdr:to>
      <xdr:col>34</xdr:col>
      <xdr:colOff>0</xdr:colOff>
      <xdr:row>3</xdr:row>
      <xdr:rowOff>0</xdr:rowOff>
    </xdr:to>
    <xdr:cxnSp macro="">
      <xdr:nvCxnSpPr>
        <xdr:cNvPr id="6" name="Straight Arrow Connector 5"/>
        <xdr:cNvCxnSpPr/>
      </xdr:nvCxnSpPr>
      <xdr:spPr>
        <a:xfrm>
          <a:off x="3562350" y="857250"/>
          <a:ext cx="0" cy="0"/>
        </a:xfrm>
        <a:prstGeom prst="straightConnector1">
          <a:avLst/>
        </a:prstGeom>
        <a:ln w="19050"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3</xdr:row>
      <xdr:rowOff>0</xdr:rowOff>
    </xdr:from>
    <xdr:to>
      <xdr:col>34</xdr:col>
      <xdr:colOff>0</xdr:colOff>
      <xdr:row>3</xdr:row>
      <xdr:rowOff>0</xdr:rowOff>
    </xdr:to>
    <xdr:cxnSp macro="">
      <xdr:nvCxnSpPr>
        <xdr:cNvPr id="7" name="Straight Arrow Connector 4"/>
        <xdr:cNvCxnSpPr/>
      </xdr:nvCxnSpPr>
      <xdr:spPr>
        <a:xfrm>
          <a:off x="3562350" y="857250"/>
          <a:ext cx="0" cy="0"/>
        </a:xfrm>
        <a:prstGeom prst="straightConnector1">
          <a:avLst/>
        </a:prstGeom>
        <a:ln w="19050"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PARTEMEN%20EX%20OLALA\UPDATE%20FS\2014\Mei14\03052014\FS%20&amp;%20HPP%20CBD_7_03052014ark_C_02_mkpl_A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-Design"/>
      <sheetName val="REKAP INPUT &amp; OUTPUT"/>
      <sheetName val="Luas"/>
      <sheetName val="FS"/>
      <sheetName val="CONTOH TOWER ALTIZ"/>
      <sheetName val="HPP"/>
      <sheetName val="B.KONSTR"/>
      <sheetName val="PRICE LIST"/>
      <sheetName val="Pola Cash_in"/>
      <sheetName val="PERIJINAN"/>
      <sheetName val="PERENCANAAN"/>
      <sheetName val="QS"/>
      <sheetName val="Exc_harga"/>
      <sheetName val="Exc_harga (2)"/>
      <sheetName val="Rkp Harga"/>
      <sheetName val="Rkp PL"/>
      <sheetName val="PV_harga"/>
      <sheetName val="Sheet1"/>
      <sheetName val="Sheet2"/>
      <sheetName val="Sheet3"/>
      <sheetName val="Tabel Lu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8">
          <cell r="G18">
            <v>0.41727741322426332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L381"/>
  <sheetViews>
    <sheetView tabSelected="1" topLeftCell="C1" workbookViewId="0">
      <selection activeCell="CM42" sqref="CM42"/>
    </sheetView>
  </sheetViews>
  <sheetFormatPr defaultColWidth="9" defaultRowHeight="12.75" x14ac:dyDescent="0.2"/>
  <cols>
    <col min="1" max="1" width="9" style="1" hidden="1" customWidth="1"/>
    <col min="2" max="2" width="7" style="1" hidden="1" customWidth="1"/>
    <col min="3" max="3" width="5.85546875" style="1" customWidth="1"/>
    <col min="4" max="4" width="6.7109375" style="1" customWidth="1"/>
    <col min="5" max="5" width="15" style="1" hidden="1" customWidth="1"/>
    <col min="6" max="6" width="9.7109375" style="1" customWidth="1"/>
    <col min="7" max="7" width="12.7109375" style="1" customWidth="1"/>
    <col min="8" max="8" width="11.85546875" style="1" hidden="1" customWidth="1"/>
    <col min="9" max="9" width="16.140625" style="1" hidden="1" customWidth="1"/>
    <col min="10" max="10" width="13.140625" style="1" hidden="1" customWidth="1"/>
    <col min="11" max="11" width="13.5703125" style="1" hidden="1" customWidth="1"/>
    <col min="12" max="12" width="15" style="1" hidden="1" customWidth="1"/>
    <col min="13" max="13" width="18.85546875" style="1" hidden="1" customWidth="1"/>
    <col min="14" max="17" width="19.28515625" style="1" hidden="1" customWidth="1"/>
    <col min="18" max="18" width="22.5703125" style="1" hidden="1" customWidth="1"/>
    <col min="19" max="19" width="19.28515625" style="1" hidden="1" customWidth="1"/>
    <col min="20" max="20" width="2.28515625" style="3" hidden="1" customWidth="1"/>
    <col min="21" max="21" width="20.140625" style="1" hidden="1" customWidth="1"/>
    <col min="22" max="27" width="22.42578125" style="1" hidden="1" customWidth="1"/>
    <col min="28" max="28" width="2.28515625" style="3" hidden="1" customWidth="1"/>
    <col min="29" max="29" width="16.5703125" style="1" hidden="1" customWidth="1"/>
    <col min="30" max="30" width="14.85546875" style="1" hidden="1" customWidth="1"/>
    <col min="31" max="31" width="12.5703125" style="1" hidden="1" customWidth="1"/>
    <col min="32" max="32" width="9.140625" style="1" hidden="1" customWidth="1"/>
    <col min="33" max="33" width="9" style="1" hidden="1" customWidth="1"/>
    <col min="34" max="34" width="16.7109375" style="1" customWidth="1"/>
    <col min="35" max="35" width="17.28515625" style="1" hidden="1" customWidth="1"/>
    <col min="36" max="36" width="18.140625" style="1" customWidth="1"/>
    <col min="37" max="37" width="17.140625" style="1" customWidth="1"/>
    <col min="38" max="38" width="16.28515625" style="1" hidden="1" customWidth="1"/>
    <col min="39" max="39" width="17.5703125" style="1" hidden="1" customWidth="1"/>
    <col min="40" max="40" width="18.140625" style="1" hidden="1" customWidth="1"/>
    <col min="41" max="41" width="17.5703125" style="1" hidden="1" customWidth="1"/>
    <col min="42" max="42" width="22.7109375" style="1" hidden="1" customWidth="1"/>
    <col min="43" max="43" width="13.42578125" style="4" hidden="1" customWidth="1"/>
    <col min="44" max="44" width="16.42578125" style="4" hidden="1" customWidth="1"/>
    <col min="45" max="45" width="18.7109375" style="4" hidden="1" customWidth="1"/>
    <col min="46" max="46" width="20.5703125" style="4" hidden="1" customWidth="1"/>
    <col min="47" max="47" width="16.28515625" style="5" hidden="1" customWidth="1"/>
    <col min="48" max="49" width="14.7109375" style="6" hidden="1" customWidth="1"/>
    <col min="50" max="50" width="20.140625" style="1" hidden="1" customWidth="1"/>
    <col min="51" max="51" width="11" style="1" hidden="1" customWidth="1"/>
    <col min="52" max="65" width="14.7109375" style="1" hidden="1" customWidth="1"/>
    <col min="66" max="66" width="18" style="1" hidden="1" customWidth="1"/>
    <col min="67" max="67" width="11.7109375" style="1" hidden="1" customWidth="1"/>
    <col min="68" max="68" width="23.5703125" style="1" hidden="1" customWidth="1"/>
    <col min="69" max="69" width="13.7109375" style="1" hidden="1" customWidth="1"/>
    <col min="70" max="70" width="4.140625" style="1" hidden="1" customWidth="1"/>
    <col min="71" max="71" width="3.85546875" style="7" hidden="1" customWidth="1"/>
    <col min="72" max="72" width="13" style="1" hidden="1" customWidth="1"/>
    <col min="73" max="73" width="9" style="1" hidden="1" customWidth="1"/>
    <col min="74" max="74" width="9" style="4" hidden="1" customWidth="1"/>
    <col min="75" max="76" width="10" style="1" hidden="1" customWidth="1"/>
    <col min="77" max="77" width="14.5703125" style="1" hidden="1" customWidth="1"/>
    <col min="78" max="78" width="7.140625" style="1" hidden="1" customWidth="1"/>
    <col min="79" max="80" width="6.7109375" style="1" hidden="1" customWidth="1"/>
    <col min="81" max="81" width="7.42578125" style="1" hidden="1" customWidth="1"/>
    <col min="82" max="82" width="10.7109375" style="1" hidden="1" customWidth="1"/>
    <col min="83" max="83" width="9" style="1" hidden="1" customWidth="1"/>
    <col min="84" max="84" width="18.85546875" style="1" customWidth="1"/>
    <col min="85" max="85" width="18.28515625" style="1" customWidth="1"/>
    <col min="86" max="86" width="15.28515625" style="1" hidden="1" customWidth="1"/>
    <col min="87" max="87" width="15.85546875" style="1" hidden="1" customWidth="1"/>
    <col min="88" max="88" width="19.140625" style="1" hidden="1" customWidth="1"/>
    <col min="89" max="89" width="17.7109375" style="1" hidden="1" customWidth="1"/>
    <col min="90" max="90" width="16.5703125" style="1" customWidth="1"/>
    <col min="91" max="100" width="9" style="1" customWidth="1"/>
    <col min="101" max="256" width="9" style="1"/>
    <col min="257" max="258" width="0" style="1" hidden="1" customWidth="1"/>
    <col min="259" max="259" width="5.85546875" style="1" customWidth="1"/>
    <col min="260" max="260" width="6.7109375" style="1" customWidth="1"/>
    <col min="261" max="261" width="0" style="1" hidden="1" customWidth="1"/>
    <col min="262" max="262" width="9.7109375" style="1" customWidth="1"/>
    <col min="263" max="263" width="12.7109375" style="1" customWidth="1"/>
    <col min="264" max="289" width="0" style="1" hidden="1" customWidth="1"/>
    <col min="290" max="290" width="16.7109375" style="1" customWidth="1"/>
    <col min="291" max="291" width="0" style="1" hidden="1" customWidth="1"/>
    <col min="292" max="292" width="18.140625" style="1" customWidth="1"/>
    <col min="293" max="293" width="17.140625" style="1" customWidth="1"/>
    <col min="294" max="339" width="0" style="1" hidden="1" customWidth="1"/>
    <col min="340" max="340" width="18.85546875" style="1" customWidth="1"/>
    <col min="341" max="341" width="18.28515625" style="1" customWidth="1"/>
    <col min="342" max="345" width="0" style="1" hidden="1" customWidth="1"/>
    <col min="346" max="346" width="16.5703125" style="1" customWidth="1"/>
    <col min="347" max="356" width="9" style="1" customWidth="1"/>
    <col min="357" max="512" width="9" style="1"/>
    <col min="513" max="514" width="0" style="1" hidden="1" customWidth="1"/>
    <col min="515" max="515" width="5.85546875" style="1" customWidth="1"/>
    <col min="516" max="516" width="6.7109375" style="1" customWidth="1"/>
    <col min="517" max="517" width="0" style="1" hidden="1" customWidth="1"/>
    <col min="518" max="518" width="9.7109375" style="1" customWidth="1"/>
    <col min="519" max="519" width="12.7109375" style="1" customWidth="1"/>
    <col min="520" max="545" width="0" style="1" hidden="1" customWidth="1"/>
    <col min="546" max="546" width="16.7109375" style="1" customWidth="1"/>
    <col min="547" max="547" width="0" style="1" hidden="1" customWidth="1"/>
    <col min="548" max="548" width="18.140625" style="1" customWidth="1"/>
    <col min="549" max="549" width="17.140625" style="1" customWidth="1"/>
    <col min="550" max="595" width="0" style="1" hidden="1" customWidth="1"/>
    <col min="596" max="596" width="18.85546875" style="1" customWidth="1"/>
    <col min="597" max="597" width="18.28515625" style="1" customWidth="1"/>
    <col min="598" max="601" width="0" style="1" hidden="1" customWidth="1"/>
    <col min="602" max="602" width="16.5703125" style="1" customWidth="1"/>
    <col min="603" max="612" width="9" style="1" customWidth="1"/>
    <col min="613" max="768" width="9" style="1"/>
    <col min="769" max="770" width="0" style="1" hidden="1" customWidth="1"/>
    <col min="771" max="771" width="5.85546875" style="1" customWidth="1"/>
    <col min="772" max="772" width="6.7109375" style="1" customWidth="1"/>
    <col min="773" max="773" width="0" style="1" hidden="1" customWidth="1"/>
    <col min="774" max="774" width="9.7109375" style="1" customWidth="1"/>
    <col min="775" max="775" width="12.7109375" style="1" customWidth="1"/>
    <col min="776" max="801" width="0" style="1" hidden="1" customWidth="1"/>
    <col min="802" max="802" width="16.7109375" style="1" customWidth="1"/>
    <col min="803" max="803" width="0" style="1" hidden="1" customWidth="1"/>
    <col min="804" max="804" width="18.140625" style="1" customWidth="1"/>
    <col min="805" max="805" width="17.140625" style="1" customWidth="1"/>
    <col min="806" max="851" width="0" style="1" hidden="1" customWidth="1"/>
    <col min="852" max="852" width="18.85546875" style="1" customWidth="1"/>
    <col min="853" max="853" width="18.28515625" style="1" customWidth="1"/>
    <col min="854" max="857" width="0" style="1" hidden="1" customWidth="1"/>
    <col min="858" max="858" width="16.5703125" style="1" customWidth="1"/>
    <col min="859" max="868" width="9" style="1" customWidth="1"/>
    <col min="869" max="1024" width="9" style="1"/>
    <col min="1025" max="1026" width="0" style="1" hidden="1" customWidth="1"/>
    <col min="1027" max="1027" width="5.85546875" style="1" customWidth="1"/>
    <col min="1028" max="1028" width="6.7109375" style="1" customWidth="1"/>
    <col min="1029" max="1029" width="0" style="1" hidden="1" customWidth="1"/>
    <col min="1030" max="1030" width="9.7109375" style="1" customWidth="1"/>
    <col min="1031" max="1031" width="12.7109375" style="1" customWidth="1"/>
    <col min="1032" max="1057" width="0" style="1" hidden="1" customWidth="1"/>
    <col min="1058" max="1058" width="16.7109375" style="1" customWidth="1"/>
    <col min="1059" max="1059" width="0" style="1" hidden="1" customWidth="1"/>
    <col min="1060" max="1060" width="18.140625" style="1" customWidth="1"/>
    <col min="1061" max="1061" width="17.140625" style="1" customWidth="1"/>
    <col min="1062" max="1107" width="0" style="1" hidden="1" customWidth="1"/>
    <col min="1108" max="1108" width="18.85546875" style="1" customWidth="1"/>
    <col min="1109" max="1109" width="18.28515625" style="1" customWidth="1"/>
    <col min="1110" max="1113" width="0" style="1" hidden="1" customWidth="1"/>
    <col min="1114" max="1114" width="16.5703125" style="1" customWidth="1"/>
    <col min="1115" max="1124" width="9" style="1" customWidth="1"/>
    <col min="1125" max="1280" width="9" style="1"/>
    <col min="1281" max="1282" width="0" style="1" hidden="1" customWidth="1"/>
    <col min="1283" max="1283" width="5.85546875" style="1" customWidth="1"/>
    <col min="1284" max="1284" width="6.7109375" style="1" customWidth="1"/>
    <col min="1285" max="1285" width="0" style="1" hidden="1" customWidth="1"/>
    <col min="1286" max="1286" width="9.7109375" style="1" customWidth="1"/>
    <col min="1287" max="1287" width="12.7109375" style="1" customWidth="1"/>
    <col min="1288" max="1313" width="0" style="1" hidden="1" customWidth="1"/>
    <col min="1314" max="1314" width="16.7109375" style="1" customWidth="1"/>
    <col min="1315" max="1315" width="0" style="1" hidden="1" customWidth="1"/>
    <col min="1316" max="1316" width="18.140625" style="1" customWidth="1"/>
    <col min="1317" max="1317" width="17.140625" style="1" customWidth="1"/>
    <col min="1318" max="1363" width="0" style="1" hidden="1" customWidth="1"/>
    <col min="1364" max="1364" width="18.85546875" style="1" customWidth="1"/>
    <col min="1365" max="1365" width="18.28515625" style="1" customWidth="1"/>
    <col min="1366" max="1369" width="0" style="1" hidden="1" customWidth="1"/>
    <col min="1370" max="1370" width="16.5703125" style="1" customWidth="1"/>
    <col min="1371" max="1380" width="9" style="1" customWidth="1"/>
    <col min="1381" max="1536" width="9" style="1"/>
    <col min="1537" max="1538" width="0" style="1" hidden="1" customWidth="1"/>
    <col min="1539" max="1539" width="5.85546875" style="1" customWidth="1"/>
    <col min="1540" max="1540" width="6.7109375" style="1" customWidth="1"/>
    <col min="1541" max="1541" width="0" style="1" hidden="1" customWidth="1"/>
    <col min="1542" max="1542" width="9.7109375" style="1" customWidth="1"/>
    <col min="1543" max="1543" width="12.7109375" style="1" customWidth="1"/>
    <col min="1544" max="1569" width="0" style="1" hidden="1" customWidth="1"/>
    <col min="1570" max="1570" width="16.7109375" style="1" customWidth="1"/>
    <col min="1571" max="1571" width="0" style="1" hidden="1" customWidth="1"/>
    <col min="1572" max="1572" width="18.140625" style="1" customWidth="1"/>
    <col min="1573" max="1573" width="17.140625" style="1" customWidth="1"/>
    <col min="1574" max="1619" width="0" style="1" hidden="1" customWidth="1"/>
    <col min="1620" max="1620" width="18.85546875" style="1" customWidth="1"/>
    <col min="1621" max="1621" width="18.28515625" style="1" customWidth="1"/>
    <col min="1622" max="1625" width="0" style="1" hidden="1" customWidth="1"/>
    <col min="1626" max="1626" width="16.5703125" style="1" customWidth="1"/>
    <col min="1627" max="1636" width="9" style="1" customWidth="1"/>
    <col min="1637" max="1792" width="9" style="1"/>
    <col min="1793" max="1794" width="0" style="1" hidden="1" customWidth="1"/>
    <col min="1795" max="1795" width="5.85546875" style="1" customWidth="1"/>
    <col min="1796" max="1796" width="6.7109375" style="1" customWidth="1"/>
    <col min="1797" max="1797" width="0" style="1" hidden="1" customWidth="1"/>
    <col min="1798" max="1798" width="9.7109375" style="1" customWidth="1"/>
    <col min="1799" max="1799" width="12.7109375" style="1" customWidth="1"/>
    <col min="1800" max="1825" width="0" style="1" hidden="1" customWidth="1"/>
    <col min="1826" max="1826" width="16.7109375" style="1" customWidth="1"/>
    <col min="1827" max="1827" width="0" style="1" hidden="1" customWidth="1"/>
    <col min="1828" max="1828" width="18.140625" style="1" customWidth="1"/>
    <col min="1829" max="1829" width="17.140625" style="1" customWidth="1"/>
    <col min="1830" max="1875" width="0" style="1" hidden="1" customWidth="1"/>
    <col min="1876" max="1876" width="18.85546875" style="1" customWidth="1"/>
    <col min="1877" max="1877" width="18.28515625" style="1" customWidth="1"/>
    <col min="1878" max="1881" width="0" style="1" hidden="1" customWidth="1"/>
    <col min="1882" max="1882" width="16.5703125" style="1" customWidth="1"/>
    <col min="1883" max="1892" width="9" style="1" customWidth="1"/>
    <col min="1893" max="2048" width="9" style="1"/>
    <col min="2049" max="2050" width="0" style="1" hidden="1" customWidth="1"/>
    <col min="2051" max="2051" width="5.85546875" style="1" customWidth="1"/>
    <col min="2052" max="2052" width="6.7109375" style="1" customWidth="1"/>
    <col min="2053" max="2053" width="0" style="1" hidden="1" customWidth="1"/>
    <col min="2054" max="2054" width="9.7109375" style="1" customWidth="1"/>
    <col min="2055" max="2055" width="12.7109375" style="1" customWidth="1"/>
    <col min="2056" max="2081" width="0" style="1" hidden="1" customWidth="1"/>
    <col min="2082" max="2082" width="16.7109375" style="1" customWidth="1"/>
    <col min="2083" max="2083" width="0" style="1" hidden="1" customWidth="1"/>
    <col min="2084" max="2084" width="18.140625" style="1" customWidth="1"/>
    <col min="2085" max="2085" width="17.140625" style="1" customWidth="1"/>
    <col min="2086" max="2131" width="0" style="1" hidden="1" customWidth="1"/>
    <col min="2132" max="2132" width="18.85546875" style="1" customWidth="1"/>
    <col min="2133" max="2133" width="18.28515625" style="1" customWidth="1"/>
    <col min="2134" max="2137" width="0" style="1" hidden="1" customWidth="1"/>
    <col min="2138" max="2138" width="16.5703125" style="1" customWidth="1"/>
    <col min="2139" max="2148" width="9" style="1" customWidth="1"/>
    <col min="2149" max="2304" width="9" style="1"/>
    <col min="2305" max="2306" width="0" style="1" hidden="1" customWidth="1"/>
    <col min="2307" max="2307" width="5.85546875" style="1" customWidth="1"/>
    <col min="2308" max="2308" width="6.7109375" style="1" customWidth="1"/>
    <col min="2309" max="2309" width="0" style="1" hidden="1" customWidth="1"/>
    <col min="2310" max="2310" width="9.7109375" style="1" customWidth="1"/>
    <col min="2311" max="2311" width="12.7109375" style="1" customWidth="1"/>
    <col min="2312" max="2337" width="0" style="1" hidden="1" customWidth="1"/>
    <col min="2338" max="2338" width="16.7109375" style="1" customWidth="1"/>
    <col min="2339" max="2339" width="0" style="1" hidden="1" customWidth="1"/>
    <col min="2340" max="2340" width="18.140625" style="1" customWidth="1"/>
    <col min="2341" max="2341" width="17.140625" style="1" customWidth="1"/>
    <col min="2342" max="2387" width="0" style="1" hidden="1" customWidth="1"/>
    <col min="2388" max="2388" width="18.85546875" style="1" customWidth="1"/>
    <col min="2389" max="2389" width="18.28515625" style="1" customWidth="1"/>
    <col min="2390" max="2393" width="0" style="1" hidden="1" customWidth="1"/>
    <col min="2394" max="2394" width="16.5703125" style="1" customWidth="1"/>
    <col min="2395" max="2404" width="9" style="1" customWidth="1"/>
    <col min="2405" max="2560" width="9" style="1"/>
    <col min="2561" max="2562" width="0" style="1" hidden="1" customWidth="1"/>
    <col min="2563" max="2563" width="5.85546875" style="1" customWidth="1"/>
    <col min="2564" max="2564" width="6.7109375" style="1" customWidth="1"/>
    <col min="2565" max="2565" width="0" style="1" hidden="1" customWidth="1"/>
    <col min="2566" max="2566" width="9.7109375" style="1" customWidth="1"/>
    <col min="2567" max="2567" width="12.7109375" style="1" customWidth="1"/>
    <col min="2568" max="2593" width="0" style="1" hidden="1" customWidth="1"/>
    <col min="2594" max="2594" width="16.7109375" style="1" customWidth="1"/>
    <col min="2595" max="2595" width="0" style="1" hidden="1" customWidth="1"/>
    <col min="2596" max="2596" width="18.140625" style="1" customWidth="1"/>
    <col min="2597" max="2597" width="17.140625" style="1" customWidth="1"/>
    <col min="2598" max="2643" width="0" style="1" hidden="1" customWidth="1"/>
    <col min="2644" max="2644" width="18.85546875" style="1" customWidth="1"/>
    <col min="2645" max="2645" width="18.28515625" style="1" customWidth="1"/>
    <col min="2646" max="2649" width="0" style="1" hidden="1" customWidth="1"/>
    <col min="2650" max="2650" width="16.5703125" style="1" customWidth="1"/>
    <col min="2651" max="2660" width="9" style="1" customWidth="1"/>
    <col min="2661" max="2816" width="9" style="1"/>
    <col min="2817" max="2818" width="0" style="1" hidden="1" customWidth="1"/>
    <col min="2819" max="2819" width="5.85546875" style="1" customWidth="1"/>
    <col min="2820" max="2820" width="6.7109375" style="1" customWidth="1"/>
    <col min="2821" max="2821" width="0" style="1" hidden="1" customWidth="1"/>
    <col min="2822" max="2822" width="9.7109375" style="1" customWidth="1"/>
    <col min="2823" max="2823" width="12.7109375" style="1" customWidth="1"/>
    <col min="2824" max="2849" width="0" style="1" hidden="1" customWidth="1"/>
    <col min="2850" max="2850" width="16.7109375" style="1" customWidth="1"/>
    <col min="2851" max="2851" width="0" style="1" hidden="1" customWidth="1"/>
    <col min="2852" max="2852" width="18.140625" style="1" customWidth="1"/>
    <col min="2853" max="2853" width="17.140625" style="1" customWidth="1"/>
    <col min="2854" max="2899" width="0" style="1" hidden="1" customWidth="1"/>
    <col min="2900" max="2900" width="18.85546875" style="1" customWidth="1"/>
    <col min="2901" max="2901" width="18.28515625" style="1" customWidth="1"/>
    <col min="2902" max="2905" width="0" style="1" hidden="1" customWidth="1"/>
    <col min="2906" max="2906" width="16.5703125" style="1" customWidth="1"/>
    <col min="2907" max="2916" width="9" style="1" customWidth="1"/>
    <col min="2917" max="3072" width="9" style="1"/>
    <col min="3073" max="3074" width="0" style="1" hidden="1" customWidth="1"/>
    <col min="3075" max="3075" width="5.85546875" style="1" customWidth="1"/>
    <col min="3076" max="3076" width="6.7109375" style="1" customWidth="1"/>
    <col min="3077" max="3077" width="0" style="1" hidden="1" customWidth="1"/>
    <col min="3078" max="3078" width="9.7109375" style="1" customWidth="1"/>
    <col min="3079" max="3079" width="12.7109375" style="1" customWidth="1"/>
    <col min="3080" max="3105" width="0" style="1" hidden="1" customWidth="1"/>
    <col min="3106" max="3106" width="16.7109375" style="1" customWidth="1"/>
    <col min="3107" max="3107" width="0" style="1" hidden="1" customWidth="1"/>
    <col min="3108" max="3108" width="18.140625" style="1" customWidth="1"/>
    <col min="3109" max="3109" width="17.140625" style="1" customWidth="1"/>
    <col min="3110" max="3155" width="0" style="1" hidden="1" customWidth="1"/>
    <col min="3156" max="3156" width="18.85546875" style="1" customWidth="1"/>
    <col min="3157" max="3157" width="18.28515625" style="1" customWidth="1"/>
    <col min="3158" max="3161" width="0" style="1" hidden="1" customWidth="1"/>
    <col min="3162" max="3162" width="16.5703125" style="1" customWidth="1"/>
    <col min="3163" max="3172" width="9" style="1" customWidth="1"/>
    <col min="3173" max="3328" width="9" style="1"/>
    <col min="3329" max="3330" width="0" style="1" hidden="1" customWidth="1"/>
    <col min="3331" max="3331" width="5.85546875" style="1" customWidth="1"/>
    <col min="3332" max="3332" width="6.7109375" style="1" customWidth="1"/>
    <col min="3333" max="3333" width="0" style="1" hidden="1" customWidth="1"/>
    <col min="3334" max="3334" width="9.7109375" style="1" customWidth="1"/>
    <col min="3335" max="3335" width="12.7109375" style="1" customWidth="1"/>
    <col min="3336" max="3361" width="0" style="1" hidden="1" customWidth="1"/>
    <col min="3362" max="3362" width="16.7109375" style="1" customWidth="1"/>
    <col min="3363" max="3363" width="0" style="1" hidden="1" customWidth="1"/>
    <col min="3364" max="3364" width="18.140625" style="1" customWidth="1"/>
    <col min="3365" max="3365" width="17.140625" style="1" customWidth="1"/>
    <col min="3366" max="3411" width="0" style="1" hidden="1" customWidth="1"/>
    <col min="3412" max="3412" width="18.85546875" style="1" customWidth="1"/>
    <col min="3413" max="3413" width="18.28515625" style="1" customWidth="1"/>
    <col min="3414" max="3417" width="0" style="1" hidden="1" customWidth="1"/>
    <col min="3418" max="3418" width="16.5703125" style="1" customWidth="1"/>
    <col min="3419" max="3428" width="9" style="1" customWidth="1"/>
    <col min="3429" max="3584" width="9" style="1"/>
    <col min="3585" max="3586" width="0" style="1" hidden="1" customWidth="1"/>
    <col min="3587" max="3587" width="5.85546875" style="1" customWidth="1"/>
    <col min="3588" max="3588" width="6.7109375" style="1" customWidth="1"/>
    <col min="3589" max="3589" width="0" style="1" hidden="1" customWidth="1"/>
    <col min="3590" max="3590" width="9.7109375" style="1" customWidth="1"/>
    <col min="3591" max="3591" width="12.7109375" style="1" customWidth="1"/>
    <col min="3592" max="3617" width="0" style="1" hidden="1" customWidth="1"/>
    <col min="3618" max="3618" width="16.7109375" style="1" customWidth="1"/>
    <col min="3619" max="3619" width="0" style="1" hidden="1" customWidth="1"/>
    <col min="3620" max="3620" width="18.140625" style="1" customWidth="1"/>
    <col min="3621" max="3621" width="17.140625" style="1" customWidth="1"/>
    <col min="3622" max="3667" width="0" style="1" hidden="1" customWidth="1"/>
    <col min="3668" max="3668" width="18.85546875" style="1" customWidth="1"/>
    <col min="3669" max="3669" width="18.28515625" style="1" customWidth="1"/>
    <col min="3670" max="3673" width="0" style="1" hidden="1" customWidth="1"/>
    <col min="3674" max="3674" width="16.5703125" style="1" customWidth="1"/>
    <col min="3675" max="3684" width="9" style="1" customWidth="1"/>
    <col min="3685" max="3840" width="9" style="1"/>
    <col min="3841" max="3842" width="0" style="1" hidden="1" customWidth="1"/>
    <col min="3843" max="3843" width="5.85546875" style="1" customWidth="1"/>
    <col min="3844" max="3844" width="6.7109375" style="1" customWidth="1"/>
    <col min="3845" max="3845" width="0" style="1" hidden="1" customWidth="1"/>
    <col min="3846" max="3846" width="9.7109375" style="1" customWidth="1"/>
    <col min="3847" max="3847" width="12.7109375" style="1" customWidth="1"/>
    <col min="3848" max="3873" width="0" style="1" hidden="1" customWidth="1"/>
    <col min="3874" max="3874" width="16.7109375" style="1" customWidth="1"/>
    <col min="3875" max="3875" width="0" style="1" hidden="1" customWidth="1"/>
    <col min="3876" max="3876" width="18.140625" style="1" customWidth="1"/>
    <col min="3877" max="3877" width="17.140625" style="1" customWidth="1"/>
    <col min="3878" max="3923" width="0" style="1" hidden="1" customWidth="1"/>
    <col min="3924" max="3924" width="18.85546875" style="1" customWidth="1"/>
    <col min="3925" max="3925" width="18.28515625" style="1" customWidth="1"/>
    <col min="3926" max="3929" width="0" style="1" hidden="1" customWidth="1"/>
    <col min="3930" max="3930" width="16.5703125" style="1" customWidth="1"/>
    <col min="3931" max="3940" width="9" style="1" customWidth="1"/>
    <col min="3941" max="4096" width="9" style="1"/>
    <col min="4097" max="4098" width="0" style="1" hidden="1" customWidth="1"/>
    <col min="4099" max="4099" width="5.85546875" style="1" customWidth="1"/>
    <col min="4100" max="4100" width="6.7109375" style="1" customWidth="1"/>
    <col min="4101" max="4101" width="0" style="1" hidden="1" customWidth="1"/>
    <col min="4102" max="4102" width="9.7109375" style="1" customWidth="1"/>
    <col min="4103" max="4103" width="12.7109375" style="1" customWidth="1"/>
    <col min="4104" max="4129" width="0" style="1" hidden="1" customWidth="1"/>
    <col min="4130" max="4130" width="16.7109375" style="1" customWidth="1"/>
    <col min="4131" max="4131" width="0" style="1" hidden="1" customWidth="1"/>
    <col min="4132" max="4132" width="18.140625" style="1" customWidth="1"/>
    <col min="4133" max="4133" width="17.140625" style="1" customWidth="1"/>
    <col min="4134" max="4179" width="0" style="1" hidden="1" customWidth="1"/>
    <col min="4180" max="4180" width="18.85546875" style="1" customWidth="1"/>
    <col min="4181" max="4181" width="18.28515625" style="1" customWidth="1"/>
    <col min="4182" max="4185" width="0" style="1" hidden="1" customWidth="1"/>
    <col min="4186" max="4186" width="16.5703125" style="1" customWidth="1"/>
    <col min="4187" max="4196" width="9" style="1" customWidth="1"/>
    <col min="4197" max="4352" width="9" style="1"/>
    <col min="4353" max="4354" width="0" style="1" hidden="1" customWidth="1"/>
    <col min="4355" max="4355" width="5.85546875" style="1" customWidth="1"/>
    <col min="4356" max="4356" width="6.7109375" style="1" customWidth="1"/>
    <col min="4357" max="4357" width="0" style="1" hidden="1" customWidth="1"/>
    <col min="4358" max="4358" width="9.7109375" style="1" customWidth="1"/>
    <col min="4359" max="4359" width="12.7109375" style="1" customWidth="1"/>
    <col min="4360" max="4385" width="0" style="1" hidden="1" customWidth="1"/>
    <col min="4386" max="4386" width="16.7109375" style="1" customWidth="1"/>
    <col min="4387" max="4387" width="0" style="1" hidden="1" customWidth="1"/>
    <col min="4388" max="4388" width="18.140625" style="1" customWidth="1"/>
    <col min="4389" max="4389" width="17.140625" style="1" customWidth="1"/>
    <col min="4390" max="4435" width="0" style="1" hidden="1" customWidth="1"/>
    <col min="4436" max="4436" width="18.85546875" style="1" customWidth="1"/>
    <col min="4437" max="4437" width="18.28515625" style="1" customWidth="1"/>
    <col min="4438" max="4441" width="0" style="1" hidden="1" customWidth="1"/>
    <col min="4442" max="4442" width="16.5703125" style="1" customWidth="1"/>
    <col min="4443" max="4452" width="9" style="1" customWidth="1"/>
    <col min="4453" max="4608" width="9" style="1"/>
    <col min="4609" max="4610" width="0" style="1" hidden="1" customWidth="1"/>
    <col min="4611" max="4611" width="5.85546875" style="1" customWidth="1"/>
    <col min="4612" max="4612" width="6.7109375" style="1" customWidth="1"/>
    <col min="4613" max="4613" width="0" style="1" hidden="1" customWidth="1"/>
    <col min="4614" max="4614" width="9.7109375" style="1" customWidth="1"/>
    <col min="4615" max="4615" width="12.7109375" style="1" customWidth="1"/>
    <col min="4616" max="4641" width="0" style="1" hidden="1" customWidth="1"/>
    <col min="4642" max="4642" width="16.7109375" style="1" customWidth="1"/>
    <col min="4643" max="4643" width="0" style="1" hidden="1" customWidth="1"/>
    <col min="4644" max="4644" width="18.140625" style="1" customWidth="1"/>
    <col min="4645" max="4645" width="17.140625" style="1" customWidth="1"/>
    <col min="4646" max="4691" width="0" style="1" hidden="1" customWidth="1"/>
    <col min="4692" max="4692" width="18.85546875" style="1" customWidth="1"/>
    <col min="4693" max="4693" width="18.28515625" style="1" customWidth="1"/>
    <col min="4694" max="4697" width="0" style="1" hidden="1" customWidth="1"/>
    <col min="4698" max="4698" width="16.5703125" style="1" customWidth="1"/>
    <col min="4699" max="4708" width="9" style="1" customWidth="1"/>
    <col min="4709" max="4864" width="9" style="1"/>
    <col min="4865" max="4866" width="0" style="1" hidden="1" customWidth="1"/>
    <col min="4867" max="4867" width="5.85546875" style="1" customWidth="1"/>
    <col min="4868" max="4868" width="6.7109375" style="1" customWidth="1"/>
    <col min="4869" max="4869" width="0" style="1" hidden="1" customWidth="1"/>
    <col min="4870" max="4870" width="9.7109375" style="1" customWidth="1"/>
    <col min="4871" max="4871" width="12.7109375" style="1" customWidth="1"/>
    <col min="4872" max="4897" width="0" style="1" hidden="1" customWidth="1"/>
    <col min="4898" max="4898" width="16.7109375" style="1" customWidth="1"/>
    <col min="4899" max="4899" width="0" style="1" hidden="1" customWidth="1"/>
    <col min="4900" max="4900" width="18.140625" style="1" customWidth="1"/>
    <col min="4901" max="4901" width="17.140625" style="1" customWidth="1"/>
    <col min="4902" max="4947" width="0" style="1" hidden="1" customWidth="1"/>
    <col min="4948" max="4948" width="18.85546875" style="1" customWidth="1"/>
    <col min="4949" max="4949" width="18.28515625" style="1" customWidth="1"/>
    <col min="4950" max="4953" width="0" style="1" hidden="1" customWidth="1"/>
    <col min="4954" max="4954" width="16.5703125" style="1" customWidth="1"/>
    <col min="4955" max="4964" width="9" style="1" customWidth="1"/>
    <col min="4965" max="5120" width="9" style="1"/>
    <col min="5121" max="5122" width="0" style="1" hidden="1" customWidth="1"/>
    <col min="5123" max="5123" width="5.85546875" style="1" customWidth="1"/>
    <col min="5124" max="5124" width="6.7109375" style="1" customWidth="1"/>
    <col min="5125" max="5125" width="0" style="1" hidden="1" customWidth="1"/>
    <col min="5126" max="5126" width="9.7109375" style="1" customWidth="1"/>
    <col min="5127" max="5127" width="12.7109375" style="1" customWidth="1"/>
    <col min="5128" max="5153" width="0" style="1" hidden="1" customWidth="1"/>
    <col min="5154" max="5154" width="16.7109375" style="1" customWidth="1"/>
    <col min="5155" max="5155" width="0" style="1" hidden="1" customWidth="1"/>
    <col min="5156" max="5156" width="18.140625" style="1" customWidth="1"/>
    <col min="5157" max="5157" width="17.140625" style="1" customWidth="1"/>
    <col min="5158" max="5203" width="0" style="1" hidden="1" customWidth="1"/>
    <col min="5204" max="5204" width="18.85546875" style="1" customWidth="1"/>
    <col min="5205" max="5205" width="18.28515625" style="1" customWidth="1"/>
    <col min="5206" max="5209" width="0" style="1" hidden="1" customWidth="1"/>
    <col min="5210" max="5210" width="16.5703125" style="1" customWidth="1"/>
    <col min="5211" max="5220" width="9" style="1" customWidth="1"/>
    <col min="5221" max="5376" width="9" style="1"/>
    <col min="5377" max="5378" width="0" style="1" hidden="1" customWidth="1"/>
    <col min="5379" max="5379" width="5.85546875" style="1" customWidth="1"/>
    <col min="5380" max="5380" width="6.7109375" style="1" customWidth="1"/>
    <col min="5381" max="5381" width="0" style="1" hidden="1" customWidth="1"/>
    <col min="5382" max="5382" width="9.7109375" style="1" customWidth="1"/>
    <col min="5383" max="5383" width="12.7109375" style="1" customWidth="1"/>
    <col min="5384" max="5409" width="0" style="1" hidden="1" customWidth="1"/>
    <col min="5410" max="5410" width="16.7109375" style="1" customWidth="1"/>
    <col min="5411" max="5411" width="0" style="1" hidden="1" customWidth="1"/>
    <col min="5412" max="5412" width="18.140625" style="1" customWidth="1"/>
    <col min="5413" max="5413" width="17.140625" style="1" customWidth="1"/>
    <col min="5414" max="5459" width="0" style="1" hidden="1" customWidth="1"/>
    <col min="5460" max="5460" width="18.85546875" style="1" customWidth="1"/>
    <col min="5461" max="5461" width="18.28515625" style="1" customWidth="1"/>
    <col min="5462" max="5465" width="0" style="1" hidden="1" customWidth="1"/>
    <col min="5466" max="5466" width="16.5703125" style="1" customWidth="1"/>
    <col min="5467" max="5476" width="9" style="1" customWidth="1"/>
    <col min="5477" max="5632" width="9" style="1"/>
    <col min="5633" max="5634" width="0" style="1" hidden="1" customWidth="1"/>
    <col min="5635" max="5635" width="5.85546875" style="1" customWidth="1"/>
    <col min="5636" max="5636" width="6.7109375" style="1" customWidth="1"/>
    <col min="5637" max="5637" width="0" style="1" hidden="1" customWidth="1"/>
    <col min="5638" max="5638" width="9.7109375" style="1" customWidth="1"/>
    <col min="5639" max="5639" width="12.7109375" style="1" customWidth="1"/>
    <col min="5640" max="5665" width="0" style="1" hidden="1" customWidth="1"/>
    <col min="5666" max="5666" width="16.7109375" style="1" customWidth="1"/>
    <col min="5667" max="5667" width="0" style="1" hidden="1" customWidth="1"/>
    <col min="5668" max="5668" width="18.140625" style="1" customWidth="1"/>
    <col min="5669" max="5669" width="17.140625" style="1" customWidth="1"/>
    <col min="5670" max="5715" width="0" style="1" hidden="1" customWidth="1"/>
    <col min="5716" max="5716" width="18.85546875" style="1" customWidth="1"/>
    <col min="5717" max="5717" width="18.28515625" style="1" customWidth="1"/>
    <col min="5718" max="5721" width="0" style="1" hidden="1" customWidth="1"/>
    <col min="5722" max="5722" width="16.5703125" style="1" customWidth="1"/>
    <col min="5723" max="5732" width="9" style="1" customWidth="1"/>
    <col min="5733" max="5888" width="9" style="1"/>
    <col min="5889" max="5890" width="0" style="1" hidden="1" customWidth="1"/>
    <col min="5891" max="5891" width="5.85546875" style="1" customWidth="1"/>
    <col min="5892" max="5892" width="6.7109375" style="1" customWidth="1"/>
    <col min="5893" max="5893" width="0" style="1" hidden="1" customWidth="1"/>
    <col min="5894" max="5894" width="9.7109375" style="1" customWidth="1"/>
    <col min="5895" max="5895" width="12.7109375" style="1" customWidth="1"/>
    <col min="5896" max="5921" width="0" style="1" hidden="1" customWidth="1"/>
    <col min="5922" max="5922" width="16.7109375" style="1" customWidth="1"/>
    <col min="5923" max="5923" width="0" style="1" hidden="1" customWidth="1"/>
    <col min="5924" max="5924" width="18.140625" style="1" customWidth="1"/>
    <col min="5925" max="5925" width="17.140625" style="1" customWidth="1"/>
    <col min="5926" max="5971" width="0" style="1" hidden="1" customWidth="1"/>
    <col min="5972" max="5972" width="18.85546875" style="1" customWidth="1"/>
    <col min="5973" max="5973" width="18.28515625" style="1" customWidth="1"/>
    <col min="5974" max="5977" width="0" style="1" hidden="1" customWidth="1"/>
    <col min="5978" max="5978" width="16.5703125" style="1" customWidth="1"/>
    <col min="5979" max="5988" width="9" style="1" customWidth="1"/>
    <col min="5989" max="6144" width="9" style="1"/>
    <col min="6145" max="6146" width="0" style="1" hidden="1" customWidth="1"/>
    <col min="6147" max="6147" width="5.85546875" style="1" customWidth="1"/>
    <col min="6148" max="6148" width="6.7109375" style="1" customWidth="1"/>
    <col min="6149" max="6149" width="0" style="1" hidden="1" customWidth="1"/>
    <col min="6150" max="6150" width="9.7109375" style="1" customWidth="1"/>
    <col min="6151" max="6151" width="12.7109375" style="1" customWidth="1"/>
    <col min="6152" max="6177" width="0" style="1" hidden="1" customWidth="1"/>
    <col min="6178" max="6178" width="16.7109375" style="1" customWidth="1"/>
    <col min="6179" max="6179" width="0" style="1" hidden="1" customWidth="1"/>
    <col min="6180" max="6180" width="18.140625" style="1" customWidth="1"/>
    <col min="6181" max="6181" width="17.140625" style="1" customWidth="1"/>
    <col min="6182" max="6227" width="0" style="1" hidden="1" customWidth="1"/>
    <col min="6228" max="6228" width="18.85546875" style="1" customWidth="1"/>
    <col min="6229" max="6229" width="18.28515625" style="1" customWidth="1"/>
    <col min="6230" max="6233" width="0" style="1" hidden="1" customWidth="1"/>
    <col min="6234" max="6234" width="16.5703125" style="1" customWidth="1"/>
    <col min="6235" max="6244" width="9" style="1" customWidth="1"/>
    <col min="6245" max="6400" width="9" style="1"/>
    <col min="6401" max="6402" width="0" style="1" hidden="1" customWidth="1"/>
    <col min="6403" max="6403" width="5.85546875" style="1" customWidth="1"/>
    <col min="6404" max="6404" width="6.7109375" style="1" customWidth="1"/>
    <col min="6405" max="6405" width="0" style="1" hidden="1" customWidth="1"/>
    <col min="6406" max="6406" width="9.7109375" style="1" customWidth="1"/>
    <col min="6407" max="6407" width="12.7109375" style="1" customWidth="1"/>
    <col min="6408" max="6433" width="0" style="1" hidden="1" customWidth="1"/>
    <col min="6434" max="6434" width="16.7109375" style="1" customWidth="1"/>
    <col min="6435" max="6435" width="0" style="1" hidden="1" customWidth="1"/>
    <col min="6436" max="6436" width="18.140625" style="1" customWidth="1"/>
    <col min="6437" max="6437" width="17.140625" style="1" customWidth="1"/>
    <col min="6438" max="6483" width="0" style="1" hidden="1" customWidth="1"/>
    <col min="6484" max="6484" width="18.85546875" style="1" customWidth="1"/>
    <col min="6485" max="6485" width="18.28515625" style="1" customWidth="1"/>
    <col min="6486" max="6489" width="0" style="1" hidden="1" customWidth="1"/>
    <col min="6490" max="6490" width="16.5703125" style="1" customWidth="1"/>
    <col min="6491" max="6500" width="9" style="1" customWidth="1"/>
    <col min="6501" max="6656" width="9" style="1"/>
    <col min="6657" max="6658" width="0" style="1" hidden="1" customWidth="1"/>
    <col min="6659" max="6659" width="5.85546875" style="1" customWidth="1"/>
    <col min="6660" max="6660" width="6.7109375" style="1" customWidth="1"/>
    <col min="6661" max="6661" width="0" style="1" hidden="1" customWidth="1"/>
    <col min="6662" max="6662" width="9.7109375" style="1" customWidth="1"/>
    <col min="6663" max="6663" width="12.7109375" style="1" customWidth="1"/>
    <col min="6664" max="6689" width="0" style="1" hidden="1" customWidth="1"/>
    <col min="6690" max="6690" width="16.7109375" style="1" customWidth="1"/>
    <col min="6691" max="6691" width="0" style="1" hidden="1" customWidth="1"/>
    <col min="6692" max="6692" width="18.140625" style="1" customWidth="1"/>
    <col min="6693" max="6693" width="17.140625" style="1" customWidth="1"/>
    <col min="6694" max="6739" width="0" style="1" hidden="1" customWidth="1"/>
    <col min="6740" max="6740" width="18.85546875" style="1" customWidth="1"/>
    <col min="6741" max="6741" width="18.28515625" style="1" customWidth="1"/>
    <col min="6742" max="6745" width="0" style="1" hidden="1" customWidth="1"/>
    <col min="6746" max="6746" width="16.5703125" style="1" customWidth="1"/>
    <col min="6747" max="6756" width="9" style="1" customWidth="1"/>
    <col min="6757" max="6912" width="9" style="1"/>
    <col min="6913" max="6914" width="0" style="1" hidden="1" customWidth="1"/>
    <col min="6915" max="6915" width="5.85546875" style="1" customWidth="1"/>
    <col min="6916" max="6916" width="6.7109375" style="1" customWidth="1"/>
    <col min="6917" max="6917" width="0" style="1" hidden="1" customWidth="1"/>
    <col min="6918" max="6918" width="9.7109375" style="1" customWidth="1"/>
    <col min="6919" max="6919" width="12.7109375" style="1" customWidth="1"/>
    <col min="6920" max="6945" width="0" style="1" hidden="1" customWidth="1"/>
    <col min="6946" max="6946" width="16.7109375" style="1" customWidth="1"/>
    <col min="6947" max="6947" width="0" style="1" hidden="1" customWidth="1"/>
    <col min="6948" max="6948" width="18.140625" style="1" customWidth="1"/>
    <col min="6949" max="6949" width="17.140625" style="1" customWidth="1"/>
    <col min="6950" max="6995" width="0" style="1" hidden="1" customWidth="1"/>
    <col min="6996" max="6996" width="18.85546875" style="1" customWidth="1"/>
    <col min="6997" max="6997" width="18.28515625" style="1" customWidth="1"/>
    <col min="6998" max="7001" width="0" style="1" hidden="1" customWidth="1"/>
    <col min="7002" max="7002" width="16.5703125" style="1" customWidth="1"/>
    <col min="7003" max="7012" width="9" style="1" customWidth="1"/>
    <col min="7013" max="7168" width="9" style="1"/>
    <col min="7169" max="7170" width="0" style="1" hidden="1" customWidth="1"/>
    <col min="7171" max="7171" width="5.85546875" style="1" customWidth="1"/>
    <col min="7172" max="7172" width="6.7109375" style="1" customWidth="1"/>
    <col min="7173" max="7173" width="0" style="1" hidden="1" customWidth="1"/>
    <col min="7174" max="7174" width="9.7109375" style="1" customWidth="1"/>
    <col min="7175" max="7175" width="12.7109375" style="1" customWidth="1"/>
    <col min="7176" max="7201" width="0" style="1" hidden="1" customWidth="1"/>
    <col min="7202" max="7202" width="16.7109375" style="1" customWidth="1"/>
    <col min="7203" max="7203" width="0" style="1" hidden="1" customWidth="1"/>
    <col min="7204" max="7204" width="18.140625" style="1" customWidth="1"/>
    <col min="7205" max="7205" width="17.140625" style="1" customWidth="1"/>
    <col min="7206" max="7251" width="0" style="1" hidden="1" customWidth="1"/>
    <col min="7252" max="7252" width="18.85546875" style="1" customWidth="1"/>
    <col min="7253" max="7253" width="18.28515625" style="1" customWidth="1"/>
    <col min="7254" max="7257" width="0" style="1" hidden="1" customWidth="1"/>
    <col min="7258" max="7258" width="16.5703125" style="1" customWidth="1"/>
    <col min="7259" max="7268" width="9" style="1" customWidth="1"/>
    <col min="7269" max="7424" width="9" style="1"/>
    <col min="7425" max="7426" width="0" style="1" hidden="1" customWidth="1"/>
    <col min="7427" max="7427" width="5.85546875" style="1" customWidth="1"/>
    <col min="7428" max="7428" width="6.7109375" style="1" customWidth="1"/>
    <col min="7429" max="7429" width="0" style="1" hidden="1" customWidth="1"/>
    <col min="7430" max="7430" width="9.7109375" style="1" customWidth="1"/>
    <col min="7431" max="7431" width="12.7109375" style="1" customWidth="1"/>
    <col min="7432" max="7457" width="0" style="1" hidden="1" customWidth="1"/>
    <col min="7458" max="7458" width="16.7109375" style="1" customWidth="1"/>
    <col min="7459" max="7459" width="0" style="1" hidden="1" customWidth="1"/>
    <col min="7460" max="7460" width="18.140625" style="1" customWidth="1"/>
    <col min="7461" max="7461" width="17.140625" style="1" customWidth="1"/>
    <col min="7462" max="7507" width="0" style="1" hidden="1" customWidth="1"/>
    <col min="7508" max="7508" width="18.85546875" style="1" customWidth="1"/>
    <col min="7509" max="7509" width="18.28515625" style="1" customWidth="1"/>
    <col min="7510" max="7513" width="0" style="1" hidden="1" customWidth="1"/>
    <col min="7514" max="7514" width="16.5703125" style="1" customWidth="1"/>
    <col min="7515" max="7524" width="9" style="1" customWidth="1"/>
    <col min="7525" max="7680" width="9" style="1"/>
    <col min="7681" max="7682" width="0" style="1" hidden="1" customWidth="1"/>
    <col min="7683" max="7683" width="5.85546875" style="1" customWidth="1"/>
    <col min="7684" max="7684" width="6.7109375" style="1" customWidth="1"/>
    <col min="7685" max="7685" width="0" style="1" hidden="1" customWidth="1"/>
    <col min="7686" max="7686" width="9.7109375" style="1" customWidth="1"/>
    <col min="7687" max="7687" width="12.7109375" style="1" customWidth="1"/>
    <col min="7688" max="7713" width="0" style="1" hidden="1" customWidth="1"/>
    <col min="7714" max="7714" width="16.7109375" style="1" customWidth="1"/>
    <col min="7715" max="7715" width="0" style="1" hidden="1" customWidth="1"/>
    <col min="7716" max="7716" width="18.140625" style="1" customWidth="1"/>
    <col min="7717" max="7717" width="17.140625" style="1" customWidth="1"/>
    <col min="7718" max="7763" width="0" style="1" hidden="1" customWidth="1"/>
    <col min="7764" max="7764" width="18.85546875" style="1" customWidth="1"/>
    <col min="7765" max="7765" width="18.28515625" style="1" customWidth="1"/>
    <col min="7766" max="7769" width="0" style="1" hidden="1" customWidth="1"/>
    <col min="7770" max="7770" width="16.5703125" style="1" customWidth="1"/>
    <col min="7771" max="7780" width="9" style="1" customWidth="1"/>
    <col min="7781" max="7936" width="9" style="1"/>
    <col min="7937" max="7938" width="0" style="1" hidden="1" customWidth="1"/>
    <col min="7939" max="7939" width="5.85546875" style="1" customWidth="1"/>
    <col min="7940" max="7940" width="6.7109375" style="1" customWidth="1"/>
    <col min="7941" max="7941" width="0" style="1" hidden="1" customWidth="1"/>
    <col min="7942" max="7942" width="9.7109375" style="1" customWidth="1"/>
    <col min="7943" max="7943" width="12.7109375" style="1" customWidth="1"/>
    <col min="7944" max="7969" width="0" style="1" hidden="1" customWidth="1"/>
    <col min="7970" max="7970" width="16.7109375" style="1" customWidth="1"/>
    <col min="7971" max="7971" width="0" style="1" hidden="1" customWidth="1"/>
    <col min="7972" max="7972" width="18.140625" style="1" customWidth="1"/>
    <col min="7973" max="7973" width="17.140625" style="1" customWidth="1"/>
    <col min="7974" max="8019" width="0" style="1" hidden="1" customWidth="1"/>
    <col min="8020" max="8020" width="18.85546875" style="1" customWidth="1"/>
    <col min="8021" max="8021" width="18.28515625" style="1" customWidth="1"/>
    <col min="8022" max="8025" width="0" style="1" hidden="1" customWidth="1"/>
    <col min="8026" max="8026" width="16.5703125" style="1" customWidth="1"/>
    <col min="8027" max="8036" width="9" style="1" customWidth="1"/>
    <col min="8037" max="8192" width="9" style="1"/>
    <col min="8193" max="8194" width="0" style="1" hidden="1" customWidth="1"/>
    <col min="8195" max="8195" width="5.85546875" style="1" customWidth="1"/>
    <col min="8196" max="8196" width="6.7109375" style="1" customWidth="1"/>
    <col min="8197" max="8197" width="0" style="1" hidden="1" customWidth="1"/>
    <col min="8198" max="8198" width="9.7109375" style="1" customWidth="1"/>
    <col min="8199" max="8199" width="12.7109375" style="1" customWidth="1"/>
    <col min="8200" max="8225" width="0" style="1" hidden="1" customWidth="1"/>
    <col min="8226" max="8226" width="16.7109375" style="1" customWidth="1"/>
    <col min="8227" max="8227" width="0" style="1" hidden="1" customWidth="1"/>
    <col min="8228" max="8228" width="18.140625" style="1" customWidth="1"/>
    <col min="8229" max="8229" width="17.140625" style="1" customWidth="1"/>
    <col min="8230" max="8275" width="0" style="1" hidden="1" customWidth="1"/>
    <col min="8276" max="8276" width="18.85546875" style="1" customWidth="1"/>
    <col min="8277" max="8277" width="18.28515625" style="1" customWidth="1"/>
    <col min="8278" max="8281" width="0" style="1" hidden="1" customWidth="1"/>
    <col min="8282" max="8282" width="16.5703125" style="1" customWidth="1"/>
    <col min="8283" max="8292" width="9" style="1" customWidth="1"/>
    <col min="8293" max="8448" width="9" style="1"/>
    <col min="8449" max="8450" width="0" style="1" hidden="1" customWidth="1"/>
    <col min="8451" max="8451" width="5.85546875" style="1" customWidth="1"/>
    <col min="8452" max="8452" width="6.7109375" style="1" customWidth="1"/>
    <col min="8453" max="8453" width="0" style="1" hidden="1" customWidth="1"/>
    <col min="8454" max="8454" width="9.7109375" style="1" customWidth="1"/>
    <col min="8455" max="8455" width="12.7109375" style="1" customWidth="1"/>
    <col min="8456" max="8481" width="0" style="1" hidden="1" customWidth="1"/>
    <col min="8482" max="8482" width="16.7109375" style="1" customWidth="1"/>
    <col min="8483" max="8483" width="0" style="1" hidden="1" customWidth="1"/>
    <col min="8484" max="8484" width="18.140625" style="1" customWidth="1"/>
    <col min="8485" max="8485" width="17.140625" style="1" customWidth="1"/>
    <col min="8486" max="8531" width="0" style="1" hidden="1" customWidth="1"/>
    <col min="8532" max="8532" width="18.85546875" style="1" customWidth="1"/>
    <col min="8533" max="8533" width="18.28515625" style="1" customWidth="1"/>
    <col min="8534" max="8537" width="0" style="1" hidden="1" customWidth="1"/>
    <col min="8538" max="8538" width="16.5703125" style="1" customWidth="1"/>
    <col min="8539" max="8548" width="9" style="1" customWidth="1"/>
    <col min="8549" max="8704" width="9" style="1"/>
    <col min="8705" max="8706" width="0" style="1" hidden="1" customWidth="1"/>
    <col min="8707" max="8707" width="5.85546875" style="1" customWidth="1"/>
    <col min="8708" max="8708" width="6.7109375" style="1" customWidth="1"/>
    <col min="8709" max="8709" width="0" style="1" hidden="1" customWidth="1"/>
    <col min="8710" max="8710" width="9.7109375" style="1" customWidth="1"/>
    <col min="8711" max="8711" width="12.7109375" style="1" customWidth="1"/>
    <col min="8712" max="8737" width="0" style="1" hidden="1" customWidth="1"/>
    <col min="8738" max="8738" width="16.7109375" style="1" customWidth="1"/>
    <col min="8739" max="8739" width="0" style="1" hidden="1" customWidth="1"/>
    <col min="8740" max="8740" width="18.140625" style="1" customWidth="1"/>
    <col min="8741" max="8741" width="17.140625" style="1" customWidth="1"/>
    <col min="8742" max="8787" width="0" style="1" hidden="1" customWidth="1"/>
    <col min="8788" max="8788" width="18.85546875" style="1" customWidth="1"/>
    <col min="8789" max="8789" width="18.28515625" style="1" customWidth="1"/>
    <col min="8790" max="8793" width="0" style="1" hidden="1" customWidth="1"/>
    <col min="8794" max="8794" width="16.5703125" style="1" customWidth="1"/>
    <col min="8795" max="8804" width="9" style="1" customWidth="1"/>
    <col min="8805" max="8960" width="9" style="1"/>
    <col min="8961" max="8962" width="0" style="1" hidden="1" customWidth="1"/>
    <col min="8963" max="8963" width="5.85546875" style="1" customWidth="1"/>
    <col min="8964" max="8964" width="6.7109375" style="1" customWidth="1"/>
    <col min="8965" max="8965" width="0" style="1" hidden="1" customWidth="1"/>
    <col min="8966" max="8966" width="9.7109375" style="1" customWidth="1"/>
    <col min="8967" max="8967" width="12.7109375" style="1" customWidth="1"/>
    <col min="8968" max="8993" width="0" style="1" hidden="1" customWidth="1"/>
    <col min="8994" max="8994" width="16.7109375" style="1" customWidth="1"/>
    <col min="8995" max="8995" width="0" style="1" hidden="1" customWidth="1"/>
    <col min="8996" max="8996" width="18.140625" style="1" customWidth="1"/>
    <col min="8997" max="8997" width="17.140625" style="1" customWidth="1"/>
    <col min="8998" max="9043" width="0" style="1" hidden="1" customWidth="1"/>
    <col min="9044" max="9044" width="18.85546875" style="1" customWidth="1"/>
    <col min="9045" max="9045" width="18.28515625" style="1" customWidth="1"/>
    <col min="9046" max="9049" width="0" style="1" hidden="1" customWidth="1"/>
    <col min="9050" max="9050" width="16.5703125" style="1" customWidth="1"/>
    <col min="9051" max="9060" width="9" style="1" customWidth="1"/>
    <col min="9061" max="9216" width="9" style="1"/>
    <col min="9217" max="9218" width="0" style="1" hidden="1" customWidth="1"/>
    <col min="9219" max="9219" width="5.85546875" style="1" customWidth="1"/>
    <col min="9220" max="9220" width="6.7109375" style="1" customWidth="1"/>
    <col min="9221" max="9221" width="0" style="1" hidden="1" customWidth="1"/>
    <col min="9222" max="9222" width="9.7109375" style="1" customWidth="1"/>
    <col min="9223" max="9223" width="12.7109375" style="1" customWidth="1"/>
    <col min="9224" max="9249" width="0" style="1" hidden="1" customWidth="1"/>
    <col min="9250" max="9250" width="16.7109375" style="1" customWidth="1"/>
    <col min="9251" max="9251" width="0" style="1" hidden="1" customWidth="1"/>
    <col min="9252" max="9252" width="18.140625" style="1" customWidth="1"/>
    <col min="9253" max="9253" width="17.140625" style="1" customWidth="1"/>
    <col min="9254" max="9299" width="0" style="1" hidden="1" customWidth="1"/>
    <col min="9300" max="9300" width="18.85546875" style="1" customWidth="1"/>
    <col min="9301" max="9301" width="18.28515625" style="1" customWidth="1"/>
    <col min="9302" max="9305" width="0" style="1" hidden="1" customWidth="1"/>
    <col min="9306" max="9306" width="16.5703125" style="1" customWidth="1"/>
    <col min="9307" max="9316" width="9" style="1" customWidth="1"/>
    <col min="9317" max="9472" width="9" style="1"/>
    <col min="9473" max="9474" width="0" style="1" hidden="1" customWidth="1"/>
    <col min="9475" max="9475" width="5.85546875" style="1" customWidth="1"/>
    <col min="9476" max="9476" width="6.7109375" style="1" customWidth="1"/>
    <col min="9477" max="9477" width="0" style="1" hidden="1" customWidth="1"/>
    <col min="9478" max="9478" width="9.7109375" style="1" customWidth="1"/>
    <col min="9479" max="9479" width="12.7109375" style="1" customWidth="1"/>
    <col min="9480" max="9505" width="0" style="1" hidden="1" customWidth="1"/>
    <col min="9506" max="9506" width="16.7109375" style="1" customWidth="1"/>
    <col min="9507" max="9507" width="0" style="1" hidden="1" customWidth="1"/>
    <col min="9508" max="9508" width="18.140625" style="1" customWidth="1"/>
    <col min="9509" max="9509" width="17.140625" style="1" customWidth="1"/>
    <col min="9510" max="9555" width="0" style="1" hidden="1" customWidth="1"/>
    <col min="9556" max="9556" width="18.85546875" style="1" customWidth="1"/>
    <col min="9557" max="9557" width="18.28515625" style="1" customWidth="1"/>
    <col min="9558" max="9561" width="0" style="1" hidden="1" customWidth="1"/>
    <col min="9562" max="9562" width="16.5703125" style="1" customWidth="1"/>
    <col min="9563" max="9572" width="9" style="1" customWidth="1"/>
    <col min="9573" max="9728" width="9" style="1"/>
    <col min="9729" max="9730" width="0" style="1" hidden="1" customWidth="1"/>
    <col min="9731" max="9731" width="5.85546875" style="1" customWidth="1"/>
    <col min="9732" max="9732" width="6.7109375" style="1" customWidth="1"/>
    <col min="9733" max="9733" width="0" style="1" hidden="1" customWidth="1"/>
    <col min="9734" max="9734" width="9.7109375" style="1" customWidth="1"/>
    <col min="9735" max="9735" width="12.7109375" style="1" customWidth="1"/>
    <col min="9736" max="9761" width="0" style="1" hidden="1" customWidth="1"/>
    <col min="9762" max="9762" width="16.7109375" style="1" customWidth="1"/>
    <col min="9763" max="9763" width="0" style="1" hidden="1" customWidth="1"/>
    <col min="9764" max="9764" width="18.140625" style="1" customWidth="1"/>
    <col min="9765" max="9765" width="17.140625" style="1" customWidth="1"/>
    <col min="9766" max="9811" width="0" style="1" hidden="1" customWidth="1"/>
    <col min="9812" max="9812" width="18.85546875" style="1" customWidth="1"/>
    <col min="9813" max="9813" width="18.28515625" style="1" customWidth="1"/>
    <col min="9814" max="9817" width="0" style="1" hidden="1" customWidth="1"/>
    <col min="9818" max="9818" width="16.5703125" style="1" customWidth="1"/>
    <col min="9819" max="9828" width="9" style="1" customWidth="1"/>
    <col min="9829" max="9984" width="9" style="1"/>
    <col min="9985" max="9986" width="0" style="1" hidden="1" customWidth="1"/>
    <col min="9987" max="9987" width="5.85546875" style="1" customWidth="1"/>
    <col min="9988" max="9988" width="6.7109375" style="1" customWidth="1"/>
    <col min="9989" max="9989" width="0" style="1" hidden="1" customWidth="1"/>
    <col min="9990" max="9990" width="9.7109375" style="1" customWidth="1"/>
    <col min="9991" max="9991" width="12.7109375" style="1" customWidth="1"/>
    <col min="9992" max="10017" width="0" style="1" hidden="1" customWidth="1"/>
    <col min="10018" max="10018" width="16.7109375" style="1" customWidth="1"/>
    <col min="10019" max="10019" width="0" style="1" hidden="1" customWidth="1"/>
    <col min="10020" max="10020" width="18.140625" style="1" customWidth="1"/>
    <col min="10021" max="10021" width="17.140625" style="1" customWidth="1"/>
    <col min="10022" max="10067" width="0" style="1" hidden="1" customWidth="1"/>
    <col min="10068" max="10068" width="18.85546875" style="1" customWidth="1"/>
    <col min="10069" max="10069" width="18.28515625" style="1" customWidth="1"/>
    <col min="10070" max="10073" width="0" style="1" hidden="1" customWidth="1"/>
    <col min="10074" max="10074" width="16.5703125" style="1" customWidth="1"/>
    <col min="10075" max="10084" width="9" style="1" customWidth="1"/>
    <col min="10085" max="10240" width="9" style="1"/>
    <col min="10241" max="10242" width="0" style="1" hidden="1" customWidth="1"/>
    <col min="10243" max="10243" width="5.85546875" style="1" customWidth="1"/>
    <col min="10244" max="10244" width="6.7109375" style="1" customWidth="1"/>
    <col min="10245" max="10245" width="0" style="1" hidden="1" customWidth="1"/>
    <col min="10246" max="10246" width="9.7109375" style="1" customWidth="1"/>
    <col min="10247" max="10247" width="12.7109375" style="1" customWidth="1"/>
    <col min="10248" max="10273" width="0" style="1" hidden="1" customWidth="1"/>
    <col min="10274" max="10274" width="16.7109375" style="1" customWidth="1"/>
    <col min="10275" max="10275" width="0" style="1" hidden="1" customWidth="1"/>
    <col min="10276" max="10276" width="18.140625" style="1" customWidth="1"/>
    <col min="10277" max="10277" width="17.140625" style="1" customWidth="1"/>
    <col min="10278" max="10323" width="0" style="1" hidden="1" customWidth="1"/>
    <col min="10324" max="10324" width="18.85546875" style="1" customWidth="1"/>
    <col min="10325" max="10325" width="18.28515625" style="1" customWidth="1"/>
    <col min="10326" max="10329" width="0" style="1" hidden="1" customWidth="1"/>
    <col min="10330" max="10330" width="16.5703125" style="1" customWidth="1"/>
    <col min="10331" max="10340" width="9" style="1" customWidth="1"/>
    <col min="10341" max="10496" width="9" style="1"/>
    <col min="10497" max="10498" width="0" style="1" hidden="1" customWidth="1"/>
    <col min="10499" max="10499" width="5.85546875" style="1" customWidth="1"/>
    <col min="10500" max="10500" width="6.7109375" style="1" customWidth="1"/>
    <col min="10501" max="10501" width="0" style="1" hidden="1" customWidth="1"/>
    <col min="10502" max="10502" width="9.7109375" style="1" customWidth="1"/>
    <col min="10503" max="10503" width="12.7109375" style="1" customWidth="1"/>
    <col min="10504" max="10529" width="0" style="1" hidden="1" customWidth="1"/>
    <col min="10530" max="10530" width="16.7109375" style="1" customWidth="1"/>
    <col min="10531" max="10531" width="0" style="1" hidden="1" customWidth="1"/>
    <col min="10532" max="10532" width="18.140625" style="1" customWidth="1"/>
    <col min="10533" max="10533" width="17.140625" style="1" customWidth="1"/>
    <col min="10534" max="10579" width="0" style="1" hidden="1" customWidth="1"/>
    <col min="10580" max="10580" width="18.85546875" style="1" customWidth="1"/>
    <col min="10581" max="10581" width="18.28515625" style="1" customWidth="1"/>
    <col min="10582" max="10585" width="0" style="1" hidden="1" customWidth="1"/>
    <col min="10586" max="10586" width="16.5703125" style="1" customWidth="1"/>
    <col min="10587" max="10596" width="9" style="1" customWidth="1"/>
    <col min="10597" max="10752" width="9" style="1"/>
    <col min="10753" max="10754" width="0" style="1" hidden="1" customWidth="1"/>
    <col min="10755" max="10755" width="5.85546875" style="1" customWidth="1"/>
    <col min="10756" max="10756" width="6.7109375" style="1" customWidth="1"/>
    <col min="10757" max="10757" width="0" style="1" hidden="1" customWidth="1"/>
    <col min="10758" max="10758" width="9.7109375" style="1" customWidth="1"/>
    <col min="10759" max="10759" width="12.7109375" style="1" customWidth="1"/>
    <col min="10760" max="10785" width="0" style="1" hidden="1" customWidth="1"/>
    <col min="10786" max="10786" width="16.7109375" style="1" customWidth="1"/>
    <col min="10787" max="10787" width="0" style="1" hidden="1" customWidth="1"/>
    <col min="10788" max="10788" width="18.140625" style="1" customWidth="1"/>
    <col min="10789" max="10789" width="17.140625" style="1" customWidth="1"/>
    <col min="10790" max="10835" width="0" style="1" hidden="1" customWidth="1"/>
    <col min="10836" max="10836" width="18.85546875" style="1" customWidth="1"/>
    <col min="10837" max="10837" width="18.28515625" style="1" customWidth="1"/>
    <col min="10838" max="10841" width="0" style="1" hidden="1" customWidth="1"/>
    <col min="10842" max="10842" width="16.5703125" style="1" customWidth="1"/>
    <col min="10843" max="10852" width="9" style="1" customWidth="1"/>
    <col min="10853" max="11008" width="9" style="1"/>
    <col min="11009" max="11010" width="0" style="1" hidden="1" customWidth="1"/>
    <col min="11011" max="11011" width="5.85546875" style="1" customWidth="1"/>
    <col min="11012" max="11012" width="6.7109375" style="1" customWidth="1"/>
    <col min="11013" max="11013" width="0" style="1" hidden="1" customWidth="1"/>
    <col min="11014" max="11014" width="9.7109375" style="1" customWidth="1"/>
    <col min="11015" max="11015" width="12.7109375" style="1" customWidth="1"/>
    <col min="11016" max="11041" width="0" style="1" hidden="1" customWidth="1"/>
    <col min="11042" max="11042" width="16.7109375" style="1" customWidth="1"/>
    <col min="11043" max="11043" width="0" style="1" hidden="1" customWidth="1"/>
    <col min="11044" max="11044" width="18.140625" style="1" customWidth="1"/>
    <col min="11045" max="11045" width="17.140625" style="1" customWidth="1"/>
    <col min="11046" max="11091" width="0" style="1" hidden="1" customWidth="1"/>
    <col min="11092" max="11092" width="18.85546875" style="1" customWidth="1"/>
    <col min="11093" max="11093" width="18.28515625" style="1" customWidth="1"/>
    <col min="11094" max="11097" width="0" style="1" hidden="1" customWidth="1"/>
    <col min="11098" max="11098" width="16.5703125" style="1" customWidth="1"/>
    <col min="11099" max="11108" width="9" style="1" customWidth="1"/>
    <col min="11109" max="11264" width="9" style="1"/>
    <col min="11265" max="11266" width="0" style="1" hidden="1" customWidth="1"/>
    <col min="11267" max="11267" width="5.85546875" style="1" customWidth="1"/>
    <col min="11268" max="11268" width="6.7109375" style="1" customWidth="1"/>
    <col min="11269" max="11269" width="0" style="1" hidden="1" customWidth="1"/>
    <col min="11270" max="11270" width="9.7109375" style="1" customWidth="1"/>
    <col min="11271" max="11271" width="12.7109375" style="1" customWidth="1"/>
    <col min="11272" max="11297" width="0" style="1" hidden="1" customWidth="1"/>
    <col min="11298" max="11298" width="16.7109375" style="1" customWidth="1"/>
    <col min="11299" max="11299" width="0" style="1" hidden="1" customWidth="1"/>
    <col min="11300" max="11300" width="18.140625" style="1" customWidth="1"/>
    <col min="11301" max="11301" width="17.140625" style="1" customWidth="1"/>
    <col min="11302" max="11347" width="0" style="1" hidden="1" customWidth="1"/>
    <col min="11348" max="11348" width="18.85546875" style="1" customWidth="1"/>
    <col min="11349" max="11349" width="18.28515625" style="1" customWidth="1"/>
    <col min="11350" max="11353" width="0" style="1" hidden="1" customWidth="1"/>
    <col min="11354" max="11354" width="16.5703125" style="1" customWidth="1"/>
    <col min="11355" max="11364" width="9" style="1" customWidth="1"/>
    <col min="11365" max="11520" width="9" style="1"/>
    <col min="11521" max="11522" width="0" style="1" hidden="1" customWidth="1"/>
    <col min="11523" max="11523" width="5.85546875" style="1" customWidth="1"/>
    <col min="11524" max="11524" width="6.7109375" style="1" customWidth="1"/>
    <col min="11525" max="11525" width="0" style="1" hidden="1" customWidth="1"/>
    <col min="11526" max="11526" width="9.7109375" style="1" customWidth="1"/>
    <col min="11527" max="11527" width="12.7109375" style="1" customWidth="1"/>
    <col min="11528" max="11553" width="0" style="1" hidden="1" customWidth="1"/>
    <col min="11554" max="11554" width="16.7109375" style="1" customWidth="1"/>
    <col min="11555" max="11555" width="0" style="1" hidden="1" customWidth="1"/>
    <col min="11556" max="11556" width="18.140625" style="1" customWidth="1"/>
    <col min="11557" max="11557" width="17.140625" style="1" customWidth="1"/>
    <col min="11558" max="11603" width="0" style="1" hidden="1" customWidth="1"/>
    <col min="11604" max="11604" width="18.85546875" style="1" customWidth="1"/>
    <col min="11605" max="11605" width="18.28515625" style="1" customWidth="1"/>
    <col min="11606" max="11609" width="0" style="1" hidden="1" customWidth="1"/>
    <col min="11610" max="11610" width="16.5703125" style="1" customWidth="1"/>
    <col min="11611" max="11620" width="9" style="1" customWidth="1"/>
    <col min="11621" max="11776" width="9" style="1"/>
    <col min="11777" max="11778" width="0" style="1" hidden="1" customWidth="1"/>
    <col min="11779" max="11779" width="5.85546875" style="1" customWidth="1"/>
    <col min="11780" max="11780" width="6.7109375" style="1" customWidth="1"/>
    <col min="11781" max="11781" width="0" style="1" hidden="1" customWidth="1"/>
    <col min="11782" max="11782" width="9.7109375" style="1" customWidth="1"/>
    <col min="11783" max="11783" width="12.7109375" style="1" customWidth="1"/>
    <col min="11784" max="11809" width="0" style="1" hidden="1" customWidth="1"/>
    <col min="11810" max="11810" width="16.7109375" style="1" customWidth="1"/>
    <col min="11811" max="11811" width="0" style="1" hidden="1" customWidth="1"/>
    <col min="11812" max="11812" width="18.140625" style="1" customWidth="1"/>
    <col min="11813" max="11813" width="17.140625" style="1" customWidth="1"/>
    <col min="11814" max="11859" width="0" style="1" hidden="1" customWidth="1"/>
    <col min="11860" max="11860" width="18.85546875" style="1" customWidth="1"/>
    <col min="11861" max="11861" width="18.28515625" style="1" customWidth="1"/>
    <col min="11862" max="11865" width="0" style="1" hidden="1" customWidth="1"/>
    <col min="11866" max="11866" width="16.5703125" style="1" customWidth="1"/>
    <col min="11867" max="11876" width="9" style="1" customWidth="1"/>
    <col min="11877" max="12032" width="9" style="1"/>
    <col min="12033" max="12034" width="0" style="1" hidden="1" customWidth="1"/>
    <col min="12035" max="12035" width="5.85546875" style="1" customWidth="1"/>
    <col min="12036" max="12036" width="6.7109375" style="1" customWidth="1"/>
    <col min="12037" max="12037" width="0" style="1" hidden="1" customWidth="1"/>
    <col min="12038" max="12038" width="9.7109375" style="1" customWidth="1"/>
    <col min="12039" max="12039" width="12.7109375" style="1" customWidth="1"/>
    <col min="12040" max="12065" width="0" style="1" hidden="1" customWidth="1"/>
    <col min="12066" max="12066" width="16.7109375" style="1" customWidth="1"/>
    <col min="12067" max="12067" width="0" style="1" hidden="1" customWidth="1"/>
    <col min="12068" max="12068" width="18.140625" style="1" customWidth="1"/>
    <col min="12069" max="12069" width="17.140625" style="1" customWidth="1"/>
    <col min="12070" max="12115" width="0" style="1" hidden="1" customWidth="1"/>
    <col min="12116" max="12116" width="18.85546875" style="1" customWidth="1"/>
    <col min="12117" max="12117" width="18.28515625" style="1" customWidth="1"/>
    <col min="12118" max="12121" width="0" style="1" hidden="1" customWidth="1"/>
    <col min="12122" max="12122" width="16.5703125" style="1" customWidth="1"/>
    <col min="12123" max="12132" width="9" style="1" customWidth="1"/>
    <col min="12133" max="12288" width="9" style="1"/>
    <col min="12289" max="12290" width="0" style="1" hidden="1" customWidth="1"/>
    <col min="12291" max="12291" width="5.85546875" style="1" customWidth="1"/>
    <col min="12292" max="12292" width="6.7109375" style="1" customWidth="1"/>
    <col min="12293" max="12293" width="0" style="1" hidden="1" customWidth="1"/>
    <col min="12294" max="12294" width="9.7109375" style="1" customWidth="1"/>
    <col min="12295" max="12295" width="12.7109375" style="1" customWidth="1"/>
    <col min="12296" max="12321" width="0" style="1" hidden="1" customWidth="1"/>
    <col min="12322" max="12322" width="16.7109375" style="1" customWidth="1"/>
    <col min="12323" max="12323" width="0" style="1" hidden="1" customWidth="1"/>
    <col min="12324" max="12324" width="18.140625" style="1" customWidth="1"/>
    <col min="12325" max="12325" width="17.140625" style="1" customWidth="1"/>
    <col min="12326" max="12371" width="0" style="1" hidden="1" customWidth="1"/>
    <col min="12372" max="12372" width="18.85546875" style="1" customWidth="1"/>
    <col min="12373" max="12373" width="18.28515625" style="1" customWidth="1"/>
    <col min="12374" max="12377" width="0" style="1" hidden="1" customWidth="1"/>
    <col min="12378" max="12378" width="16.5703125" style="1" customWidth="1"/>
    <col min="12379" max="12388" width="9" style="1" customWidth="1"/>
    <col min="12389" max="12544" width="9" style="1"/>
    <col min="12545" max="12546" width="0" style="1" hidden="1" customWidth="1"/>
    <col min="12547" max="12547" width="5.85546875" style="1" customWidth="1"/>
    <col min="12548" max="12548" width="6.7109375" style="1" customWidth="1"/>
    <col min="12549" max="12549" width="0" style="1" hidden="1" customWidth="1"/>
    <col min="12550" max="12550" width="9.7109375" style="1" customWidth="1"/>
    <col min="12551" max="12551" width="12.7109375" style="1" customWidth="1"/>
    <col min="12552" max="12577" width="0" style="1" hidden="1" customWidth="1"/>
    <col min="12578" max="12578" width="16.7109375" style="1" customWidth="1"/>
    <col min="12579" max="12579" width="0" style="1" hidden="1" customWidth="1"/>
    <col min="12580" max="12580" width="18.140625" style="1" customWidth="1"/>
    <col min="12581" max="12581" width="17.140625" style="1" customWidth="1"/>
    <col min="12582" max="12627" width="0" style="1" hidden="1" customWidth="1"/>
    <col min="12628" max="12628" width="18.85546875" style="1" customWidth="1"/>
    <col min="12629" max="12629" width="18.28515625" style="1" customWidth="1"/>
    <col min="12630" max="12633" width="0" style="1" hidden="1" customWidth="1"/>
    <col min="12634" max="12634" width="16.5703125" style="1" customWidth="1"/>
    <col min="12635" max="12644" width="9" style="1" customWidth="1"/>
    <col min="12645" max="12800" width="9" style="1"/>
    <col min="12801" max="12802" width="0" style="1" hidden="1" customWidth="1"/>
    <col min="12803" max="12803" width="5.85546875" style="1" customWidth="1"/>
    <col min="12804" max="12804" width="6.7109375" style="1" customWidth="1"/>
    <col min="12805" max="12805" width="0" style="1" hidden="1" customWidth="1"/>
    <col min="12806" max="12806" width="9.7109375" style="1" customWidth="1"/>
    <col min="12807" max="12807" width="12.7109375" style="1" customWidth="1"/>
    <col min="12808" max="12833" width="0" style="1" hidden="1" customWidth="1"/>
    <col min="12834" max="12834" width="16.7109375" style="1" customWidth="1"/>
    <col min="12835" max="12835" width="0" style="1" hidden="1" customWidth="1"/>
    <col min="12836" max="12836" width="18.140625" style="1" customWidth="1"/>
    <col min="12837" max="12837" width="17.140625" style="1" customWidth="1"/>
    <col min="12838" max="12883" width="0" style="1" hidden="1" customWidth="1"/>
    <col min="12884" max="12884" width="18.85546875" style="1" customWidth="1"/>
    <col min="12885" max="12885" width="18.28515625" style="1" customWidth="1"/>
    <col min="12886" max="12889" width="0" style="1" hidden="1" customWidth="1"/>
    <col min="12890" max="12890" width="16.5703125" style="1" customWidth="1"/>
    <col min="12891" max="12900" width="9" style="1" customWidth="1"/>
    <col min="12901" max="13056" width="9" style="1"/>
    <col min="13057" max="13058" width="0" style="1" hidden="1" customWidth="1"/>
    <col min="13059" max="13059" width="5.85546875" style="1" customWidth="1"/>
    <col min="13060" max="13060" width="6.7109375" style="1" customWidth="1"/>
    <col min="13061" max="13061" width="0" style="1" hidden="1" customWidth="1"/>
    <col min="13062" max="13062" width="9.7109375" style="1" customWidth="1"/>
    <col min="13063" max="13063" width="12.7109375" style="1" customWidth="1"/>
    <col min="13064" max="13089" width="0" style="1" hidden="1" customWidth="1"/>
    <col min="13090" max="13090" width="16.7109375" style="1" customWidth="1"/>
    <col min="13091" max="13091" width="0" style="1" hidden="1" customWidth="1"/>
    <col min="13092" max="13092" width="18.140625" style="1" customWidth="1"/>
    <col min="13093" max="13093" width="17.140625" style="1" customWidth="1"/>
    <col min="13094" max="13139" width="0" style="1" hidden="1" customWidth="1"/>
    <col min="13140" max="13140" width="18.85546875" style="1" customWidth="1"/>
    <col min="13141" max="13141" width="18.28515625" style="1" customWidth="1"/>
    <col min="13142" max="13145" width="0" style="1" hidden="1" customWidth="1"/>
    <col min="13146" max="13146" width="16.5703125" style="1" customWidth="1"/>
    <col min="13147" max="13156" width="9" style="1" customWidth="1"/>
    <col min="13157" max="13312" width="9" style="1"/>
    <col min="13313" max="13314" width="0" style="1" hidden="1" customWidth="1"/>
    <col min="13315" max="13315" width="5.85546875" style="1" customWidth="1"/>
    <col min="13316" max="13316" width="6.7109375" style="1" customWidth="1"/>
    <col min="13317" max="13317" width="0" style="1" hidden="1" customWidth="1"/>
    <col min="13318" max="13318" width="9.7109375" style="1" customWidth="1"/>
    <col min="13319" max="13319" width="12.7109375" style="1" customWidth="1"/>
    <col min="13320" max="13345" width="0" style="1" hidden="1" customWidth="1"/>
    <col min="13346" max="13346" width="16.7109375" style="1" customWidth="1"/>
    <col min="13347" max="13347" width="0" style="1" hidden="1" customWidth="1"/>
    <col min="13348" max="13348" width="18.140625" style="1" customWidth="1"/>
    <col min="13349" max="13349" width="17.140625" style="1" customWidth="1"/>
    <col min="13350" max="13395" width="0" style="1" hidden="1" customWidth="1"/>
    <col min="13396" max="13396" width="18.85546875" style="1" customWidth="1"/>
    <col min="13397" max="13397" width="18.28515625" style="1" customWidth="1"/>
    <col min="13398" max="13401" width="0" style="1" hidden="1" customWidth="1"/>
    <col min="13402" max="13402" width="16.5703125" style="1" customWidth="1"/>
    <col min="13403" max="13412" width="9" style="1" customWidth="1"/>
    <col min="13413" max="13568" width="9" style="1"/>
    <col min="13569" max="13570" width="0" style="1" hidden="1" customWidth="1"/>
    <col min="13571" max="13571" width="5.85546875" style="1" customWidth="1"/>
    <col min="13572" max="13572" width="6.7109375" style="1" customWidth="1"/>
    <col min="13573" max="13573" width="0" style="1" hidden="1" customWidth="1"/>
    <col min="13574" max="13574" width="9.7109375" style="1" customWidth="1"/>
    <col min="13575" max="13575" width="12.7109375" style="1" customWidth="1"/>
    <col min="13576" max="13601" width="0" style="1" hidden="1" customWidth="1"/>
    <col min="13602" max="13602" width="16.7109375" style="1" customWidth="1"/>
    <col min="13603" max="13603" width="0" style="1" hidden="1" customWidth="1"/>
    <col min="13604" max="13604" width="18.140625" style="1" customWidth="1"/>
    <col min="13605" max="13605" width="17.140625" style="1" customWidth="1"/>
    <col min="13606" max="13651" width="0" style="1" hidden="1" customWidth="1"/>
    <col min="13652" max="13652" width="18.85546875" style="1" customWidth="1"/>
    <col min="13653" max="13653" width="18.28515625" style="1" customWidth="1"/>
    <col min="13654" max="13657" width="0" style="1" hidden="1" customWidth="1"/>
    <col min="13658" max="13658" width="16.5703125" style="1" customWidth="1"/>
    <col min="13659" max="13668" width="9" style="1" customWidth="1"/>
    <col min="13669" max="13824" width="9" style="1"/>
    <col min="13825" max="13826" width="0" style="1" hidden="1" customWidth="1"/>
    <col min="13827" max="13827" width="5.85546875" style="1" customWidth="1"/>
    <col min="13828" max="13828" width="6.7109375" style="1" customWidth="1"/>
    <col min="13829" max="13829" width="0" style="1" hidden="1" customWidth="1"/>
    <col min="13830" max="13830" width="9.7109375" style="1" customWidth="1"/>
    <col min="13831" max="13831" width="12.7109375" style="1" customWidth="1"/>
    <col min="13832" max="13857" width="0" style="1" hidden="1" customWidth="1"/>
    <col min="13858" max="13858" width="16.7109375" style="1" customWidth="1"/>
    <col min="13859" max="13859" width="0" style="1" hidden="1" customWidth="1"/>
    <col min="13860" max="13860" width="18.140625" style="1" customWidth="1"/>
    <col min="13861" max="13861" width="17.140625" style="1" customWidth="1"/>
    <col min="13862" max="13907" width="0" style="1" hidden="1" customWidth="1"/>
    <col min="13908" max="13908" width="18.85546875" style="1" customWidth="1"/>
    <col min="13909" max="13909" width="18.28515625" style="1" customWidth="1"/>
    <col min="13910" max="13913" width="0" style="1" hidden="1" customWidth="1"/>
    <col min="13914" max="13914" width="16.5703125" style="1" customWidth="1"/>
    <col min="13915" max="13924" width="9" style="1" customWidth="1"/>
    <col min="13925" max="14080" width="9" style="1"/>
    <col min="14081" max="14082" width="0" style="1" hidden="1" customWidth="1"/>
    <col min="14083" max="14083" width="5.85546875" style="1" customWidth="1"/>
    <col min="14084" max="14084" width="6.7109375" style="1" customWidth="1"/>
    <col min="14085" max="14085" width="0" style="1" hidden="1" customWidth="1"/>
    <col min="14086" max="14086" width="9.7109375" style="1" customWidth="1"/>
    <col min="14087" max="14087" width="12.7109375" style="1" customWidth="1"/>
    <col min="14088" max="14113" width="0" style="1" hidden="1" customWidth="1"/>
    <col min="14114" max="14114" width="16.7109375" style="1" customWidth="1"/>
    <col min="14115" max="14115" width="0" style="1" hidden="1" customWidth="1"/>
    <col min="14116" max="14116" width="18.140625" style="1" customWidth="1"/>
    <col min="14117" max="14117" width="17.140625" style="1" customWidth="1"/>
    <col min="14118" max="14163" width="0" style="1" hidden="1" customWidth="1"/>
    <col min="14164" max="14164" width="18.85546875" style="1" customWidth="1"/>
    <col min="14165" max="14165" width="18.28515625" style="1" customWidth="1"/>
    <col min="14166" max="14169" width="0" style="1" hidden="1" customWidth="1"/>
    <col min="14170" max="14170" width="16.5703125" style="1" customWidth="1"/>
    <col min="14171" max="14180" width="9" style="1" customWidth="1"/>
    <col min="14181" max="14336" width="9" style="1"/>
    <col min="14337" max="14338" width="0" style="1" hidden="1" customWidth="1"/>
    <col min="14339" max="14339" width="5.85546875" style="1" customWidth="1"/>
    <col min="14340" max="14340" width="6.7109375" style="1" customWidth="1"/>
    <col min="14341" max="14341" width="0" style="1" hidden="1" customWidth="1"/>
    <col min="14342" max="14342" width="9.7109375" style="1" customWidth="1"/>
    <col min="14343" max="14343" width="12.7109375" style="1" customWidth="1"/>
    <col min="14344" max="14369" width="0" style="1" hidden="1" customWidth="1"/>
    <col min="14370" max="14370" width="16.7109375" style="1" customWidth="1"/>
    <col min="14371" max="14371" width="0" style="1" hidden="1" customWidth="1"/>
    <col min="14372" max="14372" width="18.140625" style="1" customWidth="1"/>
    <col min="14373" max="14373" width="17.140625" style="1" customWidth="1"/>
    <col min="14374" max="14419" width="0" style="1" hidden="1" customWidth="1"/>
    <col min="14420" max="14420" width="18.85546875" style="1" customWidth="1"/>
    <col min="14421" max="14421" width="18.28515625" style="1" customWidth="1"/>
    <col min="14422" max="14425" width="0" style="1" hidden="1" customWidth="1"/>
    <col min="14426" max="14426" width="16.5703125" style="1" customWidth="1"/>
    <col min="14427" max="14436" width="9" style="1" customWidth="1"/>
    <col min="14437" max="14592" width="9" style="1"/>
    <col min="14593" max="14594" width="0" style="1" hidden="1" customWidth="1"/>
    <col min="14595" max="14595" width="5.85546875" style="1" customWidth="1"/>
    <col min="14596" max="14596" width="6.7109375" style="1" customWidth="1"/>
    <col min="14597" max="14597" width="0" style="1" hidden="1" customWidth="1"/>
    <col min="14598" max="14598" width="9.7109375" style="1" customWidth="1"/>
    <col min="14599" max="14599" width="12.7109375" style="1" customWidth="1"/>
    <col min="14600" max="14625" width="0" style="1" hidden="1" customWidth="1"/>
    <col min="14626" max="14626" width="16.7109375" style="1" customWidth="1"/>
    <col min="14627" max="14627" width="0" style="1" hidden="1" customWidth="1"/>
    <col min="14628" max="14628" width="18.140625" style="1" customWidth="1"/>
    <col min="14629" max="14629" width="17.140625" style="1" customWidth="1"/>
    <col min="14630" max="14675" width="0" style="1" hidden="1" customWidth="1"/>
    <col min="14676" max="14676" width="18.85546875" style="1" customWidth="1"/>
    <col min="14677" max="14677" width="18.28515625" style="1" customWidth="1"/>
    <col min="14678" max="14681" width="0" style="1" hidden="1" customWidth="1"/>
    <col min="14682" max="14682" width="16.5703125" style="1" customWidth="1"/>
    <col min="14683" max="14692" width="9" style="1" customWidth="1"/>
    <col min="14693" max="14848" width="9" style="1"/>
    <col min="14849" max="14850" width="0" style="1" hidden="1" customWidth="1"/>
    <col min="14851" max="14851" width="5.85546875" style="1" customWidth="1"/>
    <col min="14852" max="14852" width="6.7109375" style="1" customWidth="1"/>
    <col min="14853" max="14853" width="0" style="1" hidden="1" customWidth="1"/>
    <col min="14854" max="14854" width="9.7109375" style="1" customWidth="1"/>
    <col min="14855" max="14855" width="12.7109375" style="1" customWidth="1"/>
    <col min="14856" max="14881" width="0" style="1" hidden="1" customWidth="1"/>
    <col min="14882" max="14882" width="16.7109375" style="1" customWidth="1"/>
    <col min="14883" max="14883" width="0" style="1" hidden="1" customWidth="1"/>
    <col min="14884" max="14884" width="18.140625" style="1" customWidth="1"/>
    <col min="14885" max="14885" width="17.140625" style="1" customWidth="1"/>
    <col min="14886" max="14931" width="0" style="1" hidden="1" customWidth="1"/>
    <col min="14932" max="14932" width="18.85546875" style="1" customWidth="1"/>
    <col min="14933" max="14933" width="18.28515625" style="1" customWidth="1"/>
    <col min="14934" max="14937" width="0" style="1" hidden="1" customWidth="1"/>
    <col min="14938" max="14938" width="16.5703125" style="1" customWidth="1"/>
    <col min="14939" max="14948" width="9" style="1" customWidth="1"/>
    <col min="14949" max="15104" width="9" style="1"/>
    <col min="15105" max="15106" width="0" style="1" hidden="1" customWidth="1"/>
    <col min="15107" max="15107" width="5.85546875" style="1" customWidth="1"/>
    <col min="15108" max="15108" width="6.7109375" style="1" customWidth="1"/>
    <col min="15109" max="15109" width="0" style="1" hidden="1" customWidth="1"/>
    <col min="15110" max="15110" width="9.7109375" style="1" customWidth="1"/>
    <col min="15111" max="15111" width="12.7109375" style="1" customWidth="1"/>
    <col min="15112" max="15137" width="0" style="1" hidden="1" customWidth="1"/>
    <col min="15138" max="15138" width="16.7109375" style="1" customWidth="1"/>
    <col min="15139" max="15139" width="0" style="1" hidden="1" customWidth="1"/>
    <col min="15140" max="15140" width="18.140625" style="1" customWidth="1"/>
    <col min="15141" max="15141" width="17.140625" style="1" customWidth="1"/>
    <col min="15142" max="15187" width="0" style="1" hidden="1" customWidth="1"/>
    <col min="15188" max="15188" width="18.85546875" style="1" customWidth="1"/>
    <col min="15189" max="15189" width="18.28515625" style="1" customWidth="1"/>
    <col min="15190" max="15193" width="0" style="1" hidden="1" customWidth="1"/>
    <col min="15194" max="15194" width="16.5703125" style="1" customWidth="1"/>
    <col min="15195" max="15204" width="9" style="1" customWidth="1"/>
    <col min="15205" max="15360" width="9" style="1"/>
    <col min="15361" max="15362" width="0" style="1" hidden="1" customWidth="1"/>
    <col min="15363" max="15363" width="5.85546875" style="1" customWidth="1"/>
    <col min="15364" max="15364" width="6.7109375" style="1" customWidth="1"/>
    <col min="15365" max="15365" width="0" style="1" hidden="1" customWidth="1"/>
    <col min="15366" max="15366" width="9.7109375" style="1" customWidth="1"/>
    <col min="15367" max="15367" width="12.7109375" style="1" customWidth="1"/>
    <col min="15368" max="15393" width="0" style="1" hidden="1" customWidth="1"/>
    <col min="15394" max="15394" width="16.7109375" style="1" customWidth="1"/>
    <col min="15395" max="15395" width="0" style="1" hidden="1" customWidth="1"/>
    <col min="15396" max="15396" width="18.140625" style="1" customWidth="1"/>
    <col min="15397" max="15397" width="17.140625" style="1" customWidth="1"/>
    <col min="15398" max="15443" width="0" style="1" hidden="1" customWidth="1"/>
    <col min="15444" max="15444" width="18.85546875" style="1" customWidth="1"/>
    <col min="15445" max="15445" width="18.28515625" style="1" customWidth="1"/>
    <col min="15446" max="15449" width="0" style="1" hidden="1" customWidth="1"/>
    <col min="15450" max="15450" width="16.5703125" style="1" customWidth="1"/>
    <col min="15451" max="15460" width="9" style="1" customWidth="1"/>
    <col min="15461" max="15616" width="9" style="1"/>
    <col min="15617" max="15618" width="0" style="1" hidden="1" customWidth="1"/>
    <col min="15619" max="15619" width="5.85546875" style="1" customWidth="1"/>
    <col min="15620" max="15620" width="6.7109375" style="1" customWidth="1"/>
    <col min="15621" max="15621" width="0" style="1" hidden="1" customWidth="1"/>
    <col min="15622" max="15622" width="9.7109375" style="1" customWidth="1"/>
    <col min="15623" max="15623" width="12.7109375" style="1" customWidth="1"/>
    <col min="15624" max="15649" width="0" style="1" hidden="1" customWidth="1"/>
    <col min="15650" max="15650" width="16.7109375" style="1" customWidth="1"/>
    <col min="15651" max="15651" width="0" style="1" hidden="1" customWidth="1"/>
    <col min="15652" max="15652" width="18.140625" style="1" customWidth="1"/>
    <col min="15653" max="15653" width="17.140625" style="1" customWidth="1"/>
    <col min="15654" max="15699" width="0" style="1" hidden="1" customWidth="1"/>
    <col min="15700" max="15700" width="18.85546875" style="1" customWidth="1"/>
    <col min="15701" max="15701" width="18.28515625" style="1" customWidth="1"/>
    <col min="15702" max="15705" width="0" style="1" hidden="1" customWidth="1"/>
    <col min="15706" max="15706" width="16.5703125" style="1" customWidth="1"/>
    <col min="15707" max="15716" width="9" style="1" customWidth="1"/>
    <col min="15717" max="15872" width="9" style="1"/>
    <col min="15873" max="15874" width="0" style="1" hidden="1" customWidth="1"/>
    <col min="15875" max="15875" width="5.85546875" style="1" customWidth="1"/>
    <col min="15876" max="15876" width="6.7109375" style="1" customWidth="1"/>
    <col min="15877" max="15877" width="0" style="1" hidden="1" customWidth="1"/>
    <col min="15878" max="15878" width="9.7109375" style="1" customWidth="1"/>
    <col min="15879" max="15879" width="12.7109375" style="1" customWidth="1"/>
    <col min="15880" max="15905" width="0" style="1" hidden="1" customWidth="1"/>
    <col min="15906" max="15906" width="16.7109375" style="1" customWidth="1"/>
    <col min="15907" max="15907" width="0" style="1" hidden="1" customWidth="1"/>
    <col min="15908" max="15908" width="18.140625" style="1" customWidth="1"/>
    <col min="15909" max="15909" width="17.140625" style="1" customWidth="1"/>
    <col min="15910" max="15955" width="0" style="1" hidden="1" customWidth="1"/>
    <col min="15956" max="15956" width="18.85546875" style="1" customWidth="1"/>
    <col min="15957" max="15957" width="18.28515625" style="1" customWidth="1"/>
    <col min="15958" max="15961" width="0" style="1" hidden="1" customWidth="1"/>
    <col min="15962" max="15962" width="16.5703125" style="1" customWidth="1"/>
    <col min="15963" max="15972" width="9" style="1" customWidth="1"/>
    <col min="15973" max="16128" width="9" style="1"/>
    <col min="16129" max="16130" width="0" style="1" hidden="1" customWidth="1"/>
    <col min="16131" max="16131" width="5.85546875" style="1" customWidth="1"/>
    <col min="16132" max="16132" width="6.7109375" style="1" customWidth="1"/>
    <col min="16133" max="16133" width="0" style="1" hidden="1" customWidth="1"/>
    <col min="16134" max="16134" width="9.7109375" style="1" customWidth="1"/>
    <col min="16135" max="16135" width="12.7109375" style="1" customWidth="1"/>
    <col min="16136" max="16161" width="0" style="1" hidden="1" customWidth="1"/>
    <col min="16162" max="16162" width="16.7109375" style="1" customWidth="1"/>
    <col min="16163" max="16163" width="0" style="1" hidden="1" customWidth="1"/>
    <col min="16164" max="16164" width="18.140625" style="1" customWidth="1"/>
    <col min="16165" max="16165" width="17.140625" style="1" customWidth="1"/>
    <col min="16166" max="16211" width="0" style="1" hidden="1" customWidth="1"/>
    <col min="16212" max="16212" width="18.85546875" style="1" customWidth="1"/>
    <col min="16213" max="16213" width="18.28515625" style="1" customWidth="1"/>
    <col min="16214" max="16217" width="0" style="1" hidden="1" customWidth="1"/>
    <col min="16218" max="16218" width="16.5703125" style="1" customWidth="1"/>
    <col min="16219" max="16228" width="9" style="1" customWidth="1"/>
    <col min="16229" max="16384" width="9" style="1"/>
  </cols>
  <sheetData>
    <row r="1" spans="3:68" ht="22.5" x14ac:dyDescent="0.3">
      <c r="C1" s="2" t="s">
        <v>0</v>
      </c>
    </row>
    <row r="2" spans="3:68" ht="22.5" customHeight="1" x14ac:dyDescent="0.3">
      <c r="C2" s="2" t="s">
        <v>231</v>
      </c>
      <c r="BC2" s="389" t="s">
        <v>2</v>
      </c>
      <c r="BD2" s="389"/>
      <c r="BE2" s="389"/>
      <c r="BF2" s="389"/>
      <c r="BG2" s="389"/>
      <c r="BH2" s="389"/>
      <c r="BI2" s="389"/>
      <c r="BJ2" s="389"/>
      <c r="BK2" s="389"/>
      <c r="BL2" s="389"/>
      <c r="BM2" s="389"/>
    </row>
    <row r="3" spans="3:68" ht="22.5" x14ac:dyDescent="0.3">
      <c r="C3" s="9" t="s">
        <v>241</v>
      </c>
      <c r="AN3" s="10" t="s">
        <v>3</v>
      </c>
      <c r="AQ3" s="11" t="s">
        <v>4</v>
      </c>
      <c r="AR3" s="12" t="s">
        <v>5</v>
      </c>
      <c r="AS3" s="12" t="s">
        <v>6</v>
      </c>
      <c r="AT3" s="13" t="s">
        <v>7</v>
      </c>
      <c r="AU3" s="14" t="s">
        <v>8</v>
      </c>
      <c r="AV3" s="14" t="s">
        <v>9</v>
      </c>
      <c r="AW3" s="14" t="s">
        <v>10</v>
      </c>
      <c r="AX3" s="11" t="s">
        <v>11</v>
      </c>
      <c r="AY3" s="12" t="s">
        <v>12</v>
      </c>
      <c r="AZ3" s="12" t="s">
        <v>13</v>
      </c>
      <c r="BA3" s="15">
        <v>18</v>
      </c>
      <c r="BB3" s="15">
        <v>28</v>
      </c>
      <c r="BC3" s="15">
        <v>3</v>
      </c>
      <c r="BD3" s="15">
        <v>6</v>
      </c>
      <c r="BE3" s="15">
        <v>9</v>
      </c>
      <c r="BF3" s="15">
        <v>11</v>
      </c>
      <c r="BG3" s="15">
        <v>16</v>
      </c>
      <c r="BH3" s="15">
        <v>18</v>
      </c>
      <c r="BI3" s="15">
        <v>21</v>
      </c>
      <c r="BJ3" s="15">
        <v>23</v>
      </c>
      <c r="BK3" s="15">
        <v>27</v>
      </c>
      <c r="BL3" s="15">
        <v>29</v>
      </c>
      <c r="BM3" s="15">
        <v>36</v>
      </c>
      <c r="BO3" s="16" t="s">
        <v>14</v>
      </c>
    </row>
    <row r="4" spans="3:68" hidden="1" x14ac:dyDescent="0.2">
      <c r="AI4" s="26"/>
      <c r="AJ4" s="26" t="s">
        <v>15</v>
      </c>
      <c r="AK4" s="26" t="s">
        <v>16</v>
      </c>
      <c r="AL4" s="1" t="s">
        <v>17</v>
      </c>
      <c r="AN4" s="18" t="s">
        <v>18</v>
      </c>
      <c r="AO4" s="19">
        <v>5</v>
      </c>
      <c r="AP4" s="19" t="s">
        <v>19</v>
      </c>
      <c r="AQ4" s="20">
        <v>1</v>
      </c>
      <c r="AR4" s="20">
        <v>1</v>
      </c>
      <c r="AS4" s="21">
        <v>1.01</v>
      </c>
      <c r="AT4" s="21">
        <v>1.01</v>
      </c>
      <c r="AU4" s="21">
        <v>1.02</v>
      </c>
      <c r="AV4" s="21">
        <v>1.02</v>
      </c>
      <c r="AW4" s="21">
        <v>1.0149999999999999</v>
      </c>
      <c r="AX4" s="21">
        <v>1.0149999999999999</v>
      </c>
      <c r="AY4" s="21">
        <v>1.0024999999999999</v>
      </c>
      <c r="AZ4" s="20">
        <v>1</v>
      </c>
      <c r="BA4" s="21">
        <v>1.01</v>
      </c>
      <c r="BB4" s="21">
        <v>1.02</v>
      </c>
      <c r="BC4" s="21">
        <v>1.01</v>
      </c>
      <c r="BD4" s="21">
        <v>1.01</v>
      </c>
      <c r="BE4" s="21">
        <v>1.01</v>
      </c>
      <c r="BF4" s="21">
        <v>1.02</v>
      </c>
      <c r="BG4" s="21">
        <v>1.02</v>
      </c>
      <c r="BH4" s="21">
        <v>1.02</v>
      </c>
      <c r="BI4" s="21">
        <v>1.03</v>
      </c>
      <c r="BJ4" s="21">
        <v>1.03</v>
      </c>
      <c r="BK4" s="21">
        <v>1.03</v>
      </c>
      <c r="BL4" s="21">
        <v>1.03</v>
      </c>
      <c r="BM4" s="21">
        <v>1.0249999999999999</v>
      </c>
      <c r="BN4" s="19" t="s">
        <v>19</v>
      </c>
      <c r="BO4" s="20">
        <v>0.02</v>
      </c>
      <c r="BP4" s="19" t="s">
        <v>20</v>
      </c>
    </row>
    <row r="5" spans="3:68" hidden="1" x14ac:dyDescent="0.2">
      <c r="C5" s="19" t="s">
        <v>21</v>
      </c>
      <c r="D5" s="19"/>
      <c r="E5" s="19"/>
      <c r="F5" s="19"/>
      <c r="G5" s="19"/>
      <c r="H5" s="19"/>
      <c r="I5" s="19"/>
      <c r="J5" s="22">
        <v>0.1</v>
      </c>
      <c r="AB5" s="1"/>
      <c r="AC5" s="3"/>
      <c r="AD5" s="3"/>
      <c r="AE5" s="3"/>
      <c r="AF5" s="3"/>
      <c r="AG5" s="3"/>
      <c r="AI5" s="26" t="s">
        <v>22</v>
      </c>
      <c r="AJ5" s="26">
        <v>109</v>
      </c>
      <c r="AK5" s="26">
        <v>105</v>
      </c>
      <c r="AN5" s="18" t="s">
        <v>23</v>
      </c>
      <c r="AO5" s="19">
        <v>6</v>
      </c>
      <c r="AP5" s="19" t="s">
        <v>24</v>
      </c>
      <c r="AQ5" s="20">
        <v>1</v>
      </c>
      <c r="AR5" s="20">
        <v>1</v>
      </c>
      <c r="AS5" s="21">
        <v>1.01</v>
      </c>
      <c r="AT5" s="21">
        <v>1.01</v>
      </c>
      <c r="AU5" s="21">
        <v>1.02</v>
      </c>
      <c r="AV5" s="21">
        <v>1.02</v>
      </c>
      <c r="AW5" s="21">
        <v>1.0149999999999999</v>
      </c>
      <c r="AX5" s="21">
        <v>1.0149999999999999</v>
      </c>
      <c r="AY5" s="21">
        <v>1</v>
      </c>
      <c r="AZ5" s="20">
        <v>1</v>
      </c>
      <c r="BA5" s="21">
        <v>1.01</v>
      </c>
      <c r="BB5" s="21">
        <v>1.02</v>
      </c>
      <c r="BC5" s="21">
        <v>1.01</v>
      </c>
      <c r="BD5" s="21">
        <v>1.01</v>
      </c>
      <c r="BE5" s="21">
        <v>1.01</v>
      </c>
      <c r="BF5" s="21">
        <v>1.02</v>
      </c>
      <c r="BG5" s="21">
        <v>1.02</v>
      </c>
      <c r="BH5" s="21">
        <v>1.02</v>
      </c>
      <c r="BI5" s="21">
        <v>1.03</v>
      </c>
      <c r="BJ5" s="21">
        <v>1.03</v>
      </c>
      <c r="BK5" s="21">
        <v>1.03</v>
      </c>
      <c r="BL5" s="21">
        <v>1.03</v>
      </c>
      <c r="BM5" s="21">
        <v>1.0249999999999999</v>
      </c>
      <c r="BN5" s="19" t="s">
        <v>24</v>
      </c>
      <c r="BO5" s="20">
        <v>0.05</v>
      </c>
      <c r="BP5" s="19" t="s">
        <v>25</v>
      </c>
    </row>
    <row r="6" spans="3:68" hidden="1" x14ac:dyDescent="0.2">
      <c r="J6" s="23"/>
      <c r="AB6" s="1"/>
      <c r="AC6" s="3"/>
      <c r="AD6" s="3"/>
      <c r="AE6" s="3"/>
      <c r="AF6" s="249" t="s">
        <v>26</v>
      </c>
      <c r="AG6" s="26">
        <v>100</v>
      </c>
      <c r="AH6" s="26"/>
      <c r="AI6" s="26" t="s">
        <v>27</v>
      </c>
      <c r="AJ6" s="26">
        <v>108</v>
      </c>
      <c r="AK6" s="26">
        <v>104</v>
      </c>
      <c r="AN6" s="18" t="s">
        <v>28</v>
      </c>
      <c r="AO6" s="19">
        <v>1</v>
      </c>
      <c r="AP6" s="19" t="s">
        <v>19</v>
      </c>
      <c r="AQ6" s="20">
        <v>1</v>
      </c>
      <c r="AR6" s="20">
        <v>1</v>
      </c>
      <c r="AS6" s="21">
        <v>1.01</v>
      </c>
      <c r="AT6" s="21">
        <v>1.01</v>
      </c>
      <c r="AU6" s="21">
        <v>1.02</v>
      </c>
      <c r="AV6" s="21">
        <v>1.02</v>
      </c>
      <c r="AW6" s="21">
        <v>1.0149999999999999</v>
      </c>
      <c r="AX6" s="21">
        <v>1.0149999999999999</v>
      </c>
      <c r="AY6" s="21">
        <v>1.0024999999999999</v>
      </c>
      <c r="AZ6" s="20">
        <v>1</v>
      </c>
      <c r="BA6" s="21">
        <v>1.01</v>
      </c>
      <c r="BB6" s="21">
        <v>1.02</v>
      </c>
      <c r="BC6" s="21">
        <v>1.01</v>
      </c>
      <c r="BD6" s="21">
        <v>1.01</v>
      </c>
      <c r="BE6" s="21">
        <v>1.01</v>
      </c>
      <c r="BF6" s="21">
        <v>1.02</v>
      </c>
      <c r="BG6" s="21">
        <v>1.02</v>
      </c>
      <c r="BH6" s="21">
        <v>1.02</v>
      </c>
      <c r="BI6" s="21">
        <v>1.03</v>
      </c>
      <c r="BJ6" s="21">
        <v>1.03</v>
      </c>
      <c r="BK6" s="21">
        <v>1.03</v>
      </c>
      <c r="BL6" s="21">
        <v>1.03</v>
      </c>
      <c r="BM6" s="21">
        <v>1.0249999999999999</v>
      </c>
      <c r="BN6" s="19" t="s">
        <v>19</v>
      </c>
      <c r="BO6" s="20">
        <v>0.05</v>
      </c>
      <c r="BP6" s="19" t="s">
        <v>29</v>
      </c>
    </row>
    <row r="7" spans="3:68" hidden="1" x14ac:dyDescent="0.2">
      <c r="J7" s="23"/>
      <c r="AB7" s="1"/>
      <c r="AC7" s="3"/>
      <c r="AD7" s="3"/>
      <c r="AE7" s="3"/>
      <c r="AF7" s="3"/>
      <c r="AG7" s="3"/>
      <c r="AI7" s="26" t="s">
        <v>30</v>
      </c>
      <c r="AJ7" s="26">
        <v>107</v>
      </c>
      <c r="AK7" s="26">
        <v>103</v>
      </c>
      <c r="AN7" s="18" t="s">
        <v>31</v>
      </c>
      <c r="AO7" s="19">
        <v>1</v>
      </c>
      <c r="AP7" s="19" t="s">
        <v>19</v>
      </c>
      <c r="AQ7" s="20">
        <v>1</v>
      </c>
      <c r="AR7" s="20">
        <v>1</v>
      </c>
      <c r="AS7" s="21">
        <v>1.01</v>
      </c>
      <c r="AT7" s="21">
        <v>1.01</v>
      </c>
      <c r="AU7" s="21">
        <v>1.02</v>
      </c>
      <c r="AV7" s="21">
        <v>1.02</v>
      </c>
      <c r="AW7" s="21">
        <v>1.0149999999999999</v>
      </c>
      <c r="AX7" s="21">
        <v>1.0149999999999999</v>
      </c>
      <c r="AY7" s="21">
        <v>1.0024999999999999</v>
      </c>
      <c r="AZ7" s="20">
        <v>1</v>
      </c>
      <c r="BA7" s="21">
        <v>1.01</v>
      </c>
      <c r="BB7" s="21">
        <v>1.02</v>
      </c>
      <c r="BC7" s="21">
        <v>1.01</v>
      </c>
      <c r="BD7" s="21">
        <v>1.01</v>
      </c>
      <c r="BE7" s="21">
        <v>1.01</v>
      </c>
      <c r="BF7" s="21">
        <v>1.02</v>
      </c>
      <c r="BG7" s="21">
        <v>1.02</v>
      </c>
      <c r="BH7" s="21">
        <v>1.02</v>
      </c>
      <c r="BI7" s="21">
        <v>1.03</v>
      </c>
      <c r="BJ7" s="21">
        <v>1.03</v>
      </c>
      <c r="BK7" s="21">
        <v>1.03</v>
      </c>
      <c r="BL7" s="21">
        <v>1.03</v>
      </c>
      <c r="BM7" s="21">
        <v>1.0249999999999999</v>
      </c>
      <c r="BN7" s="19" t="s">
        <v>19</v>
      </c>
      <c r="BO7" s="20">
        <v>0.05</v>
      </c>
      <c r="BP7" s="19" t="s">
        <v>32</v>
      </c>
    </row>
    <row r="8" spans="3:68" hidden="1" x14ac:dyDescent="0.2">
      <c r="J8" s="23"/>
      <c r="AB8" s="1"/>
      <c r="AC8" s="3"/>
      <c r="AD8" s="3"/>
      <c r="AE8" s="3"/>
      <c r="AF8" s="3"/>
      <c r="AG8" s="3"/>
      <c r="AI8" s="26" t="s">
        <v>33</v>
      </c>
      <c r="AJ8" s="26">
        <v>106</v>
      </c>
      <c r="AK8" s="26">
        <v>101</v>
      </c>
      <c r="AN8" s="18" t="s">
        <v>34</v>
      </c>
      <c r="AO8" s="19">
        <v>2</v>
      </c>
      <c r="AP8" s="19" t="s">
        <v>24</v>
      </c>
      <c r="AQ8" s="20">
        <v>1</v>
      </c>
      <c r="AR8" s="20">
        <v>1</v>
      </c>
      <c r="AS8" s="21">
        <v>1.01</v>
      </c>
      <c r="AT8" s="21">
        <v>1.01</v>
      </c>
      <c r="AU8" s="21">
        <v>1.02</v>
      </c>
      <c r="AV8" s="21">
        <v>1.02</v>
      </c>
      <c r="AW8" s="21">
        <v>1.0149999999999999</v>
      </c>
      <c r="AX8" s="21">
        <v>1.0149999999999999</v>
      </c>
      <c r="AY8" s="21">
        <v>1</v>
      </c>
      <c r="AZ8" s="20">
        <v>1</v>
      </c>
      <c r="BA8" s="21">
        <v>1.01</v>
      </c>
      <c r="BB8" s="21">
        <v>1.02</v>
      </c>
      <c r="BC8" s="21">
        <v>1.01</v>
      </c>
      <c r="BD8" s="21">
        <v>1.01</v>
      </c>
      <c r="BE8" s="21">
        <v>1.01</v>
      </c>
      <c r="BF8" s="21">
        <v>1.02</v>
      </c>
      <c r="BG8" s="21">
        <v>1.02</v>
      </c>
      <c r="BH8" s="21">
        <v>1.02</v>
      </c>
      <c r="BI8" s="21">
        <v>1.03</v>
      </c>
      <c r="BJ8" s="21">
        <v>1.03</v>
      </c>
      <c r="BK8" s="21">
        <v>1.03</v>
      </c>
      <c r="BL8" s="21">
        <v>1.03</v>
      </c>
      <c r="BM8" s="21">
        <v>1.0249999999999999</v>
      </c>
      <c r="BN8" s="19" t="s">
        <v>24</v>
      </c>
      <c r="BO8" s="28"/>
    </row>
    <row r="9" spans="3:68" hidden="1" x14ac:dyDescent="0.2">
      <c r="J9" s="23"/>
      <c r="X9" s="29" t="s">
        <v>35</v>
      </c>
      <c r="AA9" s="1" t="s">
        <v>36</v>
      </c>
      <c r="AB9" s="1"/>
      <c r="AC9" s="3"/>
      <c r="AD9" s="3"/>
      <c r="AE9" s="3"/>
      <c r="AF9" s="3"/>
      <c r="AG9" s="3"/>
      <c r="AI9" s="249" t="s">
        <v>26</v>
      </c>
      <c r="AJ9" s="26">
        <v>100</v>
      </c>
      <c r="AK9" s="26">
        <v>100</v>
      </c>
      <c r="AN9" s="18" t="s">
        <v>37</v>
      </c>
      <c r="AO9" s="19">
        <v>1</v>
      </c>
      <c r="AP9" s="19" t="s">
        <v>19</v>
      </c>
      <c r="AQ9" s="20">
        <v>1</v>
      </c>
      <c r="AR9" s="20">
        <v>1</v>
      </c>
      <c r="AS9" s="21">
        <v>1.01</v>
      </c>
      <c r="AT9" s="21">
        <v>1.01</v>
      </c>
      <c r="AU9" s="21">
        <v>1.02</v>
      </c>
      <c r="AV9" s="21">
        <v>1.02</v>
      </c>
      <c r="AW9" s="21">
        <v>1.0149999999999999</v>
      </c>
      <c r="AX9" s="21">
        <v>1.0149999999999999</v>
      </c>
      <c r="AY9" s="21">
        <v>1.0024999999999999</v>
      </c>
      <c r="AZ9" s="20">
        <v>1</v>
      </c>
      <c r="BA9" s="21">
        <v>1.01</v>
      </c>
      <c r="BB9" s="21">
        <v>1.02</v>
      </c>
      <c r="BC9" s="21">
        <v>1.01</v>
      </c>
      <c r="BD9" s="21">
        <v>1.01</v>
      </c>
      <c r="BE9" s="21">
        <v>1.01</v>
      </c>
      <c r="BF9" s="21">
        <v>1.02</v>
      </c>
      <c r="BG9" s="21">
        <v>1.02</v>
      </c>
      <c r="BH9" s="21">
        <v>1.02</v>
      </c>
      <c r="BI9" s="21">
        <v>1.03</v>
      </c>
      <c r="BJ9" s="21">
        <v>1.03</v>
      </c>
      <c r="BK9" s="21">
        <v>1.03</v>
      </c>
      <c r="BL9" s="21">
        <v>1.03</v>
      </c>
      <c r="BM9" s="21">
        <v>1.0249999999999999</v>
      </c>
      <c r="BN9" s="19" t="s">
        <v>19</v>
      </c>
      <c r="BO9" s="28"/>
    </row>
    <row r="10" spans="3:68" hidden="1" x14ac:dyDescent="0.2">
      <c r="J10" s="23"/>
      <c r="L10" s="30"/>
      <c r="V10" s="263" t="s">
        <v>38</v>
      </c>
      <c r="W10" s="264">
        <f t="shared" ref="W10:W28" si="0">Y10/$Y$29</f>
        <v>0</v>
      </c>
      <c r="X10" s="265">
        <v>101</v>
      </c>
      <c r="Y10" s="216">
        <f>COUNTIF($H$40:$H$318,X10)</f>
        <v>0</v>
      </c>
      <c r="Z10" s="35">
        <f t="shared" ref="Z10:Z28" si="1">X10*Y10</f>
        <v>0</v>
      </c>
      <c r="AA10" s="36">
        <v>113</v>
      </c>
      <c r="AB10" s="1"/>
      <c r="AC10" s="3"/>
      <c r="AD10" s="3"/>
      <c r="AE10" s="3"/>
      <c r="AF10" s="3"/>
      <c r="AG10" s="3"/>
      <c r="AH10" s="37"/>
      <c r="AI10" s="250" t="s">
        <v>39</v>
      </c>
      <c r="AJ10" s="26">
        <v>101</v>
      </c>
      <c r="AK10" s="26">
        <v>102</v>
      </c>
      <c r="AL10" s="39"/>
      <c r="AN10" s="18" t="s">
        <v>40</v>
      </c>
      <c r="AO10" s="19">
        <v>2</v>
      </c>
      <c r="AP10" s="19" t="s">
        <v>24</v>
      </c>
      <c r="AQ10" s="20">
        <v>1</v>
      </c>
      <c r="AR10" s="20">
        <v>1</v>
      </c>
      <c r="AS10" s="21">
        <v>1.01</v>
      </c>
      <c r="AT10" s="21">
        <v>1.01</v>
      </c>
      <c r="AU10" s="21">
        <v>1.02</v>
      </c>
      <c r="AV10" s="21">
        <v>1.02</v>
      </c>
      <c r="AW10" s="21">
        <v>1.0149999999999999</v>
      </c>
      <c r="AX10" s="21">
        <v>1.0149999999999999</v>
      </c>
      <c r="AY10" s="21">
        <v>1</v>
      </c>
      <c r="AZ10" s="20">
        <v>1</v>
      </c>
      <c r="BA10" s="21">
        <v>1.01</v>
      </c>
      <c r="BB10" s="21">
        <v>1.02</v>
      </c>
      <c r="BC10" s="21">
        <v>1.01</v>
      </c>
      <c r="BD10" s="21">
        <v>1.01</v>
      </c>
      <c r="BE10" s="21">
        <v>1.01</v>
      </c>
      <c r="BF10" s="21">
        <v>1.02</v>
      </c>
      <c r="BG10" s="21">
        <v>1.02</v>
      </c>
      <c r="BH10" s="21">
        <v>1.02</v>
      </c>
      <c r="BI10" s="21">
        <v>1.03</v>
      </c>
      <c r="BJ10" s="21">
        <v>1.03</v>
      </c>
      <c r="BK10" s="21">
        <v>1.03</v>
      </c>
      <c r="BL10" s="21">
        <v>1.03</v>
      </c>
      <c r="BM10" s="21">
        <v>1.0249999999999999</v>
      </c>
      <c r="BN10" s="19" t="s">
        <v>24</v>
      </c>
      <c r="BO10" s="28"/>
    </row>
    <row r="11" spans="3:68" hidden="1" x14ac:dyDescent="0.2">
      <c r="J11" s="23"/>
      <c r="L11" s="40"/>
      <c r="O11" s="39"/>
      <c r="V11" s="266" t="s">
        <v>41</v>
      </c>
      <c r="W11" s="264">
        <f t="shared" si="0"/>
        <v>0</v>
      </c>
      <c r="X11" s="265">
        <v>66</v>
      </c>
      <c r="Y11" s="26">
        <f>COUNTIF($H$40:$H$318,X11)</f>
        <v>0</v>
      </c>
      <c r="Z11" s="35">
        <f t="shared" si="1"/>
        <v>0</v>
      </c>
      <c r="AA11" s="36">
        <v>78</v>
      </c>
      <c r="AB11" s="1"/>
      <c r="AC11" s="3"/>
      <c r="AD11" s="3"/>
      <c r="AE11" s="3"/>
      <c r="AF11" s="3"/>
      <c r="AG11" s="3"/>
      <c r="AH11" s="37"/>
      <c r="AI11" s="26" t="s">
        <v>42</v>
      </c>
      <c r="AJ11" s="26">
        <v>102</v>
      </c>
      <c r="AK11" s="26">
        <v>106</v>
      </c>
      <c r="AL11" s="39"/>
      <c r="AN11" s="18" t="s">
        <v>43</v>
      </c>
      <c r="AO11" s="19">
        <v>1</v>
      </c>
      <c r="AP11" s="19" t="s">
        <v>19</v>
      </c>
      <c r="AQ11" s="20">
        <v>1</v>
      </c>
      <c r="AR11" s="20">
        <v>1</v>
      </c>
      <c r="AS11" s="21">
        <v>1.01</v>
      </c>
      <c r="AT11" s="21">
        <v>1.01</v>
      </c>
      <c r="AU11" s="21">
        <v>1.02</v>
      </c>
      <c r="AV11" s="21">
        <v>1.02</v>
      </c>
      <c r="AW11" s="21">
        <v>1.0149999999999999</v>
      </c>
      <c r="AX11" s="21">
        <v>1.0149999999999999</v>
      </c>
      <c r="AY11" s="21">
        <v>1.0024999999999999</v>
      </c>
      <c r="AZ11" s="20">
        <v>1</v>
      </c>
      <c r="BA11" s="21">
        <v>1.01</v>
      </c>
      <c r="BB11" s="21">
        <v>1.02</v>
      </c>
      <c r="BC11" s="21">
        <v>1.01</v>
      </c>
      <c r="BD11" s="21">
        <v>1.01</v>
      </c>
      <c r="BE11" s="21">
        <v>1.01</v>
      </c>
      <c r="BF11" s="21">
        <v>1.02</v>
      </c>
      <c r="BG11" s="21">
        <v>1.02</v>
      </c>
      <c r="BH11" s="21">
        <v>1.02</v>
      </c>
      <c r="BI11" s="21">
        <v>1.03</v>
      </c>
      <c r="BJ11" s="21">
        <v>1.03</v>
      </c>
      <c r="BK11" s="21">
        <v>1.03</v>
      </c>
      <c r="BL11" s="21">
        <v>1.03</v>
      </c>
      <c r="BM11" s="21">
        <v>1.0249999999999999</v>
      </c>
      <c r="BN11" s="19" t="s">
        <v>19</v>
      </c>
      <c r="BO11" s="28"/>
    </row>
    <row r="12" spans="3:68" hidden="1" x14ac:dyDescent="0.2">
      <c r="J12" s="23"/>
      <c r="V12" s="266" t="s">
        <v>44</v>
      </c>
      <c r="W12" s="264">
        <f t="shared" si="0"/>
        <v>0</v>
      </c>
      <c r="X12" s="265">
        <v>52</v>
      </c>
      <c r="Y12" s="26">
        <f>COUNTIF($H$40:$H$318,X12)</f>
        <v>0</v>
      </c>
      <c r="Z12" s="35">
        <f t="shared" si="1"/>
        <v>0</v>
      </c>
      <c r="AA12" s="36">
        <v>60</v>
      </c>
      <c r="AB12" s="1"/>
      <c r="AC12" s="3"/>
      <c r="AD12" s="3"/>
      <c r="AE12" s="3"/>
      <c r="AF12" s="3"/>
      <c r="AG12" s="3"/>
      <c r="AH12" s="37"/>
      <c r="AI12" s="26" t="s">
        <v>45</v>
      </c>
      <c r="AJ12" s="26">
        <v>103</v>
      </c>
      <c r="AK12" s="26">
        <v>107</v>
      </c>
      <c r="AL12" s="39"/>
      <c r="AN12" s="18" t="s">
        <v>46</v>
      </c>
      <c r="AO12" s="19">
        <v>2</v>
      </c>
      <c r="AP12" s="19" t="s">
        <v>24</v>
      </c>
      <c r="AQ12" s="20">
        <v>1</v>
      </c>
      <c r="AR12" s="20">
        <v>1</v>
      </c>
      <c r="AS12" s="21">
        <v>1.01</v>
      </c>
      <c r="AT12" s="21">
        <v>1.01</v>
      </c>
      <c r="AU12" s="21">
        <v>1.02</v>
      </c>
      <c r="AV12" s="21">
        <v>1.02</v>
      </c>
      <c r="AW12" s="21">
        <v>1.0149999999999999</v>
      </c>
      <c r="AX12" s="21">
        <v>1.0149999999999999</v>
      </c>
      <c r="AY12" s="21">
        <v>1</v>
      </c>
      <c r="AZ12" s="20">
        <v>1</v>
      </c>
      <c r="BA12" s="21">
        <v>1.01</v>
      </c>
      <c r="BB12" s="21">
        <v>1.02</v>
      </c>
      <c r="BC12" s="21">
        <v>1.01</v>
      </c>
      <c r="BD12" s="21">
        <v>1.01</v>
      </c>
      <c r="BE12" s="21">
        <v>1.01</v>
      </c>
      <c r="BF12" s="21">
        <v>1.02</v>
      </c>
      <c r="BG12" s="21">
        <v>1.02</v>
      </c>
      <c r="BH12" s="21">
        <v>1.02</v>
      </c>
      <c r="BI12" s="21">
        <v>1.03</v>
      </c>
      <c r="BJ12" s="21">
        <v>1.03</v>
      </c>
      <c r="BK12" s="21">
        <v>1.03</v>
      </c>
      <c r="BL12" s="21">
        <v>1.03</v>
      </c>
      <c r="BM12" s="21">
        <v>1.0249999999999999</v>
      </c>
      <c r="BN12" s="19" t="s">
        <v>24</v>
      </c>
      <c r="BO12" s="28"/>
    </row>
    <row r="13" spans="3:68" hidden="1" x14ac:dyDescent="0.2">
      <c r="J13" s="23"/>
      <c r="V13" s="266" t="s">
        <v>47</v>
      </c>
      <c r="W13" s="264">
        <f t="shared" si="0"/>
        <v>0</v>
      </c>
      <c r="X13" s="265">
        <v>63</v>
      </c>
      <c r="Y13" s="26">
        <f>COUNTIF($H$40:$H$318,X13)/2</f>
        <v>0</v>
      </c>
      <c r="Z13" s="35">
        <f t="shared" si="1"/>
        <v>0</v>
      </c>
      <c r="AA13" s="36">
        <v>74</v>
      </c>
      <c r="AB13" s="1"/>
      <c r="AC13" s="3"/>
      <c r="AD13" s="3"/>
      <c r="AE13" s="3"/>
      <c r="AF13" s="3"/>
      <c r="AG13" s="3"/>
      <c r="AH13" s="37"/>
      <c r="AI13" s="26" t="s">
        <v>10</v>
      </c>
      <c r="AJ13" s="26">
        <v>104</v>
      </c>
      <c r="AK13" s="26">
        <v>108</v>
      </c>
      <c r="AL13" s="39"/>
      <c r="AN13" s="18" t="s">
        <v>48</v>
      </c>
      <c r="AO13" s="19">
        <v>1</v>
      </c>
      <c r="AP13" s="19" t="s">
        <v>19</v>
      </c>
      <c r="AQ13" s="20">
        <v>1</v>
      </c>
      <c r="AR13" s="20">
        <v>1</v>
      </c>
      <c r="AS13" s="21">
        <v>1.01</v>
      </c>
      <c r="AT13" s="21">
        <v>1.01</v>
      </c>
      <c r="AU13" s="21">
        <v>1.02</v>
      </c>
      <c r="AV13" s="21">
        <v>1.02</v>
      </c>
      <c r="AW13" s="21">
        <v>1.0149999999999999</v>
      </c>
      <c r="AX13" s="21">
        <v>1.0149999999999999</v>
      </c>
      <c r="AY13" s="21">
        <v>1.0024999999999999</v>
      </c>
      <c r="AZ13" s="20">
        <v>1</v>
      </c>
      <c r="BA13" s="21">
        <v>1.01</v>
      </c>
      <c r="BB13" s="21">
        <v>1.02</v>
      </c>
      <c r="BC13" s="21">
        <v>1.01</v>
      </c>
      <c r="BD13" s="21">
        <v>1.01</v>
      </c>
      <c r="BE13" s="21">
        <v>1.01</v>
      </c>
      <c r="BF13" s="21">
        <v>1.02</v>
      </c>
      <c r="BG13" s="21">
        <v>1.02</v>
      </c>
      <c r="BH13" s="21">
        <v>1.02</v>
      </c>
      <c r="BI13" s="21">
        <v>1.03</v>
      </c>
      <c r="BJ13" s="21">
        <v>1.03</v>
      </c>
      <c r="BK13" s="21">
        <v>1.03</v>
      </c>
      <c r="BL13" s="21">
        <v>1.03</v>
      </c>
      <c r="BM13" s="21">
        <v>1.0249999999999999</v>
      </c>
      <c r="BN13" s="19" t="s">
        <v>19</v>
      </c>
      <c r="BO13" s="28"/>
    </row>
    <row r="14" spans="3:68" hidden="1" x14ac:dyDescent="0.2">
      <c r="J14" s="23"/>
      <c r="V14" s="266" t="s">
        <v>49</v>
      </c>
      <c r="W14" s="264">
        <f t="shared" si="0"/>
        <v>0</v>
      </c>
      <c r="X14" s="265">
        <v>57</v>
      </c>
      <c r="Y14" s="26">
        <f>COUNTIF($H$40:$H$318,X14)</f>
        <v>0</v>
      </c>
      <c r="Z14" s="35">
        <f t="shared" si="1"/>
        <v>0</v>
      </c>
      <c r="AA14" s="36">
        <v>67</v>
      </c>
      <c r="AB14" s="1"/>
      <c r="AC14" s="3"/>
      <c r="AD14" s="3"/>
      <c r="AE14" s="3"/>
      <c r="AF14" s="3"/>
      <c r="AG14" s="3"/>
      <c r="AH14" s="37"/>
      <c r="AI14" s="26" t="s">
        <v>11</v>
      </c>
      <c r="AJ14" s="26">
        <v>105</v>
      </c>
      <c r="AK14" s="26">
        <v>109</v>
      </c>
      <c r="AL14" s="39"/>
      <c r="AN14" s="18" t="s">
        <v>50</v>
      </c>
      <c r="AO14" s="19">
        <v>2</v>
      </c>
      <c r="AP14" s="19" t="s">
        <v>24</v>
      </c>
      <c r="AQ14" s="20">
        <v>1</v>
      </c>
      <c r="AR14" s="20">
        <v>1</v>
      </c>
      <c r="AS14" s="21">
        <v>1.01</v>
      </c>
      <c r="AT14" s="21">
        <v>1.01</v>
      </c>
      <c r="AU14" s="21">
        <v>1.02</v>
      </c>
      <c r="AV14" s="21">
        <v>1.02</v>
      </c>
      <c r="AW14" s="21">
        <v>1.0149999999999999</v>
      </c>
      <c r="AX14" s="21">
        <v>1.0149999999999999</v>
      </c>
      <c r="AY14" s="21">
        <v>1</v>
      </c>
      <c r="AZ14" s="20">
        <v>1</v>
      </c>
      <c r="BA14" s="21">
        <v>1.01</v>
      </c>
      <c r="BB14" s="21">
        <v>1.02</v>
      </c>
      <c r="BC14" s="21">
        <v>1.01</v>
      </c>
      <c r="BD14" s="21">
        <v>1.01</v>
      </c>
      <c r="BE14" s="21">
        <v>1.01</v>
      </c>
      <c r="BF14" s="21">
        <v>1.02</v>
      </c>
      <c r="BG14" s="21">
        <v>1.02</v>
      </c>
      <c r="BH14" s="21">
        <v>1.02</v>
      </c>
      <c r="BI14" s="21">
        <v>1.03</v>
      </c>
      <c r="BJ14" s="21">
        <v>1.03</v>
      </c>
      <c r="BK14" s="21">
        <v>1.03</v>
      </c>
      <c r="BL14" s="21">
        <v>1.03</v>
      </c>
      <c r="BM14" s="21">
        <v>1.0249999999999999</v>
      </c>
      <c r="BN14" s="19" t="s">
        <v>24</v>
      </c>
      <c r="BO14" s="28"/>
    </row>
    <row r="15" spans="3:68" hidden="1" x14ac:dyDescent="0.2">
      <c r="J15" s="23"/>
      <c r="V15" s="266" t="s">
        <v>51</v>
      </c>
      <c r="W15" s="264">
        <f t="shared" si="0"/>
        <v>0</v>
      </c>
      <c r="X15" s="265">
        <v>63</v>
      </c>
      <c r="Y15" s="26">
        <f>COUNTIF($H$40:$H$318,X15)/2</f>
        <v>0</v>
      </c>
      <c r="Z15" s="35">
        <f t="shared" si="1"/>
        <v>0</v>
      </c>
      <c r="AA15" s="36">
        <v>71</v>
      </c>
      <c r="AB15" s="1"/>
      <c r="AC15" s="3"/>
      <c r="AD15" s="3"/>
      <c r="AE15" s="3"/>
      <c r="AF15" s="3"/>
      <c r="AG15" s="3"/>
      <c r="AH15" s="37"/>
      <c r="AL15" s="39"/>
      <c r="AN15" s="18" t="s">
        <v>52</v>
      </c>
      <c r="AO15" s="19">
        <v>1</v>
      </c>
      <c r="AP15" s="19" t="s">
        <v>19</v>
      </c>
      <c r="AQ15" s="20">
        <v>1</v>
      </c>
      <c r="AR15" s="20">
        <v>1</v>
      </c>
      <c r="AS15" s="21">
        <v>1.01</v>
      </c>
      <c r="AT15" s="21">
        <v>1.01</v>
      </c>
      <c r="AU15" s="21">
        <v>1.02</v>
      </c>
      <c r="AV15" s="21">
        <v>1.02</v>
      </c>
      <c r="AW15" s="21">
        <v>1.0149999999999999</v>
      </c>
      <c r="AX15" s="21">
        <v>1.0149999999999999</v>
      </c>
      <c r="AY15" s="21">
        <v>1.0024999999999999</v>
      </c>
      <c r="AZ15" s="20">
        <v>1</v>
      </c>
      <c r="BA15" s="21">
        <v>1.01</v>
      </c>
      <c r="BB15" s="21">
        <v>1.02</v>
      </c>
      <c r="BC15" s="21">
        <v>1.01</v>
      </c>
      <c r="BD15" s="21">
        <v>1.01</v>
      </c>
      <c r="BE15" s="21">
        <v>1.01</v>
      </c>
      <c r="BF15" s="21">
        <v>1.02</v>
      </c>
      <c r="BG15" s="21">
        <v>1.02</v>
      </c>
      <c r="BH15" s="21">
        <v>1.02</v>
      </c>
      <c r="BI15" s="21">
        <v>1.03</v>
      </c>
      <c r="BJ15" s="21">
        <v>1.03</v>
      </c>
      <c r="BK15" s="21">
        <v>1.03</v>
      </c>
      <c r="BL15" s="21">
        <v>1.03</v>
      </c>
      <c r="BM15" s="21">
        <v>1.0249999999999999</v>
      </c>
      <c r="BN15" s="19" t="s">
        <v>19</v>
      </c>
      <c r="BO15" s="28"/>
    </row>
    <row r="16" spans="3:68" hidden="1" x14ac:dyDescent="0.2">
      <c r="J16" s="23"/>
      <c r="V16" s="267" t="s">
        <v>53</v>
      </c>
      <c r="W16" s="268">
        <f t="shared" si="0"/>
        <v>0</v>
      </c>
      <c r="X16" s="265">
        <v>85</v>
      </c>
      <c r="Y16" s="216">
        <f>COUNTIF($H$40:$H$318,X16)</f>
        <v>0</v>
      </c>
      <c r="Z16" s="35">
        <f t="shared" si="1"/>
        <v>0</v>
      </c>
      <c r="AA16" s="36">
        <v>97</v>
      </c>
      <c r="AB16" s="1"/>
      <c r="AC16" s="3"/>
      <c r="AD16" s="3"/>
      <c r="AE16" s="3"/>
      <c r="AF16" s="3"/>
      <c r="AG16" s="3"/>
      <c r="AH16" s="37"/>
      <c r="AL16" s="39"/>
      <c r="AN16" s="18" t="s">
        <v>54</v>
      </c>
      <c r="AO16" s="19">
        <v>2</v>
      </c>
      <c r="AP16" s="19" t="s">
        <v>24</v>
      </c>
      <c r="AQ16" s="20">
        <v>1</v>
      </c>
      <c r="AR16" s="20">
        <v>1</v>
      </c>
      <c r="AS16" s="21">
        <v>1.01</v>
      </c>
      <c r="AT16" s="21">
        <v>1.01</v>
      </c>
      <c r="AU16" s="21">
        <v>1.02</v>
      </c>
      <c r="AV16" s="21">
        <v>1.02</v>
      </c>
      <c r="AW16" s="21">
        <v>1.0149999999999999</v>
      </c>
      <c r="AX16" s="21">
        <v>1.0149999999999999</v>
      </c>
      <c r="AY16" s="21">
        <v>1</v>
      </c>
      <c r="AZ16" s="20">
        <v>1</v>
      </c>
      <c r="BA16" s="21">
        <v>1.01</v>
      </c>
      <c r="BB16" s="21">
        <v>1.02</v>
      </c>
      <c r="BC16" s="21">
        <v>1.01</v>
      </c>
      <c r="BD16" s="21">
        <v>1.01</v>
      </c>
      <c r="BE16" s="21">
        <v>1.01</v>
      </c>
      <c r="BF16" s="21">
        <v>1.02</v>
      </c>
      <c r="BG16" s="21">
        <v>1.02</v>
      </c>
      <c r="BH16" s="21">
        <v>1.02</v>
      </c>
      <c r="BI16" s="21">
        <v>1.03</v>
      </c>
      <c r="BJ16" s="21">
        <v>1.03</v>
      </c>
      <c r="BK16" s="21">
        <v>1.03</v>
      </c>
      <c r="BL16" s="21">
        <v>1.03</v>
      </c>
      <c r="BM16" s="21">
        <v>1.0249999999999999</v>
      </c>
      <c r="BN16" s="19" t="s">
        <v>24</v>
      </c>
      <c r="BO16" s="28"/>
    </row>
    <row r="17" spans="3:67" hidden="1" x14ac:dyDescent="0.2">
      <c r="J17" s="23"/>
      <c r="V17" s="266" t="s">
        <v>55</v>
      </c>
      <c r="W17" s="264">
        <f t="shared" si="0"/>
        <v>0.1015531660692951</v>
      </c>
      <c r="X17" s="265">
        <v>74</v>
      </c>
      <c r="Y17" s="269">
        <f>COUNTIF($H$40:$H$318,X17)/3</f>
        <v>28.333333333333332</v>
      </c>
      <c r="Z17" s="35">
        <f t="shared" si="1"/>
        <v>2096.6666666666665</v>
      </c>
      <c r="AA17" s="36">
        <v>85</v>
      </c>
      <c r="AB17" s="1"/>
      <c r="AC17" s="3"/>
      <c r="AD17" s="3"/>
      <c r="AE17" s="3"/>
      <c r="AF17" s="3"/>
      <c r="AG17" s="3"/>
      <c r="AH17" s="37"/>
      <c r="AL17" s="39"/>
      <c r="AN17" s="18" t="s">
        <v>56</v>
      </c>
      <c r="AO17" s="19">
        <v>1</v>
      </c>
      <c r="AP17" s="19" t="s">
        <v>19</v>
      </c>
      <c r="AQ17" s="20">
        <v>1</v>
      </c>
      <c r="AR17" s="20">
        <v>1</v>
      </c>
      <c r="AS17" s="21">
        <v>1.01</v>
      </c>
      <c r="AT17" s="21">
        <v>1.01</v>
      </c>
      <c r="AU17" s="21">
        <v>1.02</v>
      </c>
      <c r="AV17" s="21">
        <v>1.02</v>
      </c>
      <c r="AW17" s="21">
        <v>1.0149999999999999</v>
      </c>
      <c r="AX17" s="21">
        <v>1.0149999999999999</v>
      </c>
      <c r="AY17" s="21">
        <v>1.0024999999999999</v>
      </c>
      <c r="AZ17" s="20">
        <v>1</v>
      </c>
      <c r="BA17" s="21">
        <v>1.01</v>
      </c>
      <c r="BB17" s="21">
        <v>1.02</v>
      </c>
      <c r="BC17" s="21">
        <v>1.01</v>
      </c>
      <c r="BD17" s="21">
        <v>1.01</v>
      </c>
      <c r="BE17" s="21">
        <v>1.01</v>
      </c>
      <c r="BF17" s="21">
        <v>1.02</v>
      </c>
      <c r="BG17" s="21">
        <v>1.02</v>
      </c>
      <c r="BH17" s="21">
        <v>1.02</v>
      </c>
      <c r="BI17" s="21">
        <v>1.03</v>
      </c>
      <c r="BJ17" s="21">
        <v>1.03</v>
      </c>
      <c r="BK17" s="21">
        <v>1.03</v>
      </c>
      <c r="BL17" s="21">
        <v>1.03</v>
      </c>
      <c r="BM17" s="21">
        <v>1.0249999999999999</v>
      </c>
      <c r="BN17" s="19" t="s">
        <v>19</v>
      </c>
      <c r="BO17" s="28"/>
    </row>
    <row r="18" spans="3:67" hidden="1" x14ac:dyDescent="0.2">
      <c r="I18" s="45">
        <v>23794050</v>
      </c>
      <c r="J18" s="23"/>
      <c r="V18" s="266" t="s">
        <v>57</v>
      </c>
      <c r="W18" s="264">
        <f t="shared" si="0"/>
        <v>9.8566308243727599E-2</v>
      </c>
      <c r="X18" s="265">
        <v>90</v>
      </c>
      <c r="Y18" s="270">
        <f>COUNTIF($H$40:$H$318,X18)/4</f>
        <v>27.5</v>
      </c>
      <c r="Z18" s="35">
        <f t="shared" si="1"/>
        <v>2475</v>
      </c>
      <c r="AA18" s="36">
        <v>101</v>
      </c>
      <c r="AB18" s="1"/>
      <c r="AC18" s="3"/>
      <c r="AD18" s="3"/>
      <c r="AE18" s="3"/>
      <c r="AF18" s="3"/>
      <c r="AG18" s="3"/>
      <c r="AH18" s="37"/>
      <c r="AI18" s="47"/>
      <c r="AL18" s="39"/>
      <c r="AN18" s="18" t="s">
        <v>58</v>
      </c>
      <c r="AO18" s="19">
        <v>2</v>
      </c>
      <c r="AP18" s="19" t="s">
        <v>24</v>
      </c>
      <c r="AQ18" s="20">
        <v>1</v>
      </c>
      <c r="AR18" s="20">
        <v>1</v>
      </c>
      <c r="AS18" s="21">
        <v>1.01</v>
      </c>
      <c r="AT18" s="21">
        <v>1.01</v>
      </c>
      <c r="AU18" s="21">
        <v>1.02</v>
      </c>
      <c r="AV18" s="21">
        <v>1.02</v>
      </c>
      <c r="AW18" s="21">
        <v>1.0149999999999999</v>
      </c>
      <c r="AX18" s="21">
        <v>1.0149999999999999</v>
      </c>
      <c r="AY18" s="21">
        <v>1</v>
      </c>
      <c r="AZ18" s="20">
        <v>1</v>
      </c>
      <c r="BA18" s="21">
        <v>1.01</v>
      </c>
      <c r="BB18" s="21">
        <v>1.02</v>
      </c>
      <c r="BC18" s="21">
        <v>1.01</v>
      </c>
      <c r="BD18" s="21">
        <v>1.01</v>
      </c>
      <c r="BE18" s="21">
        <v>1.01</v>
      </c>
      <c r="BF18" s="21">
        <v>1.02</v>
      </c>
      <c r="BG18" s="21">
        <v>1.02</v>
      </c>
      <c r="BH18" s="21">
        <v>1.02</v>
      </c>
      <c r="BI18" s="21">
        <v>1.03</v>
      </c>
      <c r="BJ18" s="21">
        <v>1.03</v>
      </c>
      <c r="BK18" s="21">
        <v>1.03</v>
      </c>
      <c r="BL18" s="21">
        <v>1.03</v>
      </c>
      <c r="BM18" s="21">
        <v>1.0249999999999999</v>
      </c>
      <c r="BN18" s="19" t="s">
        <v>24</v>
      </c>
      <c r="BO18" s="28"/>
    </row>
    <row r="19" spans="3:67" hidden="1" x14ac:dyDescent="0.2">
      <c r="I19" s="45">
        <f>I18+(I18*5%)</f>
        <v>24983752.5</v>
      </c>
      <c r="J19" s="23"/>
      <c r="V19" s="266" t="s">
        <v>59</v>
      </c>
      <c r="W19" s="264">
        <f t="shared" si="0"/>
        <v>9.8566308243727599E-2</v>
      </c>
      <c r="X19" s="265">
        <v>90</v>
      </c>
      <c r="Y19" s="270">
        <f>COUNTIF($H$40:$H$318,X19)/4</f>
        <v>27.5</v>
      </c>
      <c r="Z19" s="35">
        <f t="shared" si="1"/>
        <v>2475</v>
      </c>
      <c r="AA19" s="36">
        <v>101</v>
      </c>
      <c r="AB19" s="1"/>
      <c r="AC19" s="3"/>
      <c r="AD19" s="3"/>
      <c r="AE19" s="3"/>
      <c r="AF19" s="3"/>
      <c r="AG19" s="3"/>
      <c r="AL19" s="39"/>
      <c r="AN19" s="18" t="s">
        <v>60</v>
      </c>
      <c r="AO19" s="19">
        <v>1</v>
      </c>
      <c r="AP19" s="19" t="s">
        <v>19</v>
      </c>
      <c r="AQ19" s="20">
        <v>1</v>
      </c>
      <c r="AR19" s="20">
        <v>1</v>
      </c>
      <c r="AS19" s="21">
        <v>1.01</v>
      </c>
      <c r="AT19" s="21">
        <v>1.01</v>
      </c>
      <c r="AU19" s="21">
        <v>1.02</v>
      </c>
      <c r="AV19" s="21">
        <v>1.02</v>
      </c>
      <c r="AW19" s="21">
        <v>1.0149999999999999</v>
      </c>
      <c r="AX19" s="21">
        <v>1.0149999999999999</v>
      </c>
      <c r="AY19" s="21">
        <v>1.0024999999999999</v>
      </c>
      <c r="AZ19" s="20">
        <v>1</v>
      </c>
      <c r="BA19" s="21">
        <v>1.01</v>
      </c>
      <c r="BB19" s="21">
        <v>1.02</v>
      </c>
      <c r="BC19" s="21">
        <v>1.01</v>
      </c>
      <c r="BD19" s="21">
        <v>1.01</v>
      </c>
      <c r="BE19" s="21">
        <v>1.01</v>
      </c>
      <c r="BF19" s="21">
        <v>1.02</v>
      </c>
      <c r="BG19" s="21">
        <v>1.02</v>
      </c>
      <c r="BH19" s="21">
        <v>1.02</v>
      </c>
      <c r="BI19" s="21">
        <v>1.03</v>
      </c>
      <c r="BJ19" s="21">
        <v>1.03</v>
      </c>
      <c r="BK19" s="21">
        <v>1.03</v>
      </c>
      <c r="BL19" s="21">
        <v>1.03</v>
      </c>
      <c r="BM19" s="21">
        <v>1.0249999999999999</v>
      </c>
      <c r="BN19" s="19" t="s">
        <v>19</v>
      </c>
      <c r="BO19" s="28"/>
    </row>
    <row r="20" spans="3:67" hidden="1" x14ac:dyDescent="0.2">
      <c r="I20" s="45">
        <f>I18+(I18*11.112%)</f>
        <v>26438044.835999999</v>
      </c>
      <c r="J20" s="23"/>
      <c r="V20" s="266" t="s">
        <v>61</v>
      </c>
      <c r="W20" s="264">
        <f t="shared" si="0"/>
        <v>9.8566308243727599E-2</v>
      </c>
      <c r="X20" s="265">
        <v>90</v>
      </c>
      <c r="Y20" s="270">
        <f>COUNTIF($H$40:$H$318,X20)/4</f>
        <v>27.5</v>
      </c>
      <c r="Z20" s="35">
        <f t="shared" si="1"/>
        <v>2475</v>
      </c>
      <c r="AA20" s="36">
        <v>101</v>
      </c>
      <c r="AB20" s="1"/>
      <c r="AC20" s="3"/>
      <c r="AD20" s="3"/>
      <c r="AE20" s="3"/>
      <c r="AF20" s="3"/>
      <c r="AG20" s="3"/>
      <c r="AL20" s="39"/>
      <c r="AN20" s="18" t="s">
        <v>62</v>
      </c>
      <c r="AO20" s="19">
        <v>2</v>
      </c>
      <c r="AP20" s="19" t="s">
        <v>24</v>
      </c>
      <c r="AQ20" s="20">
        <v>1</v>
      </c>
      <c r="AR20" s="20">
        <v>1</v>
      </c>
      <c r="AS20" s="21">
        <v>1.01</v>
      </c>
      <c r="AT20" s="21">
        <v>1.01</v>
      </c>
      <c r="AU20" s="21">
        <v>1.02</v>
      </c>
      <c r="AV20" s="21">
        <v>1.02</v>
      </c>
      <c r="AW20" s="21">
        <v>1.0149999999999999</v>
      </c>
      <c r="AX20" s="21">
        <v>1.0149999999999999</v>
      </c>
      <c r="AY20" s="21">
        <v>1</v>
      </c>
      <c r="AZ20" s="20">
        <v>1</v>
      </c>
      <c r="BA20" s="21">
        <v>1.01</v>
      </c>
      <c r="BB20" s="21">
        <v>1.02</v>
      </c>
      <c r="BC20" s="21">
        <v>1.01</v>
      </c>
      <c r="BD20" s="21">
        <v>1.01</v>
      </c>
      <c r="BE20" s="21">
        <v>1.01</v>
      </c>
      <c r="BF20" s="21">
        <v>1.02</v>
      </c>
      <c r="BG20" s="21">
        <v>1.02</v>
      </c>
      <c r="BH20" s="21">
        <v>1.02</v>
      </c>
      <c r="BI20" s="21">
        <v>1.03</v>
      </c>
      <c r="BJ20" s="21">
        <v>1.03</v>
      </c>
      <c r="BK20" s="21">
        <v>1.03</v>
      </c>
      <c r="BL20" s="21">
        <v>1.03</v>
      </c>
      <c r="BM20" s="21">
        <v>1.0249999999999999</v>
      </c>
      <c r="BN20" s="19" t="s">
        <v>24</v>
      </c>
      <c r="BO20" s="28"/>
    </row>
    <row r="21" spans="3:67" hidden="1" x14ac:dyDescent="0.2">
      <c r="I21" s="48">
        <f>I20+(I20*2%)</f>
        <v>26966805.732719999</v>
      </c>
      <c r="J21" s="23"/>
      <c r="V21" s="266" t="s">
        <v>63</v>
      </c>
      <c r="W21" s="264">
        <f t="shared" si="0"/>
        <v>9.8566308243727599E-2</v>
      </c>
      <c r="X21" s="265">
        <v>90</v>
      </c>
      <c r="Y21" s="270">
        <f>COUNTIF($H$40:$H$318,X21)/4</f>
        <v>27.5</v>
      </c>
      <c r="Z21" s="35">
        <f t="shared" si="1"/>
        <v>2475</v>
      </c>
      <c r="AA21" s="36">
        <v>101</v>
      </c>
      <c r="AB21" s="1"/>
      <c r="AC21" s="3"/>
      <c r="AD21" s="3"/>
      <c r="AE21" s="3"/>
      <c r="AF21" s="3"/>
      <c r="AG21" s="3"/>
      <c r="AL21" s="39"/>
      <c r="AN21" s="18" t="s">
        <v>64</v>
      </c>
      <c r="AO21" s="19">
        <v>3</v>
      </c>
      <c r="AP21" s="19" t="s">
        <v>19</v>
      </c>
      <c r="AQ21" s="20">
        <v>1</v>
      </c>
      <c r="AR21" s="20">
        <v>1</v>
      </c>
      <c r="AS21" s="21">
        <v>1.01</v>
      </c>
      <c r="AT21" s="21">
        <v>1.01</v>
      </c>
      <c r="AU21" s="21">
        <v>1.02</v>
      </c>
      <c r="AV21" s="21">
        <v>1.02</v>
      </c>
      <c r="AW21" s="21">
        <v>1.0149999999999999</v>
      </c>
      <c r="AX21" s="21">
        <v>1.0149999999999999</v>
      </c>
      <c r="AY21" s="21">
        <v>1.0024999999999999</v>
      </c>
      <c r="AZ21" s="20">
        <v>1</v>
      </c>
      <c r="BA21" s="21">
        <v>1.01</v>
      </c>
      <c r="BB21" s="21">
        <v>1.02</v>
      </c>
      <c r="BC21" s="21">
        <v>1.01</v>
      </c>
      <c r="BD21" s="21">
        <v>1.01</v>
      </c>
      <c r="BE21" s="21">
        <v>1.01</v>
      </c>
      <c r="BF21" s="21">
        <v>1.02</v>
      </c>
      <c r="BG21" s="21">
        <v>1.02</v>
      </c>
      <c r="BH21" s="21">
        <v>1.02</v>
      </c>
      <c r="BI21" s="21">
        <v>1.03</v>
      </c>
      <c r="BJ21" s="21">
        <v>1.03</v>
      </c>
      <c r="BK21" s="21">
        <v>1.03</v>
      </c>
      <c r="BL21" s="21">
        <v>1.03</v>
      </c>
      <c r="BM21" s="21">
        <v>1.0249999999999999</v>
      </c>
      <c r="BN21" s="19" t="s">
        <v>19</v>
      </c>
      <c r="BO21" s="28"/>
    </row>
    <row r="22" spans="3:67" hidden="1" x14ac:dyDescent="0.2">
      <c r="J22" s="23"/>
      <c r="S22" s="49"/>
      <c r="U22" s="26" t="s">
        <v>65</v>
      </c>
      <c r="V22" s="266" t="s">
        <v>66</v>
      </c>
      <c r="W22" s="264">
        <f t="shared" si="0"/>
        <v>0.1015531660692951</v>
      </c>
      <c r="X22" s="265">
        <v>74</v>
      </c>
      <c r="Y22" s="269">
        <f>COUNTIF($H$40:$H$318,X22)/3</f>
        <v>28.333333333333332</v>
      </c>
      <c r="Z22" s="35">
        <f t="shared" si="1"/>
        <v>2096.6666666666665</v>
      </c>
      <c r="AA22" s="36">
        <v>85</v>
      </c>
      <c r="AC22" s="3"/>
      <c r="AD22" s="3"/>
      <c r="AE22" s="3"/>
      <c r="AF22" s="3"/>
      <c r="AG22" s="3"/>
      <c r="AH22" s="16" t="s">
        <v>67</v>
      </c>
      <c r="AL22" s="39"/>
      <c r="AN22" s="18" t="s">
        <v>68</v>
      </c>
      <c r="AO22" s="19">
        <v>4</v>
      </c>
      <c r="AP22" s="19" t="s">
        <v>24</v>
      </c>
      <c r="AQ22" s="20">
        <v>1</v>
      </c>
      <c r="AR22" s="20">
        <v>1</v>
      </c>
      <c r="AS22" s="21">
        <v>1.01</v>
      </c>
      <c r="AT22" s="21">
        <v>1.01</v>
      </c>
      <c r="AU22" s="21">
        <v>1.02</v>
      </c>
      <c r="AV22" s="21">
        <v>1.02</v>
      </c>
      <c r="AW22" s="21">
        <v>1.0149999999999999</v>
      </c>
      <c r="AX22" s="21">
        <v>1.0149999999999999</v>
      </c>
      <c r="AY22" s="21">
        <v>1</v>
      </c>
      <c r="AZ22" s="20">
        <v>1</v>
      </c>
      <c r="BA22" s="21">
        <v>1.01</v>
      </c>
      <c r="BB22" s="21">
        <v>1.02</v>
      </c>
      <c r="BC22" s="21">
        <v>1.01</v>
      </c>
      <c r="BD22" s="21">
        <v>1.01</v>
      </c>
      <c r="BE22" s="21">
        <v>1.01</v>
      </c>
      <c r="BF22" s="21">
        <v>1.02</v>
      </c>
      <c r="BG22" s="21">
        <v>1.02</v>
      </c>
      <c r="BH22" s="21">
        <v>1.02</v>
      </c>
      <c r="BI22" s="21">
        <v>1.03</v>
      </c>
      <c r="BJ22" s="21">
        <v>1.03</v>
      </c>
      <c r="BK22" s="21">
        <v>1.03</v>
      </c>
      <c r="BL22" s="21">
        <v>1.03</v>
      </c>
      <c r="BM22" s="21">
        <v>1.0249999999999999</v>
      </c>
      <c r="BN22" s="19" t="s">
        <v>24</v>
      </c>
      <c r="BO22" s="28"/>
    </row>
    <row r="23" spans="3:67" hidden="1" x14ac:dyDescent="0.2">
      <c r="J23" s="23"/>
      <c r="S23" s="49"/>
      <c r="U23" s="26" t="s">
        <v>65</v>
      </c>
      <c r="V23" s="263" t="s">
        <v>69</v>
      </c>
      <c r="W23" s="264">
        <f t="shared" si="0"/>
        <v>0</v>
      </c>
      <c r="X23" s="271">
        <v>51</v>
      </c>
      <c r="Y23" s="26">
        <f>COUNTIF($H$40:$H$318,X23)</f>
        <v>0</v>
      </c>
      <c r="Z23" s="35">
        <f t="shared" si="1"/>
        <v>0</v>
      </c>
      <c r="AA23" s="36">
        <v>60</v>
      </c>
      <c r="AC23" s="3"/>
      <c r="AD23" s="3"/>
      <c r="AE23" s="3"/>
      <c r="AF23" s="3"/>
      <c r="AG23" s="3"/>
      <c r="AH23" s="19" t="s">
        <v>70</v>
      </c>
      <c r="AL23" s="39"/>
      <c r="AU23" s="4"/>
      <c r="AV23" s="4"/>
      <c r="AW23" s="4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</row>
    <row r="24" spans="3:67" hidden="1" x14ac:dyDescent="0.2">
      <c r="J24" s="51"/>
      <c r="U24" s="26" t="s">
        <v>65</v>
      </c>
      <c r="V24" s="272" t="s">
        <v>71</v>
      </c>
      <c r="W24" s="264">
        <f t="shared" si="0"/>
        <v>0.1003584229390681</v>
      </c>
      <c r="X24" s="271">
        <v>156</v>
      </c>
      <c r="Y24" s="216">
        <f>COUNTIF($H$40:$H$318,X24)</f>
        <v>28</v>
      </c>
      <c r="Z24" s="35">
        <f t="shared" si="1"/>
        <v>4368</v>
      </c>
      <c r="AA24" s="36">
        <v>175</v>
      </c>
      <c r="AC24" s="3"/>
      <c r="AD24" s="3"/>
      <c r="AE24" s="3"/>
      <c r="AF24" s="3"/>
      <c r="AG24" s="3"/>
      <c r="AH24" s="19" t="s">
        <v>72</v>
      </c>
      <c r="AL24" s="39"/>
      <c r="AU24" s="4"/>
      <c r="AV24" s="4"/>
      <c r="AW24" s="4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</row>
    <row r="25" spans="3:67" hidden="1" x14ac:dyDescent="0.2">
      <c r="J25" s="23"/>
      <c r="S25" s="49"/>
      <c r="U25" s="26" t="s">
        <v>65</v>
      </c>
      <c r="V25" s="273" t="s">
        <v>73</v>
      </c>
      <c r="W25" s="268">
        <f t="shared" si="0"/>
        <v>0.1015531660692951</v>
      </c>
      <c r="X25" s="271">
        <v>74</v>
      </c>
      <c r="Y25" s="274">
        <f>COUNTIF($H$40:$H$318,X25)/3</f>
        <v>28.333333333333332</v>
      </c>
      <c r="Z25" s="35">
        <f t="shared" si="1"/>
        <v>2096.6666666666665</v>
      </c>
      <c r="AA25" s="36">
        <v>85</v>
      </c>
      <c r="AC25" s="3"/>
      <c r="AD25" s="3"/>
      <c r="AE25" s="3"/>
      <c r="AF25" s="3"/>
      <c r="AG25" s="3"/>
      <c r="AH25" s="19">
        <v>19</v>
      </c>
      <c r="AI25" s="22">
        <v>1.06</v>
      </c>
      <c r="AJ25" s="19">
        <v>1</v>
      </c>
      <c r="AK25" s="19" t="s">
        <v>74</v>
      </c>
      <c r="AL25" s="39"/>
      <c r="AU25" s="4"/>
      <c r="AV25" s="1"/>
      <c r="AW25" s="1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</row>
    <row r="26" spans="3:67" hidden="1" x14ac:dyDescent="0.2">
      <c r="C26" s="275"/>
      <c r="D26" s="275"/>
      <c r="E26" s="275"/>
      <c r="F26" s="275"/>
      <c r="G26" s="275"/>
      <c r="H26" s="275"/>
      <c r="I26" s="390">
        <v>0</v>
      </c>
      <c r="J26" s="390"/>
      <c r="K26" s="47" t="s">
        <v>75</v>
      </c>
      <c r="L26" s="1" t="s">
        <v>76</v>
      </c>
      <c r="M26" s="56">
        <f>M330</f>
        <v>24420927.945326388</v>
      </c>
      <c r="N26" s="57">
        <f>M26/M27</f>
        <v>0.83564491880367653</v>
      </c>
      <c r="S26" s="49"/>
      <c r="U26" s="26" t="s">
        <v>65</v>
      </c>
      <c r="V26" s="272" t="s">
        <v>77</v>
      </c>
      <c r="W26" s="264">
        <f t="shared" si="0"/>
        <v>0.1003584229390681</v>
      </c>
      <c r="X26" s="271">
        <v>120</v>
      </c>
      <c r="Y26" s="26">
        <f>COUNTIF($H$40:$H$318,X26)</f>
        <v>28</v>
      </c>
      <c r="Z26" s="35">
        <f t="shared" si="1"/>
        <v>3360</v>
      </c>
      <c r="AA26" s="36">
        <v>138</v>
      </c>
      <c r="AC26" s="3"/>
      <c r="AD26" s="3"/>
      <c r="AE26" s="3"/>
      <c r="AF26" s="3"/>
      <c r="AG26" s="3"/>
      <c r="AH26" s="58" t="s">
        <v>78</v>
      </c>
      <c r="AI26" s="22">
        <v>0.93</v>
      </c>
      <c r="AJ26" s="19">
        <v>2</v>
      </c>
      <c r="AK26" s="19" t="s">
        <v>79</v>
      </c>
      <c r="AL26" s="39"/>
      <c r="AN26" s="47"/>
      <c r="AU26" s="4"/>
      <c r="AV26" s="1"/>
      <c r="AW26" s="1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</row>
    <row r="27" spans="3:67" hidden="1" x14ac:dyDescent="0.2">
      <c r="C27" s="275" t="s">
        <v>80</v>
      </c>
      <c r="D27" s="275"/>
      <c r="E27" s="275"/>
      <c r="F27" s="275"/>
      <c r="G27" s="275"/>
      <c r="H27" s="275"/>
      <c r="I27" s="391">
        <v>26966806</v>
      </c>
      <c r="J27" s="391"/>
      <c r="K27" s="47" t="s">
        <v>75</v>
      </c>
      <c r="L27" s="19" t="s">
        <v>81</v>
      </c>
      <c r="M27" s="59">
        <f>M332</f>
        <v>29224048.870287877</v>
      </c>
      <c r="N27" s="60"/>
      <c r="O27" s="61">
        <f>M27*95%</f>
        <v>27762846.426773481</v>
      </c>
      <c r="Q27" s="56"/>
      <c r="R27" s="56"/>
      <c r="S27" s="56"/>
      <c r="T27" s="62"/>
      <c r="U27" s="26" t="s">
        <v>82</v>
      </c>
      <c r="V27" s="272" t="s">
        <v>83</v>
      </c>
      <c r="W27" s="264">
        <f t="shared" si="0"/>
        <v>0.1003584229390681</v>
      </c>
      <c r="X27" s="271">
        <v>112</v>
      </c>
      <c r="Y27" s="26">
        <f>COUNTIF($H$40:$H$318,X27)</f>
        <v>28</v>
      </c>
      <c r="Z27" s="35">
        <f t="shared" si="1"/>
        <v>3136</v>
      </c>
      <c r="AA27" s="36">
        <v>132</v>
      </c>
      <c r="AB27" s="62"/>
      <c r="AC27" s="62"/>
      <c r="AD27" s="62"/>
      <c r="AE27" s="62"/>
      <c r="AF27" s="62"/>
      <c r="AG27" s="62"/>
      <c r="AH27" s="58">
        <v>21</v>
      </c>
      <c r="AI27" s="22">
        <v>1.1000000000000001</v>
      </c>
      <c r="AJ27" s="19">
        <v>3</v>
      </c>
      <c r="AK27" s="19" t="s">
        <v>84</v>
      </c>
      <c r="AL27" s="39"/>
      <c r="AN27" s="47"/>
      <c r="AU27" s="4"/>
      <c r="AV27" s="1"/>
      <c r="AW27" s="1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</row>
    <row r="28" spans="3:67" hidden="1" x14ac:dyDescent="0.2">
      <c r="C28" s="275" t="s">
        <v>85</v>
      </c>
      <c r="D28" s="275"/>
      <c r="E28" s="275"/>
      <c r="F28" s="275"/>
      <c r="G28" s="275"/>
      <c r="H28" s="275"/>
      <c r="I28" s="392">
        <f>COUNT(B40:B320)</f>
        <v>279</v>
      </c>
      <c r="J28" s="392"/>
      <c r="K28" s="1" t="s">
        <v>86</v>
      </c>
      <c r="L28" s="1" t="s">
        <v>87</v>
      </c>
      <c r="M28" s="56">
        <f>M336</f>
        <v>32940172.384449027</v>
      </c>
      <c r="N28" s="57">
        <f>M28/M27</f>
        <v>1.1271597762053889</v>
      </c>
      <c r="U28" s="26" t="s">
        <v>82</v>
      </c>
      <c r="V28" s="276" t="s">
        <v>88</v>
      </c>
      <c r="W28" s="264">
        <f t="shared" si="0"/>
        <v>0</v>
      </c>
      <c r="X28" s="271">
        <v>70</v>
      </c>
      <c r="Y28" s="26">
        <f>COUNTIF($H$40:$H$318,X28)</f>
        <v>0</v>
      </c>
      <c r="Z28" s="35">
        <f t="shared" si="1"/>
        <v>0</v>
      </c>
      <c r="AA28" s="36">
        <v>81</v>
      </c>
      <c r="AC28" s="3"/>
      <c r="AD28" s="3"/>
      <c r="AE28" s="3"/>
      <c r="AF28" s="3"/>
      <c r="AG28" s="3"/>
      <c r="AH28" s="58">
        <v>22</v>
      </c>
      <c r="AI28" s="22">
        <v>0.97</v>
      </c>
      <c r="AJ28" s="19">
        <v>4</v>
      </c>
      <c r="AK28" s="19" t="s">
        <v>89</v>
      </c>
      <c r="AL28" s="39"/>
      <c r="AN28" s="47"/>
      <c r="AU28" s="4"/>
      <c r="AV28" s="1"/>
      <c r="AW28" s="1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</row>
    <row r="29" spans="3:67" hidden="1" x14ac:dyDescent="0.2">
      <c r="C29" s="277"/>
      <c r="D29" s="277"/>
      <c r="E29" s="277"/>
      <c r="F29" s="277"/>
      <c r="G29" s="277"/>
      <c r="H29" s="277"/>
      <c r="I29" s="278"/>
      <c r="J29" s="278"/>
      <c r="W29" s="69">
        <f>SUM(W10:W28)</f>
        <v>1</v>
      </c>
      <c r="X29" s="70">
        <f>SUM(X10:X28)</f>
        <v>1578</v>
      </c>
      <c r="Y29" s="71">
        <f>SUM(Y10:Y28)</f>
        <v>279</v>
      </c>
      <c r="Z29" s="72">
        <f>SUM(Z10:Z28)</f>
        <v>27054</v>
      </c>
      <c r="AA29" s="45">
        <f>SUM(AA10:AA28)</f>
        <v>1805</v>
      </c>
      <c r="AC29" s="3"/>
      <c r="AD29" s="3"/>
      <c r="AE29" s="3"/>
      <c r="AF29" s="3"/>
      <c r="AG29" s="3"/>
      <c r="AH29" s="58">
        <v>1</v>
      </c>
      <c r="AI29" s="22">
        <v>1.08</v>
      </c>
      <c r="AJ29" s="19">
        <v>5</v>
      </c>
      <c r="AK29" s="19" t="s">
        <v>90</v>
      </c>
      <c r="AL29" s="73"/>
      <c r="AN29" s="47"/>
      <c r="AU29" s="4"/>
      <c r="AV29" s="1"/>
      <c r="AW29" s="1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</row>
    <row r="30" spans="3:67" hidden="1" x14ac:dyDescent="0.2">
      <c r="C30" s="74" t="s">
        <v>3</v>
      </c>
      <c r="D30" s="74"/>
      <c r="E30" s="74"/>
      <c r="F30" s="74"/>
      <c r="G30" s="74"/>
      <c r="H30" s="74"/>
      <c r="I30" s="75"/>
      <c r="J30" s="76">
        <v>0.01</v>
      </c>
      <c r="M30" s="60">
        <f>[1]HPP!$G$18</f>
        <v>0.41727741322426332</v>
      </c>
      <c r="U30" s="26"/>
      <c r="V30" s="26"/>
      <c r="W30" s="26"/>
      <c r="X30" s="26"/>
      <c r="AC30" s="3"/>
      <c r="AD30" s="3"/>
      <c r="AE30" s="3"/>
      <c r="AF30" s="3"/>
      <c r="AG30" s="3"/>
      <c r="AH30" s="58">
        <v>2</v>
      </c>
      <c r="AI30" s="77">
        <v>0.95</v>
      </c>
      <c r="AJ30" s="19">
        <v>6</v>
      </c>
      <c r="AK30" s="19" t="s">
        <v>91</v>
      </c>
      <c r="AN30" s="47"/>
      <c r="AU30" s="4"/>
      <c r="AV30" s="1"/>
      <c r="AW30" s="1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37"/>
      <c r="BO30" s="6"/>
    </row>
    <row r="31" spans="3:67" hidden="1" x14ac:dyDescent="0.2">
      <c r="C31" s="277"/>
      <c r="D31" s="277"/>
      <c r="E31" s="277"/>
      <c r="F31" s="277"/>
      <c r="G31" s="277"/>
      <c r="H31" s="277"/>
      <c r="I31" s="278"/>
      <c r="J31" s="278"/>
      <c r="U31" s="26"/>
      <c r="V31" s="26"/>
      <c r="W31" s="26"/>
      <c r="X31" s="26"/>
      <c r="AC31" s="3"/>
      <c r="AD31" s="3"/>
      <c r="AE31" s="3"/>
      <c r="AF31" s="3"/>
      <c r="AG31" s="3"/>
      <c r="AH31" s="26"/>
      <c r="AI31" s="80" t="s">
        <v>92</v>
      </c>
      <c r="AJ31" s="26"/>
      <c r="AU31" s="4"/>
      <c r="AV31" s="1"/>
      <c r="AW31" s="1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37"/>
      <c r="BO31" s="6"/>
    </row>
    <row r="32" spans="3:67" hidden="1" x14ac:dyDescent="0.2">
      <c r="C32" s="275" t="s">
        <v>93</v>
      </c>
      <c r="D32" s="275"/>
      <c r="E32" s="275"/>
      <c r="F32" s="275"/>
      <c r="G32" s="275"/>
      <c r="H32" s="279">
        <v>1</v>
      </c>
      <c r="I32" s="280">
        <f>J32/$I$28</f>
        <v>0</v>
      </c>
      <c r="J32" s="281">
        <f>COUNTIF(AE41:AE321,H32)</f>
        <v>0</v>
      </c>
      <c r="K32" s="1" t="s">
        <v>86</v>
      </c>
      <c r="M32" s="1" t="s">
        <v>94</v>
      </c>
      <c r="N32" s="23">
        <v>0.2</v>
      </c>
      <c r="O32" s="1" t="s">
        <v>94</v>
      </c>
      <c r="P32" s="23">
        <v>0.2</v>
      </c>
      <c r="S32" s="37"/>
      <c r="U32" s="275" t="s">
        <v>95</v>
      </c>
      <c r="V32" s="275"/>
      <c r="W32" s="275"/>
      <c r="X32" s="229">
        <f>MIN(AF41:AF321)</f>
        <v>0</v>
      </c>
      <c r="Y32" s="229"/>
      <c r="Z32" s="229"/>
      <c r="AA32" s="229" t="e">
        <f>MIN(#REF!)</f>
        <v>#REF!</v>
      </c>
      <c r="AC32" s="3"/>
      <c r="AD32" s="3"/>
      <c r="AE32" s="3"/>
      <c r="AF32" s="3"/>
      <c r="AG32" s="3"/>
      <c r="AI32" s="86"/>
      <c r="AU32" s="4"/>
      <c r="AV32" s="1"/>
      <c r="AW32" s="1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37"/>
      <c r="BO32" s="6"/>
    </row>
    <row r="33" spans="1:90" hidden="1" x14ac:dyDescent="0.2">
      <c r="C33" s="275" t="s">
        <v>96</v>
      </c>
      <c r="D33" s="275"/>
      <c r="E33" s="275"/>
      <c r="F33" s="275"/>
      <c r="G33" s="275"/>
      <c r="H33" s="279">
        <v>2</v>
      </c>
      <c r="I33" s="280">
        <f>J33/$I$28</f>
        <v>0</v>
      </c>
      <c r="J33" s="281"/>
      <c r="K33" s="1" t="s">
        <v>86</v>
      </c>
      <c r="M33" s="1" t="s">
        <v>97</v>
      </c>
      <c r="N33" s="23">
        <v>0</v>
      </c>
      <c r="O33" s="1" t="s">
        <v>97</v>
      </c>
      <c r="P33" s="23">
        <v>0</v>
      </c>
      <c r="S33" s="37"/>
      <c r="U33" s="275" t="s">
        <v>98</v>
      </c>
      <c r="V33" s="275"/>
      <c r="W33" s="275"/>
      <c r="X33" s="229">
        <f>MAX(AF41:AF321)</f>
        <v>0</v>
      </c>
      <c r="Y33" s="229"/>
      <c r="Z33" s="229"/>
      <c r="AA33" s="229" t="e">
        <f>MAX(#REF!)</f>
        <v>#REF!</v>
      </c>
      <c r="AC33" s="3"/>
      <c r="AD33" s="3"/>
      <c r="AE33" s="3"/>
      <c r="AF33" s="3"/>
      <c r="AG33" s="3"/>
      <c r="AI33" s="86"/>
      <c r="AU33" s="4"/>
      <c r="AV33" s="1"/>
      <c r="AW33" s="1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37"/>
      <c r="BO33" s="6"/>
    </row>
    <row r="34" spans="1:90" hidden="1" x14ac:dyDescent="0.2">
      <c r="C34" s="275" t="s">
        <v>99</v>
      </c>
      <c r="D34" s="275"/>
      <c r="E34" s="275"/>
      <c r="F34" s="275"/>
      <c r="G34" s="275"/>
      <c r="H34" s="279">
        <v>3</v>
      </c>
      <c r="I34" s="280">
        <f>J34/$I$28</f>
        <v>0</v>
      </c>
      <c r="J34" s="281">
        <f>COUNTIF(AE41:AE321,H34)</f>
        <v>0</v>
      </c>
      <c r="K34" s="1" t="s">
        <v>86</v>
      </c>
      <c r="M34" s="1" t="s">
        <v>99</v>
      </c>
      <c r="N34" s="23">
        <v>0.1</v>
      </c>
      <c r="O34" s="1" t="s">
        <v>99</v>
      </c>
      <c r="P34" s="23">
        <v>0.1</v>
      </c>
      <c r="R34" s="87"/>
      <c r="S34" s="37"/>
      <c r="U34" s="275" t="s">
        <v>100</v>
      </c>
      <c r="V34" s="275"/>
      <c r="W34" s="275"/>
      <c r="X34" s="229" t="e">
        <f>AVERAGE(AF41:AF321)</f>
        <v>#DIV/0!</v>
      </c>
      <c r="Y34" s="229">
        <f>W259-W60</f>
        <v>90867349.497599602</v>
      </c>
      <c r="Z34" s="229"/>
      <c r="AA34" s="229" t="e">
        <f>AVERAGE(#REF!)</f>
        <v>#REF!</v>
      </c>
      <c r="AC34" s="3"/>
      <c r="AD34" s="3"/>
      <c r="AE34" s="3"/>
      <c r="AF34" s="3"/>
      <c r="AG34" s="3"/>
      <c r="AI34" s="86"/>
      <c r="AN34" s="45"/>
      <c r="AU34" s="4"/>
      <c r="AV34" s="1"/>
      <c r="AW34" s="1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</row>
    <row r="35" spans="1:90" x14ac:dyDescent="0.2">
      <c r="AN35" s="4"/>
      <c r="AO35" s="4"/>
      <c r="AP35" s="4"/>
    </row>
    <row r="36" spans="1:90" s="4" customFormat="1" ht="25.5" x14ac:dyDescent="0.2">
      <c r="A36" s="88"/>
      <c r="B36" s="282"/>
      <c r="C36" s="393" t="s">
        <v>101</v>
      </c>
      <c r="D36" s="393"/>
      <c r="E36" s="282"/>
      <c r="F36" s="282" t="s">
        <v>102</v>
      </c>
      <c r="G36" s="282" t="s">
        <v>103</v>
      </c>
      <c r="H36" s="282" t="s">
        <v>104</v>
      </c>
      <c r="I36" s="282" t="s">
        <v>105</v>
      </c>
      <c r="J36" s="282" t="s">
        <v>106</v>
      </c>
      <c r="K36" s="282" t="s">
        <v>107</v>
      </c>
      <c r="L36" s="282" t="s">
        <v>108</v>
      </c>
      <c r="M36" s="393"/>
      <c r="N36" s="393"/>
      <c r="O36" s="393"/>
      <c r="P36" s="393"/>
      <c r="Q36" s="393"/>
      <c r="R36" s="393"/>
      <c r="S36" s="393"/>
      <c r="T36" s="283"/>
      <c r="U36" s="393" t="s">
        <v>109</v>
      </c>
      <c r="V36" s="393"/>
      <c r="W36" s="393"/>
      <c r="X36" s="393"/>
      <c r="Y36" s="393"/>
      <c r="Z36" s="393"/>
      <c r="AA36" s="393"/>
      <c r="AB36" s="283"/>
      <c r="AC36" s="282" t="s">
        <v>110</v>
      </c>
      <c r="AD36" s="282" t="s">
        <v>111</v>
      </c>
      <c r="AE36" s="282" t="s">
        <v>112</v>
      </c>
      <c r="AF36" s="282"/>
      <c r="AG36" s="282" t="s">
        <v>113</v>
      </c>
      <c r="AH36" s="393" t="s">
        <v>114</v>
      </c>
      <c r="AI36" s="393"/>
      <c r="AJ36" s="393"/>
      <c r="AK36" s="393"/>
      <c r="AL36" s="393"/>
      <c r="AM36" s="393"/>
      <c r="AN36" s="393"/>
      <c r="AO36" s="393"/>
      <c r="AP36" s="393"/>
      <c r="AQ36" s="393"/>
      <c r="AR36" s="393"/>
      <c r="AS36" s="393"/>
      <c r="AT36" s="393"/>
      <c r="AU36" s="393"/>
      <c r="AV36" s="393"/>
      <c r="AW36" s="393"/>
      <c r="AX36" s="393"/>
      <c r="AY36" s="393"/>
      <c r="AZ36" s="393"/>
      <c r="BA36" s="393"/>
      <c r="BB36" s="393"/>
      <c r="BC36" s="393"/>
      <c r="BD36" s="393"/>
      <c r="BE36" s="393"/>
      <c r="BF36" s="393"/>
      <c r="BG36" s="393"/>
      <c r="BH36" s="393"/>
      <c r="BI36" s="393"/>
      <c r="BJ36" s="393"/>
      <c r="BK36" s="393"/>
      <c r="BL36" s="393"/>
      <c r="BM36" s="393"/>
      <c r="BN36" s="393"/>
      <c r="BO36" s="393"/>
      <c r="BP36" s="393"/>
      <c r="BQ36" s="393"/>
      <c r="BR36" s="393"/>
      <c r="BS36" s="393"/>
      <c r="BT36" s="393"/>
      <c r="BU36" s="393"/>
      <c r="BV36" s="393"/>
      <c r="BW36" s="393"/>
      <c r="BX36" s="393"/>
      <c r="BY36" s="393"/>
      <c r="BZ36" s="393"/>
      <c r="CA36" s="393"/>
      <c r="CB36" s="393"/>
      <c r="CC36" s="393"/>
      <c r="CD36" s="393"/>
      <c r="CE36" s="393"/>
      <c r="CF36" s="393"/>
      <c r="CG36" s="393"/>
    </row>
    <row r="37" spans="1:90" s="4" customFormat="1" x14ac:dyDescent="0.2">
      <c r="A37" s="88"/>
      <c r="B37" s="282"/>
      <c r="C37" s="282"/>
      <c r="D37" s="282"/>
      <c r="E37" s="282"/>
      <c r="F37" s="282"/>
      <c r="G37" s="282"/>
      <c r="H37" s="282"/>
      <c r="I37" s="282"/>
      <c r="J37" s="282"/>
      <c r="K37" s="282"/>
      <c r="L37" s="282"/>
      <c r="M37" s="282" t="s">
        <v>115</v>
      </c>
      <c r="N37" s="282" t="s">
        <v>116</v>
      </c>
      <c r="O37" s="282" t="s">
        <v>117</v>
      </c>
      <c r="P37" s="282" t="s">
        <v>118</v>
      </c>
      <c r="Q37" s="282" t="s">
        <v>119</v>
      </c>
      <c r="R37" s="282" t="s">
        <v>120</v>
      </c>
      <c r="S37" s="282" t="s">
        <v>121</v>
      </c>
      <c r="T37" s="283"/>
      <c r="U37" s="282" t="s">
        <v>115</v>
      </c>
      <c r="V37" s="282" t="s">
        <v>116</v>
      </c>
      <c r="W37" s="282" t="s">
        <v>117</v>
      </c>
      <c r="X37" s="282" t="s">
        <v>118</v>
      </c>
      <c r="Y37" s="282" t="s">
        <v>119</v>
      </c>
      <c r="Z37" s="282" t="s">
        <v>120</v>
      </c>
      <c r="AA37" s="282" t="s">
        <v>121</v>
      </c>
      <c r="AB37" s="283"/>
      <c r="AC37" s="282"/>
      <c r="AD37" s="282"/>
      <c r="AE37" s="282"/>
      <c r="AF37" s="282"/>
      <c r="AG37" s="282"/>
      <c r="AH37" s="282" t="s">
        <v>115</v>
      </c>
      <c r="AI37" s="282" t="s">
        <v>116</v>
      </c>
      <c r="AJ37" s="282" t="s">
        <v>117</v>
      </c>
      <c r="AK37" s="282" t="s">
        <v>118</v>
      </c>
      <c r="AL37" s="282" t="s">
        <v>119</v>
      </c>
      <c r="AM37" s="282" t="s">
        <v>120</v>
      </c>
      <c r="AN37" s="282" t="s">
        <v>121</v>
      </c>
      <c r="AO37" s="92"/>
      <c r="AP37" s="92"/>
      <c r="AQ37" s="92"/>
      <c r="AR37" s="92"/>
      <c r="AS37" s="5"/>
      <c r="AT37" s="5"/>
      <c r="AU37" s="5"/>
      <c r="BS37" s="7"/>
      <c r="CF37" s="284" t="s">
        <v>122</v>
      </c>
      <c r="CG37" s="284" t="s">
        <v>123</v>
      </c>
    </row>
    <row r="38" spans="1:90" s="4" customFormat="1" x14ac:dyDescent="0.2">
      <c r="A38" s="88"/>
      <c r="B38" s="282"/>
      <c r="C38" s="282"/>
      <c r="D38" s="282"/>
      <c r="E38" s="282"/>
      <c r="F38" s="282"/>
      <c r="G38" s="282"/>
      <c r="H38" s="282"/>
      <c r="I38" s="282"/>
      <c r="J38" s="282"/>
      <c r="K38" s="282"/>
      <c r="L38" s="282"/>
      <c r="M38" s="285">
        <f t="shared" ref="M38:S38" si="2">1-M39</f>
        <v>0.1643550811963248</v>
      </c>
      <c r="N38" s="285">
        <f t="shared" si="2"/>
        <v>5.8094660334080284E-2</v>
      </c>
      <c r="O38" s="285">
        <f t="shared" si="2"/>
        <v>0</v>
      </c>
      <c r="P38" s="285">
        <f t="shared" si="2"/>
        <v>-6.1677811864497611E-2</v>
      </c>
      <c r="Q38" s="285">
        <f t="shared" si="2"/>
        <v>0</v>
      </c>
      <c r="R38" s="285">
        <f t="shared" si="2"/>
        <v>-6.1677811864497611E-2</v>
      </c>
      <c r="S38" s="285">
        <f t="shared" si="2"/>
        <v>-0.12715977620538776</v>
      </c>
      <c r="T38" s="286"/>
      <c r="U38" s="282"/>
      <c r="V38" s="282"/>
      <c r="W38" s="282"/>
      <c r="X38" s="282"/>
      <c r="Y38" s="282"/>
      <c r="Z38" s="282"/>
      <c r="AA38" s="282"/>
      <c r="AB38" s="286"/>
      <c r="AC38" s="282"/>
      <c r="AD38" s="282"/>
      <c r="AE38" s="282"/>
      <c r="AF38" s="282"/>
      <c r="AG38" s="282"/>
      <c r="AH38" s="287"/>
      <c r="AI38" s="282"/>
      <c r="AJ38" s="287"/>
      <c r="AK38" s="287"/>
      <c r="AL38" s="287"/>
      <c r="AM38" s="287"/>
      <c r="AN38" s="287"/>
      <c r="AO38" s="92"/>
      <c r="AP38" s="92"/>
      <c r="AQ38" s="92"/>
      <c r="AR38" s="92"/>
      <c r="AS38" s="5"/>
      <c r="AT38" s="5"/>
      <c r="AU38" s="5"/>
      <c r="BS38" s="7"/>
      <c r="CF38" s="287"/>
      <c r="CG38" s="287"/>
    </row>
    <row r="39" spans="1:90" s="4" customFormat="1" x14ac:dyDescent="0.2">
      <c r="A39" s="88"/>
      <c r="B39" s="282"/>
      <c r="C39" s="282"/>
      <c r="D39" s="282"/>
      <c r="E39" s="282"/>
      <c r="F39" s="282"/>
      <c r="G39" s="282"/>
      <c r="H39" s="282"/>
      <c r="I39" s="282"/>
      <c r="J39" s="282"/>
      <c r="K39" s="282"/>
      <c r="L39" s="282"/>
      <c r="M39" s="285">
        <f>M40/O40</f>
        <v>0.8356449188036752</v>
      </c>
      <c r="N39" s="285">
        <f>N40/O40</f>
        <v>0.94190533966591972</v>
      </c>
      <c r="O39" s="285">
        <f>O40/O40</f>
        <v>1</v>
      </c>
      <c r="P39" s="285">
        <f>P40/O40</f>
        <v>1.0616778118644976</v>
      </c>
      <c r="Q39" s="285">
        <f>Q40/$O$40</f>
        <v>1</v>
      </c>
      <c r="R39" s="285">
        <f>R40/$O$40</f>
        <v>1.0616778118644976</v>
      </c>
      <c r="S39" s="285">
        <f>S40/$O$40</f>
        <v>1.1271597762053878</v>
      </c>
      <c r="T39" s="286"/>
      <c r="U39" s="282"/>
      <c r="V39" s="282"/>
      <c r="W39" s="282"/>
      <c r="X39" s="282"/>
      <c r="Y39" s="282"/>
      <c r="Z39" s="282"/>
      <c r="AA39" s="282"/>
      <c r="AB39" s="286"/>
      <c r="AC39" s="282"/>
      <c r="AD39" s="282"/>
      <c r="AE39" s="282"/>
      <c r="AF39" s="282"/>
      <c r="AG39" s="282"/>
      <c r="AH39" s="287"/>
      <c r="AI39" s="282"/>
      <c r="AJ39" s="287"/>
      <c r="AK39" s="287"/>
      <c r="AL39" s="287"/>
      <c r="AM39" s="287"/>
      <c r="AN39" s="287"/>
      <c r="AO39" s="92"/>
      <c r="AP39" s="92"/>
      <c r="AQ39" s="92"/>
      <c r="AR39" s="92"/>
      <c r="AS39" s="5"/>
      <c r="AT39" s="5"/>
      <c r="AU39" s="5"/>
      <c r="BS39" s="7" t="s">
        <v>126</v>
      </c>
      <c r="BT39" s="4" t="s">
        <v>127</v>
      </c>
      <c r="BU39" s="4" t="s">
        <v>128</v>
      </c>
      <c r="BV39" s="4" t="s">
        <v>129</v>
      </c>
      <c r="BW39" s="4" t="s">
        <v>130</v>
      </c>
      <c r="BX39" s="4" t="s">
        <v>131</v>
      </c>
      <c r="BY39" s="4" t="s">
        <v>132</v>
      </c>
      <c r="BZ39" s="4" t="s">
        <v>133</v>
      </c>
      <c r="CA39" s="4" t="s">
        <v>116</v>
      </c>
      <c r="CB39" s="4" t="s">
        <v>117</v>
      </c>
      <c r="CC39" s="4" t="s">
        <v>118</v>
      </c>
      <c r="CD39" s="4" t="s">
        <v>134</v>
      </c>
      <c r="CF39" s="284"/>
      <c r="CG39" s="284"/>
    </row>
    <row r="40" spans="1:90" x14ac:dyDescent="0.2">
      <c r="A40" s="3">
        <v>1</v>
      </c>
      <c r="B40" s="288">
        <v>1</v>
      </c>
      <c r="C40" s="289" t="s">
        <v>135</v>
      </c>
      <c r="D40" s="290" t="s">
        <v>18</v>
      </c>
      <c r="E40" s="291"/>
      <c r="F40" s="267" t="s">
        <v>71</v>
      </c>
      <c r="G40" s="292">
        <f t="shared" ref="G40:G103" si="3">SUMIF($V$10:$V$28,F40,$AA$10:$AA$28)</f>
        <v>175</v>
      </c>
      <c r="H40" s="292">
        <f t="shared" ref="H40:H103" si="4">SUMIF($V$10:$V$28,F40,$X$10:$X$28)</f>
        <v>156</v>
      </c>
      <c r="I40" s="293">
        <f t="shared" ref="I40:I103" si="5">$I$27</f>
        <v>26966806</v>
      </c>
      <c r="J40" s="293">
        <f t="shared" ref="J40:J103" si="6">SUMIF($AN$4:$AN$22,D40,$AO$4:$AO$22)</f>
        <v>5</v>
      </c>
      <c r="K40" s="294">
        <f t="shared" ref="K40:K103" si="7">IF(J40=$AJ$25,$AI$25,IF(J40=$AJ$26,$AI$26,IF(J40=$AJ$27,$AI$27,IF(J40=$AJ$28,$AI$28,IF(J40=$AJ$29,$AI$29,IF(J40=$AJ$30,$AI$30))))))</f>
        <v>1.08</v>
      </c>
      <c r="L40" s="295">
        <f t="shared" ref="L40:L59" si="8">SUMIF($AN$4:$AN$22,D40,$AY$4:$AY$22)</f>
        <v>1.0024999999999999</v>
      </c>
      <c r="M40" s="278">
        <f t="shared" ref="M40:M103" si="9">$O40/(1+6%/12)^36</f>
        <v>24398291.983993329</v>
      </c>
      <c r="N40" s="278">
        <f t="shared" ref="N40:N103" si="10">$O40/(1+6%/12)^12</f>
        <v>27500773.33247162</v>
      </c>
      <c r="O40" s="278">
        <f t="shared" ref="O40:O103" si="11">$I$27*K40*L40</f>
        <v>29196960.856199998</v>
      </c>
      <c r="P40" s="278">
        <f t="shared" ref="P40:P103" si="12">$O40*(1+6%/12)^12</f>
        <v>30997765.514903802</v>
      </c>
      <c r="Q40" s="75">
        <f t="shared" ref="Q40:R103" si="13">O40</f>
        <v>29196960.856199998</v>
      </c>
      <c r="R40" s="278">
        <f t="shared" si="13"/>
        <v>30997765.514903802</v>
      </c>
      <c r="S40" s="278">
        <f t="shared" ref="S40:S103" si="14">$O40*(1+6%/12)^24</f>
        <v>32909639.864551857</v>
      </c>
      <c r="T40" s="278"/>
      <c r="U40" s="278">
        <f t="shared" ref="U40:U103" si="15">M40*H40</f>
        <v>3806133549.5029593</v>
      </c>
      <c r="V40" s="278">
        <f t="shared" ref="V40:V103" si="16">N40*H40</f>
        <v>4290120639.8655729</v>
      </c>
      <c r="W40" s="278">
        <f t="shared" ref="W40:W103" si="17">O40*H40</f>
        <v>4554725893.5671997</v>
      </c>
      <c r="X40" s="75">
        <f t="shared" ref="X40:X103" si="18">P40*H40</f>
        <v>4835651420.3249931</v>
      </c>
      <c r="Y40" s="75">
        <f t="shared" ref="Y40:Y103" si="19">Q40*H40</f>
        <v>4554725893.5671997</v>
      </c>
      <c r="Z40" s="278">
        <f t="shared" ref="Z40:Z103" si="20">R40*H40</f>
        <v>4835651420.3249931</v>
      </c>
      <c r="AA40" s="278">
        <f>S40*$H$40</f>
        <v>5133903818.8700895</v>
      </c>
      <c r="AB40" s="278"/>
      <c r="AC40" s="216" t="str">
        <f t="shared" ref="AC40:AC103" si="21">IF(AE40=$H$32,$M$32,IF(AE40=$H$33,$M$33,IF(AE40=$H$34,$M$34)))</f>
        <v>BERTAHAP</v>
      </c>
      <c r="AD40" s="296">
        <f t="shared" ref="AD40:AD103" si="22">IF(AC40=$M$32,$N$32,IF(AC40=$M$33,$N$33,$N$34))</f>
        <v>0</v>
      </c>
      <c r="AE40" s="297">
        <v>2</v>
      </c>
      <c r="AF40" s="298"/>
      <c r="AG40" s="278" t="e">
        <f>IF(AF40&gt;#REF!,"LB","KR")</f>
        <v>#REF!</v>
      </c>
      <c r="AH40" s="298">
        <f t="shared" ref="AH40:AN76" si="23">ROUNDUP((U40*(1+$J$5)),-3)</f>
        <v>4186747000</v>
      </c>
      <c r="AI40" s="298">
        <f t="shared" si="23"/>
        <v>4719133000</v>
      </c>
      <c r="AJ40" s="298">
        <f t="shared" si="23"/>
        <v>5010199000</v>
      </c>
      <c r="AK40" s="299">
        <f t="shared" si="23"/>
        <v>5319217000</v>
      </c>
      <c r="AL40" s="299">
        <f t="shared" si="23"/>
        <v>5010199000</v>
      </c>
      <c r="AM40" s="298">
        <f t="shared" si="23"/>
        <v>5319217000</v>
      </c>
      <c r="AN40" s="298">
        <f t="shared" si="23"/>
        <v>5647295000</v>
      </c>
      <c r="AO40" s="26"/>
      <c r="AP40" s="58">
        <v>1</v>
      </c>
      <c r="AQ40" s="300">
        <f t="shared" ref="AQ40:AQ103" si="24">O40-$O$318</f>
        <v>-1208112.9088000022</v>
      </c>
      <c r="AR40" s="301"/>
      <c r="AS40" s="136"/>
      <c r="AT40" s="136"/>
      <c r="AU40" s="13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302">
        <f>O40</f>
        <v>29196960.856199998</v>
      </c>
      <c r="BR40" s="26"/>
      <c r="BS40" s="303">
        <v>1</v>
      </c>
      <c r="BT40" s="304" t="s">
        <v>137</v>
      </c>
      <c r="BU40" s="304" t="str">
        <f t="shared" ref="BU40:BU49" si="25">F40</f>
        <v>3BR-1</v>
      </c>
      <c r="BV40" s="305" t="str">
        <f t="shared" ref="BV40:BV49" si="26">D40</f>
        <v>01</v>
      </c>
      <c r="BW40" s="306">
        <f t="shared" ref="BW40:BX49" si="27">G40</f>
        <v>175</v>
      </c>
      <c r="BX40" s="306">
        <f t="shared" si="27"/>
        <v>156</v>
      </c>
      <c r="BY40" s="307">
        <f t="shared" ref="BY40:BY49" si="28">O40</f>
        <v>29196960.856199998</v>
      </c>
      <c r="BZ40" s="307">
        <f t="shared" ref="BZ40:CC49" si="29">AH40</f>
        <v>4186747000</v>
      </c>
      <c r="CA40" s="307">
        <f t="shared" si="29"/>
        <v>4719133000</v>
      </c>
      <c r="CB40" s="307">
        <f t="shared" si="29"/>
        <v>5010199000</v>
      </c>
      <c r="CC40" s="307">
        <f t="shared" si="29"/>
        <v>5319217000</v>
      </c>
      <c r="CD40" s="307">
        <f t="shared" ref="CD40:CD49" si="30">AN40</f>
        <v>5647295000</v>
      </c>
      <c r="CE40" s="26">
        <v>2</v>
      </c>
      <c r="CF40" s="269">
        <f>ROUNDUP(AJ40+(AJ40*6%),-3)</f>
        <v>5310811000</v>
      </c>
      <c r="CG40" s="229">
        <f>ROUNDUP(AK40+(AK40*6%),-3)</f>
        <v>5638371000</v>
      </c>
      <c r="CH40" s="45">
        <f t="shared" ref="CH40:CH103" si="31">(CF40*90%)*40%/24</f>
        <v>79662165</v>
      </c>
      <c r="CI40" s="45">
        <f t="shared" ref="CI40:CI103" si="32">(CG40*90%)*40%/36</f>
        <v>56383710</v>
      </c>
      <c r="CJ40" s="48">
        <f t="shared" ref="CJ40:CJ103" si="33">(AJ40*90%)/36</f>
        <v>125254975</v>
      </c>
      <c r="CK40" s="308">
        <f t="shared" ref="CK40:CK103" si="34">AK40/48</f>
        <v>110817020.83333333</v>
      </c>
      <c r="CL40" s="23"/>
    </row>
    <row r="41" spans="1:90" x14ac:dyDescent="0.2">
      <c r="A41" s="3">
        <f t="shared" ref="A41:A104" si="35">A40+1</f>
        <v>2</v>
      </c>
      <c r="B41" s="288">
        <v>2</v>
      </c>
      <c r="C41" s="289" t="s">
        <v>135</v>
      </c>
      <c r="D41" s="290" t="s">
        <v>28</v>
      </c>
      <c r="E41" s="291"/>
      <c r="F41" s="267" t="s">
        <v>73</v>
      </c>
      <c r="G41" s="292">
        <f t="shared" si="3"/>
        <v>85</v>
      </c>
      <c r="H41" s="292">
        <f t="shared" si="4"/>
        <v>74</v>
      </c>
      <c r="I41" s="293">
        <f t="shared" si="5"/>
        <v>26966806</v>
      </c>
      <c r="J41" s="293">
        <f t="shared" si="6"/>
        <v>1</v>
      </c>
      <c r="K41" s="294">
        <f t="shared" si="7"/>
        <v>1.06</v>
      </c>
      <c r="L41" s="295">
        <f t="shared" si="8"/>
        <v>1.0024999999999999</v>
      </c>
      <c r="M41" s="278">
        <f t="shared" si="9"/>
        <v>23946471.762067527</v>
      </c>
      <c r="N41" s="278">
        <f t="shared" si="10"/>
        <v>26991499.752240665</v>
      </c>
      <c r="O41" s="278">
        <f t="shared" si="11"/>
        <v>28656276.3959</v>
      </c>
      <c r="P41" s="278">
        <f t="shared" si="12"/>
        <v>30423732.820183363</v>
      </c>
      <c r="Q41" s="75">
        <f t="shared" si="13"/>
        <v>28656276.3959</v>
      </c>
      <c r="R41" s="278">
        <f t="shared" si="13"/>
        <v>30423732.820183363</v>
      </c>
      <c r="S41" s="278">
        <f t="shared" si="14"/>
        <v>32300202.089282379</v>
      </c>
      <c r="T41" s="278"/>
      <c r="U41" s="278">
        <f t="shared" si="15"/>
        <v>1772038910.392997</v>
      </c>
      <c r="V41" s="278">
        <f t="shared" si="16"/>
        <v>1997370981.6658092</v>
      </c>
      <c r="W41" s="278">
        <f t="shared" si="17"/>
        <v>2120564453.2966001</v>
      </c>
      <c r="X41" s="75">
        <f t="shared" si="18"/>
        <v>2251356228.6935687</v>
      </c>
      <c r="Y41" s="75">
        <f t="shared" si="19"/>
        <v>2120564453.2966001</v>
      </c>
      <c r="Z41" s="278">
        <f t="shared" si="20"/>
        <v>2251356228.6935687</v>
      </c>
      <c r="AA41" s="278">
        <f t="shared" ref="AA41:AA104" si="36">S41*H41</f>
        <v>2390214954.6068959</v>
      </c>
      <c r="AB41" s="278"/>
      <c r="AC41" s="216" t="str">
        <f t="shared" si="21"/>
        <v>BERTAHAP</v>
      </c>
      <c r="AD41" s="296">
        <f t="shared" si="22"/>
        <v>0</v>
      </c>
      <c r="AE41" s="297">
        <v>2</v>
      </c>
      <c r="AF41" s="298"/>
      <c r="AG41" s="278" t="e">
        <f>IF(AF41&gt;#REF!,"LB","KR")</f>
        <v>#REF!</v>
      </c>
      <c r="AH41" s="298">
        <f t="shared" si="23"/>
        <v>1949243000</v>
      </c>
      <c r="AI41" s="298">
        <f t="shared" si="23"/>
        <v>2197109000</v>
      </c>
      <c r="AJ41" s="298">
        <f t="shared" si="23"/>
        <v>2332621000</v>
      </c>
      <c r="AK41" s="299">
        <f t="shared" si="23"/>
        <v>2476492000</v>
      </c>
      <c r="AL41" s="299">
        <f t="shared" si="23"/>
        <v>2332621000</v>
      </c>
      <c r="AM41" s="298">
        <f t="shared" si="23"/>
        <v>2476492000</v>
      </c>
      <c r="AN41" s="298">
        <f t="shared" si="23"/>
        <v>2629237000</v>
      </c>
      <c r="AO41" s="26"/>
      <c r="AP41" s="58">
        <v>2</v>
      </c>
      <c r="AQ41" s="300">
        <f t="shared" si="24"/>
        <v>-1748797.3691000007</v>
      </c>
      <c r="AR41" s="301"/>
      <c r="AS41" s="136"/>
      <c r="AT41" s="136"/>
      <c r="AU41" s="13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309">
        <f>O41</f>
        <v>28656276.3959</v>
      </c>
      <c r="BR41" s="26"/>
      <c r="BS41" s="303">
        <v>2</v>
      </c>
      <c r="BT41" s="304" t="s">
        <v>137</v>
      </c>
      <c r="BU41" s="304" t="str">
        <f t="shared" si="25"/>
        <v>2BR-3</v>
      </c>
      <c r="BV41" s="305" t="str">
        <f t="shared" si="26"/>
        <v>03</v>
      </c>
      <c r="BW41" s="306">
        <f t="shared" si="27"/>
        <v>85</v>
      </c>
      <c r="BX41" s="306">
        <f t="shared" si="27"/>
        <v>74</v>
      </c>
      <c r="BY41" s="307">
        <f t="shared" si="28"/>
        <v>28656276.3959</v>
      </c>
      <c r="BZ41" s="307">
        <f t="shared" si="29"/>
        <v>1949243000</v>
      </c>
      <c r="CA41" s="307">
        <f t="shared" si="29"/>
        <v>2197109000</v>
      </c>
      <c r="CB41" s="307">
        <f t="shared" si="29"/>
        <v>2332621000</v>
      </c>
      <c r="CC41" s="307">
        <f t="shared" si="29"/>
        <v>2476492000</v>
      </c>
      <c r="CD41" s="307">
        <f t="shared" si="30"/>
        <v>2629237000</v>
      </c>
      <c r="CE41" s="26">
        <v>16</v>
      </c>
      <c r="CF41" s="269">
        <f t="shared" ref="CF41:CG104" si="37">ROUNDUP(AJ41+(AJ41*6%),-3)</f>
        <v>2472579000</v>
      </c>
      <c r="CG41" s="229">
        <f t="shared" si="37"/>
        <v>2625082000</v>
      </c>
      <c r="CH41" s="45">
        <f t="shared" si="31"/>
        <v>37088685</v>
      </c>
      <c r="CI41" s="45">
        <f t="shared" si="32"/>
        <v>26250820</v>
      </c>
      <c r="CJ41" s="48">
        <f t="shared" si="33"/>
        <v>58315525</v>
      </c>
      <c r="CK41" s="308">
        <f t="shared" si="34"/>
        <v>51593583.333333336</v>
      </c>
      <c r="CL41" s="23"/>
    </row>
    <row r="42" spans="1:90" x14ac:dyDescent="0.2">
      <c r="A42" s="3">
        <f t="shared" si="35"/>
        <v>3</v>
      </c>
      <c r="B42" s="288">
        <v>3</v>
      </c>
      <c r="C42" s="289" t="s">
        <v>135</v>
      </c>
      <c r="D42" s="290" t="s">
        <v>31</v>
      </c>
      <c r="E42" s="291"/>
      <c r="F42" s="267" t="s">
        <v>55</v>
      </c>
      <c r="G42" s="292">
        <f t="shared" si="3"/>
        <v>85</v>
      </c>
      <c r="H42" s="292">
        <f t="shared" si="4"/>
        <v>74</v>
      </c>
      <c r="I42" s="293">
        <f t="shared" si="5"/>
        <v>26966806</v>
      </c>
      <c r="J42" s="293">
        <f t="shared" si="6"/>
        <v>1</v>
      </c>
      <c r="K42" s="294">
        <f t="shared" si="7"/>
        <v>1.06</v>
      </c>
      <c r="L42" s="295">
        <f t="shared" si="8"/>
        <v>1.0024999999999999</v>
      </c>
      <c r="M42" s="278">
        <f t="shared" si="9"/>
        <v>23946471.762067527</v>
      </c>
      <c r="N42" s="278">
        <f t="shared" si="10"/>
        <v>26991499.752240665</v>
      </c>
      <c r="O42" s="278">
        <f t="shared" si="11"/>
        <v>28656276.3959</v>
      </c>
      <c r="P42" s="278">
        <f t="shared" si="12"/>
        <v>30423732.820183363</v>
      </c>
      <c r="Q42" s="75">
        <f t="shared" si="13"/>
        <v>28656276.3959</v>
      </c>
      <c r="R42" s="278">
        <f t="shared" si="13"/>
        <v>30423732.820183363</v>
      </c>
      <c r="S42" s="278">
        <f t="shared" si="14"/>
        <v>32300202.089282379</v>
      </c>
      <c r="T42" s="278"/>
      <c r="U42" s="278">
        <f t="shared" si="15"/>
        <v>1772038910.392997</v>
      </c>
      <c r="V42" s="278">
        <f t="shared" si="16"/>
        <v>1997370981.6658092</v>
      </c>
      <c r="W42" s="278">
        <f t="shared" si="17"/>
        <v>2120564453.2966001</v>
      </c>
      <c r="X42" s="75">
        <f t="shared" si="18"/>
        <v>2251356228.6935687</v>
      </c>
      <c r="Y42" s="75">
        <f t="shared" si="19"/>
        <v>2120564453.2966001</v>
      </c>
      <c r="Z42" s="278">
        <f t="shared" si="20"/>
        <v>2251356228.6935687</v>
      </c>
      <c r="AA42" s="278">
        <f t="shared" si="36"/>
        <v>2390214954.6068959</v>
      </c>
      <c r="AB42" s="278"/>
      <c r="AC42" s="216" t="str">
        <f t="shared" si="21"/>
        <v>BERTAHAP</v>
      </c>
      <c r="AD42" s="296">
        <f t="shared" si="22"/>
        <v>0</v>
      </c>
      <c r="AE42" s="297">
        <v>2</v>
      </c>
      <c r="AF42" s="298"/>
      <c r="AG42" s="278" t="e">
        <f>IF(AF42&gt;#REF!,"LB","KR")</f>
        <v>#REF!</v>
      </c>
      <c r="AH42" s="298">
        <f t="shared" si="23"/>
        <v>1949243000</v>
      </c>
      <c r="AI42" s="298">
        <f t="shared" si="23"/>
        <v>2197109000</v>
      </c>
      <c r="AJ42" s="298">
        <f t="shared" si="23"/>
        <v>2332621000</v>
      </c>
      <c r="AK42" s="299">
        <f t="shared" si="23"/>
        <v>2476492000</v>
      </c>
      <c r="AL42" s="299">
        <f t="shared" si="23"/>
        <v>2332621000</v>
      </c>
      <c r="AM42" s="298">
        <f t="shared" si="23"/>
        <v>2476492000</v>
      </c>
      <c r="AN42" s="298">
        <f t="shared" si="23"/>
        <v>2629237000</v>
      </c>
      <c r="AO42" s="26"/>
      <c r="AP42" s="58">
        <v>3</v>
      </c>
      <c r="AQ42" s="300">
        <f t="shared" si="24"/>
        <v>-1748797.3691000007</v>
      </c>
      <c r="AR42" s="301"/>
      <c r="AS42" s="136"/>
      <c r="AT42" s="136"/>
      <c r="AU42" s="13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310">
        <f>O49</f>
        <v>29737645.316500001</v>
      </c>
      <c r="BR42" s="26"/>
      <c r="BS42" s="311"/>
      <c r="BT42" s="304"/>
      <c r="BU42" s="304" t="str">
        <f t="shared" si="25"/>
        <v>2BR-5</v>
      </c>
      <c r="BV42" s="305" t="str">
        <f t="shared" si="26"/>
        <v>05</v>
      </c>
      <c r="BW42" s="306">
        <f t="shared" si="27"/>
        <v>85</v>
      </c>
      <c r="BX42" s="306">
        <f t="shared" si="27"/>
        <v>74</v>
      </c>
      <c r="BY42" s="307">
        <f t="shared" si="28"/>
        <v>28656276.3959</v>
      </c>
      <c r="BZ42" s="307">
        <f t="shared" si="29"/>
        <v>1949243000</v>
      </c>
      <c r="CA42" s="307">
        <f t="shared" si="29"/>
        <v>2197109000</v>
      </c>
      <c r="CB42" s="307">
        <f t="shared" si="29"/>
        <v>2332621000</v>
      </c>
      <c r="CC42" s="307">
        <f t="shared" si="29"/>
        <v>2476492000</v>
      </c>
      <c r="CD42" s="307">
        <f t="shared" si="30"/>
        <v>2629237000</v>
      </c>
      <c r="CE42" s="26"/>
      <c r="CF42" s="269">
        <f t="shared" si="37"/>
        <v>2472579000</v>
      </c>
      <c r="CG42" s="229">
        <f t="shared" si="37"/>
        <v>2625082000</v>
      </c>
      <c r="CH42" s="45">
        <f t="shared" si="31"/>
        <v>37088685</v>
      </c>
      <c r="CI42" s="45">
        <f t="shared" si="32"/>
        <v>26250820</v>
      </c>
      <c r="CJ42" s="48">
        <f t="shared" si="33"/>
        <v>58315525</v>
      </c>
      <c r="CK42" s="308">
        <f t="shared" si="34"/>
        <v>51593583.333333336</v>
      </c>
    </row>
    <row r="43" spans="1:90" x14ac:dyDescent="0.2">
      <c r="A43" s="3">
        <f t="shared" si="35"/>
        <v>4</v>
      </c>
      <c r="B43" s="288">
        <v>4</v>
      </c>
      <c r="C43" s="289" t="s">
        <v>135</v>
      </c>
      <c r="D43" s="290" t="s">
        <v>37</v>
      </c>
      <c r="E43" s="291"/>
      <c r="F43" s="267" t="s">
        <v>57</v>
      </c>
      <c r="G43" s="292">
        <f t="shared" si="3"/>
        <v>101</v>
      </c>
      <c r="H43" s="292">
        <f t="shared" si="4"/>
        <v>90</v>
      </c>
      <c r="I43" s="293">
        <f t="shared" si="5"/>
        <v>26966806</v>
      </c>
      <c r="J43" s="293">
        <f t="shared" si="6"/>
        <v>1</v>
      </c>
      <c r="K43" s="294">
        <f t="shared" si="7"/>
        <v>1.06</v>
      </c>
      <c r="L43" s="295">
        <f t="shared" si="8"/>
        <v>1.0024999999999999</v>
      </c>
      <c r="M43" s="278">
        <f t="shared" si="9"/>
        <v>23946471.762067527</v>
      </c>
      <c r="N43" s="278">
        <f t="shared" si="10"/>
        <v>26991499.752240665</v>
      </c>
      <c r="O43" s="278">
        <f t="shared" si="11"/>
        <v>28656276.3959</v>
      </c>
      <c r="P43" s="278">
        <f t="shared" si="12"/>
        <v>30423732.820183363</v>
      </c>
      <c r="Q43" s="75">
        <f t="shared" si="13"/>
        <v>28656276.3959</v>
      </c>
      <c r="R43" s="278">
        <f t="shared" si="13"/>
        <v>30423732.820183363</v>
      </c>
      <c r="S43" s="278">
        <f t="shared" si="14"/>
        <v>32300202.089282379</v>
      </c>
      <c r="T43" s="278"/>
      <c r="U43" s="278">
        <f t="shared" si="15"/>
        <v>2155182458.5860772</v>
      </c>
      <c r="V43" s="278">
        <f t="shared" si="16"/>
        <v>2429234977.7016597</v>
      </c>
      <c r="W43" s="278">
        <f t="shared" si="17"/>
        <v>2579064875.631</v>
      </c>
      <c r="X43" s="75">
        <f t="shared" si="18"/>
        <v>2738135953.8165026</v>
      </c>
      <c r="Y43" s="75">
        <f t="shared" si="19"/>
        <v>2579064875.631</v>
      </c>
      <c r="Z43" s="278">
        <f t="shared" si="20"/>
        <v>2738135953.8165026</v>
      </c>
      <c r="AA43" s="278">
        <f t="shared" si="36"/>
        <v>2907018188.0354142</v>
      </c>
      <c r="AB43" s="278"/>
      <c r="AC43" s="216" t="str">
        <f t="shared" si="21"/>
        <v>BERTAHAP</v>
      </c>
      <c r="AD43" s="296">
        <f t="shared" si="22"/>
        <v>0</v>
      </c>
      <c r="AE43" s="297">
        <v>2</v>
      </c>
      <c r="AF43" s="298"/>
      <c r="AG43" s="278" t="e">
        <f>IF(AF43&gt;#REF!,"LB","KR")</f>
        <v>#REF!</v>
      </c>
      <c r="AH43" s="298">
        <f t="shared" si="23"/>
        <v>2370701000</v>
      </c>
      <c r="AI43" s="298">
        <f t="shared" si="23"/>
        <v>2672159000</v>
      </c>
      <c r="AJ43" s="298">
        <f t="shared" si="23"/>
        <v>2836972000</v>
      </c>
      <c r="AK43" s="299">
        <f t="shared" si="23"/>
        <v>3011950000</v>
      </c>
      <c r="AL43" s="299">
        <f t="shared" si="23"/>
        <v>2836972000</v>
      </c>
      <c r="AM43" s="298">
        <f t="shared" si="23"/>
        <v>3011950000</v>
      </c>
      <c r="AN43" s="298">
        <f t="shared" si="23"/>
        <v>3197721000</v>
      </c>
      <c r="AO43" s="26"/>
      <c r="AP43" s="58">
        <v>4</v>
      </c>
      <c r="AQ43" s="300">
        <f t="shared" si="24"/>
        <v>-1748797.3691000007</v>
      </c>
      <c r="AR43" s="301"/>
      <c r="AS43" s="312"/>
      <c r="AT43" s="136"/>
      <c r="AU43" s="313"/>
      <c r="AV43" s="138"/>
      <c r="AW43" s="314"/>
      <c r="AX43" s="138"/>
      <c r="AY43" s="26"/>
      <c r="AZ43" s="138"/>
      <c r="BA43" s="138"/>
      <c r="BB43" s="138"/>
      <c r="BC43" s="138"/>
      <c r="BD43" s="138"/>
      <c r="BE43" s="138"/>
      <c r="BF43" s="138"/>
      <c r="BG43" s="138"/>
      <c r="BH43" s="138"/>
      <c r="BI43" s="138"/>
      <c r="BJ43" s="138"/>
      <c r="BK43" s="138"/>
      <c r="BL43" s="138"/>
      <c r="BM43" s="138"/>
      <c r="BN43" s="26"/>
      <c r="BO43" s="138"/>
      <c r="BP43" s="26"/>
      <c r="BQ43" s="315">
        <f>O60</f>
        <v>29415391.9848</v>
      </c>
      <c r="BR43" s="26"/>
      <c r="BS43" s="311"/>
      <c r="BT43" s="304"/>
      <c r="BU43" s="304" t="str">
        <f t="shared" si="25"/>
        <v>2BR-7</v>
      </c>
      <c r="BV43" s="305" t="str">
        <f t="shared" si="26"/>
        <v>07</v>
      </c>
      <c r="BW43" s="306">
        <f t="shared" si="27"/>
        <v>101</v>
      </c>
      <c r="BX43" s="306">
        <f t="shared" si="27"/>
        <v>90</v>
      </c>
      <c r="BY43" s="307">
        <f t="shared" si="28"/>
        <v>28656276.3959</v>
      </c>
      <c r="BZ43" s="307">
        <f t="shared" si="29"/>
        <v>2370701000</v>
      </c>
      <c r="CA43" s="307">
        <f t="shared" si="29"/>
        <v>2672159000</v>
      </c>
      <c r="CB43" s="307">
        <f t="shared" si="29"/>
        <v>2836972000</v>
      </c>
      <c r="CC43" s="307">
        <f t="shared" si="29"/>
        <v>3011950000</v>
      </c>
      <c r="CD43" s="307">
        <f t="shared" si="30"/>
        <v>3197721000</v>
      </c>
      <c r="CE43" s="26"/>
      <c r="CF43" s="269">
        <f t="shared" si="37"/>
        <v>3007191000</v>
      </c>
      <c r="CG43" s="229">
        <f t="shared" si="37"/>
        <v>3192667000</v>
      </c>
      <c r="CH43" s="45">
        <f t="shared" si="31"/>
        <v>45107865</v>
      </c>
      <c r="CI43" s="45">
        <f t="shared" si="32"/>
        <v>31926670</v>
      </c>
      <c r="CJ43" s="48">
        <f t="shared" si="33"/>
        <v>70924300</v>
      </c>
      <c r="CK43" s="308">
        <f t="shared" si="34"/>
        <v>62748958.333333336</v>
      </c>
    </row>
    <row r="44" spans="1:90" x14ac:dyDescent="0.2">
      <c r="A44" s="3">
        <f t="shared" si="35"/>
        <v>5</v>
      </c>
      <c r="B44" s="288">
        <v>5</v>
      </c>
      <c r="C44" s="289" t="s">
        <v>135</v>
      </c>
      <c r="D44" s="290" t="s">
        <v>43</v>
      </c>
      <c r="E44" s="291"/>
      <c r="F44" s="267" t="s">
        <v>59</v>
      </c>
      <c r="G44" s="292">
        <f t="shared" si="3"/>
        <v>101</v>
      </c>
      <c r="H44" s="292">
        <f t="shared" si="4"/>
        <v>90</v>
      </c>
      <c r="I44" s="293">
        <f t="shared" si="5"/>
        <v>26966806</v>
      </c>
      <c r="J44" s="293">
        <f t="shared" si="6"/>
        <v>1</v>
      </c>
      <c r="K44" s="294">
        <f t="shared" si="7"/>
        <v>1.06</v>
      </c>
      <c r="L44" s="295">
        <f t="shared" si="8"/>
        <v>1.0024999999999999</v>
      </c>
      <c r="M44" s="278">
        <f t="shared" si="9"/>
        <v>23946471.762067527</v>
      </c>
      <c r="N44" s="278">
        <f t="shared" si="10"/>
        <v>26991499.752240665</v>
      </c>
      <c r="O44" s="278">
        <f t="shared" si="11"/>
        <v>28656276.3959</v>
      </c>
      <c r="P44" s="278">
        <f t="shared" si="12"/>
        <v>30423732.820183363</v>
      </c>
      <c r="Q44" s="75">
        <f t="shared" si="13"/>
        <v>28656276.3959</v>
      </c>
      <c r="R44" s="278">
        <f t="shared" si="13"/>
        <v>30423732.820183363</v>
      </c>
      <c r="S44" s="278">
        <f t="shared" si="14"/>
        <v>32300202.089282379</v>
      </c>
      <c r="T44" s="278"/>
      <c r="U44" s="278">
        <f t="shared" si="15"/>
        <v>2155182458.5860772</v>
      </c>
      <c r="V44" s="278">
        <f t="shared" si="16"/>
        <v>2429234977.7016597</v>
      </c>
      <c r="W44" s="278">
        <f t="shared" si="17"/>
        <v>2579064875.631</v>
      </c>
      <c r="X44" s="75">
        <f t="shared" si="18"/>
        <v>2738135953.8165026</v>
      </c>
      <c r="Y44" s="75">
        <f t="shared" si="19"/>
        <v>2579064875.631</v>
      </c>
      <c r="Z44" s="278">
        <f t="shared" si="20"/>
        <v>2738135953.8165026</v>
      </c>
      <c r="AA44" s="278">
        <f t="shared" si="36"/>
        <v>2907018188.0354142</v>
      </c>
      <c r="AB44" s="278"/>
      <c r="AC44" s="216" t="str">
        <f t="shared" si="21"/>
        <v>BERTAHAP</v>
      </c>
      <c r="AD44" s="296">
        <f t="shared" si="22"/>
        <v>0</v>
      </c>
      <c r="AE44" s="297">
        <v>2</v>
      </c>
      <c r="AF44" s="298"/>
      <c r="AG44" s="278" t="e">
        <f>IF(AF44&gt;#REF!,"LB","KR")</f>
        <v>#REF!</v>
      </c>
      <c r="AH44" s="298">
        <f t="shared" si="23"/>
        <v>2370701000</v>
      </c>
      <c r="AI44" s="298">
        <f t="shared" si="23"/>
        <v>2672159000</v>
      </c>
      <c r="AJ44" s="298">
        <f t="shared" si="23"/>
        <v>2836972000</v>
      </c>
      <c r="AK44" s="299">
        <f t="shared" si="23"/>
        <v>3011950000</v>
      </c>
      <c r="AL44" s="299">
        <f t="shared" si="23"/>
        <v>2836972000</v>
      </c>
      <c r="AM44" s="298">
        <f t="shared" si="23"/>
        <v>3011950000</v>
      </c>
      <c r="AN44" s="298">
        <f t="shared" si="23"/>
        <v>3197721000</v>
      </c>
      <c r="AO44" s="26"/>
      <c r="AP44" s="58">
        <v>5</v>
      </c>
      <c r="AQ44" s="300">
        <f t="shared" si="24"/>
        <v>-1748797.3691000007</v>
      </c>
      <c r="AR44" s="301"/>
      <c r="AS44" s="316"/>
      <c r="AT44" s="316"/>
      <c r="AU44" s="316"/>
      <c r="AV44" s="317"/>
      <c r="AW44" s="317"/>
      <c r="AX44" s="317"/>
      <c r="AY44" s="26"/>
      <c r="AZ44" s="317"/>
      <c r="BA44" s="317"/>
      <c r="BB44" s="317"/>
      <c r="BC44" s="317"/>
      <c r="BD44" s="317"/>
      <c r="BE44" s="317"/>
      <c r="BF44" s="317"/>
      <c r="BG44" s="317"/>
      <c r="BH44" s="317"/>
      <c r="BI44" s="317"/>
      <c r="BJ44" s="317"/>
      <c r="BK44" s="317"/>
      <c r="BL44" s="317"/>
      <c r="BM44" s="317"/>
      <c r="BN44" s="317"/>
      <c r="BO44" s="317"/>
      <c r="BP44" s="26"/>
      <c r="BQ44" s="318">
        <f>O61</f>
        <v>28870662.503600005</v>
      </c>
      <c r="BR44" s="26"/>
      <c r="BS44" s="311"/>
      <c r="BT44" s="304"/>
      <c r="BU44" s="304" t="str">
        <f t="shared" si="25"/>
        <v>2BR-9</v>
      </c>
      <c r="BV44" s="305" t="str">
        <f t="shared" si="26"/>
        <v>09</v>
      </c>
      <c r="BW44" s="306">
        <f t="shared" si="27"/>
        <v>101</v>
      </c>
      <c r="BX44" s="306">
        <f t="shared" si="27"/>
        <v>90</v>
      </c>
      <c r="BY44" s="307">
        <f t="shared" si="28"/>
        <v>28656276.3959</v>
      </c>
      <c r="BZ44" s="307">
        <f t="shared" si="29"/>
        <v>2370701000</v>
      </c>
      <c r="CA44" s="307">
        <f t="shared" si="29"/>
        <v>2672159000</v>
      </c>
      <c r="CB44" s="307">
        <f t="shared" si="29"/>
        <v>2836972000</v>
      </c>
      <c r="CC44" s="307">
        <f t="shared" si="29"/>
        <v>3011950000</v>
      </c>
      <c r="CD44" s="307">
        <f t="shared" si="30"/>
        <v>3197721000</v>
      </c>
      <c r="CE44" s="26"/>
      <c r="CF44" s="269">
        <f t="shared" si="37"/>
        <v>3007191000</v>
      </c>
      <c r="CG44" s="229">
        <f t="shared" si="37"/>
        <v>3192667000</v>
      </c>
      <c r="CH44" s="45">
        <f t="shared" si="31"/>
        <v>45107865</v>
      </c>
      <c r="CI44" s="45">
        <f t="shared" si="32"/>
        <v>31926670</v>
      </c>
      <c r="CJ44" s="48">
        <f t="shared" si="33"/>
        <v>70924300</v>
      </c>
      <c r="CK44" s="308">
        <f t="shared" si="34"/>
        <v>62748958.333333336</v>
      </c>
    </row>
    <row r="45" spans="1:90" x14ac:dyDescent="0.2">
      <c r="A45" s="3">
        <f t="shared" si="35"/>
        <v>6</v>
      </c>
      <c r="B45" s="288">
        <v>6</v>
      </c>
      <c r="C45" s="289" t="s">
        <v>135</v>
      </c>
      <c r="D45" s="288">
        <v>11</v>
      </c>
      <c r="E45" s="291"/>
      <c r="F45" s="267" t="s">
        <v>61</v>
      </c>
      <c r="G45" s="292">
        <f t="shared" si="3"/>
        <v>101</v>
      </c>
      <c r="H45" s="292">
        <f t="shared" si="4"/>
        <v>90</v>
      </c>
      <c r="I45" s="293">
        <f t="shared" si="5"/>
        <v>26966806</v>
      </c>
      <c r="J45" s="293">
        <f t="shared" si="6"/>
        <v>1</v>
      </c>
      <c r="K45" s="294">
        <f t="shared" si="7"/>
        <v>1.06</v>
      </c>
      <c r="L45" s="295">
        <f t="shared" si="8"/>
        <v>1.0024999999999999</v>
      </c>
      <c r="M45" s="278">
        <f t="shared" si="9"/>
        <v>23946471.762067527</v>
      </c>
      <c r="N45" s="278">
        <f t="shared" si="10"/>
        <v>26991499.752240665</v>
      </c>
      <c r="O45" s="278">
        <f t="shared" si="11"/>
        <v>28656276.3959</v>
      </c>
      <c r="P45" s="278">
        <f t="shared" si="12"/>
        <v>30423732.820183363</v>
      </c>
      <c r="Q45" s="75">
        <f t="shared" si="13"/>
        <v>28656276.3959</v>
      </c>
      <c r="R45" s="278">
        <f t="shared" si="13"/>
        <v>30423732.820183363</v>
      </c>
      <c r="S45" s="278">
        <f t="shared" si="14"/>
        <v>32300202.089282379</v>
      </c>
      <c r="T45" s="278"/>
      <c r="U45" s="278">
        <f t="shared" si="15"/>
        <v>2155182458.5860772</v>
      </c>
      <c r="V45" s="278">
        <f t="shared" si="16"/>
        <v>2429234977.7016597</v>
      </c>
      <c r="W45" s="278">
        <f t="shared" si="17"/>
        <v>2579064875.631</v>
      </c>
      <c r="X45" s="75">
        <f t="shared" si="18"/>
        <v>2738135953.8165026</v>
      </c>
      <c r="Y45" s="75">
        <f t="shared" si="19"/>
        <v>2579064875.631</v>
      </c>
      <c r="Z45" s="278">
        <f t="shared" si="20"/>
        <v>2738135953.8165026</v>
      </c>
      <c r="AA45" s="278">
        <f t="shared" si="36"/>
        <v>2907018188.0354142</v>
      </c>
      <c r="AB45" s="278"/>
      <c r="AC45" s="216" t="str">
        <f t="shared" si="21"/>
        <v>BERTAHAP</v>
      </c>
      <c r="AD45" s="296">
        <f t="shared" si="22"/>
        <v>0</v>
      </c>
      <c r="AE45" s="297">
        <v>2</v>
      </c>
      <c r="AF45" s="298"/>
      <c r="AG45" s="278" t="e">
        <f>IF(AF45&gt;#REF!,"LB","KR")</f>
        <v>#REF!</v>
      </c>
      <c r="AH45" s="298">
        <f t="shared" si="23"/>
        <v>2370701000</v>
      </c>
      <c r="AI45" s="298">
        <f t="shared" si="23"/>
        <v>2672159000</v>
      </c>
      <c r="AJ45" s="298">
        <f t="shared" si="23"/>
        <v>2836972000</v>
      </c>
      <c r="AK45" s="299">
        <f t="shared" si="23"/>
        <v>3011950000</v>
      </c>
      <c r="AL45" s="299">
        <f t="shared" si="23"/>
        <v>2836972000</v>
      </c>
      <c r="AM45" s="298">
        <f t="shared" si="23"/>
        <v>3011950000</v>
      </c>
      <c r="AN45" s="298">
        <f t="shared" si="23"/>
        <v>3197721000</v>
      </c>
      <c r="AO45" s="26"/>
      <c r="AP45" s="58">
        <v>6</v>
      </c>
      <c r="AQ45" s="300">
        <f t="shared" si="24"/>
        <v>-1748797.3691000007</v>
      </c>
      <c r="AR45" s="301"/>
      <c r="AS45" s="136"/>
      <c r="AT45" s="136"/>
      <c r="AU45" s="13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319">
        <f>O66</f>
        <v>28870662.503600005</v>
      </c>
      <c r="BR45" s="26"/>
      <c r="BS45" s="311"/>
      <c r="BT45" s="304"/>
      <c r="BU45" s="304" t="str">
        <f t="shared" si="25"/>
        <v>2BR-11</v>
      </c>
      <c r="BV45" s="305">
        <f t="shared" si="26"/>
        <v>11</v>
      </c>
      <c r="BW45" s="306">
        <f t="shared" si="27"/>
        <v>101</v>
      </c>
      <c r="BX45" s="306">
        <f t="shared" si="27"/>
        <v>90</v>
      </c>
      <c r="BY45" s="307">
        <f t="shared" si="28"/>
        <v>28656276.3959</v>
      </c>
      <c r="BZ45" s="307">
        <f t="shared" si="29"/>
        <v>2370701000</v>
      </c>
      <c r="CA45" s="307">
        <f t="shared" si="29"/>
        <v>2672159000</v>
      </c>
      <c r="CB45" s="307">
        <f t="shared" si="29"/>
        <v>2836972000</v>
      </c>
      <c r="CC45" s="307">
        <f t="shared" si="29"/>
        <v>3011950000</v>
      </c>
      <c r="CD45" s="307">
        <f t="shared" si="30"/>
        <v>3197721000</v>
      </c>
      <c r="CE45" s="26"/>
      <c r="CF45" s="269">
        <f t="shared" si="37"/>
        <v>3007191000</v>
      </c>
      <c r="CG45" s="229">
        <f t="shared" si="37"/>
        <v>3192667000</v>
      </c>
      <c r="CH45" s="45">
        <f t="shared" si="31"/>
        <v>45107865</v>
      </c>
      <c r="CI45" s="45">
        <f t="shared" si="32"/>
        <v>31926670</v>
      </c>
      <c r="CJ45" s="48">
        <f t="shared" si="33"/>
        <v>70924300</v>
      </c>
      <c r="CK45" s="308">
        <f t="shared" si="34"/>
        <v>62748958.333333336</v>
      </c>
    </row>
    <row r="46" spans="1:90" x14ac:dyDescent="0.2">
      <c r="A46" s="3">
        <f t="shared" si="35"/>
        <v>7</v>
      </c>
      <c r="B46" s="288">
        <v>7</v>
      </c>
      <c r="C46" s="289" t="s">
        <v>135</v>
      </c>
      <c r="D46" s="288">
        <v>15</v>
      </c>
      <c r="E46" s="291"/>
      <c r="F46" s="267" t="s">
        <v>63</v>
      </c>
      <c r="G46" s="292">
        <f t="shared" si="3"/>
        <v>101</v>
      </c>
      <c r="H46" s="292">
        <f t="shared" si="4"/>
        <v>90</v>
      </c>
      <c r="I46" s="293">
        <f t="shared" si="5"/>
        <v>26966806</v>
      </c>
      <c r="J46" s="293">
        <f t="shared" si="6"/>
        <v>1</v>
      </c>
      <c r="K46" s="294">
        <f t="shared" si="7"/>
        <v>1.06</v>
      </c>
      <c r="L46" s="295">
        <f t="shared" si="8"/>
        <v>1.0024999999999999</v>
      </c>
      <c r="M46" s="278">
        <f t="shared" si="9"/>
        <v>23946471.762067527</v>
      </c>
      <c r="N46" s="278">
        <f t="shared" si="10"/>
        <v>26991499.752240665</v>
      </c>
      <c r="O46" s="278">
        <f t="shared" si="11"/>
        <v>28656276.3959</v>
      </c>
      <c r="P46" s="278">
        <f t="shared" si="12"/>
        <v>30423732.820183363</v>
      </c>
      <c r="Q46" s="75">
        <f t="shared" si="13"/>
        <v>28656276.3959</v>
      </c>
      <c r="R46" s="278">
        <f t="shared" si="13"/>
        <v>30423732.820183363</v>
      </c>
      <c r="S46" s="278">
        <f t="shared" si="14"/>
        <v>32300202.089282379</v>
      </c>
      <c r="T46" s="278"/>
      <c r="U46" s="278">
        <f t="shared" si="15"/>
        <v>2155182458.5860772</v>
      </c>
      <c r="V46" s="278">
        <f t="shared" si="16"/>
        <v>2429234977.7016597</v>
      </c>
      <c r="W46" s="278">
        <f t="shared" si="17"/>
        <v>2579064875.631</v>
      </c>
      <c r="X46" s="75">
        <f t="shared" si="18"/>
        <v>2738135953.8165026</v>
      </c>
      <c r="Y46" s="75">
        <f t="shared" si="19"/>
        <v>2579064875.631</v>
      </c>
      <c r="Z46" s="278">
        <f t="shared" si="20"/>
        <v>2738135953.8165026</v>
      </c>
      <c r="AA46" s="278">
        <f t="shared" si="36"/>
        <v>2907018188.0354142</v>
      </c>
      <c r="AB46" s="278"/>
      <c r="AC46" s="216" t="str">
        <f t="shared" si="21"/>
        <v>BERTAHAP</v>
      </c>
      <c r="AD46" s="296">
        <f t="shared" si="22"/>
        <v>0</v>
      </c>
      <c r="AE46" s="297">
        <v>2</v>
      </c>
      <c r="AF46" s="298"/>
      <c r="AG46" s="278" t="e">
        <f>IF(AF46&gt;#REF!,"LB","KR")</f>
        <v>#REF!</v>
      </c>
      <c r="AH46" s="298">
        <f t="shared" si="23"/>
        <v>2370701000</v>
      </c>
      <c r="AI46" s="298">
        <f t="shared" si="23"/>
        <v>2672159000</v>
      </c>
      <c r="AJ46" s="298">
        <f t="shared" si="23"/>
        <v>2836972000</v>
      </c>
      <c r="AK46" s="299">
        <f t="shared" si="23"/>
        <v>3011950000</v>
      </c>
      <c r="AL46" s="299">
        <f t="shared" si="23"/>
        <v>2836972000</v>
      </c>
      <c r="AM46" s="298">
        <f t="shared" si="23"/>
        <v>3011950000</v>
      </c>
      <c r="AN46" s="298">
        <f t="shared" si="23"/>
        <v>3197721000</v>
      </c>
      <c r="AO46" s="26"/>
      <c r="AP46" s="58">
        <v>7</v>
      </c>
      <c r="AQ46" s="300">
        <f t="shared" si="24"/>
        <v>-1748797.3691000007</v>
      </c>
      <c r="AR46" s="301"/>
      <c r="AS46" s="320"/>
      <c r="AT46" s="320"/>
      <c r="AU46" s="320"/>
      <c r="AV46" s="320"/>
      <c r="AW46" s="320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321">
        <f>O69</f>
        <v>29960121.466000002</v>
      </c>
      <c r="BR46" s="26"/>
      <c r="BS46" s="311"/>
      <c r="BT46" s="304"/>
      <c r="BU46" s="304" t="str">
        <f t="shared" si="25"/>
        <v>2BR-15</v>
      </c>
      <c r="BV46" s="305">
        <f t="shared" si="26"/>
        <v>15</v>
      </c>
      <c r="BW46" s="306">
        <f t="shared" si="27"/>
        <v>101</v>
      </c>
      <c r="BX46" s="306">
        <f t="shared" si="27"/>
        <v>90</v>
      </c>
      <c r="BY46" s="307">
        <f t="shared" si="28"/>
        <v>28656276.3959</v>
      </c>
      <c r="BZ46" s="307">
        <f t="shared" si="29"/>
        <v>2370701000</v>
      </c>
      <c r="CA46" s="307">
        <f t="shared" si="29"/>
        <v>2672159000</v>
      </c>
      <c r="CB46" s="307">
        <f t="shared" si="29"/>
        <v>2836972000</v>
      </c>
      <c r="CC46" s="307">
        <f t="shared" si="29"/>
        <v>3011950000</v>
      </c>
      <c r="CD46" s="307">
        <f t="shared" si="30"/>
        <v>3197721000</v>
      </c>
      <c r="CE46" s="26"/>
      <c r="CF46" s="269">
        <f t="shared" si="37"/>
        <v>3007191000</v>
      </c>
      <c r="CG46" s="229">
        <f t="shared" si="37"/>
        <v>3192667000</v>
      </c>
      <c r="CH46" s="45">
        <f t="shared" si="31"/>
        <v>45107865</v>
      </c>
      <c r="CI46" s="45">
        <f t="shared" si="32"/>
        <v>31926670</v>
      </c>
      <c r="CJ46" s="48">
        <f t="shared" si="33"/>
        <v>70924300</v>
      </c>
      <c r="CK46" s="308">
        <f t="shared" si="34"/>
        <v>62748958.333333336</v>
      </c>
    </row>
    <row r="47" spans="1:90" x14ac:dyDescent="0.2">
      <c r="A47" s="3">
        <f t="shared" si="35"/>
        <v>8</v>
      </c>
      <c r="B47" s="288">
        <v>8</v>
      </c>
      <c r="C47" s="289" t="s">
        <v>135</v>
      </c>
      <c r="D47" s="288">
        <v>17</v>
      </c>
      <c r="E47" s="291"/>
      <c r="F47" s="267" t="s">
        <v>66</v>
      </c>
      <c r="G47" s="292">
        <f t="shared" si="3"/>
        <v>85</v>
      </c>
      <c r="H47" s="292">
        <f t="shared" si="4"/>
        <v>74</v>
      </c>
      <c r="I47" s="293">
        <f t="shared" si="5"/>
        <v>26966806</v>
      </c>
      <c r="J47" s="293">
        <f t="shared" si="6"/>
        <v>1</v>
      </c>
      <c r="K47" s="294">
        <f t="shared" si="7"/>
        <v>1.06</v>
      </c>
      <c r="L47" s="295">
        <f t="shared" si="8"/>
        <v>1.0024999999999999</v>
      </c>
      <c r="M47" s="278">
        <f t="shared" si="9"/>
        <v>23946471.762067527</v>
      </c>
      <c r="N47" s="278">
        <f t="shared" si="10"/>
        <v>26991499.752240665</v>
      </c>
      <c r="O47" s="278">
        <f t="shared" si="11"/>
        <v>28656276.3959</v>
      </c>
      <c r="P47" s="278">
        <f t="shared" si="12"/>
        <v>30423732.820183363</v>
      </c>
      <c r="Q47" s="75">
        <f t="shared" si="13"/>
        <v>28656276.3959</v>
      </c>
      <c r="R47" s="278">
        <f t="shared" si="13"/>
        <v>30423732.820183363</v>
      </c>
      <c r="S47" s="278">
        <f t="shared" si="14"/>
        <v>32300202.089282379</v>
      </c>
      <c r="T47" s="278"/>
      <c r="U47" s="278">
        <f t="shared" si="15"/>
        <v>1772038910.392997</v>
      </c>
      <c r="V47" s="278">
        <f t="shared" si="16"/>
        <v>1997370981.6658092</v>
      </c>
      <c r="W47" s="278">
        <f t="shared" si="17"/>
        <v>2120564453.2966001</v>
      </c>
      <c r="X47" s="75">
        <f t="shared" si="18"/>
        <v>2251356228.6935687</v>
      </c>
      <c r="Y47" s="75">
        <f t="shared" si="19"/>
        <v>2120564453.2966001</v>
      </c>
      <c r="Z47" s="278">
        <f t="shared" si="20"/>
        <v>2251356228.6935687</v>
      </c>
      <c r="AA47" s="278">
        <f t="shared" si="36"/>
        <v>2390214954.6068959</v>
      </c>
      <c r="AB47" s="278"/>
      <c r="AC47" s="216" t="str">
        <f t="shared" si="21"/>
        <v>BERTAHAP</v>
      </c>
      <c r="AD47" s="296">
        <f t="shared" si="22"/>
        <v>0</v>
      </c>
      <c r="AE47" s="297">
        <v>2</v>
      </c>
      <c r="AF47" s="298"/>
      <c r="AG47" s="278" t="e">
        <f>IF(AF47&gt;#REF!,"LB","KR")</f>
        <v>#REF!</v>
      </c>
      <c r="AH47" s="298">
        <f t="shared" si="23"/>
        <v>1949243000</v>
      </c>
      <c r="AI47" s="298">
        <f t="shared" si="23"/>
        <v>2197109000</v>
      </c>
      <c r="AJ47" s="298">
        <f t="shared" si="23"/>
        <v>2332621000</v>
      </c>
      <c r="AK47" s="299">
        <f t="shared" si="23"/>
        <v>2476492000</v>
      </c>
      <c r="AL47" s="299">
        <f t="shared" si="23"/>
        <v>2332621000</v>
      </c>
      <c r="AM47" s="298">
        <f t="shared" si="23"/>
        <v>2476492000</v>
      </c>
      <c r="AN47" s="298">
        <f t="shared" si="23"/>
        <v>2629237000</v>
      </c>
      <c r="AO47" s="26"/>
      <c r="AP47" s="58">
        <v>8</v>
      </c>
      <c r="AQ47" s="300">
        <f t="shared" si="24"/>
        <v>-1748797.3691000007</v>
      </c>
      <c r="AR47" s="301"/>
      <c r="AS47" s="320"/>
      <c r="AT47" s="320"/>
      <c r="AU47" s="320"/>
      <c r="AV47" s="320"/>
      <c r="AW47" s="320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322">
        <f>O70</f>
        <v>29124150.48</v>
      </c>
      <c r="BR47" s="26"/>
      <c r="BS47" s="311"/>
      <c r="BT47" s="304"/>
      <c r="BU47" s="304" t="str">
        <f t="shared" si="25"/>
        <v>2BR-17</v>
      </c>
      <c r="BV47" s="305">
        <f t="shared" si="26"/>
        <v>17</v>
      </c>
      <c r="BW47" s="306">
        <f t="shared" si="27"/>
        <v>85</v>
      </c>
      <c r="BX47" s="306">
        <f t="shared" si="27"/>
        <v>74</v>
      </c>
      <c r="BY47" s="307">
        <f t="shared" si="28"/>
        <v>28656276.3959</v>
      </c>
      <c r="BZ47" s="307">
        <f t="shared" si="29"/>
        <v>1949243000</v>
      </c>
      <c r="CA47" s="307">
        <f t="shared" si="29"/>
        <v>2197109000</v>
      </c>
      <c r="CB47" s="307">
        <f t="shared" si="29"/>
        <v>2332621000</v>
      </c>
      <c r="CC47" s="307">
        <f t="shared" si="29"/>
        <v>2476492000</v>
      </c>
      <c r="CD47" s="307">
        <f t="shared" si="30"/>
        <v>2629237000</v>
      </c>
      <c r="CE47" s="26"/>
      <c r="CF47" s="269">
        <f t="shared" si="37"/>
        <v>2472579000</v>
      </c>
      <c r="CG47" s="229">
        <f t="shared" si="37"/>
        <v>2625082000</v>
      </c>
      <c r="CH47" s="45">
        <f t="shared" si="31"/>
        <v>37088685</v>
      </c>
      <c r="CI47" s="45">
        <f t="shared" si="32"/>
        <v>26250820</v>
      </c>
      <c r="CJ47" s="48">
        <f t="shared" si="33"/>
        <v>58315525</v>
      </c>
      <c r="CK47" s="308">
        <f t="shared" si="34"/>
        <v>51593583.333333336</v>
      </c>
    </row>
    <row r="48" spans="1:90" x14ac:dyDescent="0.2">
      <c r="A48" s="3">
        <f t="shared" si="35"/>
        <v>9</v>
      </c>
      <c r="B48" s="288">
        <v>9</v>
      </c>
      <c r="C48" s="289" t="s">
        <v>135</v>
      </c>
      <c r="D48" s="288">
        <v>19</v>
      </c>
      <c r="E48" s="291"/>
      <c r="F48" s="267" t="s">
        <v>77</v>
      </c>
      <c r="G48" s="292">
        <f t="shared" si="3"/>
        <v>138</v>
      </c>
      <c r="H48" s="292">
        <f t="shared" si="4"/>
        <v>120</v>
      </c>
      <c r="I48" s="293">
        <f t="shared" si="5"/>
        <v>26966806</v>
      </c>
      <c r="J48" s="293">
        <f t="shared" si="6"/>
        <v>1</v>
      </c>
      <c r="K48" s="294">
        <f t="shared" si="7"/>
        <v>1.06</v>
      </c>
      <c r="L48" s="295">
        <f t="shared" si="8"/>
        <v>1.0024999999999999</v>
      </c>
      <c r="M48" s="278">
        <f t="shared" si="9"/>
        <v>23946471.762067527</v>
      </c>
      <c r="N48" s="278">
        <f t="shared" si="10"/>
        <v>26991499.752240665</v>
      </c>
      <c r="O48" s="278">
        <f t="shared" si="11"/>
        <v>28656276.3959</v>
      </c>
      <c r="P48" s="278">
        <f t="shared" si="12"/>
        <v>30423732.820183363</v>
      </c>
      <c r="Q48" s="75">
        <f t="shared" si="13"/>
        <v>28656276.3959</v>
      </c>
      <c r="R48" s="278">
        <f t="shared" si="13"/>
        <v>30423732.820183363</v>
      </c>
      <c r="S48" s="278">
        <f t="shared" si="14"/>
        <v>32300202.089282379</v>
      </c>
      <c r="T48" s="278"/>
      <c r="U48" s="278">
        <f t="shared" si="15"/>
        <v>2873576611.448103</v>
      </c>
      <c r="V48" s="278">
        <f t="shared" si="16"/>
        <v>3238979970.2688799</v>
      </c>
      <c r="W48" s="278">
        <f t="shared" si="17"/>
        <v>3438753167.5079999</v>
      </c>
      <c r="X48" s="75">
        <f t="shared" si="18"/>
        <v>3650847938.4220037</v>
      </c>
      <c r="Y48" s="75">
        <f t="shared" si="19"/>
        <v>3438753167.5079999</v>
      </c>
      <c r="Z48" s="278">
        <f t="shared" si="20"/>
        <v>3650847938.4220037</v>
      </c>
      <c r="AA48" s="278">
        <f t="shared" si="36"/>
        <v>3876024250.7138853</v>
      </c>
      <c r="AB48" s="278"/>
      <c r="AC48" s="216" t="str">
        <f t="shared" si="21"/>
        <v>BERTAHAP</v>
      </c>
      <c r="AD48" s="296">
        <f t="shared" si="22"/>
        <v>0</v>
      </c>
      <c r="AE48" s="297">
        <v>2</v>
      </c>
      <c r="AF48" s="298"/>
      <c r="AG48" s="278" t="e">
        <f>IF(AF48&gt;#REF!,"LB","KR")</f>
        <v>#REF!</v>
      </c>
      <c r="AH48" s="298">
        <f t="shared" si="23"/>
        <v>3160935000</v>
      </c>
      <c r="AI48" s="298">
        <f t="shared" si="23"/>
        <v>3562878000</v>
      </c>
      <c r="AJ48" s="298">
        <f t="shared" si="23"/>
        <v>3782629000</v>
      </c>
      <c r="AK48" s="299">
        <f t="shared" si="23"/>
        <v>4015933000</v>
      </c>
      <c r="AL48" s="299">
        <f t="shared" si="23"/>
        <v>3782629000</v>
      </c>
      <c r="AM48" s="298">
        <f t="shared" si="23"/>
        <v>4015933000</v>
      </c>
      <c r="AN48" s="298">
        <f t="shared" si="23"/>
        <v>4263627000</v>
      </c>
      <c r="AO48" s="26"/>
      <c r="AP48" s="58">
        <v>9</v>
      </c>
      <c r="AQ48" s="300">
        <f t="shared" si="24"/>
        <v>-1748797.3691000007</v>
      </c>
      <c r="AR48" s="301"/>
      <c r="AS48" s="136"/>
      <c r="AT48" s="136"/>
      <c r="AU48" s="136"/>
      <c r="AV48" s="143"/>
      <c r="AW48" s="143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323">
        <f>O71</f>
        <v>28584814.360000003</v>
      </c>
      <c r="BR48" s="26"/>
      <c r="BS48" s="311"/>
      <c r="BT48" s="304"/>
      <c r="BU48" s="304" t="str">
        <f t="shared" si="25"/>
        <v>3BR-19</v>
      </c>
      <c r="BV48" s="305">
        <f t="shared" si="26"/>
        <v>19</v>
      </c>
      <c r="BW48" s="306">
        <f t="shared" si="27"/>
        <v>138</v>
      </c>
      <c r="BX48" s="306">
        <f t="shared" si="27"/>
        <v>120</v>
      </c>
      <c r="BY48" s="307">
        <f t="shared" si="28"/>
        <v>28656276.3959</v>
      </c>
      <c r="BZ48" s="307">
        <f t="shared" si="29"/>
        <v>3160935000</v>
      </c>
      <c r="CA48" s="307">
        <f t="shared" si="29"/>
        <v>3562878000</v>
      </c>
      <c r="CB48" s="307">
        <f t="shared" si="29"/>
        <v>3782629000</v>
      </c>
      <c r="CC48" s="307">
        <f t="shared" si="29"/>
        <v>4015933000</v>
      </c>
      <c r="CD48" s="307">
        <f t="shared" si="30"/>
        <v>4263627000</v>
      </c>
      <c r="CE48" s="26"/>
      <c r="CF48" s="269">
        <f t="shared" si="37"/>
        <v>4009587000</v>
      </c>
      <c r="CG48" s="229">
        <f t="shared" si="37"/>
        <v>4256889000</v>
      </c>
      <c r="CH48" s="45">
        <f t="shared" si="31"/>
        <v>60143805</v>
      </c>
      <c r="CI48" s="45">
        <f t="shared" si="32"/>
        <v>42568890</v>
      </c>
      <c r="CJ48" s="48">
        <f t="shared" si="33"/>
        <v>94565725</v>
      </c>
      <c r="CK48" s="308">
        <f t="shared" si="34"/>
        <v>83665270.833333328</v>
      </c>
    </row>
    <row r="49" spans="1:89" x14ac:dyDescent="0.2">
      <c r="A49" s="3">
        <f t="shared" si="35"/>
        <v>10</v>
      </c>
      <c r="B49" s="288">
        <v>10</v>
      </c>
      <c r="C49" s="289" t="s">
        <v>135</v>
      </c>
      <c r="D49" s="288">
        <v>21</v>
      </c>
      <c r="E49" s="291"/>
      <c r="F49" s="267" t="s">
        <v>83</v>
      </c>
      <c r="G49" s="292">
        <f t="shared" si="3"/>
        <v>132</v>
      </c>
      <c r="H49" s="292">
        <f t="shared" si="4"/>
        <v>112</v>
      </c>
      <c r="I49" s="293">
        <f t="shared" si="5"/>
        <v>26966806</v>
      </c>
      <c r="J49" s="293">
        <f t="shared" si="6"/>
        <v>3</v>
      </c>
      <c r="K49" s="294">
        <f t="shared" si="7"/>
        <v>1.1000000000000001</v>
      </c>
      <c r="L49" s="295">
        <f t="shared" si="8"/>
        <v>1.0024999999999999</v>
      </c>
      <c r="M49" s="278">
        <f t="shared" si="9"/>
        <v>24850112.205919132</v>
      </c>
      <c r="N49" s="278">
        <f t="shared" si="10"/>
        <v>28010046.912702579</v>
      </c>
      <c r="O49" s="278">
        <f t="shared" si="11"/>
        <v>29737645.316500001</v>
      </c>
      <c r="P49" s="278">
        <f t="shared" si="12"/>
        <v>31571798.209624246</v>
      </c>
      <c r="Q49" s="75">
        <f t="shared" si="13"/>
        <v>29737645.316500001</v>
      </c>
      <c r="R49" s="278">
        <f t="shared" si="13"/>
        <v>31571798.209624246</v>
      </c>
      <c r="S49" s="278">
        <f t="shared" si="14"/>
        <v>33519077.639821339</v>
      </c>
      <c r="T49" s="278"/>
      <c r="U49" s="278">
        <f t="shared" si="15"/>
        <v>2783212567.0629425</v>
      </c>
      <c r="V49" s="278">
        <f t="shared" si="16"/>
        <v>3137125254.2226887</v>
      </c>
      <c r="W49" s="278">
        <f t="shared" si="17"/>
        <v>3330616275.448</v>
      </c>
      <c r="X49" s="75">
        <f t="shared" si="18"/>
        <v>3536041399.4779158</v>
      </c>
      <c r="Y49" s="75">
        <f t="shared" si="19"/>
        <v>3330616275.448</v>
      </c>
      <c r="Z49" s="278">
        <f t="shared" si="20"/>
        <v>3536041399.4779158</v>
      </c>
      <c r="AA49" s="278">
        <f t="shared" si="36"/>
        <v>3754136695.6599898</v>
      </c>
      <c r="AB49" s="278"/>
      <c r="AC49" s="216" t="str">
        <f t="shared" si="21"/>
        <v>BERTAHAP</v>
      </c>
      <c r="AD49" s="296">
        <f t="shared" si="22"/>
        <v>0</v>
      </c>
      <c r="AE49" s="297">
        <v>2</v>
      </c>
      <c r="AF49" s="298"/>
      <c r="AG49" s="278" t="e">
        <f>IF(AF49&gt;#REF!,"LB","KR")</f>
        <v>#REF!</v>
      </c>
      <c r="AH49" s="298">
        <f t="shared" si="23"/>
        <v>3061534000</v>
      </c>
      <c r="AI49" s="298">
        <f t="shared" si="23"/>
        <v>3450838000</v>
      </c>
      <c r="AJ49" s="298">
        <f t="shared" si="23"/>
        <v>3663678000</v>
      </c>
      <c r="AK49" s="299">
        <f t="shared" si="23"/>
        <v>3889646000</v>
      </c>
      <c r="AL49" s="299">
        <f t="shared" si="23"/>
        <v>3663678000</v>
      </c>
      <c r="AM49" s="298">
        <f t="shared" si="23"/>
        <v>3889646000</v>
      </c>
      <c r="AN49" s="298">
        <f t="shared" si="23"/>
        <v>4129551000</v>
      </c>
      <c r="AO49" s="26"/>
      <c r="AP49" s="58">
        <v>10</v>
      </c>
      <c r="AQ49" s="300">
        <f t="shared" si="24"/>
        <v>-667428.44849999994</v>
      </c>
      <c r="AR49" s="301"/>
      <c r="AS49" s="136"/>
      <c r="AT49" s="136"/>
      <c r="AU49" s="136"/>
      <c r="AV49" s="143"/>
      <c r="AW49" s="143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324">
        <f>O79</f>
        <v>29663486.600000001</v>
      </c>
      <c r="BR49" s="26"/>
      <c r="BS49" s="303">
        <v>3</v>
      </c>
      <c r="BT49" s="304" t="s">
        <v>137</v>
      </c>
      <c r="BU49" s="304" t="str">
        <f t="shared" si="25"/>
        <v>3BR-21</v>
      </c>
      <c r="BV49" s="305">
        <f t="shared" si="26"/>
        <v>21</v>
      </c>
      <c r="BW49" s="306">
        <f t="shared" si="27"/>
        <v>132</v>
      </c>
      <c r="BX49" s="306">
        <f t="shared" si="27"/>
        <v>112</v>
      </c>
      <c r="BY49" s="307">
        <f t="shared" si="28"/>
        <v>29737645.316500001</v>
      </c>
      <c r="BZ49" s="307">
        <f t="shared" si="29"/>
        <v>3061534000</v>
      </c>
      <c r="CA49" s="307">
        <f t="shared" si="29"/>
        <v>3450838000</v>
      </c>
      <c r="CB49" s="307">
        <f t="shared" si="29"/>
        <v>3663678000</v>
      </c>
      <c r="CC49" s="307">
        <f t="shared" si="29"/>
        <v>3889646000</v>
      </c>
      <c r="CD49" s="307">
        <f t="shared" si="30"/>
        <v>4129551000</v>
      </c>
      <c r="CE49" s="26">
        <v>2</v>
      </c>
      <c r="CF49" s="269">
        <f t="shared" si="37"/>
        <v>3883499000</v>
      </c>
      <c r="CG49" s="229">
        <f t="shared" si="37"/>
        <v>4123025000</v>
      </c>
      <c r="CH49" s="45">
        <f t="shared" si="31"/>
        <v>58252485</v>
      </c>
      <c r="CI49" s="45">
        <f t="shared" si="32"/>
        <v>41230250</v>
      </c>
      <c r="CJ49" s="48">
        <f t="shared" si="33"/>
        <v>91591950</v>
      </c>
      <c r="CK49" s="308">
        <f t="shared" si="34"/>
        <v>81034291.666666672</v>
      </c>
    </row>
    <row r="50" spans="1:89" x14ac:dyDescent="0.2">
      <c r="A50" s="3">
        <f t="shared" si="35"/>
        <v>11</v>
      </c>
      <c r="B50" s="288">
        <v>1</v>
      </c>
      <c r="C50" s="289" t="s">
        <v>139</v>
      </c>
      <c r="D50" s="290" t="s">
        <v>18</v>
      </c>
      <c r="E50" s="291"/>
      <c r="F50" s="267" t="s">
        <v>71</v>
      </c>
      <c r="G50" s="292">
        <f t="shared" si="3"/>
        <v>175</v>
      </c>
      <c r="H50" s="292">
        <f t="shared" si="4"/>
        <v>156</v>
      </c>
      <c r="I50" s="293">
        <f t="shared" si="5"/>
        <v>26966806</v>
      </c>
      <c r="J50" s="293">
        <f t="shared" si="6"/>
        <v>5</v>
      </c>
      <c r="K50" s="294">
        <f t="shared" si="7"/>
        <v>1.08</v>
      </c>
      <c r="L50" s="295">
        <f t="shared" si="8"/>
        <v>1.0024999999999999</v>
      </c>
      <c r="M50" s="278">
        <f t="shared" si="9"/>
        <v>24398291.983993329</v>
      </c>
      <c r="N50" s="278">
        <f t="shared" si="10"/>
        <v>27500773.33247162</v>
      </c>
      <c r="O50" s="278">
        <f t="shared" si="11"/>
        <v>29196960.856199998</v>
      </c>
      <c r="P50" s="278">
        <f t="shared" si="12"/>
        <v>30997765.514903802</v>
      </c>
      <c r="Q50" s="75">
        <f t="shared" si="13"/>
        <v>29196960.856199998</v>
      </c>
      <c r="R50" s="278">
        <f t="shared" si="13"/>
        <v>30997765.514903802</v>
      </c>
      <c r="S50" s="278">
        <f t="shared" si="14"/>
        <v>32909639.864551857</v>
      </c>
      <c r="T50" s="278"/>
      <c r="U50" s="278">
        <f t="shared" si="15"/>
        <v>3806133549.5029593</v>
      </c>
      <c r="V50" s="278">
        <f t="shared" si="16"/>
        <v>4290120639.8655729</v>
      </c>
      <c r="W50" s="278">
        <f t="shared" si="17"/>
        <v>4554725893.5671997</v>
      </c>
      <c r="X50" s="75">
        <f t="shared" si="18"/>
        <v>4835651420.3249931</v>
      </c>
      <c r="Y50" s="75">
        <f t="shared" si="19"/>
        <v>4554725893.5671997</v>
      </c>
      <c r="Z50" s="278">
        <f t="shared" si="20"/>
        <v>4835651420.3249931</v>
      </c>
      <c r="AA50" s="278">
        <f t="shared" si="36"/>
        <v>5133903818.8700895</v>
      </c>
      <c r="AB50" s="278"/>
      <c r="AC50" s="216" t="str">
        <f t="shared" si="21"/>
        <v>BERTAHAP</v>
      </c>
      <c r="AD50" s="296">
        <f t="shared" si="22"/>
        <v>0</v>
      </c>
      <c r="AE50" s="297">
        <v>2</v>
      </c>
      <c r="AF50" s="298"/>
      <c r="AG50" s="278" t="e">
        <f>IF(AF50&gt;#REF!,"LB","KR")</f>
        <v>#REF!</v>
      </c>
      <c r="AH50" s="298">
        <f t="shared" si="23"/>
        <v>4186747000</v>
      </c>
      <c r="AI50" s="298">
        <f t="shared" si="23"/>
        <v>4719133000</v>
      </c>
      <c r="AJ50" s="298">
        <f t="shared" si="23"/>
        <v>5010199000</v>
      </c>
      <c r="AK50" s="299">
        <f t="shared" si="23"/>
        <v>5319217000</v>
      </c>
      <c r="AL50" s="299">
        <f t="shared" si="23"/>
        <v>5010199000</v>
      </c>
      <c r="AM50" s="298">
        <f t="shared" si="23"/>
        <v>5319217000</v>
      </c>
      <c r="AN50" s="298">
        <f t="shared" si="23"/>
        <v>5647295000</v>
      </c>
      <c r="AO50" s="26"/>
      <c r="AP50" s="58">
        <v>11</v>
      </c>
      <c r="AQ50" s="300">
        <f t="shared" si="24"/>
        <v>-1208112.9088000022</v>
      </c>
      <c r="AR50" s="301"/>
      <c r="AS50" s="136"/>
      <c r="AT50" s="136"/>
      <c r="AU50" s="136"/>
      <c r="AV50" s="143"/>
      <c r="AW50" s="143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325">
        <f>O93</f>
        <v>28584814.360000003</v>
      </c>
      <c r="BR50" s="26"/>
      <c r="BS50" s="303">
        <v>4</v>
      </c>
      <c r="BT50" s="304" t="s">
        <v>142</v>
      </c>
      <c r="BU50" s="304" t="str">
        <f>F60</f>
        <v>3BR-1</v>
      </c>
      <c r="BV50" s="305" t="str">
        <f>D60</f>
        <v>01</v>
      </c>
      <c r="BW50" s="306">
        <f>G60</f>
        <v>175</v>
      </c>
      <c r="BX50" s="306">
        <f>H60</f>
        <v>156</v>
      </c>
      <c r="BY50" s="307">
        <f>O60</f>
        <v>29415391.9848</v>
      </c>
      <c r="BZ50" s="307">
        <f>AH60</f>
        <v>4218070000</v>
      </c>
      <c r="CA50" s="307">
        <f>AI60</f>
        <v>4754438000</v>
      </c>
      <c r="CB50" s="307">
        <f>AJ60</f>
        <v>5047682000</v>
      </c>
      <c r="CC50" s="307">
        <f>AK60</f>
        <v>5359012000</v>
      </c>
      <c r="CD50" s="307">
        <f>AN60</f>
        <v>5689544000</v>
      </c>
      <c r="CE50" s="26">
        <v>8</v>
      </c>
      <c r="CF50" s="269">
        <f t="shared" si="37"/>
        <v>5310811000</v>
      </c>
      <c r="CG50" s="229">
        <f t="shared" si="37"/>
        <v>5638371000</v>
      </c>
      <c r="CH50" s="45">
        <f t="shared" si="31"/>
        <v>79662165</v>
      </c>
      <c r="CI50" s="45">
        <f t="shared" si="32"/>
        <v>56383710</v>
      </c>
      <c r="CJ50" s="48">
        <f t="shared" si="33"/>
        <v>125254975</v>
      </c>
      <c r="CK50" s="308">
        <f t="shared" si="34"/>
        <v>110817020.83333333</v>
      </c>
    </row>
    <row r="51" spans="1:89" x14ac:dyDescent="0.2">
      <c r="A51" s="3">
        <f t="shared" si="35"/>
        <v>12</v>
      </c>
      <c r="B51" s="288">
        <v>2</v>
      </c>
      <c r="C51" s="289" t="s">
        <v>139</v>
      </c>
      <c r="D51" s="290" t="s">
        <v>28</v>
      </c>
      <c r="E51" s="291"/>
      <c r="F51" s="267" t="s">
        <v>73</v>
      </c>
      <c r="G51" s="292">
        <f t="shared" si="3"/>
        <v>85</v>
      </c>
      <c r="H51" s="292">
        <f t="shared" si="4"/>
        <v>74</v>
      </c>
      <c r="I51" s="293">
        <f t="shared" si="5"/>
        <v>26966806</v>
      </c>
      <c r="J51" s="293">
        <f t="shared" si="6"/>
        <v>1</v>
      </c>
      <c r="K51" s="294">
        <f t="shared" si="7"/>
        <v>1.06</v>
      </c>
      <c r="L51" s="295">
        <f t="shared" si="8"/>
        <v>1.0024999999999999</v>
      </c>
      <c r="M51" s="278">
        <f t="shared" si="9"/>
        <v>23946471.762067527</v>
      </c>
      <c r="N51" s="278">
        <f t="shared" si="10"/>
        <v>26991499.752240665</v>
      </c>
      <c r="O51" s="278">
        <f t="shared" si="11"/>
        <v>28656276.3959</v>
      </c>
      <c r="P51" s="278">
        <f t="shared" si="12"/>
        <v>30423732.820183363</v>
      </c>
      <c r="Q51" s="75">
        <f t="shared" si="13"/>
        <v>28656276.3959</v>
      </c>
      <c r="R51" s="278">
        <f t="shared" si="13"/>
        <v>30423732.820183363</v>
      </c>
      <c r="S51" s="278">
        <f t="shared" si="14"/>
        <v>32300202.089282379</v>
      </c>
      <c r="T51" s="278"/>
      <c r="U51" s="278">
        <f t="shared" si="15"/>
        <v>1772038910.392997</v>
      </c>
      <c r="V51" s="278">
        <f t="shared" si="16"/>
        <v>1997370981.6658092</v>
      </c>
      <c r="W51" s="278">
        <f t="shared" si="17"/>
        <v>2120564453.2966001</v>
      </c>
      <c r="X51" s="75">
        <f t="shared" si="18"/>
        <v>2251356228.6935687</v>
      </c>
      <c r="Y51" s="75">
        <f t="shared" si="19"/>
        <v>2120564453.2966001</v>
      </c>
      <c r="Z51" s="278">
        <f t="shared" si="20"/>
        <v>2251356228.6935687</v>
      </c>
      <c r="AA51" s="278">
        <f t="shared" si="36"/>
        <v>2390214954.6068959</v>
      </c>
      <c r="AB51" s="278"/>
      <c r="AC51" s="216" t="str">
        <f t="shared" si="21"/>
        <v>BERTAHAP</v>
      </c>
      <c r="AD51" s="296">
        <f t="shared" si="22"/>
        <v>0</v>
      </c>
      <c r="AE51" s="297">
        <v>2</v>
      </c>
      <c r="AF51" s="298"/>
      <c r="AG51" s="278" t="e">
        <f>IF(AF51&gt;#REF!,"LB","KR")</f>
        <v>#REF!</v>
      </c>
      <c r="AH51" s="298">
        <f t="shared" si="23"/>
        <v>1949243000</v>
      </c>
      <c r="AI51" s="298">
        <f t="shared" si="23"/>
        <v>2197109000</v>
      </c>
      <c r="AJ51" s="298">
        <f t="shared" si="23"/>
        <v>2332621000</v>
      </c>
      <c r="AK51" s="299">
        <f t="shared" si="23"/>
        <v>2476492000</v>
      </c>
      <c r="AL51" s="299">
        <f t="shared" si="23"/>
        <v>2332621000</v>
      </c>
      <c r="AM51" s="298">
        <f t="shared" si="23"/>
        <v>2476492000</v>
      </c>
      <c r="AN51" s="298">
        <f t="shared" si="23"/>
        <v>2629237000</v>
      </c>
      <c r="AO51" s="26"/>
      <c r="AP51" s="58">
        <v>12</v>
      </c>
      <c r="AQ51" s="300">
        <f t="shared" si="24"/>
        <v>-1748797.3691000007</v>
      </c>
      <c r="AR51" s="301"/>
      <c r="AS51" s="136"/>
      <c r="AT51" s="136"/>
      <c r="AU51" s="136"/>
      <c r="AV51" s="143"/>
      <c r="AW51" s="143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326">
        <f>O116</f>
        <v>28870662.503600005</v>
      </c>
      <c r="BR51" s="26"/>
      <c r="BS51" s="311"/>
      <c r="BT51" s="304" t="s">
        <v>143</v>
      </c>
      <c r="BU51" s="304"/>
      <c r="BV51" s="305"/>
      <c r="BW51" s="306"/>
      <c r="BX51" s="306"/>
      <c r="BY51" s="307"/>
      <c r="BZ51" s="307"/>
      <c r="CA51" s="307"/>
      <c r="CB51" s="307"/>
      <c r="CC51" s="307"/>
      <c r="CD51" s="307"/>
      <c r="CE51" s="26"/>
      <c r="CF51" s="269">
        <f t="shared" si="37"/>
        <v>2472579000</v>
      </c>
      <c r="CG51" s="229">
        <f t="shared" si="37"/>
        <v>2625082000</v>
      </c>
      <c r="CH51" s="45">
        <f t="shared" si="31"/>
        <v>37088685</v>
      </c>
      <c r="CI51" s="45">
        <f t="shared" si="32"/>
        <v>26250820</v>
      </c>
      <c r="CJ51" s="48">
        <f t="shared" si="33"/>
        <v>58315525</v>
      </c>
      <c r="CK51" s="308">
        <f t="shared" si="34"/>
        <v>51593583.333333336</v>
      </c>
    </row>
    <row r="52" spans="1:89" x14ac:dyDescent="0.2">
      <c r="A52" s="3">
        <f t="shared" si="35"/>
        <v>13</v>
      </c>
      <c r="B52" s="288">
        <v>3</v>
      </c>
      <c r="C52" s="289" t="s">
        <v>139</v>
      </c>
      <c r="D52" s="290" t="s">
        <v>31</v>
      </c>
      <c r="E52" s="291"/>
      <c r="F52" s="267" t="s">
        <v>55</v>
      </c>
      <c r="G52" s="292">
        <f t="shared" si="3"/>
        <v>85</v>
      </c>
      <c r="H52" s="292">
        <f t="shared" si="4"/>
        <v>74</v>
      </c>
      <c r="I52" s="293">
        <f t="shared" si="5"/>
        <v>26966806</v>
      </c>
      <c r="J52" s="293">
        <f t="shared" si="6"/>
        <v>1</v>
      </c>
      <c r="K52" s="294">
        <f t="shared" si="7"/>
        <v>1.06</v>
      </c>
      <c r="L52" s="295">
        <f t="shared" si="8"/>
        <v>1.0024999999999999</v>
      </c>
      <c r="M52" s="278">
        <f t="shared" si="9"/>
        <v>23946471.762067527</v>
      </c>
      <c r="N52" s="278">
        <f t="shared" si="10"/>
        <v>26991499.752240665</v>
      </c>
      <c r="O52" s="278">
        <f t="shared" si="11"/>
        <v>28656276.3959</v>
      </c>
      <c r="P52" s="278">
        <f t="shared" si="12"/>
        <v>30423732.820183363</v>
      </c>
      <c r="Q52" s="75">
        <f t="shared" si="13"/>
        <v>28656276.3959</v>
      </c>
      <c r="R52" s="278">
        <f t="shared" si="13"/>
        <v>30423732.820183363</v>
      </c>
      <c r="S52" s="278">
        <f t="shared" si="14"/>
        <v>32300202.089282379</v>
      </c>
      <c r="T52" s="278"/>
      <c r="U52" s="278">
        <f t="shared" si="15"/>
        <v>1772038910.392997</v>
      </c>
      <c r="V52" s="278">
        <f t="shared" si="16"/>
        <v>1997370981.6658092</v>
      </c>
      <c r="W52" s="278">
        <f t="shared" si="17"/>
        <v>2120564453.2966001</v>
      </c>
      <c r="X52" s="75">
        <f t="shared" si="18"/>
        <v>2251356228.6935687</v>
      </c>
      <c r="Y52" s="75">
        <f t="shared" si="19"/>
        <v>2120564453.2966001</v>
      </c>
      <c r="Z52" s="278">
        <f t="shared" si="20"/>
        <v>2251356228.6935687</v>
      </c>
      <c r="AA52" s="278">
        <f t="shared" si="36"/>
        <v>2390214954.6068959</v>
      </c>
      <c r="AB52" s="278"/>
      <c r="AC52" s="216" t="str">
        <f t="shared" si="21"/>
        <v>BERTAHAP</v>
      </c>
      <c r="AD52" s="296">
        <f t="shared" si="22"/>
        <v>0</v>
      </c>
      <c r="AE52" s="297">
        <v>2</v>
      </c>
      <c r="AF52" s="298"/>
      <c r="AG52" s="278" t="e">
        <f>IF(AF52&gt;#REF!,"LB","KR")</f>
        <v>#REF!</v>
      </c>
      <c r="AH52" s="298">
        <f t="shared" si="23"/>
        <v>1949243000</v>
      </c>
      <c r="AI52" s="298">
        <f t="shared" si="23"/>
        <v>2197109000</v>
      </c>
      <c r="AJ52" s="298">
        <f t="shared" si="23"/>
        <v>2332621000</v>
      </c>
      <c r="AK52" s="299">
        <f t="shared" si="23"/>
        <v>2476492000</v>
      </c>
      <c r="AL52" s="299">
        <f t="shared" si="23"/>
        <v>2332621000</v>
      </c>
      <c r="AM52" s="298">
        <f t="shared" si="23"/>
        <v>2476492000</v>
      </c>
      <c r="AN52" s="298">
        <f t="shared" si="23"/>
        <v>2629237000</v>
      </c>
      <c r="AO52" s="26"/>
      <c r="AP52" s="58">
        <v>13</v>
      </c>
      <c r="AQ52" s="300">
        <f t="shared" si="24"/>
        <v>-1748797.3691000007</v>
      </c>
      <c r="AR52" s="301"/>
      <c r="AS52" s="136"/>
      <c r="AT52" s="136"/>
      <c r="AU52" s="136"/>
      <c r="AV52" s="143"/>
      <c r="AW52" s="143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327">
        <f>O124</f>
        <v>29706633.489600003</v>
      </c>
      <c r="BR52" s="26"/>
      <c r="BS52" s="303">
        <v>5</v>
      </c>
      <c r="BT52" s="328" t="s">
        <v>150</v>
      </c>
      <c r="BU52" s="304" t="str">
        <f>F61</f>
        <v>2BR-3</v>
      </c>
      <c r="BV52" s="305" t="str">
        <f>D61</f>
        <v>03</v>
      </c>
      <c r="BW52" s="306">
        <f t="shared" ref="BW52:BX56" si="38">G61</f>
        <v>85</v>
      </c>
      <c r="BX52" s="306">
        <f t="shared" si="38"/>
        <v>74</v>
      </c>
      <c r="BY52" s="307">
        <f>O61</f>
        <v>28870662.503600005</v>
      </c>
      <c r="BZ52" s="307">
        <f t="shared" ref="BZ52:CC56" si="39">AH61</f>
        <v>1963826000</v>
      </c>
      <c r="CA52" s="307">
        <f t="shared" si="39"/>
        <v>2213546000</v>
      </c>
      <c r="CB52" s="307">
        <f t="shared" si="39"/>
        <v>2350072000</v>
      </c>
      <c r="CC52" s="307">
        <f t="shared" si="39"/>
        <v>2495020000</v>
      </c>
      <c r="CD52" s="307">
        <f>AN61</f>
        <v>2648907000</v>
      </c>
      <c r="CE52" s="26">
        <v>6</v>
      </c>
      <c r="CF52" s="269">
        <f t="shared" si="37"/>
        <v>2472579000</v>
      </c>
      <c r="CG52" s="229">
        <f t="shared" si="37"/>
        <v>2625082000</v>
      </c>
      <c r="CH52" s="45">
        <f t="shared" si="31"/>
        <v>37088685</v>
      </c>
      <c r="CI52" s="45">
        <f t="shared" si="32"/>
        <v>26250820</v>
      </c>
      <c r="CJ52" s="48">
        <f t="shared" si="33"/>
        <v>58315525</v>
      </c>
      <c r="CK52" s="308">
        <f t="shared" si="34"/>
        <v>51593583.333333336</v>
      </c>
    </row>
    <row r="53" spans="1:89" x14ac:dyDescent="0.2">
      <c r="A53" s="3">
        <f t="shared" si="35"/>
        <v>14</v>
      </c>
      <c r="B53" s="288">
        <v>4</v>
      </c>
      <c r="C53" s="289" t="s">
        <v>139</v>
      </c>
      <c r="D53" s="290" t="s">
        <v>37</v>
      </c>
      <c r="E53" s="291"/>
      <c r="F53" s="267" t="s">
        <v>57</v>
      </c>
      <c r="G53" s="292">
        <f t="shared" si="3"/>
        <v>101</v>
      </c>
      <c r="H53" s="292">
        <f t="shared" si="4"/>
        <v>90</v>
      </c>
      <c r="I53" s="293">
        <f t="shared" si="5"/>
        <v>26966806</v>
      </c>
      <c r="J53" s="293">
        <f t="shared" si="6"/>
        <v>1</v>
      </c>
      <c r="K53" s="294">
        <f t="shared" si="7"/>
        <v>1.06</v>
      </c>
      <c r="L53" s="295">
        <f t="shared" si="8"/>
        <v>1.0024999999999999</v>
      </c>
      <c r="M53" s="278">
        <f t="shared" si="9"/>
        <v>23946471.762067527</v>
      </c>
      <c r="N53" s="278">
        <f t="shared" si="10"/>
        <v>26991499.752240665</v>
      </c>
      <c r="O53" s="278">
        <f t="shared" si="11"/>
        <v>28656276.3959</v>
      </c>
      <c r="P53" s="278">
        <f t="shared" si="12"/>
        <v>30423732.820183363</v>
      </c>
      <c r="Q53" s="75">
        <f t="shared" si="13"/>
        <v>28656276.3959</v>
      </c>
      <c r="R53" s="278">
        <f t="shared" si="13"/>
        <v>30423732.820183363</v>
      </c>
      <c r="S53" s="278">
        <f t="shared" si="14"/>
        <v>32300202.089282379</v>
      </c>
      <c r="T53" s="278"/>
      <c r="U53" s="278">
        <f t="shared" si="15"/>
        <v>2155182458.5860772</v>
      </c>
      <c r="V53" s="278">
        <f t="shared" si="16"/>
        <v>2429234977.7016597</v>
      </c>
      <c r="W53" s="278">
        <f t="shared" si="17"/>
        <v>2579064875.631</v>
      </c>
      <c r="X53" s="75">
        <f t="shared" si="18"/>
        <v>2738135953.8165026</v>
      </c>
      <c r="Y53" s="75">
        <f t="shared" si="19"/>
        <v>2579064875.631</v>
      </c>
      <c r="Z53" s="278">
        <f t="shared" si="20"/>
        <v>2738135953.8165026</v>
      </c>
      <c r="AA53" s="278">
        <f t="shared" si="36"/>
        <v>2907018188.0354142</v>
      </c>
      <c r="AB53" s="278"/>
      <c r="AC53" s="216" t="str">
        <f t="shared" si="21"/>
        <v>BERTAHAP</v>
      </c>
      <c r="AD53" s="296">
        <f t="shared" si="22"/>
        <v>0</v>
      </c>
      <c r="AE53" s="297">
        <v>2</v>
      </c>
      <c r="AF53" s="298"/>
      <c r="AG53" s="278" t="e">
        <f>IF(AF53&gt;#REF!,"LB","KR")</f>
        <v>#REF!</v>
      </c>
      <c r="AH53" s="298">
        <f t="shared" si="23"/>
        <v>2370701000</v>
      </c>
      <c r="AI53" s="298">
        <f t="shared" si="23"/>
        <v>2672159000</v>
      </c>
      <c r="AJ53" s="298">
        <f t="shared" si="23"/>
        <v>2836972000</v>
      </c>
      <c r="AK53" s="299">
        <f t="shared" si="23"/>
        <v>3011950000</v>
      </c>
      <c r="AL53" s="299">
        <f t="shared" si="23"/>
        <v>2836972000</v>
      </c>
      <c r="AM53" s="298">
        <f t="shared" si="23"/>
        <v>3011950000</v>
      </c>
      <c r="AN53" s="298">
        <f t="shared" si="23"/>
        <v>3197721000</v>
      </c>
      <c r="AO53" s="26"/>
      <c r="AP53" s="58">
        <v>14</v>
      </c>
      <c r="AQ53" s="300">
        <f t="shared" si="24"/>
        <v>-1748797.3691000007</v>
      </c>
      <c r="AR53" s="329"/>
      <c r="AS53" s="136"/>
      <c r="AT53" s="136"/>
      <c r="AU53" s="136"/>
      <c r="AV53" s="143"/>
      <c r="AW53" s="143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330">
        <f>O131</f>
        <v>30256756.332000002</v>
      </c>
      <c r="BR53" s="26"/>
      <c r="BS53" s="303"/>
      <c r="BT53" s="304"/>
      <c r="BU53" s="304" t="str">
        <f>F62</f>
        <v>2BR-5</v>
      </c>
      <c r="BV53" s="305" t="str">
        <f>D62</f>
        <v>05</v>
      </c>
      <c r="BW53" s="306">
        <f t="shared" si="38"/>
        <v>85</v>
      </c>
      <c r="BX53" s="306">
        <f t="shared" si="38"/>
        <v>74</v>
      </c>
      <c r="BY53" s="307">
        <f>O62</f>
        <v>28870662.503600005</v>
      </c>
      <c r="BZ53" s="307">
        <f t="shared" si="39"/>
        <v>1963826000</v>
      </c>
      <c r="CA53" s="307">
        <f t="shared" si="39"/>
        <v>2213546000</v>
      </c>
      <c r="CB53" s="307">
        <f t="shared" si="39"/>
        <v>2350072000</v>
      </c>
      <c r="CC53" s="307">
        <f t="shared" si="39"/>
        <v>2495020000</v>
      </c>
      <c r="CD53" s="307">
        <f>AN62</f>
        <v>2648907000</v>
      </c>
      <c r="CE53" s="26"/>
      <c r="CF53" s="269">
        <f t="shared" si="37"/>
        <v>3007191000</v>
      </c>
      <c r="CG53" s="229">
        <f t="shared" si="37"/>
        <v>3192667000</v>
      </c>
      <c r="CH53" s="45">
        <f t="shared" si="31"/>
        <v>45107865</v>
      </c>
      <c r="CI53" s="45">
        <f t="shared" si="32"/>
        <v>31926670</v>
      </c>
      <c r="CJ53" s="48">
        <f t="shared" si="33"/>
        <v>70924300</v>
      </c>
      <c r="CK53" s="308">
        <f t="shared" si="34"/>
        <v>62748958.333333336</v>
      </c>
    </row>
    <row r="54" spans="1:89" x14ac:dyDescent="0.2">
      <c r="A54" s="3">
        <f t="shared" si="35"/>
        <v>15</v>
      </c>
      <c r="B54" s="288">
        <v>5</v>
      </c>
      <c r="C54" s="289" t="s">
        <v>139</v>
      </c>
      <c r="D54" s="290" t="s">
        <v>43</v>
      </c>
      <c r="E54" s="291"/>
      <c r="F54" s="267" t="s">
        <v>59</v>
      </c>
      <c r="G54" s="292">
        <f t="shared" si="3"/>
        <v>101</v>
      </c>
      <c r="H54" s="292">
        <f t="shared" si="4"/>
        <v>90</v>
      </c>
      <c r="I54" s="293">
        <f t="shared" si="5"/>
        <v>26966806</v>
      </c>
      <c r="J54" s="293">
        <f t="shared" si="6"/>
        <v>1</v>
      </c>
      <c r="K54" s="294">
        <f t="shared" si="7"/>
        <v>1.06</v>
      </c>
      <c r="L54" s="295">
        <f t="shared" si="8"/>
        <v>1.0024999999999999</v>
      </c>
      <c r="M54" s="278">
        <f t="shared" si="9"/>
        <v>23946471.762067527</v>
      </c>
      <c r="N54" s="278">
        <f t="shared" si="10"/>
        <v>26991499.752240665</v>
      </c>
      <c r="O54" s="278">
        <f t="shared" si="11"/>
        <v>28656276.3959</v>
      </c>
      <c r="P54" s="278">
        <f t="shared" si="12"/>
        <v>30423732.820183363</v>
      </c>
      <c r="Q54" s="75">
        <f t="shared" si="13"/>
        <v>28656276.3959</v>
      </c>
      <c r="R54" s="278">
        <f t="shared" si="13"/>
        <v>30423732.820183363</v>
      </c>
      <c r="S54" s="278">
        <f t="shared" si="14"/>
        <v>32300202.089282379</v>
      </c>
      <c r="T54" s="278"/>
      <c r="U54" s="278">
        <f t="shared" si="15"/>
        <v>2155182458.5860772</v>
      </c>
      <c r="V54" s="278">
        <f t="shared" si="16"/>
        <v>2429234977.7016597</v>
      </c>
      <c r="W54" s="278">
        <f t="shared" si="17"/>
        <v>2579064875.631</v>
      </c>
      <c r="X54" s="75">
        <f t="shared" si="18"/>
        <v>2738135953.8165026</v>
      </c>
      <c r="Y54" s="75">
        <f t="shared" si="19"/>
        <v>2579064875.631</v>
      </c>
      <c r="Z54" s="278">
        <f t="shared" si="20"/>
        <v>2738135953.8165026</v>
      </c>
      <c r="AA54" s="278">
        <f t="shared" si="36"/>
        <v>2907018188.0354142</v>
      </c>
      <c r="AB54" s="278"/>
      <c r="AC54" s="216" t="str">
        <f t="shared" si="21"/>
        <v>BERTAHAP</v>
      </c>
      <c r="AD54" s="296">
        <f t="shared" si="22"/>
        <v>0</v>
      </c>
      <c r="AE54" s="297">
        <v>2</v>
      </c>
      <c r="AF54" s="298"/>
      <c r="AG54" s="278" t="e">
        <f>IF(AF54&gt;#REF!,"LB","KR")</f>
        <v>#REF!</v>
      </c>
      <c r="AH54" s="298">
        <f t="shared" si="23"/>
        <v>2370701000</v>
      </c>
      <c r="AI54" s="298">
        <f t="shared" si="23"/>
        <v>2672159000</v>
      </c>
      <c r="AJ54" s="298">
        <f t="shared" si="23"/>
        <v>2836972000</v>
      </c>
      <c r="AK54" s="299">
        <f t="shared" si="23"/>
        <v>3011950000</v>
      </c>
      <c r="AL54" s="299">
        <f t="shared" si="23"/>
        <v>2836972000</v>
      </c>
      <c r="AM54" s="298">
        <f t="shared" si="23"/>
        <v>3011950000</v>
      </c>
      <c r="AN54" s="298">
        <f t="shared" si="23"/>
        <v>3197721000</v>
      </c>
      <c r="AO54" s="26"/>
      <c r="AP54" s="58">
        <v>15</v>
      </c>
      <c r="AQ54" s="300">
        <f t="shared" si="24"/>
        <v>-1748797.3691000007</v>
      </c>
      <c r="AR54" s="329"/>
      <c r="AS54" s="136"/>
      <c r="AT54" s="136"/>
      <c r="AU54" s="136"/>
      <c r="AV54" s="143"/>
      <c r="AW54" s="143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331">
        <f>O133</f>
        <v>28870662.503600005</v>
      </c>
      <c r="BR54" s="26"/>
      <c r="BS54" s="303"/>
      <c r="BT54" s="304"/>
      <c r="BU54" s="304" t="str">
        <f>F63</f>
        <v>2BR-7</v>
      </c>
      <c r="BV54" s="305" t="str">
        <f>D63</f>
        <v>07</v>
      </c>
      <c r="BW54" s="306">
        <f t="shared" si="38"/>
        <v>101</v>
      </c>
      <c r="BX54" s="306">
        <f t="shared" si="38"/>
        <v>90</v>
      </c>
      <c r="BY54" s="307">
        <f>O63</f>
        <v>28870662.503600005</v>
      </c>
      <c r="BZ54" s="307">
        <f t="shared" si="39"/>
        <v>2388437000</v>
      </c>
      <c r="CA54" s="307">
        <f t="shared" si="39"/>
        <v>2692150000</v>
      </c>
      <c r="CB54" s="307">
        <f t="shared" si="39"/>
        <v>2858196000</v>
      </c>
      <c r="CC54" s="307">
        <f t="shared" si="39"/>
        <v>3034483000</v>
      </c>
      <c r="CD54" s="307">
        <f>AN63</f>
        <v>3221644000</v>
      </c>
      <c r="CE54" s="26"/>
      <c r="CF54" s="269">
        <f t="shared" si="37"/>
        <v>3007191000</v>
      </c>
      <c r="CG54" s="229">
        <f t="shared" si="37"/>
        <v>3192667000</v>
      </c>
      <c r="CH54" s="45">
        <f t="shared" si="31"/>
        <v>45107865</v>
      </c>
      <c r="CI54" s="45">
        <f t="shared" si="32"/>
        <v>31926670</v>
      </c>
      <c r="CJ54" s="48">
        <f t="shared" si="33"/>
        <v>70924300</v>
      </c>
      <c r="CK54" s="308">
        <f t="shared" si="34"/>
        <v>62748958.333333336</v>
      </c>
    </row>
    <row r="55" spans="1:89" x14ac:dyDescent="0.2">
      <c r="A55" s="3">
        <f t="shared" si="35"/>
        <v>16</v>
      </c>
      <c r="B55" s="288">
        <v>6</v>
      </c>
      <c r="C55" s="289" t="s">
        <v>139</v>
      </c>
      <c r="D55" s="288">
        <v>11</v>
      </c>
      <c r="E55" s="291"/>
      <c r="F55" s="267" t="s">
        <v>61</v>
      </c>
      <c r="G55" s="292">
        <f t="shared" si="3"/>
        <v>101</v>
      </c>
      <c r="H55" s="292">
        <f t="shared" si="4"/>
        <v>90</v>
      </c>
      <c r="I55" s="293">
        <f t="shared" si="5"/>
        <v>26966806</v>
      </c>
      <c r="J55" s="293">
        <f t="shared" si="6"/>
        <v>1</v>
      </c>
      <c r="K55" s="294">
        <f t="shared" si="7"/>
        <v>1.06</v>
      </c>
      <c r="L55" s="295">
        <f t="shared" si="8"/>
        <v>1.0024999999999999</v>
      </c>
      <c r="M55" s="278">
        <f t="shared" si="9"/>
        <v>23946471.762067527</v>
      </c>
      <c r="N55" s="278">
        <f t="shared" si="10"/>
        <v>26991499.752240665</v>
      </c>
      <c r="O55" s="278">
        <f t="shared" si="11"/>
        <v>28656276.3959</v>
      </c>
      <c r="P55" s="278">
        <f t="shared" si="12"/>
        <v>30423732.820183363</v>
      </c>
      <c r="Q55" s="75">
        <f t="shared" si="13"/>
        <v>28656276.3959</v>
      </c>
      <c r="R55" s="278">
        <f t="shared" si="13"/>
        <v>30423732.820183363</v>
      </c>
      <c r="S55" s="278">
        <f t="shared" si="14"/>
        <v>32300202.089282379</v>
      </c>
      <c r="T55" s="278"/>
      <c r="U55" s="278">
        <f t="shared" si="15"/>
        <v>2155182458.5860772</v>
      </c>
      <c r="V55" s="278">
        <f t="shared" si="16"/>
        <v>2429234977.7016597</v>
      </c>
      <c r="W55" s="278">
        <f t="shared" si="17"/>
        <v>2579064875.631</v>
      </c>
      <c r="X55" s="75">
        <f t="shared" si="18"/>
        <v>2738135953.8165026</v>
      </c>
      <c r="Y55" s="75">
        <f t="shared" si="19"/>
        <v>2579064875.631</v>
      </c>
      <c r="Z55" s="278">
        <f t="shared" si="20"/>
        <v>2738135953.8165026</v>
      </c>
      <c r="AA55" s="278">
        <f t="shared" si="36"/>
        <v>2907018188.0354142</v>
      </c>
      <c r="AB55" s="278"/>
      <c r="AC55" s="216" t="str">
        <f t="shared" si="21"/>
        <v>BERTAHAP</v>
      </c>
      <c r="AD55" s="296">
        <f t="shared" si="22"/>
        <v>0</v>
      </c>
      <c r="AE55" s="297">
        <v>2</v>
      </c>
      <c r="AF55" s="298"/>
      <c r="AG55" s="278" t="e">
        <f>IF(AF55&gt;#REF!,"LB","KR")</f>
        <v>#REF!</v>
      </c>
      <c r="AH55" s="298">
        <f t="shared" si="23"/>
        <v>2370701000</v>
      </c>
      <c r="AI55" s="298">
        <f t="shared" si="23"/>
        <v>2672159000</v>
      </c>
      <c r="AJ55" s="298">
        <f t="shared" si="23"/>
        <v>2836972000</v>
      </c>
      <c r="AK55" s="299">
        <f t="shared" si="23"/>
        <v>3011950000</v>
      </c>
      <c r="AL55" s="299">
        <f t="shared" si="23"/>
        <v>2836972000</v>
      </c>
      <c r="AM55" s="298">
        <f t="shared" si="23"/>
        <v>3011950000</v>
      </c>
      <c r="AN55" s="298">
        <f t="shared" si="23"/>
        <v>3197721000</v>
      </c>
      <c r="AO55" s="26"/>
      <c r="AP55" s="58">
        <v>16</v>
      </c>
      <c r="AQ55" s="300">
        <f t="shared" si="24"/>
        <v>-1748797.3691000007</v>
      </c>
      <c r="AR55" s="329"/>
      <c r="AS55" s="136"/>
      <c r="AT55" s="136"/>
      <c r="AU55" s="136"/>
      <c r="AV55" s="143"/>
      <c r="AW55" s="143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332">
        <f>O157</f>
        <v>30256756.332000002</v>
      </c>
      <c r="BR55" s="26"/>
      <c r="BS55" s="303"/>
      <c r="BT55" s="304"/>
      <c r="BU55" s="304" t="str">
        <f>F64</f>
        <v>2BR-9</v>
      </c>
      <c r="BV55" s="305" t="str">
        <f>D64</f>
        <v>09</v>
      </c>
      <c r="BW55" s="306">
        <f t="shared" si="38"/>
        <v>101</v>
      </c>
      <c r="BX55" s="306">
        <f t="shared" si="38"/>
        <v>90</v>
      </c>
      <c r="BY55" s="307">
        <f>O64</f>
        <v>28870662.503600005</v>
      </c>
      <c r="BZ55" s="307">
        <f t="shared" si="39"/>
        <v>2388437000</v>
      </c>
      <c r="CA55" s="307">
        <f t="shared" si="39"/>
        <v>2692150000</v>
      </c>
      <c r="CB55" s="307">
        <f t="shared" si="39"/>
        <v>2858196000</v>
      </c>
      <c r="CC55" s="307">
        <f t="shared" si="39"/>
        <v>3034483000</v>
      </c>
      <c r="CD55" s="307">
        <f>AN64</f>
        <v>3221644000</v>
      </c>
      <c r="CE55" s="26"/>
      <c r="CF55" s="269">
        <f t="shared" si="37"/>
        <v>3007191000</v>
      </c>
      <c r="CG55" s="229">
        <f t="shared" si="37"/>
        <v>3192667000</v>
      </c>
      <c r="CH55" s="45">
        <f t="shared" si="31"/>
        <v>45107865</v>
      </c>
      <c r="CI55" s="45">
        <f t="shared" si="32"/>
        <v>31926670</v>
      </c>
      <c r="CJ55" s="48">
        <f t="shared" si="33"/>
        <v>70924300</v>
      </c>
      <c r="CK55" s="308">
        <f t="shared" si="34"/>
        <v>62748958.333333336</v>
      </c>
    </row>
    <row r="56" spans="1:89" x14ac:dyDescent="0.2">
      <c r="A56" s="3">
        <f t="shared" si="35"/>
        <v>17</v>
      </c>
      <c r="B56" s="288">
        <v>7</v>
      </c>
      <c r="C56" s="289" t="s">
        <v>139</v>
      </c>
      <c r="D56" s="288">
        <v>15</v>
      </c>
      <c r="E56" s="291"/>
      <c r="F56" s="267" t="s">
        <v>63</v>
      </c>
      <c r="G56" s="292">
        <f t="shared" si="3"/>
        <v>101</v>
      </c>
      <c r="H56" s="292">
        <f t="shared" si="4"/>
        <v>90</v>
      </c>
      <c r="I56" s="293">
        <f t="shared" si="5"/>
        <v>26966806</v>
      </c>
      <c r="J56" s="293">
        <f t="shared" si="6"/>
        <v>1</v>
      </c>
      <c r="K56" s="294">
        <f t="shared" si="7"/>
        <v>1.06</v>
      </c>
      <c r="L56" s="295">
        <f t="shared" si="8"/>
        <v>1.0024999999999999</v>
      </c>
      <c r="M56" s="278">
        <f t="shared" si="9"/>
        <v>23946471.762067527</v>
      </c>
      <c r="N56" s="278">
        <f t="shared" si="10"/>
        <v>26991499.752240665</v>
      </c>
      <c r="O56" s="278">
        <f t="shared" si="11"/>
        <v>28656276.3959</v>
      </c>
      <c r="P56" s="278">
        <f t="shared" si="12"/>
        <v>30423732.820183363</v>
      </c>
      <c r="Q56" s="75">
        <f t="shared" si="13"/>
        <v>28656276.3959</v>
      </c>
      <c r="R56" s="278">
        <f t="shared" si="13"/>
        <v>30423732.820183363</v>
      </c>
      <c r="S56" s="278">
        <f t="shared" si="14"/>
        <v>32300202.089282379</v>
      </c>
      <c r="T56" s="278"/>
      <c r="U56" s="278">
        <f t="shared" si="15"/>
        <v>2155182458.5860772</v>
      </c>
      <c r="V56" s="278">
        <f t="shared" si="16"/>
        <v>2429234977.7016597</v>
      </c>
      <c r="W56" s="278">
        <f t="shared" si="17"/>
        <v>2579064875.631</v>
      </c>
      <c r="X56" s="75">
        <f t="shared" si="18"/>
        <v>2738135953.8165026</v>
      </c>
      <c r="Y56" s="75">
        <f t="shared" si="19"/>
        <v>2579064875.631</v>
      </c>
      <c r="Z56" s="278">
        <f t="shared" si="20"/>
        <v>2738135953.8165026</v>
      </c>
      <c r="AA56" s="278">
        <f t="shared" si="36"/>
        <v>2907018188.0354142</v>
      </c>
      <c r="AB56" s="278"/>
      <c r="AC56" s="216" t="str">
        <f t="shared" si="21"/>
        <v>BERTAHAP</v>
      </c>
      <c r="AD56" s="296">
        <f t="shared" si="22"/>
        <v>0</v>
      </c>
      <c r="AE56" s="297">
        <v>2</v>
      </c>
      <c r="AF56" s="298"/>
      <c r="AG56" s="278" t="e">
        <f>IF(AF56&gt;#REF!,"LB","KR")</f>
        <v>#REF!</v>
      </c>
      <c r="AH56" s="298">
        <f t="shared" si="23"/>
        <v>2370701000</v>
      </c>
      <c r="AI56" s="298">
        <f t="shared" si="23"/>
        <v>2672159000</v>
      </c>
      <c r="AJ56" s="298">
        <f t="shared" si="23"/>
        <v>2836972000</v>
      </c>
      <c r="AK56" s="299">
        <f t="shared" si="23"/>
        <v>3011950000</v>
      </c>
      <c r="AL56" s="299">
        <f t="shared" si="23"/>
        <v>2836972000</v>
      </c>
      <c r="AM56" s="298">
        <f t="shared" si="23"/>
        <v>3011950000</v>
      </c>
      <c r="AN56" s="298">
        <f t="shared" si="23"/>
        <v>3197721000</v>
      </c>
      <c r="AO56" s="26"/>
      <c r="AP56" s="58">
        <v>17</v>
      </c>
      <c r="AQ56" s="300">
        <f t="shared" si="24"/>
        <v>-1748797.3691000007</v>
      </c>
      <c r="AR56" s="329"/>
      <c r="AS56" s="136"/>
      <c r="AT56" s="136"/>
      <c r="AU56" s="136"/>
      <c r="AV56" s="143"/>
      <c r="AW56" s="143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333">
        <f>O191</f>
        <v>29156510.647200003</v>
      </c>
      <c r="BR56" s="26"/>
      <c r="BS56" s="303"/>
      <c r="BT56" s="304"/>
      <c r="BU56" s="304" t="str">
        <f>F65</f>
        <v>2BR-11</v>
      </c>
      <c r="BV56" s="305">
        <f>D65</f>
        <v>11</v>
      </c>
      <c r="BW56" s="306">
        <f t="shared" si="38"/>
        <v>101</v>
      </c>
      <c r="BX56" s="306">
        <f t="shared" si="38"/>
        <v>90</v>
      </c>
      <c r="BY56" s="307">
        <f>O65</f>
        <v>28870662.503600005</v>
      </c>
      <c r="BZ56" s="307">
        <f t="shared" si="39"/>
        <v>2388437000</v>
      </c>
      <c r="CA56" s="307">
        <f t="shared" si="39"/>
        <v>2692150000</v>
      </c>
      <c r="CB56" s="307">
        <f t="shared" si="39"/>
        <v>2858196000</v>
      </c>
      <c r="CC56" s="307">
        <f t="shared" si="39"/>
        <v>3034483000</v>
      </c>
      <c r="CD56" s="307">
        <f>AN65</f>
        <v>3221644000</v>
      </c>
      <c r="CE56" s="26"/>
      <c r="CF56" s="269">
        <f t="shared" si="37"/>
        <v>3007191000</v>
      </c>
      <c r="CG56" s="229">
        <f t="shared" si="37"/>
        <v>3192667000</v>
      </c>
      <c r="CH56" s="45">
        <f t="shared" si="31"/>
        <v>45107865</v>
      </c>
      <c r="CI56" s="45">
        <f t="shared" si="32"/>
        <v>31926670</v>
      </c>
      <c r="CJ56" s="48">
        <f t="shared" si="33"/>
        <v>70924300</v>
      </c>
      <c r="CK56" s="308">
        <f t="shared" si="34"/>
        <v>62748958.333333336</v>
      </c>
    </row>
    <row r="57" spans="1:89" x14ac:dyDescent="0.2">
      <c r="A57" s="3">
        <f t="shared" si="35"/>
        <v>18</v>
      </c>
      <c r="B57" s="288">
        <v>8</v>
      </c>
      <c r="C57" s="289" t="s">
        <v>139</v>
      </c>
      <c r="D57" s="288">
        <v>17</v>
      </c>
      <c r="E57" s="291"/>
      <c r="F57" s="267" t="s">
        <v>66</v>
      </c>
      <c r="G57" s="292">
        <f t="shared" si="3"/>
        <v>85</v>
      </c>
      <c r="H57" s="292">
        <f t="shared" si="4"/>
        <v>74</v>
      </c>
      <c r="I57" s="293">
        <f t="shared" si="5"/>
        <v>26966806</v>
      </c>
      <c r="J57" s="293">
        <f t="shared" si="6"/>
        <v>1</v>
      </c>
      <c r="K57" s="294">
        <f t="shared" si="7"/>
        <v>1.06</v>
      </c>
      <c r="L57" s="295">
        <f t="shared" si="8"/>
        <v>1.0024999999999999</v>
      </c>
      <c r="M57" s="278">
        <f t="shared" si="9"/>
        <v>23946471.762067527</v>
      </c>
      <c r="N57" s="278">
        <f t="shared" si="10"/>
        <v>26991499.752240665</v>
      </c>
      <c r="O57" s="278">
        <f t="shared" si="11"/>
        <v>28656276.3959</v>
      </c>
      <c r="P57" s="278">
        <f t="shared" si="12"/>
        <v>30423732.820183363</v>
      </c>
      <c r="Q57" s="75">
        <f t="shared" si="13"/>
        <v>28656276.3959</v>
      </c>
      <c r="R57" s="278">
        <f t="shared" si="13"/>
        <v>30423732.820183363</v>
      </c>
      <c r="S57" s="278">
        <f t="shared" si="14"/>
        <v>32300202.089282379</v>
      </c>
      <c r="T57" s="278"/>
      <c r="U57" s="278">
        <f t="shared" si="15"/>
        <v>1772038910.392997</v>
      </c>
      <c r="V57" s="278">
        <f t="shared" si="16"/>
        <v>1997370981.6658092</v>
      </c>
      <c r="W57" s="278">
        <f t="shared" si="17"/>
        <v>2120564453.2966001</v>
      </c>
      <c r="X57" s="75">
        <f t="shared" si="18"/>
        <v>2251356228.6935687</v>
      </c>
      <c r="Y57" s="75">
        <f t="shared" si="19"/>
        <v>2120564453.2966001</v>
      </c>
      <c r="Z57" s="278">
        <f t="shared" si="20"/>
        <v>2251356228.6935687</v>
      </c>
      <c r="AA57" s="278">
        <f t="shared" si="36"/>
        <v>2390214954.6068959</v>
      </c>
      <c r="AB57" s="278"/>
      <c r="AC57" s="216" t="str">
        <f t="shared" si="21"/>
        <v>BERTAHAP</v>
      </c>
      <c r="AD57" s="296">
        <f t="shared" si="22"/>
        <v>0</v>
      </c>
      <c r="AE57" s="297">
        <v>2</v>
      </c>
      <c r="AF57" s="298"/>
      <c r="AG57" s="278" t="e">
        <f>IF(AF57&gt;#REF!,"LB","KR")</f>
        <v>#REF!</v>
      </c>
      <c r="AH57" s="298">
        <f t="shared" si="23"/>
        <v>1949243000</v>
      </c>
      <c r="AI57" s="298">
        <f t="shared" si="23"/>
        <v>2197109000</v>
      </c>
      <c r="AJ57" s="298">
        <f t="shared" si="23"/>
        <v>2332621000</v>
      </c>
      <c r="AK57" s="299">
        <f t="shared" si="23"/>
        <v>2476492000</v>
      </c>
      <c r="AL57" s="299">
        <f t="shared" si="23"/>
        <v>2332621000</v>
      </c>
      <c r="AM57" s="298">
        <f t="shared" si="23"/>
        <v>2476492000</v>
      </c>
      <c r="AN57" s="298">
        <f t="shared" si="23"/>
        <v>2629237000</v>
      </c>
      <c r="AO57" s="26"/>
      <c r="AP57" s="58">
        <v>18</v>
      </c>
      <c r="AQ57" s="300">
        <f t="shared" si="24"/>
        <v>-1748797.3691000007</v>
      </c>
      <c r="AR57" s="329"/>
      <c r="AS57" s="136"/>
      <c r="AT57" s="136"/>
      <c r="AU57" s="136"/>
      <c r="AV57" s="143"/>
      <c r="AW57" s="143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334">
        <f>O192</f>
        <v>29997874.994400002</v>
      </c>
      <c r="BR57" s="26"/>
      <c r="BS57" s="303"/>
      <c r="BT57" s="304"/>
      <c r="BU57" s="304" t="str">
        <f>F68</f>
        <v>3BR-19</v>
      </c>
      <c r="BV57" s="305">
        <f>D68</f>
        <v>19</v>
      </c>
      <c r="BW57" s="306">
        <f>G68</f>
        <v>138</v>
      </c>
      <c r="BX57" s="306">
        <f>H68</f>
        <v>120</v>
      </c>
      <c r="BY57" s="307">
        <f>O68</f>
        <v>28870662.503600005</v>
      </c>
      <c r="BZ57" s="307">
        <f>AH68</f>
        <v>3184583000</v>
      </c>
      <c r="CA57" s="307">
        <f>AI68</f>
        <v>3589533000</v>
      </c>
      <c r="CB57" s="307">
        <f>AJ68</f>
        <v>3810928000</v>
      </c>
      <c r="CC57" s="307">
        <f>AK68</f>
        <v>4045978000</v>
      </c>
      <c r="CD57" s="307">
        <f>AN68</f>
        <v>4295525000</v>
      </c>
      <c r="CE57" s="26"/>
      <c r="CF57" s="269">
        <f t="shared" si="37"/>
        <v>2472579000</v>
      </c>
      <c r="CG57" s="229">
        <f t="shared" si="37"/>
        <v>2625082000</v>
      </c>
      <c r="CH57" s="45">
        <f t="shared" si="31"/>
        <v>37088685</v>
      </c>
      <c r="CI57" s="45">
        <f t="shared" si="32"/>
        <v>26250820</v>
      </c>
      <c r="CJ57" s="48">
        <f t="shared" si="33"/>
        <v>58315525</v>
      </c>
      <c r="CK57" s="308">
        <f t="shared" si="34"/>
        <v>51593583.333333336</v>
      </c>
    </row>
    <row r="58" spans="1:89" x14ac:dyDescent="0.2">
      <c r="A58" s="3">
        <f t="shared" si="35"/>
        <v>19</v>
      </c>
      <c r="B58" s="288">
        <v>9</v>
      </c>
      <c r="C58" s="289" t="s">
        <v>139</v>
      </c>
      <c r="D58" s="288">
        <v>19</v>
      </c>
      <c r="E58" s="291"/>
      <c r="F58" s="267" t="s">
        <v>77</v>
      </c>
      <c r="G58" s="292">
        <f t="shared" si="3"/>
        <v>138</v>
      </c>
      <c r="H58" s="292">
        <f t="shared" si="4"/>
        <v>120</v>
      </c>
      <c r="I58" s="293">
        <f t="shared" si="5"/>
        <v>26966806</v>
      </c>
      <c r="J58" s="293">
        <f t="shared" si="6"/>
        <v>1</v>
      </c>
      <c r="K58" s="294">
        <f t="shared" si="7"/>
        <v>1.06</v>
      </c>
      <c r="L58" s="295">
        <f t="shared" si="8"/>
        <v>1.0024999999999999</v>
      </c>
      <c r="M58" s="278">
        <f t="shared" si="9"/>
        <v>23946471.762067527</v>
      </c>
      <c r="N58" s="278">
        <f t="shared" si="10"/>
        <v>26991499.752240665</v>
      </c>
      <c r="O58" s="278">
        <f t="shared" si="11"/>
        <v>28656276.3959</v>
      </c>
      <c r="P58" s="278">
        <f t="shared" si="12"/>
        <v>30423732.820183363</v>
      </c>
      <c r="Q58" s="75">
        <f t="shared" si="13"/>
        <v>28656276.3959</v>
      </c>
      <c r="R58" s="278">
        <f t="shared" si="13"/>
        <v>30423732.820183363</v>
      </c>
      <c r="S58" s="278">
        <f t="shared" si="14"/>
        <v>32300202.089282379</v>
      </c>
      <c r="T58" s="278"/>
      <c r="U58" s="278">
        <f t="shared" si="15"/>
        <v>2873576611.448103</v>
      </c>
      <c r="V58" s="278">
        <f t="shared" si="16"/>
        <v>3238979970.2688799</v>
      </c>
      <c r="W58" s="278">
        <f t="shared" si="17"/>
        <v>3438753167.5079999</v>
      </c>
      <c r="X58" s="75">
        <f t="shared" si="18"/>
        <v>3650847938.4220037</v>
      </c>
      <c r="Y58" s="75">
        <f t="shared" si="19"/>
        <v>3438753167.5079999</v>
      </c>
      <c r="Z58" s="278">
        <f t="shared" si="20"/>
        <v>3650847938.4220037</v>
      </c>
      <c r="AA58" s="278">
        <f t="shared" si="36"/>
        <v>3876024250.7138853</v>
      </c>
      <c r="AB58" s="278"/>
      <c r="AC58" s="216" t="str">
        <f t="shared" si="21"/>
        <v>BERTAHAP</v>
      </c>
      <c r="AD58" s="296">
        <f t="shared" si="22"/>
        <v>0</v>
      </c>
      <c r="AE58" s="297">
        <v>2</v>
      </c>
      <c r="AF58" s="298"/>
      <c r="AG58" s="278" t="e">
        <f>IF(AF58&gt;#REF!,"LB","KR")</f>
        <v>#REF!</v>
      </c>
      <c r="AH58" s="298">
        <f t="shared" si="23"/>
        <v>3160935000</v>
      </c>
      <c r="AI58" s="298">
        <f t="shared" si="23"/>
        <v>3562878000</v>
      </c>
      <c r="AJ58" s="298">
        <f t="shared" si="23"/>
        <v>3782629000</v>
      </c>
      <c r="AK58" s="299">
        <f t="shared" si="23"/>
        <v>4015933000</v>
      </c>
      <c r="AL58" s="299">
        <f t="shared" si="23"/>
        <v>3782629000</v>
      </c>
      <c r="AM58" s="298">
        <f t="shared" si="23"/>
        <v>4015933000</v>
      </c>
      <c r="AN58" s="298">
        <f t="shared" si="23"/>
        <v>4263627000</v>
      </c>
      <c r="AO58" s="26"/>
      <c r="AP58" s="58">
        <v>19</v>
      </c>
      <c r="AQ58" s="300">
        <f t="shared" si="24"/>
        <v>-1748797.3691000007</v>
      </c>
      <c r="AR58" s="329"/>
      <c r="AS58" s="136"/>
      <c r="AT58" s="136"/>
      <c r="AU58" s="136"/>
      <c r="AV58" s="143"/>
      <c r="AW58" s="143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335">
        <f>O201</f>
        <v>30553391.198000003</v>
      </c>
      <c r="BR58" s="26"/>
      <c r="BS58" s="303">
        <v>6</v>
      </c>
      <c r="BT58" s="328" t="s">
        <v>232</v>
      </c>
      <c r="BU58" s="304" t="str">
        <f>F81</f>
        <v>2BR-3</v>
      </c>
      <c r="BV58" s="305" t="str">
        <f>D81</f>
        <v>03</v>
      </c>
      <c r="BW58" s="306">
        <f t="shared" ref="BW58:BX61" si="40">G81</f>
        <v>85</v>
      </c>
      <c r="BX58" s="306">
        <f t="shared" si="40"/>
        <v>74</v>
      </c>
      <c r="BY58" s="307">
        <f>O81</f>
        <v>28870662.503600005</v>
      </c>
      <c r="BZ58" s="307">
        <f t="shared" ref="BZ58:CC61" si="41">AH81</f>
        <v>1963826000</v>
      </c>
      <c r="CA58" s="307">
        <f t="shared" si="41"/>
        <v>2213546000</v>
      </c>
      <c r="CB58" s="307">
        <f t="shared" si="41"/>
        <v>2350072000</v>
      </c>
      <c r="CC58" s="307">
        <f t="shared" si="41"/>
        <v>2495020000</v>
      </c>
      <c r="CD58" s="307">
        <f>AN81</f>
        <v>2648907000</v>
      </c>
      <c r="CE58" s="26">
        <v>4</v>
      </c>
      <c r="CF58" s="269">
        <f t="shared" si="37"/>
        <v>4009587000</v>
      </c>
      <c r="CG58" s="229">
        <f t="shared" si="37"/>
        <v>4256889000</v>
      </c>
      <c r="CH58" s="45">
        <f t="shared" si="31"/>
        <v>60143805</v>
      </c>
      <c r="CI58" s="45">
        <f t="shared" si="32"/>
        <v>42568890</v>
      </c>
      <c r="CJ58" s="48">
        <f t="shared" si="33"/>
        <v>94565725</v>
      </c>
      <c r="CK58" s="308">
        <f t="shared" si="34"/>
        <v>83665270.833333328</v>
      </c>
    </row>
    <row r="59" spans="1:89" x14ac:dyDescent="0.2">
      <c r="A59" s="3">
        <f t="shared" si="35"/>
        <v>20</v>
      </c>
      <c r="B59" s="288">
        <v>10</v>
      </c>
      <c r="C59" s="289" t="s">
        <v>139</v>
      </c>
      <c r="D59" s="288">
        <v>21</v>
      </c>
      <c r="E59" s="291"/>
      <c r="F59" s="267" t="s">
        <v>83</v>
      </c>
      <c r="G59" s="292">
        <f t="shared" si="3"/>
        <v>132</v>
      </c>
      <c r="H59" s="292">
        <f t="shared" si="4"/>
        <v>112</v>
      </c>
      <c r="I59" s="293">
        <f t="shared" si="5"/>
        <v>26966806</v>
      </c>
      <c r="J59" s="293">
        <f t="shared" si="6"/>
        <v>3</v>
      </c>
      <c r="K59" s="294">
        <f t="shared" si="7"/>
        <v>1.1000000000000001</v>
      </c>
      <c r="L59" s="295">
        <f t="shared" si="8"/>
        <v>1.0024999999999999</v>
      </c>
      <c r="M59" s="278">
        <f t="shared" si="9"/>
        <v>24850112.205919132</v>
      </c>
      <c r="N59" s="278">
        <f t="shared" si="10"/>
        <v>28010046.912702579</v>
      </c>
      <c r="O59" s="278">
        <f t="shared" si="11"/>
        <v>29737645.316500001</v>
      </c>
      <c r="P59" s="278">
        <f t="shared" si="12"/>
        <v>31571798.209624246</v>
      </c>
      <c r="Q59" s="75">
        <f t="shared" si="13"/>
        <v>29737645.316500001</v>
      </c>
      <c r="R59" s="278">
        <f t="shared" si="13"/>
        <v>31571798.209624246</v>
      </c>
      <c r="S59" s="278">
        <f t="shared" si="14"/>
        <v>33519077.639821339</v>
      </c>
      <c r="T59" s="278"/>
      <c r="U59" s="278">
        <f t="shared" si="15"/>
        <v>2783212567.0629425</v>
      </c>
      <c r="V59" s="278">
        <f t="shared" si="16"/>
        <v>3137125254.2226887</v>
      </c>
      <c r="W59" s="278">
        <f t="shared" si="17"/>
        <v>3330616275.448</v>
      </c>
      <c r="X59" s="75">
        <f t="shared" si="18"/>
        <v>3536041399.4779158</v>
      </c>
      <c r="Y59" s="75">
        <f t="shared" si="19"/>
        <v>3330616275.448</v>
      </c>
      <c r="Z59" s="278">
        <f t="shared" si="20"/>
        <v>3536041399.4779158</v>
      </c>
      <c r="AA59" s="278">
        <f t="shared" si="36"/>
        <v>3754136695.6599898</v>
      </c>
      <c r="AB59" s="278"/>
      <c r="AC59" s="216" t="str">
        <f t="shared" si="21"/>
        <v>BERTAHAP</v>
      </c>
      <c r="AD59" s="296">
        <f t="shared" si="22"/>
        <v>0</v>
      </c>
      <c r="AE59" s="297">
        <v>2</v>
      </c>
      <c r="AF59" s="298"/>
      <c r="AG59" s="278" t="e">
        <f>IF(AF59&gt;#REF!,"LB","KR")</f>
        <v>#REF!</v>
      </c>
      <c r="AH59" s="298">
        <f t="shared" si="23"/>
        <v>3061534000</v>
      </c>
      <c r="AI59" s="298">
        <f t="shared" si="23"/>
        <v>3450838000</v>
      </c>
      <c r="AJ59" s="298">
        <f t="shared" si="23"/>
        <v>3663678000</v>
      </c>
      <c r="AK59" s="299">
        <f t="shared" si="23"/>
        <v>3889646000</v>
      </c>
      <c r="AL59" s="299">
        <f t="shared" si="23"/>
        <v>3663678000</v>
      </c>
      <c r="AM59" s="298">
        <f t="shared" si="23"/>
        <v>3889646000</v>
      </c>
      <c r="AN59" s="298">
        <f t="shared" si="23"/>
        <v>4129551000</v>
      </c>
      <c r="AO59" s="26"/>
      <c r="AP59" s="58">
        <v>20</v>
      </c>
      <c r="AQ59" s="300">
        <f t="shared" si="24"/>
        <v>-667428.44849999994</v>
      </c>
      <c r="AR59" s="329"/>
      <c r="AS59" s="136"/>
      <c r="AT59" s="136"/>
      <c r="AU59" s="136"/>
      <c r="AV59" s="143"/>
      <c r="AW59" s="143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336">
        <f>O212</f>
        <v>29442358.790800005</v>
      </c>
      <c r="BR59" s="26"/>
      <c r="BS59" s="303"/>
      <c r="BT59" s="328"/>
      <c r="BU59" s="304" t="str">
        <f>F82</f>
        <v>2BR-5</v>
      </c>
      <c r="BV59" s="305" t="str">
        <f>D82</f>
        <v>05</v>
      </c>
      <c r="BW59" s="306">
        <f t="shared" si="40"/>
        <v>85</v>
      </c>
      <c r="BX59" s="306">
        <f t="shared" si="40"/>
        <v>74</v>
      </c>
      <c r="BY59" s="307">
        <f>O82</f>
        <v>28870662.503600005</v>
      </c>
      <c r="BZ59" s="307">
        <f t="shared" si="41"/>
        <v>1963826000</v>
      </c>
      <c r="CA59" s="307">
        <f t="shared" si="41"/>
        <v>2213546000</v>
      </c>
      <c r="CB59" s="307">
        <f t="shared" si="41"/>
        <v>2350072000</v>
      </c>
      <c r="CC59" s="307">
        <f t="shared" si="41"/>
        <v>2495020000</v>
      </c>
      <c r="CD59" s="307">
        <f>AN82</f>
        <v>2648907000</v>
      </c>
      <c r="CE59" s="26"/>
      <c r="CF59" s="269">
        <f t="shared" si="37"/>
        <v>3883499000</v>
      </c>
      <c r="CG59" s="229">
        <f t="shared" si="37"/>
        <v>4123025000</v>
      </c>
      <c r="CH59" s="45">
        <f t="shared" si="31"/>
        <v>58252485</v>
      </c>
      <c r="CI59" s="45">
        <f t="shared" si="32"/>
        <v>41230250</v>
      </c>
      <c r="CJ59" s="48">
        <f t="shared" si="33"/>
        <v>91591950</v>
      </c>
      <c r="CK59" s="308">
        <f t="shared" si="34"/>
        <v>81034291.666666672</v>
      </c>
    </row>
    <row r="60" spans="1:89" x14ac:dyDescent="0.2">
      <c r="A60" s="3">
        <f t="shared" si="35"/>
        <v>21</v>
      </c>
      <c r="B60" s="288">
        <v>1</v>
      </c>
      <c r="C60" s="289" t="s">
        <v>141</v>
      </c>
      <c r="D60" s="290" t="s">
        <v>18</v>
      </c>
      <c r="E60" s="291"/>
      <c r="F60" s="267" t="s">
        <v>71</v>
      </c>
      <c r="G60" s="292">
        <f t="shared" si="3"/>
        <v>175</v>
      </c>
      <c r="H60" s="292">
        <f t="shared" si="4"/>
        <v>156</v>
      </c>
      <c r="I60" s="293">
        <f t="shared" si="5"/>
        <v>26966806</v>
      </c>
      <c r="J60" s="293">
        <f t="shared" si="6"/>
        <v>5</v>
      </c>
      <c r="K60" s="294">
        <f t="shared" si="7"/>
        <v>1.08</v>
      </c>
      <c r="L60" s="337">
        <f t="shared" ref="L60:L69" si="42">SUMIF($AN$4:$AN$22,D60,$BC$4:$BC$22)</f>
        <v>1.01</v>
      </c>
      <c r="M60" s="278">
        <f t="shared" si="9"/>
        <v>24580822.846716471</v>
      </c>
      <c r="N60" s="278">
        <f t="shared" si="10"/>
        <v>27706514.778849214</v>
      </c>
      <c r="O60" s="278">
        <f t="shared" si="11"/>
        <v>29415391.9848</v>
      </c>
      <c r="P60" s="278">
        <f t="shared" si="12"/>
        <v>31229668.997558944</v>
      </c>
      <c r="Q60" s="75">
        <f t="shared" si="13"/>
        <v>29415391.9848</v>
      </c>
      <c r="R60" s="278">
        <f t="shared" si="13"/>
        <v>31229668.997558944</v>
      </c>
      <c r="S60" s="278">
        <f t="shared" si="14"/>
        <v>33155846.646580923</v>
      </c>
      <c r="T60" s="278"/>
      <c r="U60" s="278">
        <f t="shared" si="15"/>
        <v>3834608364.0877695</v>
      </c>
      <c r="V60" s="278">
        <f t="shared" si="16"/>
        <v>4322216305.5004778</v>
      </c>
      <c r="W60" s="278">
        <f t="shared" si="17"/>
        <v>4588801149.6288004</v>
      </c>
      <c r="X60" s="75">
        <f t="shared" si="18"/>
        <v>4871828363.619195</v>
      </c>
      <c r="Y60" s="75">
        <f t="shared" si="19"/>
        <v>4588801149.6288004</v>
      </c>
      <c r="Z60" s="278">
        <f t="shared" si="20"/>
        <v>4871828363.619195</v>
      </c>
      <c r="AA60" s="278">
        <f t="shared" si="36"/>
        <v>5172312076.8666239</v>
      </c>
      <c r="AB60" s="278"/>
      <c r="AC60" s="216" t="str">
        <f t="shared" si="21"/>
        <v>BERTAHAP</v>
      </c>
      <c r="AD60" s="296">
        <f t="shared" si="22"/>
        <v>0</v>
      </c>
      <c r="AE60" s="297">
        <v>2</v>
      </c>
      <c r="AF60" s="298"/>
      <c r="AG60" s="278" t="e">
        <f>IF(AF60&gt;#REF!,"LB","KR")</f>
        <v>#REF!</v>
      </c>
      <c r="AH60" s="298">
        <f t="shared" si="23"/>
        <v>4218070000</v>
      </c>
      <c r="AI60" s="298">
        <f t="shared" si="23"/>
        <v>4754438000</v>
      </c>
      <c r="AJ60" s="298">
        <f t="shared" si="23"/>
        <v>5047682000</v>
      </c>
      <c r="AK60" s="299">
        <f t="shared" si="23"/>
        <v>5359012000</v>
      </c>
      <c r="AL60" s="299">
        <f t="shared" si="23"/>
        <v>5047682000</v>
      </c>
      <c r="AM60" s="298">
        <f t="shared" si="23"/>
        <v>5359012000</v>
      </c>
      <c r="AN60" s="298">
        <f t="shared" si="23"/>
        <v>5689544000</v>
      </c>
      <c r="AO60" s="26"/>
      <c r="AP60" s="58">
        <v>21</v>
      </c>
      <c r="AQ60" s="300">
        <f t="shared" si="24"/>
        <v>-989681.78020000085</v>
      </c>
      <c r="AR60" s="329"/>
      <c r="AS60" s="136"/>
      <c r="AT60" s="136"/>
      <c r="AU60" s="136"/>
      <c r="AV60" s="143"/>
      <c r="AW60" s="143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338">
        <f>O239</f>
        <v>29997874.994400002</v>
      </c>
      <c r="BR60" s="26"/>
      <c r="BS60" s="303"/>
      <c r="BT60" s="304"/>
      <c r="BU60" s="304" t="str">
        <f>F83</f>
        <v>2BR-7</v>
      </c>
      <c r="BV60" s="305" t="str">
        <f>D83</f>
        <v>07</v>
      </c>
      <c r="BW60" s="306">
        <f t="shared" si="40"/>
        <v>101</v>
      </c>
      <c r="BX60" s="306">
        <f t="shared" si="40"/>
        <v>90</v>
      </c>
      <c r="BY60" s="307">
        <f>O83</f>
        <v>28870662.503600005</v>
      </c>
      <c r="BZ60" s="307">
        <f t="shared" si="41"/>
        <v>2388437000</v>
      </c>
      <c r="CA60" s="307">
        <f t="shared" si="41"/>
        <v>2692150000</v>
      </c>
      <c r="CB60" s="307">
        <f t="shared" si="41"/>
        <v>2858196000</v>
      </c>
      <c r="CC60" s="307">
        <f t="shared" si="41"/>
        <v>3034483000</v>
      </c>
      <c r="CD60" s="307">
        <f>AN83</f>
        <v>3221644000</v>
      </c>
      <c r="CE60" s="26"/>
      <c r="CF60" s="269">
        <f t="shared" si="37"/>
        <v>5350543000</v>
      </c>
      <c r="CG60" s="229">
        <f t="shared" si="37"/>
        <v>5680553000</v>
      </c>
      <c r="CH60" s="45">
        <f t="shared" si="31"/>
        <v>80258145</v>
      </c>
      <c r="CI60" s="45">
        <f t="shared" si="32"/>
        <v>56805530</v>
      </c>
      <c r="CJ60" s="48">
        <f t="shared" si="33"/>
        <v>126192050</v>
      </c>
      <c r="CK60" s="308">
        <f t="shared" si="34"/>
        <v>111646083.33333333</v>
      </c>
    </row>
    <row r="61" spans="1:89" x14ac:dyDescent="0.2">
      <c r="A61" s="3">
        <f t="shared" si="35"/>
        <v>22</v>
      </c>
      <c r="B61" s="288">
        <v>2</v>
      </c>
      <c r="C61" s="289" t="s">
        <v>141</v>
      </c>
      <c r="D61" s="290" t="s">
        <v>28</v>
      </c>
      <c r="E61" s="291"/>
      <c r="F61" s="267" t="s">
        <v>73</v>
      </c>
      <c r="G61" s="292">
        <f t="shared" si="3"/>
        <v>85</v>
      </c>
      <c r="H61" s="292">
        <f t="shared" si="4"/>
        <v>74</v>
      </c>
      <c r="I61" s="293">
        <f t="shared" si="5"/>
        <v>26966806</v>
      </c>
      <c r="J61" s="293">
        <f t="shared" si="6"/>
        <v>1</v>
      </c>
      <c r="K61" s="294">
        <f t="shared" si="7"/>
        <v>1.06</v>
      </c>
      <c r="L61" s="337">
        <f t="shared" si="42"/>
        <v>1.01</v>
      </c>
      <c r="M61" s="278">
        <f t="shared" si="9"/>
        <v>24125622.423629135</v>
      </c>
      <c r="N61" s="278">
        <f t="shared" si="10"/>
        <v>27193431.171833493</v>
      </c>
      <c r="O61" s="278">
        <f t="shared" si="11"/>
        <v>28870662.503600005</v>
      </c>
      <c r="P61" s="278">
        <f t="shared" si="12"/>
        <v>30651341.793900453</v>
      </c>
      <c r="Q61" s="75">
        <f t="shared" si="13"/>
        <v>28870662.503600005</v>
      </c>
      <c r="R61" s="278">
        <f t="shared" si="13"/>
        <v>30651341.793900453</v>
      </c>
      <c r="S61" s="278">
        <f t="shared" si="14"/>
        <v>32541849.486459062</v>
      </c>
      <c r="T61" s="278"/>
      <c r="U61" s="278">
        <f t="shared" si="15"/>
        <v>1785296059.348556</v>
      </c>
      <c r="V61" s="278">
        <f t="shared" si="16"/>
        <v>2012313906.7156785</v>
      </c>
      <c r="W61" s="278">
        <f t="shared" si="17"/>
        <v>2136429025.2664003</v>
      </c>
      <c r="X61" s="75">
        <f t="shared" si="18"/>
        <v>2268199292.7486334</v>
      </c>
      <c r="Y61" s="75">
        <f t="shared" si="19"/>
        <v>2136429025.2664003</v>
      </c>
      <c r="Z61" s="278">
        <f t="shared" si="20"/>
        <v>2268199292.7486334</v>
      </c>
      <c r="AA61" s="278">
        <f t="shared" si="36"/>
        <v>2408096861.9979706</v>
      </c>
      <c r="AB61" s="278"/>
      <c r="AC61" s="216" t="str">
        <f t="shared" si="21"/>
        <v>BERTAHAP</v>
      </c>
      <c r="AD61" s="296">
        <f t="shared" si="22"/>
        <v>0</v>
      </c>
      <c r="AE61" s="297">
        <v>2</v>
      </c>
      <c r="AF61" s="298"/>
      <c r="AG61" s="278" t="e">
        <f>IF(AF61&gt;#REF!,"LB","KR")</f>
        <v>#REF!</v>
      </c>
      <c r="AH61" s="298">
        <f t="shared" si="23"/>
        <v>1963826000</v>
      </c>
      <c r="AI61" s="298">
        <f t="shared" si="23"/>
        <v>2213546000</v>
      </c>
      <c r="AJ61" s="298">
        <f t="shared" si="23"/>
        <v>2350072000</v>
      </c>
      <c r="AK61" s="299">
        <f t="shared" si="23"/>
        <v>2495020000</v>
      </c>
      <c r="AL61" s="299">
        <f t="shared" si="23"/>
        <v>2350072000</v>
      </c>
      <c r="AM61" s="298">
        <f t="shared" si="23"/>
        <v>2495020000</v>
      </c>
      <c r="AN61" s="298">
        <f t="shared" si="23"/>
        <v>2648907000</v>
      </c>
      <c r="AO61" s="26"/>
      <c r="AP61" s="58">
        <v>22</v>
      </c>
      <c r="AQ61" s="300">
        <f t="shared" si="24"/>
        <v>-1534411.2613999955</v>
      </c>
      <c r="AR61" s="329"/>
      <c r="AS61" s="136"/>
      <c r="AT61" s="136"/>
      <c r="AU61" s="136"/>
      <c r="AV61" s="143"/>
      <c r="AW61" s="143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339">
        <f>O267</f>
        <v>29561012.737199999</v>
      </c>
      <c r="BR61" s="26"/>
      <c r="BS61" s="303"/>
      <c r="BT61" s="304"/>
      <c r="BU61" s="304" t="str">
        <f>F84</f>
        <v>2BR-9</v>
      </c>
      <c r="BV61" s="305" t="str">
        <f>D84</f>
        <v>09</v>
      </c>
      <c r="BW61" s="306">
        <f t="shared" si="40"/>
        <v>101</v>
      </c>
      <c r="BX61" s="306">
        <f t="shared" si="40"/>
        <v>90</v>
      </c>
      <c r="BY61" s="307">
        <f>O84</f>
        <v>28870662.503600005</v>
      </c>
      <c r="BZ61" s="307">
        <f t="shared" si="41"/>
        <v>2388437000</v>
      </c>
      <c r="CA61" s="307">
        <f t="shared" si="41"/>
        <v>2692150000</v>
      </c>
      <c r="CB61" s="307">
        <f t="shared" si="41"/>
        <v>2858196000</v>
      </c>
      <c r="CC61" s="307">
        <f t="shared" si="41"/>
        <v>3034483000</v>
      </c>
      <c r="CD61" s="307">
        <f>AN84</f>
        <v>3221644000</v>
      </c>
      <c r="CE61" s="26"/>
      <c r="CF61" s="269">
        <f t="shared" si="37"/>
        <v>2491077000</v>
      </c>
      <c r="CG61" s="229">
        <f t="shared" si="37"/>
        <v>2644722000</v>
      </c>
      <c r="CH61" s="45">
        <f t="shared" si="31"/>
        <v>37366155</v>
      </c>
      <c r="CI61" s="45">
        <f t="shared" si="32"/>
        <v>26447220</v>
      </c>
      <c r="CJ61" s="48">
        <f t="shared" si="33"/>
        <v>58751800</v>
      </c>
      <c r="CK61" s="308">
        <f t="shared" si="34"/>
        <v>51979583.333333336</v>
      </c>
    </row>
    <row r="62" spans="1:89" x14ac:dyDescent="0.2">
      <c r="A62" s="3">
        <f t="shared" si="35"/>
        <v>23</v>
      </c>
      <c r="B62" s="288">
        <v>3</v>
      </c>
      <c r="C62" s="289" t="s">
        <v>141</v>
      </c>
      <c r="D62" s="290" t="s">
        <v>31</v>
      </c>
      <c r="E62" s="291"/>
      <c r="F62" s="267" t="s">
        <v>55</v>
      </c>
      <c r="G62" s="292">
        <f t="shared" si="3"/>
        <v>85</v>
      </c>
      <c r="H62" s="292">
        <f t="shared" si="4"/>
        <v>74</v>
      </c>
      <c r="I62" s="293">
        <f t="shared" si="5"/>
        <v>26966806</v>
      </c>
      <c r="J62" s="293">
        <f t="shared" si="6"/>
        <v>1</v>
      </c>
      <c r="K62" s="294">
        <f t="shared" si="7"/>
        <v>1.06</v>
      </c>
      <c r="L62" s="337">
        <f t="shared" si="42"/>
        <v>1.01</v>
      </c>
      <c r="M62" s="278">
        <f t="shared" si="9"/>
        <v>24125622.423629135</v>
      </c>
      <c r="N62" s="278">
        <f t="shared" si="10"/>
        <v>27193431.171833493</v>
      </c>
      <c r="O62" s="278">
        <f t="shared" si="11"/>
        <v>28870662.503600005</v>
      </c>
      <c r="P62" s="278">
        <f t="shared" si="12"/>
        <v>30651341.793900453</v>
      </c>
      <c r="Q62" s="75">
        <f t="shared" si="13"/>
        <v>28870662.503600005</v>
      </c>
      <c r="R62" s="278">
        <f t="shared" si="13"/>
        <v>30651341.793900453</v>
      </c>
      <c r="S62" s="278">
        <f t="shared" si="14"/>
        <v>32541849.486459062</v>
      </c>
      <c r="T62" s="278"/>
      <c r="U62" s="278">
        <f t="shared" si="15"/>
        <v>1785296059.348556</v>
      </c>
      <c r="V62" s="278">
        <f t="shared" si="16"/>
        <v>2012313906.7156785</v>
      </c>
      <c r="W62" s="278">
        <f t="shared" si="17"/>
        <v>2136429025.2664003</v>
      </c>
      <c r="X62" s="75">
        <f t="shared" si="18"/>
        <v>2268199292.7486334</v>
      </c>
      <c r="Y62" s="75">
        <f t="shared" si="19"/>
        <v>2136429025.2664003</v>
      </c>
      <c r="Z62" s="278">
        <f t="shared" si="20"/>
        <v>2268199292.7486334</v>
      </c>
      <c r="AA62" s="278">
        <f t="shared" si="36"/>
        <v>2408096861.9979706</v>
      </c>
      <c r="AB62" s="278"/>
      <c r="AC62" s="216" t="str">
        <f t="shared" si="21"/>
        <v>BERTAHAP</v>
      </c>
      <c r="AD62" s="296">
        <f t="shared" si="22"/>
        <v>0</v>
      </c>
      <c r="AE62" s="297">
        <v>2</v>
      </c>
      <c r="AF62" s="298"/>
      <c r="AG62" s="278" t="e">
        <f>IF(AF62&gt;#REF!,"LB","KR")</f>
        <v>#REF!</v>
      </c>
      <c r="AH62" s="298">
        <f t="shared" si="23"/>
        <v>1963826000</v>
      </c>
      <c r="AI62" s="298">
        <f t="shared" si="23"/>
        <v>2213546000</v>
      </c>
      <c r="AJ62" s="298">
        <f t="shared" si="23"/>
        <v>2350072000</v>
      </c>
      <c r="AK62" s="299">
        <f t="shared" si="23"/>
        <v>2495020000</v>
      </c>
      <c r="AL62" s="299">
        <f t="shared" si="23"/>
        <v>2350072000</v>
      </c>
      <c r="AM62" s="298">
        <f t="shared" si="23"/>
        <v>2495020000</v>
      </c>
      <c r="AN62" s="298">
        <f t="shared" si="23"/>
        <v>2648907000</v>
      </c>
      <c r="AO62" s="26"/>
      <c r="AP62" s="58">
        <v>23</v>
      </c>
      <c r="AQ62" s="300">
        <f t="shared" si="24"/>
        <v>-1534411.2613999955</v>
      </c>
      <c r="AR62" s="329"/>
      <c r="AS62" s="136"/>
      <c r="AT62" s="136"/>
      <c r="AU62" s="136"/>
      <c r="AV62" s="143"/>
      <c r="AW62" s="143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340">
        <f>O268</f>
        <v>29013586.575399999</v>
      </c>
      <c r="BR62" s="26"/>
      <c r="BS62" s="303">
        <v>7</v>
      </c>
      <c r="BT62" s="304" t="s">
        <v>145</v>
      </c>
      <c r="BU62" s="304" t="str">
        <f>F105</f>
        <v>2BR-3</v>
      </c>
      <c r="BV62" s="305" t="str">
        <f>D105</f>
        <v>03</v>
      </c>
      <c r="BW62" s="306">
        <f>G105</f>
        <v>85</v>
      </c>
      <c r="BX62" s="306">
        <f>H105</f>
        <v>74</v>
      </c>
      <c r="BY62" s="307">
        <f>O105</f>
        <v>28870662.503600005</v>
      </c>
      <c r="BZ62" s="307">
        <f>AH105</f>
        <v>1963826000</v>
      </c>
      <c r="CA62" s="307">
        <f>AI105</f>
        <v>2213546000</v>
      </c>
      <c r="CB62" s="307">
        <f>AJ105</f>
        <v>2350072000</v>
      </c>
      <c r="CC62" s="307">
        <f>AK105</f>
        <v>2495020000</v>
      </c>
      <c r="CD62" s="307">
        <f>AN105</f>
        <v>2648907000</v>
      </c>
      <c r="CE62" s="26">
        <v>12</v>
      </c>
      <c r="CF62" s="269">
        <f t="shared" si="37"/>
        <v>2491077000</v>
      </c>
      <c r="CG62" s="229">
        <f t="shared" si="37"/>
        <v>2644722000</v>
      </c>
      <c r="CH62" s="45">
        <f t="shared" si="31"/>
        <v>37366155</v>
      </c>
      <c r="CI62" s="45">
        <f t="shared" si="32"/>
        <v>26447220</v>
      </c>
      <c r="CJ62" s="48">
        <f t="shared" si="33"/>
        <v>58751800</v>
      </c>
      <c r="CK62" s="308">
        <f t="shared" si="34"/>
        <v>51979583.333333336</v>
      </c>
    </row>
    <row r="63" spans="1:89" x14ac:dyDescent="0.2">
      <c r="A63" s="3">
        <f t="shared" si="35"/>
        <v>24</v>
      </c>
      <c r="B63" s="288">
        <v>4</v>
      </c>
      <c r="C63" s="289" t="s">
        <v>141</v>
      </c>
      <c r="D63" s="290" t="s">
        <v>37</v>
      </c>
      <c r="E63" s="291"/>
      <c r="F63" s="267" t="s">
        <v>57</v>
      </c>
      <c r="G63" s="292">
        <f t="shared" si="3"/>
        <v>101</v>
      </c>
      <c r="H63" s="292">
        <f t="shared" si="4"/>
        <v>90</v>
      </c>
      <c r="I63" s="293">
        <f t="shared" si="5"/>
        <v>26966806</v>
      </c>
      <c r="J63" s="293">
        <f t="shared" si="6"/>
        <v>1</v>
      </c>
      <c r="K63" s="294">
        <f t="shared" si="7"/>
        <v>1.06</v>
      </c>
      <c r="L63" s="337">
        <f t="shared" si="42"/>
        <v>1.01</v>
      </c>
      <c r="M63" s="278">
        <f t="shared" si="9"/>
        <v>24125622.423629135</v>
      </c>
      <c r="N63" s="278">
        <f t="shared" si="10"/>
        <v>27193431.171833493</v>
      </c>
      <c r="O63" s="278">
        <f t="shared" si="11"/>
        <v>28870662.503600005</v>
      </c>
      <c r="P63" s="278">
        <f t="shared" si="12"/>
        <v>30651341.793900453</v>
      </c>
      <c r="Q63" s="75">
        <f t="shared" si="13"/>
        <v>28870662.503600005</v>
      </c>
      <c r="R63" s="278">
        <f t="shared" si="13"/>
        <v>30651341.793900453</v>
      </c>
      <c r="S63" s="278">
        <f t="shared" si="14"/>
        <v>32541849.486459062</v>
      </c>
      <c r="T63" s="278"/>
      <c r="U63" s="278">
        <f t="shared" si="15"/>
        <v>2171306018.1266222</v>
      </c>
      <c r="V63" s="278">
        <f t="shared" si="16"/>
        <v>2447408805.4650145</v>
      </c>
      <c r="W63" s="278">
        <f t="shared" si="17"/>
        <v>2598359625.3240004</v>
      </c>
      <c r="X63" s="75">
        <f t="shared" si="18"/>
        <v>2758620761.4510407</v>
      </c>
      <c r="Y63" s="75">
        <f t="shared" si="19"/>
        <v>2598359625.3240004</v>
      </c>
      <c r="Z63" s="278">
        <f t="shared" si="20"/>
        <v>2758620761.4510407</v>
      </c>
      <c r="AA63" s="278">
        <f t="shared" si="36"/>
        <v>2928766453.7813153</v>
      </c>
      <c r="AB63" s="278"/>
      <c r="AC63" s="216" t="str">
        <f t="shared" si="21"/>
        <v>BERTAHAP</v>
      </c>
      <c r="AD63" s="296">
        <f t="shared" si="22"/>
        <v>0</v>
      </c>
      <c r="AE63" s="297">
        <v>2</v>
      </c>
      <c r="AF63" s="298"/>
      <c r="AG63" s="278" t="e">
        <f>IF(AF63&gt;#REF!,"LB","KR")</f>
        <v>#REF!</v>
      </c>
      <c r="AH63" s="298">
        <f t="shared" si="23"/>
        <v>2388437000</v>
      </c>
      <c r="AI63" s="298">
        <f t="shared" si="23"/>
        <v>2692150000</v>
      </c>
      <c r="AJ63" s="298">
        <f t="shared" si="23"/>
        <v>2858196000</v>
      </c>
      <c r="AK63" s="299">
        <f t="shared" si="23"/>
        <v>3034483000</v>
      </c>
      <c r="AL63" s="299">
        <f t="shared" si="23"/>
        <v>2858196000</v>
      </c>
      <c r="AM63" s="298">
        <f t="shared" si="23"/>
        <v>3034483000</v>
      </c>
      <c r="AN63" s="298">
        <f t="shared" si="23"/>
        <v>3221644000</v>
      </c>
      <c r="AO63" s="26"/>
      <c r="AP63" s="58">
        <v>24</v>
      </c>
      <c r="AQ63" s="300">
        <f t="shared" si="24"/>
        <v>-1534411.2613999955</v>
      </c>
      <c r="AR63" s="329"/>
      <c r="AS63" s="136"/>
      <c r="AT63" s="136"/>
      <c r="AU63" s="136"/>
      <c r="AV63" s="143"/>
      <c r="AW63" s="143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341">
        <f>O270</f>
        <v>29013586.575399999</v>
      </c>
      <c r="BR63" s="26"/>
      <c r="BS63" s="311"/>
      <c r="BT63" s="304"/>
      <c r="BU63" s="304" t="str">
        <f>F108</f>
        <v>2BR-9</v>
      </c>
      <c r="BV63" s="305" t="str">
        <f>D108</f>
        <v>09</v>
      </c>
      <c r="BW63" s="306">
        <f t="shared" ref="BW63:BX67" si="43">G108</f>
        <v>101</v>
      </c>
      <c r="BX63" s="306">
        <f t="shared" si="43"/>
        <v>90</v>
      </c>
      <c r="BY63" s="307">
        <f>O108</f>
        <v>28870662.503600005</v>
      </c>
      <c r="BZ63" s="307">
        <f t="shared" ref="BZ63:CC67" si="44">AH108</f>
        <v>2388437000</v>
      </c>
      <c r="CA63" s="307">
        <f t="shared" si="44"/>
        <v>2692150000</v>
      </c>
      <c r="CB63" s="307">
        <f t="shared" si="44"/>
        <v>2858196000</v>
      </c>
      <c r="CC63" s="307">
        <f t="shared" si="44"/>
        <v>3034483000</v>
      </c>
      <c r="CD63" s="307">
        <f>AN108</f>
        <v>3221644000</v>
      </c>
      <c r="CE63" s="26"/>
      <c r="CF63" s="269">
        <f t="shared" si="37"/>
        <v>3029688000</v>
      </c>
      <c r="CG63" s="229">
        <f t="shared" si="37"/>
        <v>3216552000</v>
      </c>
      <c r="CH63" s="45">
        <f t="shared" si="31"/>
        <v>45445320</v>
      </c>
      <c r="CI63" s="45">
        <f t="shared" si="32"/>
        <v>32165520</v>
      </c>
      <c r="CJ63" s="48">
        <f t="shared" si="33"/>
        <v>71454900</v>
      </c>
      <c r="CK63" s="308">
        <f t="shared" si="34"/>
        <v>63218395.833333336</v>
      </c>
    </row>
    <row r="64" spans="1:89" x14ac:dyDescent="0.2">
      <c r="A64" s="3">
        <f t="shared" si="35"/>
        <v>25</v>
      </c>
      <c r="B64" s="288">
        <v>5</v>
      </c>
      <c r="C64" s="289" t="s">
        <v>141</v>
      </c>
      <c r="D64" s="290" t="s">
        <v>43</v>
      </c>
      <c r="E64" s="291"/>
      <c r="F64" s="267" t="s">
        <v>59</v>
      </c>
      <c r="G64" s="292">
        <f t="shared" si="3"/>
        <v>101</v>
      </c>
      <c r="H64" s="292">
        <f t="shared" si="4"/>
        <v>90</v>
      </c>
      <c r="I64" s="293">
        <f t="shared" si="5"/>
        <v>26966806</v>
      </c>
      <c r="J64" s="293">
        <f t="shared" si="6"/>
        <v>1</v>
      </c>
      <c r="K64" s="294">
        <f t="shared" si="7"/>
        <v>1.06</v>
      </c>
      <c r="L64" s="337">
        <f t="shared" si="42"/>
        <v>1.01</v>
      </c>
      <c r="M64" s="278">
        <f t="shared" si="9"/>
        <v>24125622.423629135</v>
      </c>
      <c r="N64" s="278">
        <f t="shared" si="10"/>
        <v>27193431.171833493</v>
      </c>
      <c r="O64" s="278">
        <f t="shared" si="11"/>
        <v>28870662.503600005</v>
      </c>
      <c r="P64" s="278">
        <f t="shared" si="12"/>
        <v>30651341.793900453</v>
      </c>
      <c r="Q64" s="75">
        <f t="shared" si="13"/>
        <v>28870662.503600005</v>
      </c>
      <c r="R64" s="278">
        <f t="shared" si="13"/>
        <v>30651341.793900453</v>
      </c>
      <c r="S64" s="278">
        <f t="shared" si="14"/>
        <v>32541849.486459062</v>
      </c>
      <c r="T64" s="278"/>
      <c r="U64" s="278">
        <f t="shared" si="15"/>
        <v>2171306018.1266222</v>
      </c>
      <c r="V64" s="278">
        <f t="shared" si="16"/>
        <v>2447408805.4650145</v>
      </c>
      <c r="W64" s="278">
        <f t="shared" si="17"/>
        <v>2598359625.3240004</v>
      </c>
      <c r="X64" s="75">
        <f t="shared" si="18"/>
        <v>2758620761.4510407</v>
      </c>
      <c r="Y64" s="75">
        <f t="shared" si="19"/>
        <v>2598359625.3240004</v>
      </c>
      <c r="Z64" s="278">
        <f t="shared" si="20"/>
        <v>2758620761.4510407</v>
      </c>
      <c r="AA64" s="278">
        <f t="shared" si="36"/>
        <v>2928766453.7813153</v>
      </c>
      <c r="AB64" s="278"/>
      <c r="AC64" s="216" t="str">
        <f t="shared" si="21"/>
        <v>BERTAHAP</v>
      </c>
      <c r="AD64" s="296">
        <f t="shared" si="22"/>
        <v>0</v>
      </c>
      <c r="AE64" s="297">
        <v>2</v>
      </c>
      <c r="AF64" s="298"/>
      <c r="AG64" s="278" t="e">
        <f>IF(AF64&gt;#REF!,"LB","KR")</f>
        <v>#REF!</v>
      </c>
      <c r="AH64" s="298">
        <f t="shared" si="23"/>
        <v>2388437000</v>
      </c>
      <c r="AI64" s="298">
        <f t="shared" si="23"/>
        <v>2692150000</v>
      </c>
      <c r="AJ64" s="298">
        <f t="shared" si="23"/>
        <v>2858196000</v>
      </c>
      <c r="AK64" s="299">
        <f t="shared" si="23"/>
        <v>3034483000</v>
      </c>
      <c r="AL64" s="299">
        <f t="shared" si="23"/>
        <v>2858196000</v>
      </c>
      <c r="AM64" s="298">
        <f t="shared" si="23"/>
        <v>3034483000</v>
      </c>
      <c r="AN64" s="298">
        <f t="shared" si="23"/>
        <v>3221644000</v>
      </c>
      <c r="AO64" s="26"/>
      <c r="AP64" s="58">
        <v>25</v>
      </c>
      <c r="AQ64" s="300">
        <f t="shared" si="24"/>
        <v>-1534411.2613999955</v>
      </c>
      <c r="AR64" s="329"/>
      <c r="AS64" s="136"/>
      <c r="AT64" s="136"/>
      <c r="AU64" s="136"/>
      <c r="AV64" s="136"/>
      <c r="AW64" s="13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342">
        <f>O274</f>
        <v>30108438.899</v>
      </c>
      <c r="BR64" s="26"/>
      <c r="BS64" s="311"/>
      <c r="BT64" s="304"/>
      <c r="BU64" s="304" t="str">
        <f>F109</f>
        <v>2BR-11</v>
      </c>
      <c r="BV64" s="305">
        <f>D109</f>
        <v>11</v>
      </c>
      <c r="BW64" s="306">
        <f t="shared" si="43"/>
        <v>101</v>
      </c>
      <c r="BX64" s="306">
        <f t="shared" si="43"/>
        <v>90</v>
      </c>
      <c r="BY64" s="307">
        <f>O109</f>
        <v>28870662.503600005</v>
      </c>
      <c r="BZ64" s="307">
        <f t="shared" si="44"/>
        <v>2388437000</v>
      </c>
      <c r="CA64" s="307">
        <f t="shared" si="44"/>
        <v>2692150000</v>
      </c>
      <c r="CB64" s="307">
        <f t="shared" si="44"/>
        <v>2858196000</v>
      </c>
      <c r="CC64" s="307">
        <f t="shared" si="44"/>
        <v>3034483000</v>
      </c>
      <c r="CD64" s="307">
        <f>AN109</f>
        <v>3221644000</v>
      </c>
      <c r="CE64" s="26"/>
      <c r="CF64" s="269">
        <f t="shared" si="37"/>
        <v>3029688000</v>
      </c>
      <c r="CG64" s="229">
        <f t="shared" si="37"/>
        <v>3216552000</v>
      </c>
      <c r="CH64" s="45">
        <f t="shared" si="31"/>
        <v>45445320</v>
      </c>
      <c r="CI64" s="45">
        <f t="shared" si="32"/>
        <v>32165520</v>
      </c>
      <c r="CJ64" s="48">
        <f t="shared" si="33"/>
        <v>71454900</v>
      </c>
      <c r="CK64" s="308">
        <f t="shared" si="34"/>
        <v>63218395.833333336</v>
      </c>
    </row>
    <row r="65" spans="1:89" x14ac:dyDescent="0.2">
      <c r="A65" s="3">
        <f t="shared" si="35"/>
        <v>26</v>
      </c>
      <c r="B65" s="288">
        <v>6</v>
      </c>
      <c r="C65" s="289" t="s">
        <v>141</v>
      </c>
      <c r="D65" s="288">
        <v>11</v>
      </c>
      <c r="E65" s="291"/>
      <c r="F65" s="267" t="s">
        <v>61</v>
      </c>
      <c r="G65" s="292">
        <f t="shared" si="3"/>
        <v>101</v>
      </c>
      <c r="H65" s="292">
        <f t="shared" si="4"/>
        <v>90</v>
      </c>
      <c r="I65" s="293">
        <f t="shared" si="5"/>
        <v>26966806</v>
      </c>
      <c r="J65" s="293">
        <f t="shared" si="6"/>
        <v>1</v>
      </c>
      <c r="K65" s="294">
        <f t="shared" si="7"/>
        <v>1.06</v>
      </c>
      <c r="L65" s="337">
        <f t="shared" si="42"/>
        <v>1.01</v>
      </c>
      <c r="M65" s="278">
        <f t="shared" si="9"/>
        <v>24125622.423629135</v>
      </c>
      <c r="N65" s="278">
        <f t="shared" si="10"/>
        <v>27193431.171833493</v>
      </c>
      <c r="O65" s="278">
        <f t="shared" si="11"/>
        <v>28870662.503600005</v>
      </c>
      <c r="P65" s="278">
        <f t="shared" si="12"/>
        <v>30651341.793900453</v>
      </c>
      <c r="Q65" s="75">
        <f t="shared" si="13"/>
        <v>28870662.503600005</v>
      </c>
      <c r="R65" s="278">
        <f t="shared" si="13"/>
        <v>30651341.793900453</v>
      </c>
      <c r="S65" s="278">
        <f t="shared" si="14"/>
        <v>32541849.486459062</v>
      </c>
      <c r="T65" s="278"/>
      <c r="U65" s="278">
        <f t="shared" si="15"/>
        <v>2171306018.1266222</v>
      </c>
      <c r="V65" s="278">
        <f t="shared" si="16"/>
        <v>2447408805.4650145</v>
      </c>
      <c r="W65" s="278">
        <f t="shared" si="17"/>
        <v>2598359625.3240004</v>
      </c>
      <c r="X65" s="75">
        <f t="shared" si="18"/>
        <v>2758620761.4510407</v>
      </c>
      <c r="Y65" s="75">
        <f t="shared" si="19"/>
        <v>2598359625.3240004</v>
      </c>
      <c r="Z65" s="278">
        <f t="shared" si="20"/>
        <v>2758620761.4510407</v>
      </c>
      <c r="AA65" s="278">
        <f t="shared" si="36"/>
        <v>2928766453.7813153</v>
      </c>
      <c r="AB65" s="278"/>
      <c r="AC65" s="216" t="str">
        <f t="shared" si="21"/>
        <v>BERTAHAP</v>
      </c>
      <c r="AD65" s="296">
        <f t="shared" si="22"/>
        <v>0</v>
      </c>
      <c r="AE65" s="297">
        <v>2</v>
      </c>
      <c r="AF65" s="298"/>
      <c r="AG65" s="278" t="e">
        <f>IF(AF65&gt;#REF!,"LB","KR")</f>
        <v>#REF!</v>
      </c>
      <c r="AH65" s="298">
        <f t="shared" si="23"/>
        <v>2388437000</v>
      </c>
      <c r="AI65" s="298">
        <f t="shared" si="23"/>
        <v>2692150000</v>
      </c>
      <c r="AJ65" s="298">
        <f t="shared" si="23"/>
        <v>2858196000</v>
      </c>
      <c r="AK65" s="299">
        <f t="shared" si="23"/>
        <v>3034483000</v>
      </c>
      <c r="AL65" s="299">
        <f t="shared" si="23"/>
        <v>2858196000</v>
      </c>
      <c r="AM65" s="298">
        <f t="shared" si="23"/>
        <v>3034483000</v>
      </c>
      <c r="AN65" s="298">
        <f t="shared" si="23"/>
        <v>3221644000</v>
      </c>
      <c r="AO65" s="26"/>
      <c r="AP65" s="58">
        <v>26</v>
      </c>
      <c r="AQ65" s="300">
        <f t="shared" si="24"/>
        <v>-1534411.2613999955</v>
      </c>
      <c r="AR65" s="329"/>
      <c r="AS65" s="136"/>
      <c r="AT65" s="136"/>
      <c r="AU65" s="13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343">
        <f>O313</f>
        <v>29852254.241999999</v>
      </c>
      <c r="BR65" s="26"/>
      <c r="BS65" s="311"/>
      <c r="BT65" s="328"/>
      <c r="BU65" s="304" t="str">
        <f>F110</f>
        <v>2BR-15</v>
      </c>
      <c r="BV65" s="305">
        <f>D110</f>
        <v>15</v>
      </c>
      <c r="BW65" s="306">
        <f t="shared" si="43"/>
        <v>101</v>
      </c>
      <c r="BX65" s="306">
        <f t="shared" si="43"/>
        <v>90</v>
      </c>
      <c r="BY65" s="307">
        <f>O110</f>
        <v>28870662.503600005</v>
      </c>
      <c r="BZ65" s="307">
        <f t="shared" si="44"/>
        <v>2388437000</v>
      </c>
      <c r="CA65" s="307">
        <f t="shared" si="44"/>
        <v>2692150000</v>
      </c>
      <c r="CB65" s="307">
        <f t="shared" si="44"/>
        <v>2858196000</v>
      </c>
      <c r="CC65" s="307">
        <f t="shared" si="44"/>
        <v>3034483000</v>
      </c>
      <c r="CD65" s="307">
        <f>AN110</f>
        <v>3221644000</v>
      </c>
      <c r="CE65" s="26"/>
      <c r="CF65" s="269">
        <f t="shared" si="37"/>
        <v>3029688000</v>
      </c>
      <c r="CG65" s="229">
        <f t="shared" si="37"/>
        <v>3216552000</v>
      </c>
      <c r="CH65" s="45">
        <f t="shared" si="31"/>
        <v>45445320</v>
      </c>
      <c r="CI65" s="45">
        <f t="shared" si="32"/>
        <v>32165520</v>
      </c>
      <c r="CJ65" s="48">
        <f t="shared" si="33"/>
        <v>71454900</v>
      </c>
      <c r="CK65" s="308">
        <f t="shared" si="34"/>
        <v>63218395.833333336</v>
      </c>
    </row>
    <row r="66" spans="1:89" x14ac:dyDescent="0.2">
      <c r="A66" s="3">
        <f t="shared" si="35"/>
        <v>27</v>
      </c>
      <c r="B66" s="288">
        <v>7</v>
      </c>
      <c r="C66" s="289" t="s">
        <v>141</v>
      </c>
      <c r="D66" s="288">
        <v>15</v>
      </c>
      <c r="E66" s="291"/>
      <c r="F66" s="267" t="s">
        <v>63</v>
      </c>
      <c r="G66" s="292">
        <f t="shared" si="3"/>
        <v>101</v>
      </c>
      <c r="H66" s="292">
        <f t="shared" si="4"/>
        <v>90</v>
      </c>
      <c r="I66" s="293">
        <f t="shared" si="5"/>
        <v>26966806</v>
      </c>
      <c r="J66" s="293">
        <f t="shared" si="6"/>
        <v>1</v>
      </c>
      <c r="K66" s="294">
        <f t="shared" si="7"/>
        <v>1.06</v>
      </c>
      <c r="L66" s="337">
        <f t="shared" si="42"/>
        <v>1.01</v>
      </c>
      <c r="M66" s="278">
        <f t="shared" si="9"/>
        <v>24125622.423629135</v>
      </c>
      <c r="N66" s="278">
        <f t="shared" si="10"/>
        <v>27193431.171833493</v>
      </c>
      <c r="O66" s="278">
        <f t="shared" si="11"/>
        <v>28870662.503600005</v>
      </c>
      <c r="P66" s="278">
        <f t="shared" si="12"/>
        <v>30651341.793900453</v>
      </c>
      <c r="Q66" s="75">
        <f t="shared" si="13"/>
        <v>28870662.503600005</v>
      </c>
      <c r="R66" s="278">
        <f t="shared" si="13"/>
        <v>30651341.793900453</v>
      </c>
      <c r="S66" s="278">
        <f t="shared" si="14"/>
        <v>32541849.486459062</v>
      </c>
      <c r="T66" s="278"/>
      <c r="U66" s="278">
        <f t="shared" si="15"/>
        <v>2171306018.1266222</v>
      </c>
      <c r="V66" s="278">
        <f t="shared" si="16"/>
        <v>2447408805.4650145</v>
      </c>
      <c r="W66" s="278">
        <f t="shared" si="17"/>
        <v>2598359625.3240004</v>
      </c>
      <c r="X66" s="75">
        <f t="shared" si="18"/>
        <v>2758620761.4510407</v>
      </c>
      <c r="Y66" s="75">
        <f t="shared" si="19"/>
        <v>2598359625.3240004</v>
      </c>
      <c r="Z66" s="278">
        <f t="shared" si="20"/>
        <v>2758620761.4510407</v>
      </c>
      <c r="AA66" s="278">
        <f t="shared" si="36"/>
        <v>2928766453.7813153</v>
      </c>
      <c r="AB66" s="278"/>
      <c r="AC66" s="216" t="str">
        <f t="shared" si="21"/>
        <v>BERTAHAP</v>
      </c>
      <c r="AD66" s="296">
        <f t="shared" si="22"/>
        <v>0</v>
      </c>
      <c r="AE66" s="297">
        <v>2</v>
      </c>
      <c r="AF66" s="298"/>
      <c r="AG66" s="278" t="e">
        <f>IF(AF66&gt;#REF!,"LB","KR")</f>
        <v>#REF!</v>
      </c>
      <c r="AH66" s="298">
        <f t="shared" si="23"/>
        <v>2388437000</v>
      </c>
      <c r="AI66" s="298">
        <f t="shared" si="23"/>
        <v>2692150000</v>
      </c>
      <c r="AJ66" s="298">
        <f t="shared" si="23"/>
        <v>2858196000</v>
      </c>
      <c r="AK66" s="299">
        <f t="shared" si="23"/>
        <v>3034483000</v>
      </c>
      <c r="AL66" s="299">
        <f t="shared" si="23"/>
        <v>2858196000</v>
      </c>
      <c r="AM66" s="298">
        <f t="shared" si="23"/>
        <v>3034483000</v>
      </c>
      <c r="AN66" s="298">
        <f t="shared" si="23"/>
        <v>3221644000</v>
      </c>
      <c r="AO66" s="26"/>
      <c r="AP66" s="58">
        <v>27</v>
      </c>
      <c r="AQ66" s="300">
        <f t="shared" si="24"/>
        <v>-1534411.2613999955</v>
      </c>
      <c r="AR66" s="329"/>
      <c r="AS66" s="136"/>
      <c r="AT66" s="136"/>
      <c r="AU66" s="13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344">
        <f>O314</f>
        <v>29299434.719000001</v>
      </c>
      <c r="BR66" s="26"/>
      <c r="BS66" s="311"/>
      <c r="BT66" s="304"/>
      <c r="BU66" s="304" t="str">
        <f>F111</f>
        <v>2BR-17</v>
      </c>
      <c r="BV66" s="305">
        <f>D111</f>
        <v>17</v>
      </c>
      <c r="BW66" s="306">
        <f t="shared" si="43"/>
        <v>85</v>
      </c>
      <c r="BX66" s="306">
        <f t="shared" si="43"/>
        <v>74</v>
      </c>
      <c r="BY66" s="307">
        <f>O111</f>
        <v>28870662.503600005</v>
      </c>
      <c r="BZ66" s="307">
        <f t="shared" si="44"/>
        <v>1963826000</v>
      </c>
      <c r="CA66" s="307">
        <f t="shared" si="44"/>
        <v>2213546000</v>
      </c>
      <c r="CB66" s="307">
        <f t="shared" si="44"/>
        <v>2350072000</v>
      </c>
      <c r="CC66" s="307">
        <f t="shared" si="44"/>
        <v>2495020000</v>
      </c>
      <c r="CD66" s="307">
        <f>AN111</f>
        <v>2648907000</v>
      </c>
      <c r="CE66" s="26"/>
      <c r="CF66" s="269">
        <f t="shared" si="37"/>
        <v>3029688000</v>
      </c>
      <c r="CG66" s="229">
        <f t="shared" si="37"/>
        <v>3216552000</v>
      </c>
      <c r="CH66" s="45">
        <f t="shared" si="31"/>
        <v>45445320</v>
      </c>
      <c r="CI66" s="45">
        <f t="shared" si="32"/>
        <v>32165520</v>
      </c>
      <c r="CJ66" s="48">
        <f t="shared" si="33"/>
        <v>71454900</v>
      </c>
      <c r="CK66" s="308">
        <f t="shared" si="34"/>
        <v>63218395.833333336</v>
      </c>
    </row>
    <row r="67" spans="1:89" x14ac:dyDescent="0.2">
      <c r="A67" s="3">
        <f t="shared" si="35"/>
        <v>28</v>
      </c>
      <c r="B67" s="288">
        <v>8</v>
      </c>
      <c r="C67" s="289" t="s">
        <v>141</v>
      </c>
      <c r="D67" s="288">
        <v>17</v>
      </c>
      <c r="E67" s="291"/>
      <c r="F67" s="267" t="s">
        <v>66</v>
      </c>
      <c r="G67" s="292">
        <f t="shared" si="3"/>
        <v>85</v>
      </c>
      <c r="H67" s="292">
        <f t="shared" si="4"/>
        <v>74</v>
      </c>
      <c r="I67" s="293">
        <f t="shared" si="5"/>
        <v>26966806</v>
      </c>
      <c r="J67" s="293">
        <f t="shared" si="6"/>
        <v>1</v>
      </c>
      <c r="K67" s="294">
        <f t="shared" si="7"/>
        <v>1.06</v>
      </c>
      <c r="L67" s="337">
        <f t="shared" si="42"/>
        <v>1.01</v>
      </c>
      <c r="M67" s="278">
        <f t="shared" si="9"/>
        <v>24125622.423629135</v>
      </c>
      <c r="N67" s="278">
        <f t="shared" si="10"/>
        <v>27193431.171833493</v>
      </c>
      <c r="O67" s="278">
        <f t="shared" si="11"/>
        <v>28870662.503600005</v>
      </c>
      <c r="P67" s="278">
        <f t="shared" si="12"/>
        <v>30651341.793900453</v>
      </c>
      <c r="Q67" s="75">
        <f t="shared" si="13"/>
        <v>28870662.503600005</v>
      </c>
      <c r="R67" s="278">
        <f t="shared" si="13"/>
        <v>30651341.793900453</v>
      </c>
      <c r="S67" s="278">
        <f t="shared" si="14"/>
        <v>32541849.486459062</v>
      </c>
      <c r="T67" s="278"/>
      <c r="U67" s="278">
        <f t="shared" si="15"/>
        <v>1785296059.348556</v>
      </c>
      <c r="V67" s="278">
        <f t="shared" si="16"/>
        <v>2012313906.7156785</v>
      </c>
      <c r="W67" s="278">
        <f t="shared" si="17"/>
        <v>2136429025.2664003</v>
      </c>
      <c r="X67" s="75">
        <f t="shared" si="18"/>
        <v>2268199292.7486334</v>
      </c>
      <c r="Y67" s="75">
        <f t="shared" si="19"/>
        <v>2136429025.2664003</v>
      </c>
      <c r="Z67" s="278">
        <f t="shared" si="20"/>
        <v>2268199292.7486334</v>
      </c>
      <c r="AA67" s="278">
        <f t="shared" si="36"/>
        <v>2408096861.9979706</v>
      </c>
      <c r="AB67" s="278"/>
      <c r="AC67" s="216" t="str">
        <f t="shared" si="21"/>
        <v>BERTAHAP</v>
      </c>
      <c r="AD67" s="296">
        <f t="shared" si="22"/>
        <v>0</v>
      </c>
      <c r="AE67" s="297">
        <v>2</v>
      </c>
      <c r="AF67" s="298"/>
      <c r="AG67" s="278" t="e">
        <f>IF(AF67&gt;#REF!,"LB","KR")</f>
        <v>#REF!</v>
      </c>
      <c r="AH67" s="298">
        <f t="shared" si="23"/>
        <v>1963826000</v>
      </c>
      <c r="AI67" s="298">
        <f t="shared" si="23"/>
        <v>2213546000</v>
      </c>
      <c r="AJ67" s="298">
        <f t="shared" si="23"/>
        <v>2350072000</v>
      </c>
      <c r="AK67" s="299">
        <f t="shared" si="23"/>
        <v>2495020000</v>
      </c>
      <c r="AL67" s="299">
        <f t="shared" si="23"/>
        <v>2350072000</v>
      </c>
      <c r="AM67" s="298">
        <f t="shared" si="23"/>
        <v>2495020000</v>
      </c>
      <c r="AN67" s="298">
        <f t="shared" si="23"/>
        <v>2648907000</v>
      </c>
      <c r="AO67" s="26"/>
      <c r="AP67" s="58">
        <v>28</v>
      </c>
      <c r="AQ67" s="300">
        <f t="shared" si="24"/>
        <v>-1534411.2613999955</v>
      </c>
      <c r="AR67" s="329"/>
      <c r="AS67" s="136"/>
      <c r="AT67" s="136"/>
      <c r="AU67" s="13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345">
        <f>O318</f>
        <v>30405073.765000001</v>
      </c>
      <c r="BR67" s="26"/>
      <c r="BS67" s="311"/>
      <c r="BT67" s="304"/>
      <c r="BU67" s="304" t="str">
        <f>F112</f>
        <v>3BR-19</v>
      </c>
      <c r="BV67" s="305">
        <f>D112</f>
        <v>19</v>
      </c>
      <c r="BW67" s="306">
        <f t="shared" si="43"/>
        <v>138</v>
      </c>
      <c r="BX67" s="306">
        <f t="shared" si="43"/>
        <v>120</v>
      </c>
      <c r="BY67" s="307">
        <f>O112</f>
        <v>28870662.503600005</v>
      </c>
      <c r="BZ67" s="307">
        <f t="shared" si="44"/>
        <v>3184583000</v>
      </c>
      <c r="CA67" s="307">
        <f t="shared" si="44"/>
        <v>3589533000</v>
      </c>
      <c r="CB67" s="307">
        <f t="shared" si="44"/>
        <v>3810928000</v>
      </c>
      <c r="CC67" s="307">
        <f t="shared" si="44"/>
        <v>4045978000</v>
      </c>
      <c r="CD67" s="307">
        <f>AN112</f>
        <v>4295525000</v>
      </c>
      <c r="CE67" s="26"/>
      <c r="CF67" s="269">
        <f t="shared" si="37"/>
        <v>2491077000</v>
      </c>
      <c r="CG67" s="229">
        <f t="shared" si="37"/>
        <v>2644722000</v>
      </c>
      <c r="CH67" s="45">
        <f t="shared" si="31"/>
        <v>37366155</v>
      </c>
      <c r="CI67" s="45">
        <f t="shared" si="32"/>
        <v>26447220</v>
      </c>
      <c r="CJ67" s="48">
        <f t="shared" si="33"/>
        <v>58751800</v>
      </c>
      <c r="CK67" s="308">
        <f t="shared" si="34"/>
        <v>51979583.333333336</v>
      </c>
    </row>
    <row r="68" spans="1:89" x14ac:dyDescent="0.2">
      <c r="A68" s="3">
        <f t="shared" si="35"/>
        <v>29</v>
      </c>
      <c r="B68" s="288">
        <v>9</v>
      </c>
      <c r="C68" s="289" t="s">
        <v>141</v>
      </c>
      <c r="D68" s="288">
        <v>19</v>
      </c>
      <c r="E68" s="291"/>
      <c r="F68" s="267" t="s">
        <v>77</v>
      </c>
      <c r="G68" s="292">
        <f t="shared" si="3"/>
        <v>138</v>
      </c>
      <c r="H68" s="292">
        <f t="shared" si="4"/>
        <v>120</v>
      </c>
      <c r="I68" s="293">
        <f t="shared" si="5"/>
        <v>26966806</v>
      </c>
      <c r="J68" s="293">
        <f t="shared" si="6"/>
        <v>1</v>
      </c>
      <c r="K68" s="294">
        <f t="shared" si="7"/>
        <v>1.06</v>
      </c>
      <c r="L68" s="337">
        <f t="shared" si="42"/>
        <v>1.01</v>
      </c>
      <c r="M68" s="278">
        <f t="shared" si="9"/>
        <v>24125622.423629135</v>
      </c>
      <c r="N68" s="278">
        <f t="shared" si="10"/>
        <v>27193431.171833493</v>
      </c>
      <c r="O68" s="278">
        <f t="shared" si="11"/>
        <v>28870662.503600005</v>
      </c>
      <c r="P68" s="278">
        <f t="shared" si="12"/>
        <v>30651341.793900453</v>
      </c>
      <c r="Q68" s="75">
        <f t="shared" si="13"/>
        <v>28870662.503600005</v>
      </c>
      <c r="R68" s="278">
        <f t="shared" si="13"/>
        <v>30651341.793900453</v>
      </c>
      <c r="S68" s="278">
        <f t="shared" si="14"/>
        <v>32541849.486459062</v>
      </c>
      <c r="T68" s="278"/>
      <c r="U68" s="278">
        <f t="shared" si="15"/>
        <v>2895074690.8354959</v>
      </c>
      <c r="V68" s="278">
        <f t="shared" si="16"/>
        <v>3263211740.620019</v>
      </c>
      <c r="W68" s="278">
        <f t="shared" si="17"/>
        <v>3464479500.4320006</v>
      </c>
      <c r="X68" s="75">
        <f t="shared" si="18"/>
        <v>3678161015.2680545</v>
      </c>
      <c r="Y68" s="75">
        <f t="shared" si="19"/>
        <v>3464479500.4320006</v>
      </c>
      <c r="Z68" s="278">
        <f t="shared" si="20"/>
        <v>3678161015.2680545</v>
      </c>
      <c r="AA68" s="278">
        <f t="shared" si="36"/>
        <v>3905021938.3750873</v>
      </c>
      <c r="AB68" s="278"/>
      <c r="AC68" s="216" t="str">
        <f t="shared" si="21"/>
        <v>BERTAHAP</v>
      </c>
      <c r="AD68" s="296">
        <f t="shared" si="22"/>
        <v>0</v>
      </c>
      <c r="AE68" s="297">
        <v>2</v>
      </c>
      <c r="AF68" s="298"/>
      <c r="AG68" s="278" t="e">
        <f>IF(AF68&gt;#REF!,"LB","KR")</f>
        <v>#REF!</v>
      </c>
      <c r="AH68" s="298">
        <f t="shared" si="23"/>
        <v>3184583000</v>
      </c>
      <c r="AI68" s="298">
        <f t="shared" si="23"/>
        <v>3589533000</v>
      </c>
      <c r="AJ68" s="298">
        <f t="shared" si="23"/>
        <v>3810928000</v>
      </c>
      <c r="AK68" s="299">
        <f t="shared" si="23"/>
        <v>4045978000</v>
      </c>
      <c r="AL68" s="299">
        <f t="shared" si="23"/>
        <v>3810928000</v>
      </c>
      <c r="AM68" s="298">
        <f t="shared" si="23"/>
        <v>4045978000</v>
      </c>
      <c r="AN68" s="298">
        <f t="shared" si="23"/>
        <v>4295525000</v>
      </c>
      <c r="AO68" s="26"/>
      <c r="AP68" s="58">
        <v>29</v>
      </c>
      <c r="AQ68" s="300">
        <f t="shared" si="24"/>
        <v>-1534411.2613999955</v>
      </c>
      <c r="AR68" s="329"/>
      <c r="AS68" s="136"/>
      <c r="AT68" s="136"/>
      <c r="AU68" s="13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93"/>
      <c r="BR68" s="26"/>
      <c r="BS68" s="303">
        <v>8</v>
      </c>
      <c r="BT68" s="304" t="s">
        <v>147</v>
      </c>
      <c r="BU68" s="304" t="str">
        <f>F135</f>
        <v>2BR-11</v>
      </c>
      <c r="BV68" s="305">
        <f>D135</f>
        <v>11</v>
      </c>
      <c r="BW68" s="306">
        <f t="shared" ref="BW68:BX71" si="45">G135</f>
        <v>101</v>
      </c>
      <c r="BX68" s="306">
        <f t="shared" si="45"/>
        <v>90</v>
      </c>
      <c r="BY68" s="307">
        <f>O135</f>
        <v>28870662.503600005</v>
      </c>
      <c r="BZ68" s="307">
        <f t="shared" ref="BZ68:CC71" si="46">AH135</f>
        <v>2388437000</v>
      </c>
      <c r="CA68" s="307">
        <f t="shared" si="46"/>
        <v>2692150000</v>
      </c>
      <c r="CB68" s="307">
        <f t="shared" si="46"/>
        <v>2858196000</v>
      </c>
      <c r="CC68" s="307">
        <f t="shared" si="46"/>
        <v>3034483000</v>
      </c>
      <c r="CD68" s="307">
        <f>AN135</f>
        <v>3221644000</v>
      </c>
      <c r="CE68" s="26">
        <v>8</v>
      </c>
      <c r="CF68" s="269">
        <f t="shared" si="37"/>
        <v>4039584000</v>
      </c>
      <c r="CG68" s="229">
        <f t="shared" si="37"/>
        <v>4288737000</v>
      </c>
      <c r="CH68" s="45">
        <f t="shared" si="31"/>
        <v>60593760</v>
      </c>
      <c r="CI68" s="45">
        <f t="shared" si="32"/>
        <v>42887370</v>
      </c>
      <c r="CJ68" s="48">
        <f t="shared" si="33"/>
        <v>95273200</v>
      </c>
      <c r="CK68" s="308">
        <f t="shared" si="34"/>
        <v>84291208.333333328</v>
      </c>
    </row>
    <row r="69" spans="1:89" x14ac:dyDescent="0.2">
      <c r="A69" s="3">
        <f t="shared" si="35"/>
        <v>30</v>
      </c>
      <c r="B69" s="288">
        <v>10</v>
      </c>
      <c r="C69" s="289" t="s">
        <v>141</v>
      </c>
      <c r="D69" s="288">
        <v>21</v>
      </c>
      <c r="E69" s="291"/>
      <c r="F69" s="267" t="s">
        <v>83</v>
      </c>
      <c r="G69" s="292">
        <f t="shared" si="3"/>
        <v>132</v>
      </c>
      <c r="H69" s="292">
        <f t="shared" si="4"/>
        <v>112</v>
      </c>
      <c r="I69" s="293">
        <f t="shared" si="5"/>
        <v>26966806</v>
      </c>
      <c r="J69" s="293">
        <f t="shared" si="6"/>
        <v>3</v>
      </c>
      <c r="K69" s="294">
        <f t="shared" si="7"/>
        <v>1.1000000000000001</v>
      </c>
      <c r="L69" s="337">
        <f t="shared" si="42"/>
        <v>1.01</v>
      </c>
      <c r="M69" s="278">
        <f t="shared" si="9"/>
        <v>25036023.269803815</v>
      </c>
      <c r="N69" s="278">
        <f t="shared" si="10"/>
        <v>28219598.385864943</v>
      </c>
      <c r="O69" s="278">
        <f t="shared" si="11"/>
        <v>29960121.466000002</v>
      </c>
      <c r="P69" s="278">
        <f t="shared" si="12"/>
        <v>31807996.201217446</v>
      </c>
      <c r="Q69" s="75">
        <f t="shared" si="13"/>
        <v>29960121.466000002</v>
      </c>
      <c r="R69" s="278">
        <f t="shared" si="13"/>
        <v>31807996.201217446</v>
      </c>
      <c r="S69" s="278">
        <f t="shared" si="14"/>
        <v>33769843.806702793</v>
      </c>
      <c r="T69" s="278"/>
      <c r="U69" s="278">
        <f t="shared" si="15"/>
        <v>2804034606.2180271</v>
      </c>
      <c r="V69" s="278">
        <f t="shared" si="16"/>
        <v>3160595019.2168736</v>
      </c>
      <c r="W69" s="278">
        <f t="shared" si="17"/>
        <v>3355533604.1920004</v>
      </c>
      <c r="X69" s="75">
        <f t="shared" si="18"/>
        <v>3562495574.5363541</v>
      </c>
      <c r="Y69" s="75">
        <f t="shared" si="19"/>
        <v>3355533604.1920004</v>
      </c>
      <c r="Z69" s="278">
        <f t="shared" si="20"/>
        <v>3562495574.5363541</v>
      </c>
      <c r="AA69" s="278">
        <f t="shared" si="36"/>
        <v>3782222506.3507128</v>
      </c>
      <c r="AB69" s="278"/>
      <c r="AC69" s="216" t="str">
        <f t="shared" si="21"/>
        <v>BERTAHAP</v>
      </c>
      <c r="AD69" s="296">
        <f t="shared" si="22"/>
        <v>0</v>
      </c>
      <c r="AE69" s="297">
        <v>2</v>
      </c>
      <c r="AF69" s="298"/>
      <c r="AG69" s="278" t="e">
        <f>IF(AF69&gt;#REF!,"LB","KR")</f>
        <v>#REF!</v>
      </c>
      <c r="AH69" s="298">
        <f t="shared" si="23"/>
        <v>3084439000</v>
      </c>
      <c r="AI69" s="298">
        <f t="shared" si="23"/>
        <v>3476655000</v>
      </c>
      <c r="AJ69" s="298">
        <f t="shared" si="23"/>
        <v>3691087000</v>
      </c>
      <c r="AK69" s="299">
        <f t="shared" si="23"/>
        <v>3918746000</v>
      </c>
      <c r="AL69" s="299">
        <f t="shared" si="23"/>
        <v>3691087000</v>
      </c>
      <c r="AM69" s="298">
        <f t="shared" si="23"/>
        <v>3918746000</v>
      </c>
      <c r="AN69" s="298">
        <f t="shared" si="23"/>
        <v>4160445000</v>
      </c>
      <c r="AO69" s="26"/>
      <c r="AP69" s="58">
        <v>30</v>
      </c>
      <c r="AQ69" s="300">
        <f t="shared" si="24"/>
        <v>-444952.29899999872</v>
      </c>
      <c r="AR69" s="329"/>
      <c r="AS69" s="136"/>
      <c r="AT69" s="136"/>
      <c r="AU69" s="13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  <c r="BN69" s="26"/>
      <c r="BO69" s="26"/>
      <c r="BP69" s="26"/>
      <c r="BQ69" s="26"/>
      <c r="BR69" s="26"/>
      <c r="BS69" s="303"/>
      <c r="BT69" s="328"/>
      <c r="BU69" s="304" t="str">
        <f>F136</f>
        <v>2BR-15</v>
      </c>
      <c r="BV69" s="305">
        <f>D136</f>
        <v>15</v>
      </c>
      <c r="BW69" s="306">
        <f t="shared" si="45"/>
        <v>101</v>
      </c>
      <c r="BX69" s="306">
        <f t="shared" si="45"/>
        <v>90</v>
      </c>
      <c r="BY69" s="307">
        <f>O136</f>
        <v>28870662.503600005</v>
      </c>
      <c r="BZ69" s="307">
        <f t="shared" si="46"/>
        <v>2388437000</v>
      </c>
      <c r="CA69" s="307">
        <f t="shared" si="46"/>
        <v>2692150000</v>
      </c>
      <c r="CB69" s="307">
        <f t="shared" si="46"/>
        <v>2858196000</v>
      </c>
      <c r="CC69" s="307">
        <f t="shared" si="46"/>
        <v>3034483000</v>
      </c>
      <c r="CD69" s="307">
        <f>AN136</f>
        <v>3221644000</v>
      </c>
      <c r="CE69" s="26"/>
      <c r="CF69" s="269">
        <f t="shared" si="37"/>
        <v>3912553000</v>
      </c>
      <c r="CG69" s="229">
        <f t="shared" si="37"/>
        <v>4153871000</v>
      </c>
      <c r="CH69" s="45">
        <f t="shared" si="31"/>
        <v>58688295</v>
      </c>
      <c r="CI69" s="45">
        <f t="shared" si="32"/>
        <v>41538710</v>
      </c>
      <c r="CJ69" s="48">
        <f t="shared" si="33"/>
        <v>92277175</v>
      </c>
      <c r="CK69" s="308">
        <f t="shared" si="34"/>
        <v>81640541.666666672</v>
      </c>
    </row>
    <row r="70" spans="1:89" x14ac:dyDescent="0.2">
      <c r="A70" s="3">
        <f t="shared" si="35"/>
        <v>31</v>
      </c>
      <c r="B70" s="288">
        <v>1</v>
      </c>
      <c r="C70" s="289" t="s">
        <v>146</v>
      </c>
      <c r="D70" s="290" t="s">
        <v>18</v>
      </c>
      <c r="E70" s="291"/>
      <c r="F70" s="267" t="s">
        <v>71</v>
      </c>
      <c r="G70" s="292">
        <f t="shared" si="3"/>
        <v>175</v>
      </c>
      <c r="H70" s="292">
        <f t="shared" si="4"/>
        <v>156</v>
      </c>
      <c r="I70" s="293">
        <f t="shared" si="5"/>
        <v>26966806</v>
      </c>
      <c r="J70" s="293">
        <f t="shared" si="6"/>
        <v>5</v>
      </c>
      <c r="K70" s="294">
        <f t="shared" si="7"/>
        <v>1.08</v>
      </c>
      <c r="L70" s="295">
        <f t="shared" ref="L70:L79" si="47">SUMIF($AN$4:$AN$22,D70,$AQ$4:$AQ$22)</f>
        <v>1</v>
      </c>
      <c r="M70" s="278">
        <f t="shared" si="9"/>
        <v>24337448.363085616</v>
      </c>
      <c r="N70" s="278">
        <f t="shared" si="10"/>
        <v>27432192.850345757</v>
      </c>
      <c r="O70" s="278">
        <f t="shared" si="11"/>
        <v>29124150.48</v>
      </c>
      <c r="P70" s="278">
        <f t="shared" si="12"/>
        <v>30920464.354018759</v>
      </c>
      <c r="Q70" s="75">
        <f t="shared" si="13"/>
        <v>29124150.48</v>
      </c>
      <c r="R70" s="278">
        <f t="shared" si="13"/>
        <v>30920464.354018759</v>
      </c>
      <c r="S70" s="278">
        <f t="shared" si="14"/>
        <v>32827570.937208839</v>
      </c>
      <c r="T70" s="278"/>
      <c r="U70" s="278">
        <f t="shared" si="15"/>
        <v>3796641944.641356</v>
      </c>
      <c r="V70" s="278">
        <f t="shared" si="16"/>
        <v>4279422084.6539383</v>
      </c>
      <c r="W70" s="278">
        <f t="shared" si="17"/>
        <v>4543367474.8800001</v>
      </c>
      <c r="X70" s="75">
        <f t="shared" si="18"/>
        <v>4823592439.2269268</v>
      </c>
      <c r="Y70" s="75">
        <f t="shared" si="19"/>
        <v>4543367474.8800001</v>
      </c>
      <c r="Z70" s="278">
        <f t="shared" si="20"/>
        <v>4823592439.2269268</v>
      </c>
      <c r="AA70" s="278">
        <f t="shared" si="36"/>
        <v>5121101066.2045784</v>
      </c>
      <c r="AB70" s="278"/>
      <c r="AC70" s="216" t="str">
        <f t="shared" si="21"/>
        <v>BERTAHAP</v>
      </c>
      <c r="AD70" s="296">
        <f t="shared" si="22"/>
        <v>0</v>
      </c>
      <c r="AE70" s="297">
        <v>2</v>
      </c>
      <c r="AF70" s="298"/>
      <c r="AG70" s="278" t="e">
        <f>IF(AF70&gt;#REF!,"LB","KR")</f>
        <v>#REF!</v>
      </c>
      <c r="AH70" s="298">
        <f t="shared" si="23"/>
        <v>4176307000</v>
      </c>
      <c r="AI70" s="298">
        <f t="shared" si="23"/>
        <v>4707365000</v>
      </c>
      <c r="AJ70" s="298">
        <f t="shared" si="23"/>
        <v>4997705000</v>
      </c>
      <c r="AK70" s="299">
        <f t="shared" si="23"/>
        <v>5305952000</v>
      </c>
      <c r="AL70" s="299">
        <f t="shared" si="23"/>
        <v>4997705000</v>
      </c>
      <c r="AM70" s="298">
        <f t="shared" si="23"/>
        <v>5305952000</v>
      </c>
      <c r="AN70" s="298">
        <f t="shared" si="23"/>
        <v>5633212000</v>
      </c>
      <c r="AO70" s="26"/>
      <c r="AP70" s="58">
        <v>31</v>
      </c>
      <c r="AQ70" s="300">
        <f t="shared" si="24"/>
        <v>-1280923.2850000001</v>
      </c>
      <c r="AR70" s="329"/>
      <c r="AS70" s="136"/>
      <c r="AT70" s="136"/>
      <c r="AU70" s="13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303"/>
      <c r="BT70" s="304"/>
      <c r="BU70" s="304" t="str">
        <f>F137</f>
        <v>2BR-17</v>
      </c>
      <c r="BV70" s="305">
        <f>D137</f>
        <v>17</v>
      </c>
      <c r="BW70" s="306">
        <f t="shared" si="45"/>
        <v>85</v>
      </c>
      <c r="BX70" s="306">
        <f t="shared" si="45"/>
        <v>74</v>
      </c>
      <c r="BY70" s="307">
        <f>O137</f>
        <v>28870662.503600005</v>
      </c>
      <c r="BZ70" s="307">
        <f t="shared" si="46"/>
        <v>1963826000</v>
      </c>
      <c r="CA70" s="307">
        <f t="shared" si="46"/>
        <v>2213546000</v>
      </c>
      <c r="CB70" s="307">
        <f t="shared" si="46"/>
        <v>2350072000</v>
      </c>
      <c r="CC70" s="307">
        <f t="shared" si="46"/>
        <v>2495020000</v>
      </c>
      <c r="CD70" s="307">
        <f>AN137</f>
        <v>2648907000</v>
      </c>
      <c r="CE70" s="26"/>
      <c r="CF70" s="269">
        <f t="shared" si="37"/>
        <v>5297568000</v>
      </c>
      <c r="CG70" s="229">
        <f t="shared" si="37"/>
        <v>5624310000</v>
      </c>
      <c r="CH70" s="45">
        <f t="shared" si="31"/>
        <v>79463520</v>
      </c>
      <c r="CI70" s="45">
        <f t="shared" si="32"/>
        <v>56243100</v>
      </c>
      <c r="CJ70" s="48">
        <f t="shared" si="33"/>
        <v>124942625</v>
      </c>
      <c r="CK70" s="308">
        <f t="shared" si="34"/>
        <v>110540666.66666667</v>
      </c>
    </row>
    <row r="71" spans="1:89" x14ac:dyDescent="0.2">
      <c r="A71" s="3">
        <f t="shared" si="35"/>
        <v>32</v>
      </c>
      <c r="B71" s="288">
        <v>2</v>
      </c>
      <c r="C71" s="289" t="s">
        <v>146</v>
      </c>
      <c r="D71" s="290" t="s">
        <v>28</v>
      </c>
      <c r="E71" s="291"/>
      <c r="F71" s="267" t="s">
        <v>73</v>
      </c>
      <c r="G71" s="292">
        <f t="shared" si="3"/>
        <v>85</v>
      </c>
      <c r="H71" s="292">
        <f t="shared" si="4"/>
        <v>74</v>
      </c>
      <c r="I71" s="293">
        <f t="shared" si="5"/>
        <v>26966806</v>
      </c>
      <c r="J71" s="293">
        <f t="shared" si="6"/>
        <v>1</v>
      </c>
      <c r="K71" s="294">
        <f t="shared" si="7"/>
        <v>1.06</v>
      </c>
      <c r="L71" s="295">
        <f t="shared" si="47"/>
        <v>1</v>
      </c>
      <c r="M71" s="278">
        <f t="shared" si="9"/>
        <v>23886754.874880329</v>
      </c>
      <c r="N71" s="278">
        <f t="shared" si="10"/>
        <v>26924189.27904306</v>
      </c>
      <c r="O71" s="278">
        <f t="shared" si="11"/>
        <v>28584814.360000003</v>
      </c>
      <c r="P71" s="278">
        <f t="shared" si="12"/>
        <v>30347863.162277672</v>
      </c>
      <c r="Q71" s="75">
        <f t="shared" si="13"/>
        <v>28584814.360000003</v>
      </c>
      <c r="R71" s="278">
        <f t="shared" si="13"/>
        <v>30347863.162277672</v>
      </c>
      <c r="S71" s="278">
        <f t="shared" si="14"/>
        <v>32219652.956890158</v>
      </c>
      <c r="T71" s="278"/>
      <c r="U71" s="278">
        <f t="shared" si="15"/>
        <v>1767619860.7411444</v>
      </c>
      <c r="V71" s="278">
        <f t="shared" si="16"/>
        <v>1992390006.6491864</v>
      </c>
      <c r="W71" s="278">
        <f t="shared" si="17"/>
        <v>2115276262.6400003</v>
      </c>
      <c r="X71" s="75">
        <f t="shared" si="18"/>
        <v>2245741874.0085478</v>
      </c>
      <c r="Y71" s="75">
        <f t="shared" si="19"/>
        <v>2115276262.6400003</v>
      </c>
      <c r="Z71" s="278">
        <f t="shared" si="20"/>
        <v>2245741874.0085478</v>
      </c>
      <c r="AA71" s="278">
        <f t="shared" si="36"/>
        <v>2384254318.8098717</v>
      </c>
      <c r="AB71" s="278"/>
      <c r="AC71" s="216" t="str">
        <f t="shared" si="21"/>
        <v>BERTAHAP</v>
      </c>
      <c r="AD71" s="296">
        <f t="shared" si="22"/>
        <v>0</v>
      </c>
      <c r="AE71" s="297">
        <v>2</v>
      </c>
      <c r="AF71" s="298"/>
      <c r="AG71" s="278" t="e">
        <f>IF(AF71&gt;#REF!,"LB","KR")</f>
        <v>#REF!</v>
      </c>
      <c r="AH71" s="298">
        <f t="shared" si="23"/>
        <v>1944382000</v>
      </c>
      <c r="AI71" s="298">
        <f t="shared" si="23"/>
        <v>2191630000</v>
      </c>
      <c r="AJ71" s="298">
        <f t="shared" si="23"/>
        <v>2326804000</v>
      </c>
      <c r="AK71" s="299">
        <f t="shared" si="23"/>
        <v>2470317000</v>
      </c>
      <c r="AL71" s="299">
        <f t="shared" si="23"/>
        <v>2326804000</v>
      </c>
      <c r="AM71" s="298">
        <f t="shared" si="23"/>
        <v>2470317000</v>
      </c>
      <c r="AN71" s="298">
        <f t="shared" si="23"/>
        <v>2622680000</v>
      </c>
      <c r="AO71" s="26"/>
      <c r="AP71" s="58">
        <v>32</v>
      </c>
      <c r="AQ71" s="300">
        <f t="shared" si="24"/>
        <v>-1820259.4049999975</v>
      </c>
      <c r="AR71" s="329"/>
      <c r="AS71" s="136"/>
      <c r="AT71" s="136"/>
      <c r="AU71" s="13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  <c r="BP71" s="26"/>
      <c r="BQ71" s="26"/>
      <c r="BR71" s="26"/>
      <c r="BS71" s="303"/>
      <c r="BT71" s="304"/>
      <c r="BU71" s="304" t="str">
        <f>F138</f>
        <v>3BR-19</v>
      </c>
      <c r="BV71" s="305">
        <f>D138</f>
        <v>19</v>
      </c>
      <c r="BW71" s="306">
        <f t="shared" si="45"/>
        <v>138</v>
      </c>
      <c r="BX71" s="306">
        <f t="shared" si="45"/>
        <v>120</v>
      </c>
      <c r="BY71" s="307">
        <f>O138</f>
        <v>28870662.503600005</v>
      </c>
      <c r="BZ71" s="307">
        <f t="shared" si="46"/>
        <v>3184583000</v>
      </c>
      <c r="CA71" s="307">
        <f t="shared" si="46"/>
        <v>3589533000</v>
      </c>
      <c r="CB71" s="307">
        <f t="shared" si="46"/>
        <v>3810928000</v>
      </c>
      <c r="CC71" s="307">
        <f t="shared" si="46"/>
        <v>4045978000</v>
      </c>
      <c r="CD71" s="307">
        <f>AN138</f>
        <v>4295525000</v>
      </c>
      <c r="CE71" s="26"/>
      <c r="CF71" s="269">
        <f t="shared" si="37"/>
        <v>2466413000</v>
      </c>
      <c r="CG71" s="229">
        <f t="shared" si="37"/>
        <v>2618537000</v>
      </c>
      <c r="CH71" s="45">
        <f t="shared" si="31"/>
        <v>36996195</v>
      </c>
      <c r="CI71" s="45">
        <f t="shared" si="32"/>
        <v>26185370</v>
      </c>
      <c r="CJ71" s="48">
        <f t="shared" si="33"/>
        <v>58170100</v>
      </c>
      <c r="CK71" s="308">
        <f t="shared" si="34"/>
        <v>51464937.5</v>
      </c>
    </row>
    <row r="72" spans="1:89" x14ac:dyDescent="0.2">
      <c r="A72" s="3">
        <f t="shared" si="35"/>
        <v>33</v>
      </c>
      <c r="B72" s="288">
        <v>3</v>
      </c>
      <c r="C72" s="289" t="s">
        <v>146</v>
      </c>
      <c r="D72" s="290" t="s">
        <v>31</v>
      </c>
      <c r="E72" s="291"/>
      <c r="F72" s="267" t="s">
        <v>55</v>
      </c>
      <c r="G72" s="292">
        <f t="shared" si="3"/>
        <v>85</v>
      </c>
      <c r="H72" s="292">
        <f t="shared" si="4"/>
        <v>74</v>
      </c>
      <c r="I72" s="293">
        <f t="shared" si="5"/>
        <v>26966806</v>
      </c>
      <c r="J72" s="293">
        <f t="shared" si="6"/>
        <v>1</v>
      </c>
      <c r="K72" s="294">
        <f t="shared" si="7"/>
        <v>1.06</v>
      </c>
      <c r="L72" s="295">
        <f t="shared" si="47"/>
        <v>1</v>
      </c>
      <c r="M72" s="278">
        <f t="shared" si="9"/>
        <v>23886754.874880329</v>
      </c>
      <c r="N72" s="278">
        <f t="shared" si="10"/>
        <v>26924189.27904306</v>
      </c>
      <c r="O72" s="278">
        <f t="shared" si="11"/>
        <v>28584814.360000003</v>
      </c>
      <c r="P72" s="278">
        <f t="shared" si="12"/>
        <v>30347863.162277672</v>
      </c>
      <c r="Q72" s="75">
        <f t="shared" si="13"/>
        <v>28584814.360000003</v>
      </c>
      <c r="R72" s="278">
        <f t="shared" si="13"/>
        <v>30347863.162277672</v>
      </c>
      <c r="S72" s="278">
        <f t="shared" si="14"/>
        <v>32219652.956890158</v>
      </c>
      <c r="T72" s="278"/>
      <c r="U72" s="278">
        <f t="shared" si="15"/>
        <v>1767619860.7411444</v>
      </c>
      <c r="V72" s="278">
        <f t="shared" si="16"/>
        <v>1992390006.6491864</v>
      </c>
      <c r="W72" s="278">
        <f t="shared" si="17"/>
        <v>2115276262.6400003</v>
      </c>
      <c r="X72" s="75">
        <f t="shared" si="18"/>
        <v>2245741874.0085478</v>
      </c>
      <c r="Y72" s="75">
        <f t="shared" si="19"/>
        <v>2115276262.6400003</v>
      </c>
      <c r="Z72" s="278">
        <f t="shared" si="20"/>
        <v>2245741874.0085478</v>
      </c>
      <c r="AA72" s="278">
        <f t="shared" si="36"/>
        <v>2384254318.8098717</v>
      </c>
      <c r="AB72" s="278"/>
      <c r="AC72" s="216" t="str">
        <f t="shared" si="21"/>
        <v>BERTAHAP</v>
      </c>
      <c r="AD72" s="296">
        <f t="shared" si="22"/>
        <v>0</v>
      </c>
      <c r="AE72" s="297">
        <v>2</v>
      </c>
      <c r="AF72" s="298"/>
      <c r="AG72" s="278" t="e">
        <f>IF(AF72&gt;#REF!,"LB","KR")</f>
        <v>#REF!</v>
      </c>
      <c r="AH72" s="298">
        <f t="shared" si="23"/>
        <v>1944382000</v>
      </c>
      <c r="AI72" s="298">
        <f t="shared" si="23"/>
        <v>2191630000</v>
      </c>
      <c r="AJ72" s="298">
        <f t="shared" si="23"/>
        <v>2326804000</v>
      </c>
      <c r="AK72" s="299">
        <f t="shared" si="23"/>
        <v>2470317000</v>
      </c>
      <c r="AL72" s="299">
        <f t="shared" si="23"/>
        <v>2326804000</v>
      </c>
      <c r="AM72" s="298">
        <f t="shared" si="23"/>
        <v>2470317000</v>
      </c>
      <c r="AN72" s="298">
        <f t="shared" si="23"/>
        <v>2622680000</v>
      </c>
      <c r="AO72" s="26"/>
      <c r="AP72" s="58">
        <v>33</v>
      </c>
      <c r="AQ72" s="300">
        <f t="shared" si="24"/>
        <v>-1820259.4049999975</v>
      </c>
      <c r="AR72" s="329"/>
      <c r="AS72" s="136"/>
      <c r="AT72" s="136"/>
      <c r="AU72" s="13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303">
        <v>9</v>
      </c>
      <c r="BT72" s="328" t="s">
        <v>56</v>
      </c>
      <c r="BU72" s="304" t="str">
        <f t="shared" ref="BU72:BU78" si="48">F159</f>
        <v>2BR-3</v>
      </c>
      <c r="BV72" s="305" t="str">
        <f t="shared" ref="BV72:BV78" si="49">D159</f>
        <v>03</v>
      </c>
      <c r="BW72" s="306">
        <f t="shared" ref="BW72:BX78" si="50">G159</f>
        <v>85</v>
      </c>
      <c r="BX72" s="306">
        <f t="shared" si="50"/>
        <v>74</v>
      </c>
      <c r="BY72" s="307">
        <f t="shared" ref="BY72:BY78" si="51">O159</f>
        <v>28870662.503600005</v>
      </c>
      <c r="BZ72" s="307">
        <f t="shared" ref="BZ72:CC78" si="52">AH159</f>
        <v>1963826000</v>
      </c>
      <c r="CA72" s="307">
        <f t="shared" si="52"/>
        <v>2213546000</v>
      </c>
      <c r="CB72" s="307">
        <f t="shared" si="52"/>
        <v>2350072000</v>
      </c>
      <c r="CC72" s="307">
        <f t="shared" si="52"/>
        <v>2495020000</v>
      </c>
      <c r="CD72" s="307">
        <f t="shared" ref="CD72:CD78" si="53">AN159</f>
        <v>2648907000</v>
      </c>
      <c r="CE72" s="26">
        <v>7</v>
      </c>
      <c r="CF72" s="269">
        <f t="shared" si="37"/>
        <v>2466413000</v>
      </c>
      <c r="CG72" s="229">
        <f t="shared" si="37"/>
        <v>2618537000</v>
      </c>
      <c r="CH72" s="45">
        <f t="shared" si="31"/>
        <v>36996195</v>
      </c>
      <c r="CI72" s="45">
        <f t="shared" si="32"/>
        <v>26185370</v>
      </c>
      <c r="CJ72" s="48">
        <f t="shared" si="33"/>
        <v>58170100</v>
      </c>
      <c r="CK72" s="308">
        <f t="shared" si="34"/>
        <v>51464937.5</v>
      </c>
    </row>
    <row r="73" spans="1:89" x14ac:dyDescent="0.2">
      <c r="A73" s="3">
        <f t="shared" si="35"/>
        <v>34</v>
      </c>
      <c r="B73" s="288">
        <v>4</v>
      </c>
      <c r="C73" s="289" t="s">
        <v>146</v>
      </c>
      <c r="D73" s="290" t="s">
        <v>37</v>
      </c>
      <c r="E73" s="291"/>
      <c r="F73" s="267" t="s">
        <v>57</v>
      </c>
      <c r="G73" s="292">
        <f t="shared" si="3"/>
        <v>101</v>
      </c>
      <c r="H73" s="292">
        <f t="shared" si="4"/>
        <v>90</v>
      </c>
      <c r="I73" s="293">
        <f t="shared" si="5"/>
        <v>26966806</v>
      </c>
      <c r="J73" s="293">
        <f t="shared" si="6"/>
        <v>1</v>
      </c>
      <c r="K73" s="294">
        <f t="shared" si="7"/>
        <v>1.06</v>
      </c>
      <c r="L73" s="295">
        <f t="shared" si="47"/>
        <v>1</v>
      </c>
      <c r="M73" s="278">
        <f t="shared" si="9"/>
        <v>23886754.874880329</v>
      </c>
      <c r="N73" s="278">
        <f t="shared" si="10"/>
        <v>26924189.27904306</v>
      </c>
      <c r="O73" s="278">
        <f t="shared" si="11"/>
        <v>28584814.360000003</v>
      </c>
      <c r="P73" s="278">
        <f t="shared" si="12"/>
        <v>30347863.162277672</v>
      </c>
      <c r="Q73" s="75">
        <f t="shared" si="13"/>
        <v>28584814.360000003</v>
      </c>
      <c r="R73" s="278">
        <f t="shared" si="13"/>
        <v>30347863.162277672</v>
      </c>
      <c r="S73" s="278">
        <f t="shared" si="14"/>
        <v>32219652.956890158</v>
      </c>
      <c r="T73" s="278"/>
      <c r="U73" s="278">
        <f t="shared" si="15"/>
        <v>2149807938.7392297</v>
      </c>
      <c r="V73" s="278">
        <f t="shared" si="16"/>
        <v>2423177035.1138754</v>
      </c>
      <c r="W73" s="278">
        <f t="shared" si="17"/>
        <v>2572633292.4000001</v>
      </c>
      <c r="X73" s="75">
        <f t="shared" si="18"/>
        <v>2731307684.6049905</v>
      </c>
      <c r="Y73" s="75">
        <f t="shared" si="19"/>
        <v>2572633292.4000001</v>
      </c>
      <c r="Z73" s="278">
        <f t="shared" si="20"/>
        <v>2731307684.6049905</v>
      </c>
      <c r="AA73" s="278">
        <f t="shared" si="36"/>
        <v>2899768766.1201143</v>
      </c>
      <c r="AB73" s="278"/>
      <c r="AC73" s="216" t="str">
        <f t="shared" si="21"/>
        <v>BERTAHAP</v>
      </c>
      <c r="AD73" s="296">
        <f t="shared" si="22"/>
        <v>0</v>
      </c>
      <c r="AE73" s="297">
        <v>2</v>
      </c>
      <c r="AF73" s="298"/>
      <c r="AG73" s="278" t="e">
        <f>IF(AF73&gt;#REF!,"LB","KR")</f>
        <v>#REF!</v>
      </c>
      <c r="AH73" s="298">
        <f t="shared" si="23"/>
        <v>2364789000</v>
      </c>
      <c r="AI73" s="298">
        <f t="shared" si="23"/>
        <v>2665495000</v>
      </c>
      <c r="AJ73" s="298">
        <f t="shared" si="23"/>
        <v>2829897000</v>
      </c>
      <c r="AK73" s="299">
        <f t="shared" si="23"/>
        <v>3004439000</v>
      </c>
      <c r="AL73" s="299">
        <f t="shared" si="23"/>
        <v>2829897000</v>
      </c>
      <c r="AM73" s="298">
        <f t="shared" si="23"/>
        <v>3004439000</v>
      </c>
      <c r="AN73" s="298">
        <f t="shared" si="23"/>
        <v>3189746000</v>
      </c>
      <c r="AO73" s="26"/>
      <c r="AP73" s="58">
        <v>34</v>
      </c>
      <c r="AQ73" s="300">
        <f t="shared" si="24"/>
        <v>-1820259.4049999975</v>
      </c>
      <c r="AR73" s="329"/>
      <c r="AS73" s="136"/>
      <c r="AT73" s="136"/>
      <c r="AU73" s="13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303"/>
      <c r="BT73" s="304"/>
      <c r="BU73" s="304" t="str">
        <f t="shared" si="48"/>
        <v>2BR-5</v>
      </c>
      <c r="BV73" s="305" t="str">
        <f t="shared" si="49"/>
        <v>05</v>
      </c>
      <c r="BW73" s="306">
        <f t="shared" si="50"/>
        <v>85</v>
      </c>
      <c r="BX73" s="306">
        <f t="shared" si="50"/>
        <v>74</v>
      </c>
      <c r="BY73" s="307">
        <f t="shared" si="51"/>
        <v>28870662.503600005</v>
      </c>
      <c r="BZ73" s="307">
        <f t="shared" si="52"/>
        <v>1963826000</v>
      </c>
      <c r="CA73" s="307">
        <f t="shared" si="52"/>
        <v>2213546000</v>
      </c>
      <c r="CB73" s="307">
        <f t="shared" si="52"/>
        <v>2350072000</v>
      </c>
      <c r="CC73" s="307">
        <f t="shared" si="52"/>
        <v>2495020000</v>
      </c>
      <c r="CD73" s="307">
        <f t="shared" si="53"/>
        <v>2648907000</v>
      </c>
      <c r="CE73" s="26"/>
      <c r="CF73" s="269">
        <f t="shared" si="37"/>
        <v>2999691000</v>
      </c>
      <c r="CG73" s="229">
        <f t="shared" si="37"/>
        <v>3184706000</v>
      </c>
      <c r="CH73" s="45">
        <f t="shared" si="31"/>
        <v>44995365</v>
      </c>
      <c r="CI73" s="45">
        <f t="shared" si="32"/>
        <v>31847060</v>
      </c>
      <c r="CJ73" s="48">
        <f t="shared" si="33"/>
        <v>70747425</v>
      </c>
      <c r="CK73" s="308">
        <f t="shared" si="34"/>
        <v>62592479.166666664</v>
      </c>
    </row>
    <row r="74" spans="1:89" x14ac:dyDescent="0.2">
      <c r="A74" s="3">
        <f t="shared" si="35"/>
        <v>35</v>
      </c>
      <c r="B74" s="288">
        <v>5</v>
      </c>
      <c r="C74" s="289" t="s">
        <v>146</v>
      </c>
      <c r="D74" s="290" t="s">
        <v>43</v>
      </c>
      <c r="E74" s="291"/>
      <c r="F74" s="267" t="s">
        <v>59</v>
      </c>
      <c r="G74" s="292">
        <f t="shared" si="3"/>
        <v>101</v>
      </c>
      <c r="H74" s="292">
        <f t="shared" si="4"/>
        <v>90</v>
      </c>
      <c r="I74" s="293">
        <f t="shared" si="5"/>
        <v>26966806</v>
      </c>
      <c r="J74" s="293">
        <f t="shared" si="6"/>
        <v>1</v>
      </c>
      <c r="K74" s="294">
        <f t="shared" si="7"/>
        <v>1.06</v>
      </c>
      <c r="L74" s="295">
        <f t="shared" si="47"/>
        <v>1</v>
      </c>
      <c r="M74" s="278">
        <f t="shared" si="9"/>
        <v>23886754.874880329</v>
      </c>
      <c r="N74" s="278">
        <f t="shared" si="10"/>
        <v>26924189.27904306</v>
      </c>
      <c r="O74" s="278">
        <f t="shared" si="11"/>
        <v>28584814.360000003</v>
      </c>
      <c r="P74" s="278">
        <f t="shared" si="12"/>
        <v>30347863.162277672</v>
      </c>
      <c r="Q74" s="75">
        <f t="shared" si="13"/>
        <v>28584814.360000003</v>
      </c>
      <c r="R74" s="278">
        <f t="shared" si="13"/>
        <v>30347863.162277672</v>
      </c>
      <c r="S74" s="278">
        <f t="shared" si="14"/>
        <v>32219652.956890158</v>
      </c>
      <c r="T74" s="278"/>
      <c r="U74" s="278">
        <f t="shared" si="15"/>
        <v>2149807938.7392297</v>
      </c>
      <c r="V74" s="278">
        <f t="shared" si="16"/>
        <v>2423177035.1138754</v>
      </c>
      <c r="W74" s="278">
        <f t="shared" si="17"/>
        <v>2572633292.4000001</v>
      </c>
      <c r="X74" s="75">
        <f t="shared" si="18"/>
        <v>2731307684.6049905</v>
      </c>
      <c r="Y74" s="75">
        <f t="shared" si="19"/>
        <v>2572633292.4000001</v>
      </c>
      <c r="Z74" s="278">
        <f t="shared" si="20"/>
        <v>2731307684.6049905</v>
      </c>
      <c r="AA74" s="278">
        <f t="shared" si="36"/>
        <v>2899768766.1201143</v>
      </c>
      <c r="AB74" s="278"/>
      <c r="AC74" s="216" t="str">
        <f t="shared" si="21"/>
        <v>BERTAHAP</v>
      </c>
      <c r="AD74" s="296">
        <f t="shared" si="22"/>
        <v>0</v>
      </c>
      <c r="AE74" s="297">
        <v>2</v>
      </c>
      <c r="AF74" s="298"/>
      <c r="AG74" s="278" t="e">
        <f>IF(AF74&gt;#REF!,"LB","KR")</f>
        <v>#REF!</v>
      </c>
      <c r="AH74" s="298">
        <f t="shared" si="23"/>
        <v>2364789000</v>
      </c>
      <c r="AI74" s="298">
        <f t="shared" si="23"/>
        <v>2665495000</v>
      </c>
      <c r="AJ74" s="298">
        <f t="shared" si="23"/>
        <v>2829897000</v>
      </c>
      <c r="AK74" s="299">
        <f t="shared" si="23"/>
        <v>3004439000</v>
      </c>
      <c r="AL74" s="299">
        <f t="shared" si="23"/>
        <v>2829897000</v>
      </c>
      <c r="AM74" s="298">
        <f t="shared" si="23"/>
        <v>3004439000</v>
      </c>
      <c r="AN74" s="298">
        <f t="shared" si="23"/>
        <v>3189746000</v>
      </c>
      <c r="AO74" s="26"/>
      <c r="AP74" s="58">
        <v>35</v>
      </c>
      <c r="AQ74" s="300">
        <f t="shared" si="24"/>
        <v>-1820259.4049999975</v>
      </c>
      <c r="AR74" s="329"/>
      <c r="AS74" s="136"/>
      <c r="AT74" s="136"/>
      <c r="AU74" s="13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303"/>
      <c r="BT74" s="304"/>
      <c r="BU74" s="304" t="str">
        <f t="shared" si="48"/>
        <v>2BR-7</v>
      </c>
      <c r="BV74" s="305" t="str">
        <f t="shared" si="49"/>
        <v>07</v>
      </c>
      <c r="BW74" s="306">
        <f t="shared" si="50"/>
        <v>101</v>
      </c>
      <c r="BX74" s="306">
        <f t="shared" si="50"/>
        <v>90</v>
      </c>
      <c r="BY74" s="307">
        <f t="shared" si="51"/>
        <v>28870662.503600005</v>
      </c>
      <c r="BZ74" s="307">
        <f t="shared" si="52"/>
        <v>2388437000</v>
      </c>
      <c r="CA74" s="307">
        <f t="shared" si="52"/>
        <v>2692150000</v>
      </c>
      <c r="CB74" s="307">
        <f t="shared" si="52"/>
        <v>2858196000</v>
      </c>
      <c r="CC74" s="307">
        <f t="shared" si="52"/>
        <v>3034483000</v>
      </c>
      <c r="CD74" s="307">
        <f t="shared" si="53"/>
        <v>3221644000</v>
      </c>
      <c r="CE74" s="26"/>
      <c r="CF74" s="269">
        <f t="shared" si="37"/>
        <v>2999691000</v>
      </c>
      <c r="CG74" s="229">
        <f t="shared" si="37"/>
        <v>3184706000</v>
      </c>
      <c r="CH74" s="45">
        <f t="shared" si="31"/>
        <v>44995365</v>
      </c>
      <c r="CI74" s="45">
        <f t="shared" si="32"/>
        <v>31847060</v>
      </c>
      <c r="CJ74" s="48">
        <f t="shared" si="33"/>
        <v>70747425</v>
      </c>
      <c r="CK74" s="308">
        <f t="shared" si="34"/>
        <v>62592479.166666664</v>
      </c>
    </row>
    <row r="75" spans="1:89" x14ac:dyDescent="0.2">
      <c r="A75" s="3">
        <f t="shared" si="35"/>
        <v>36</v>
      </c>
      <c r="B75" s="288">
        <v>6</v>
      </c>
      <c r="C75" s="289" t="s">
        <v>146</v>
      </c>
      <c r="D75" s="288">
        <v>11</v>
      </c>
      <c r="E75" s="291"/>
      <c r="F75" s="267" t="s">
        <v>61</v>
      </c>
      <c r="G75" s="292">
        <f t="shared" si="3"/>
        <v>101</v>
      </c>
      <c r="H75" s="292">
        <f t="shared" si="4"/>
        <v>90</v>
      </c>
      <c r="I75" s="293">
        <f t="shared" si="5"/>
        <v>26966806</v>
      </c>
      <c r="J75" s="293">
        <f t="shared" si="6"/>
        <v>1</v>
      </c>
      <c r="K75" s="294">
        <f t="shared" si="7"/>
        <v>1.06</v>
      </c>
      <c r="L75" s="295">
        <f t="shared" si="47"/>
        <v>1</v>
      </c>
      <c r="M75" s="278">
        <f t="shared" si="9"/>
        <v>23886754.874880329</v>
      </c>
      <c r="N75" s="278">
        <f t="shared" si="10"/>
        <v>26924189.27904306</v>
      </c>
      <c r="O75" s="278">
        <f t="shared" si="11"/>
        <v>28584814.360000003</v>
      </c>
      <c r="P75" s="278">
        <f t="shared" si="12"/>
        <v>30347863.162277672</v>
      </c>
      <c r="Q75" s="75">
        <f t="shared" si="13"/>
        <v>28584814.360000003</v>
      </c>
      <c r="R75" s="278">
        <f t="shared" si="13"/>
        <v>30347863.162277672</v>
      </c>
      <c r="S75" s="278">
        <f t="shared" si="14"/>
        <v>32219652.956890158</v>
      </c>
      <c r="T75" s="278"/>
      <c r="U75" s="278">
        <f t="shared" si="15"/>
        <v>2149807938.7392297</v>
      </c>
      <c r="V75" s="278">
        <f t="shared" si="16"/>
        <v>2423177035.1138754</v>
      </c>
      <c r="W75" s="278">
        <f t="shared" si="17"/>
        <v>2572633292.4000001</v>
      </c>
      <c r="X75" s="75">
        <f t="shared" si="18"/>
        <v>2731307684.6049905</v>
      </c>
      <c r="Y75" s="75">
        <f t="shared" si="19"/>
        <v>2572633292.4000001</v>
      </c>
      <c r="Z75" s="278">
        <f t="shared" si="20"/>
        <v>2731307684.6049905</v>
      </c>
      <c r="AA75" s="278">
        <f t="shared" si="36"/>
        <v>2899768766.1201143</v>
      </c>
      <c r="AB75" s="278"/>
      <c r="AC75" s="216" t="str">
        <f t="shared" si="21"/>
        <v>BERTAHAP</v>
      </c>
      <c r="AD75" s="296">
        <f t="shared" si="22"/>
        <v>0</v>
      </c>
      <c r="AE75" s="297">
        <v>2</v>
      </c>
      <c r="AF75" s="298"/>
      <c r="AG75" s="278" t="e">
        <f>IF(AF75&gt;#REF!,"LB","KR")</f>
        <v>#REF!</v>
      </c>
      <c r="AH75" s="298">
        <f t="shared" si="23"/>
        <v>2364789000</v>
      </c>
      <c r="AI75" s="298">
        <f t="shared" si="23"/>
        <v>2665495000</v>
      </c>
      <c r="AJ75" s="298">
        <f t="shared" si="23"/>
        <v>2829897000</v>
      </c>
      <c r="AK75" s="299">
        <f t="shared" si="23"/>
        <v>3004439000</v>
      </c>
      <c r="AL75" s="299">
        <f t="shared" si="23"/>
        <v>2829897000</v>
      </c>
      <c r="AM75" s="298">
        <f t="shared" si="23"/>
        <v>3004439000</v>
      </c>
      <c r="AN75" s="298">
        <f t="shared" si="23"/>
        <v>3189746000</v>
      </c>
      <c r="AO75" s="26"/>
      <c r="AP75" s="58">
        <v>36</v>
      </c>
      <c r="AQ75" s="300">
        <f t="shared" si="24"/>
        <v>-1820259.4049999975</v>
      </c>
      <c r="AR75" s="329"/>
      <c r="AS75" s="136"/>
      <c r="AT75" s="136"/>
      <c r="AU75" s="13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303"/>
      <c r="BT75" s="304"/>
      <c r="BU75" s="304" t="str">
        <f t="shared" si="48"/>
        <v>2BR-9</v>
      </c>
      <c r="BV75" s="305" t="str">
        <f t="shared" si="49"/>
        <v>09</v>
      </c>
      <c r="BW75" s="306">
        <f t="shared" si="50"/>
        <v>101</v>
      </c>
      <c r="BX75" s="306">
        <f t="shared" si="50"/>
        <v>90</v>
      </c>
      <c r="BY75" s="307">
        <f t="shared" si="51"/>
        <v>28870662.503600005</v>
      </c>
      <c r="BZ75" s="307">
        <f t="shared" si="52"/>
        <v>2388437000</v>
      </c>
      <c r="CA75" s="307">
        <f t="shared" si="52"/>
        <v>2692150000</v>
      </c>
      <c r="CB75" s="307">
        <f t="shared" si="52"/>
        <v>2858196000</v>
      </c>
      <c r="CC75" s="307">
        <f t="shared" si="52"/>
        <v>3034483000</v>
      </c>
      <c r="CD75" s="307">
        <f t="shared" si="53"/>
        <v>3221644000</v>
      </c>
      <c r="CE75" s="26"/>
      <c r="CF75" s="269">
        <f t="shared" si="37"/>
        <v>2999691000</v>
      </c>
      <c r="CG75" s="229">
        <f t="shared" si="37"/>
        <v>3184706000</v>
      </c>
      <c r="CH75" s="45">
        <f t="shared" si="31"/>
        <v>44995365</v>
      </c>
      <c r="CI75" s="45">
        <f t="shared" si="32"/>
        <v>31847060</v>
      </c>
      <c r="CJ75" s="48">
        <f t="shared" si="33"/>
        <v>70747425</v>
      </c>
      <c r="CK75" s="308">
        <f t="shared" si="34"/>
        <v>62592479.166666664</v>
      </c>
    </row>
    <row r="76" spans="1:89" x14ac:dyDescent="0.2">
      <c r="A76" s="3">
        <f t="shared" si="35"/>
        <v>37</v>
      </c>
      <c r="B76" s="288">
        <v>7</v>
      </c>
      <c r="C76" s="289" t="s">
        <v>146</v>
      </c>
      <c r="D76" s="288">
        <v>15</v>
      </c>
      <c r="E76" s="291"/>
      <c r="F76" s="267" t="s">
        <v>63</v>
      </c>
      <c r="G76" s="292">
        <f t="shared" si="3"/>
        <v>101</v>
      </c>
      <c r="H76" s="292">
        <f t="shared" si="4"/>
        <v>90</v>
      </c>
      <c r="I76" s="293">
        <f t="shared" si="5"/>
        <v>26966806</v>
      </c>
      <c r="J76" s="293">
        <f t="shared" si="6"/>
        <v>1</v>
      </c>
      <c r="K76" s="294">
        <f t="shared" si="7"/>
        <v>1.06</v>
      </c>
      <c r="L76" s="295">
        <f t="shared" si="47"/>
        <v>1</v>
      </c>
      <c r="M76" s="278">
        <f t="shared" si="9"/>
        <v>23886754.874880329</v>
      </c>
      <c r="N76" s="278">
        <f t="shared" si="10"/>
        <v>26924189.27904306</v>
      </c>
      <c r="O76" s="278">
        <f t="shared" si="11"/>
        <v>28584814.360000003</v>
      </c>
      <c r="P76" s="278">
        <f t="shared" si="12"/>
        <v>30347863.162277672</v>
      </c>
      <c r="Q76" s="75">
        <f t="shared" si="13"/>
        <v>28584814.360000003</v>
      </c>
      <c r="R76" s="278">
        <f t="shared" si="13"/>
        <v>30347863.162277672</v>
      </c>
      <c r="S76" s="278">
        <f t="shared" si="14"/>
        <v>32219652.956890158</v>
      </c>
      <c r="T76" s="278"/>
      <c r="U76" s="278">
        <f t="shared" si="15"/>
        <v>2149807938.7392297</v>
      </c>
      <c r="V76" s="278">
        <f t="shared" si="16"/>
        <v>2423177035.1138754</v>
      </c>
      <c r="W76" s="278">
        <f t="shared" si="17"/>
        <v>2572633292.4000001</v>
      </c>
      <c r="X76" s="75">
        <f t="shared" si="18"/>
        <v>2731307684.6049905</v>
      </c>
      <c r="Y76" s="75">
        <f t="shared" si="19"/>
        <v>2572633292.4000001</v>
      </c>
      <c r="Z76" s="278">
        <f t="shared" si="20"/>
        <v>2731307684.6049905</v>
      </c>
      <c r="AA76" s="278">
        <f t="shared" si="36"/>
        <v>2899768766.1201143</v>
      </c>
      <c r="AB76" s="278"/>
      <c r="AC76" s="216" t="str">
        <f t="shared" si="21"/>
        <v>BERTAHAP</v>
      </c>
      <c r="AD76" s="296">
        <f t="shared" si="22"/>
        <v>0</v>
      </c>
      <c r="AE76" s="297">
        <v>2</v>
      </c>
      <c r="AF76" s="298"/>
      <c r="AG76" s="278" t="e">
        <f>IF(AF76&gt;#REF!,"LB","KR")</f>
        <v>#REF!</v>
      </c>
      <c r="AH76" s="298">
        <f t="shared" si="23"/>
        <v>2364789000</v>
      </c>
      <c r="AI76" s="298">
        <f t="shared" si="23"/>
        <v>2665495000</v>
      </c>
      <c r="AJ76" s="298">
        <f t="shared" si="23"/>
        <v>2829897000</v>
      </c>
      <c r="AK76" s="299">
        <f t="shared" ref="AK76:AN139" si="54">ROUNDUP((X76*(1+$J$5)),-3)</f>
        <v>3004439000</v>
      </c>
      <c r="AL76" s="299">
        <f t="shared" si="54"/>
        <v>2829897000</v>
      </c>
      <c r="AM76" s="298">
        <f t="shared" si="54"/>
        <v>3004439000</v>
      </c>
      <c r="AN76" s="298">
        <f t="shared" si="54"/>
        <v>3189746000</v>
      </c>
      <c r="AO76" s="26"/>
      <c r="AP76" s="58">
        <v>37</v>
      </c>
      <c r="AQ76" s="300">
        <f t="shared" si="24"/>
        <v>-1820259.4049999975</v>
      </c>
      <c r="AR76" s="329"/>
      <c r="AS76" s="136"/>
      <c r="AT76" s="136"/>
      <c r="AU76" s="13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303"/>
      <c r="BT76" s="304"/>
      <c r="BU76" s="304" t="str">
        <f t="shared" si="48"/>
        <v>2BR-11</v>
      </c>
      <c r="BV76" s="305">
        <f t="shared" si="49"/>
        <v>11</v>
      </c>
      <c r="BW76" s="306">
        <f t="shared" si="50"/>
        <v>101</v>
      </c>
      <c r="BX76" s="306">
        <f t="shared" si="50"/>
        <v>90</v>
      </c>
      <c r="BY76" s="307">
        <f t="shared" si="51"/>
        <v>28870662.503600005</v>
      </c>
      <c r="BZ76" s="307">
        <f t="shared" si="52"/>
        <v>2388437000</v>
      </c>
      <c r="CA76" s="307">
        <f t="shared" si="52"/>
        <v>2692150000</v>
      </c>
      <c r="CB76" s="307">
        <f t="shared" si="52"/>
        <v>2858196000</v>
      </c>
      <c r="CC76" s="307">
        <f t="shared" si="52"/>
        <v>3034483000</v>
      </c>
      <c r="CD76" s="307">
        <f t="shared" si="53"/>
        <v>3221644000</v>
      </c>
      <c r="CE76" s="26"/>
      <c r="CF76" s="269">
        <f t="shared" si="37"/>
        <v>2999691000</v>
      </c>
      <c r="CG76" s="229">
        <f t="shared" si="37"/>
        <v>3184706000</v>
      </c>
      <c r="CH76" s="45">
        <f t="shared" si="31"/>
        <v>44995365</v>
      </c>
      <c r="CI76" s="45">
        <f t="shared" si="32"/>
        <v>31847060</v>
      </c>
      <c r="CJ76" s="48">
        <f t="shared" si="33"/>
        <v>70747425</v>
      </c>
      <c r="CK76" s="308">
        <f t="shared" si="34"/>
        <v>62592479.166666664</v>
      </c>
    </row>
    <row r="77" spans="1:89" x14ac:dyDescent="0.2">
      <c r="A77" s="3">
        <f t="shared" si="35"/>
        <v>38</v>
      </c>
      <c r="B77" s="288">
        <v>8</v>
      </c>
      <c r="C77" s="289" t="s">
        <v>146</v>
      </c>
      <c r="D77" s="288">
        <v>17</v>
      </c>
      <c r="E77" s="291"/>
      <c r="F77" s="267" t="s">
        <v>66</v>
      </c>
      <c r="G77" s="292">
        <f t="shared" si="3"/>
        <v>85</v>
      </c>
      <c r="H77" s="292">
        <f t="shared" si="4"/>
        <v>74</v>
      </c>
      <c r="I77" s="293">
        <f t="shared" si="5"/>
        <v>26966806</v>
      </c>
      <c r="J77" s="293">
        <f t="shared" si="6"/>
        <v>1</v>
      </c>
      <c r="K77" s="294">
        <f t="shared" si="7"/>
        <v>1.06</v>
      </c>
      <c r="L77" s="295">
        <f t="shared" si="47"/>
        <v>1</v>
      </c>
      <c r="M77" s="278">
        <f t="shared" si="9"/>
        <v>23886754.874880329</v>
      </c>
      <c r="N77" s="278">
        <f t="shared" si="10"/>
        <v>26924189.27904306</v>
      </c>
      <c r="O77" s="278">
        <f t="shared" si="11"/>
        <v>28584814.360000003</v>
      </c>
      <c r="P77" s="278">
        <f t="shared" si="12"/>
        <v>30347863.162277672</v>
      </c>
      <c r="Q77" s="75">
        <f t="shared" si="13"/>
        <v>28584814.360000003</v>
      </c>
      <c r="R77" s="278">
        <f t="shared" si="13"/>
        <v>30347863.162277672</v>
      </c>
      <c r="S77" s="278">
        <f t="shared" si="14"/>
        <v>32219652.956890158</v>
      </c>
      <c r="T77" s="278"/>
      <c r="U77" s="278">
        <f t="shared" si="15"/>
        <v>1767619860.7411444</v>
      </c>
      <c r="V77" s="278">
        <f t="shared" si="16"/>
        <v>1992390006.6491864</v>
      </c>
      <c r="W77" s="278">
        <f t="shared" si="17"/>
        <v>2115276262.6400003</v>
      </c>
      <c r="X77" s="75">
        <f t="shared" si="18"/>
        <v>2245741874.0085478</v>
      </c>
      <c r="Y77" s="75">
        <f t="shared" si="19"/>
        <v>2115276262.6400003</v>
      </c>
      <c r="Z77" s="278">
        <f t="shared" si="20"/>
        <v>2245741874.0085478</v>
      </c>
      <c r="AA77" s="278">
        <f t="shared" si="36"/>
        <v>2384254318.8098717</v>
      </c>
      <c r="AB77" s="278"/>
      <c r="AC77" s="216" t="str">
        <f t="shared" si="21"/>
        <v>BERTAHAP</v>
      </c>
      <c r="AD77" s="296">
        <f t="shared" si="22"/>
        <v>0</v>
      </c>
      <c r="AE77" s="297">
        <v>2</v>
      </c>
      <c r="AF77" s="298"/>
      <c r="AG77" s="278" t="e">
        <f>IF(AF77&gt;#REF!,"LB","KR")</f>
        <v>#REF!</v>
      </c>
      <c r="AH77" s="298">
        <f t="shared" ref="AH77:AM140" si="55">ROUNDUP((U77*(1+$J$5)),-3)</f>
        <v>1944382000</v>
      </c>
      <c r="AI77" s="298">
        <f t="shared" si="55"/>
        <v>2191630000</v>
      </c>
      <c r="AJ77" s="298">
        <f t="shared" si="55"/>
        <v>2326804000</v>
      </c>
      <c r="AK77" s="299">
        <f t="shared" si="54"/>
        <v>2470317000</v>
      </c>
      <c r="AL77" s="299">
        <f t="shared" si="54"/>
        <v>2326804000</v>
      </c>
      <c r="AM77" s="298">
        <f t="shared" si="54"/>
        <v>2470317000</v>
      </c>
      <c r="AN77" s="298">
        <f t="shared" si="54"/>
        <v>2622680000</v>
      </c>
      <c r="AO77" s="26"/>
      <c r="AP77" s="58">
        <v>38</v>
      </c>
      <c r="AQ77" s="300">
        <f t="shared" si="24"/>
        <v>-1820259.4049999975</v>
      </c>
      <c r="AR77" s="329"/>
      <c r="AS77" s="136"/>
      <c r="AT77" s="136"/>
      <c r="AU77" s="13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303"/>
      <c r="BT77" s="304"/>
      <c r="BU77" s="304" t="str">
        <f t="shared" si="48"/>
        <v>2BR-15</v>
      </c>
      <c r="BV77" s="305">
        <f t="shared" si="49"/>
        <v>15</v>
      </c>
      <c r="BW77" s="306">
        <f t="shared" si="50"/>
        <v>101</v>
      </c>
      <c r="BX77" s="306">
        <f t="shared" si="50"/>
        <v>90</v>
      </c>
      <c r="BY77" s="307">
        <f t="shared" si="51"/>
        <v>28870662.503600005</v>
      </c>
      <c r="BZ77" s="307">
        <f t="shared" si="52"/>
        <v>2388437000</v>
      </c>
      <c r="CA77" s="307">
        <f t="shared" si="52"/>
        <v>2692150000</v>
      </c>
      <c r="CB77" s="307">
        <f t="shared" si="52"/>
        <v>2858196000</v>
      </c>
      <c r="CC77" s="307">
        <f t="shared" si="52"/>
        <v>3034483000</v>
      </c>
      <c r="CD77" s="307">
        <f t="shared" si="53"/>
        <v>3221644000</v>
      </c>
      <c r="CE77" s="26"/>
      <c r="CF77" s="269">
        <f t="shared" si="37"/>
        <v>2466413000</v>
      </c>
      <c r="CG77" s="229">
        <f t="shared" si="37"/>
        <v>2618537000</v>
      </c>
      <c r="CH77" s="45">
        <f t="shared" si="31"/>
        <v>36996195</v>
      </c>
      <c r="CI77" s="45">
        <f t="shared" si="32"/>
        <v>26185370</v>
      </c>
      <c r="CJ77" s="48">
        <f t="shared" si="33"/>
        <v>58170100</v>
      </c>
      <c r="CK77" s="308">
        <f t="shared" si="34"/>
        <v>51464937.5</v>
      </c>
    </row>
    <row r="78" spans="1:89" x14ac:dyDescent="0.2">
      <c r="A78" s="3">
        <f t="shared" si="35"/>
        <v>39</v>
      </c>
      <c r="B78" s="288">
        <v>9</v>
      </c>
      <c r="C78" s="289" t="s">
        <v>146</v>
      </c>
      <c r="D78" s="288">
        <v>19</v>
      </c>
      <c r="E78" s="291"/>
      <c r="F78" s="267" t="s">
        <v>77</v>
      </c>
      <c r="G78" s="292">
        <f t="shared" si="3"/>
        <v>138</v>
      </c>
      <c r="H78" s="292">
        <f t="shared" si="4"/>
        <v>120</v>
      </c>
      <c r="I78" s="293">
        <f t="shared" si="5"/>
        <v>26966806</v>
      </c>
      <c r="J78" s="293">
        <f t="shared" si="6"/>
        <v>1</v>
      </c>
      <c r="K78" s="294">
        <f t="shared" si="7"/>
        <v>1.06</v>
      </c>
      <c r="L78" s="295">
        <f t="shared" si="47"/>
        <v>1</v>
      </c>
      <c r="M78" s="278">
        <f t="shared" si="9"/>
        <v>23886754.874880329</v>
      </c>
      <c r="N78" s="278">
        <f t="shared" si="10"/>
        <v>26924189.27904306</v>
      </c>
      <c r="O78" s="278">
        <f t="shared" si="11"/>
        <v>28584814.360000003</v>
      </c>
      <c r="P78" s="278">
        <f t="shared" si="12"/>
        <v>30347863.162277672</v>
      </c>
      <c r="Q78" s="75">
        <f t="shared" si="13"/>
        <v>28584814.360000003</v>
      </c>
      <c r="R78" s="278">
        <f t="shared" si="13"/>
        <v>30347863.162277672</v>
      </c>
      <c r="S78" s="278">
        <f t="shared" si="14"/>
        <v>32219652.956890158</v>
      </c>
      <c r="T78" s="278"/>
      <c r="U78" s="278">
        <f t="shared" si="15"/>
        <v>2866410584.9856396</v>
      </c>
      <c r="V78" s="278">
        <f t="shared" si="16"/>
        <v>3230902713.485167</v>
      </c>
      <c r="W78" s="278">
        <f t="shared" si="17"/>
        <v>3430177723.2000003</v>
      </c>
      <c r="X78" s="75">
        <f t="shared" si="18"/>
        <v>3641743579.4733205</v>
      </c>
      <c r="Y78" s="75">
        <f t="shared" si="19"/>
        <v>3430177723.2000003</v>
      </c>
      <c r="Z78" s="278">
        <f t="shared" si="20"/>
        <v>3641743579.4733205</v>
      </c>
      <c r="AA78" s="278">
        <f t="shared" si="36"/>
        <v>3866358354.8268189</v>
      </c>
      <c r="AB78" s="278"/>
      <c r="AC78" s="216" t="str">
        <f t="shared" si="21"/>
        <v>BERTAHAP</v>
      </c>
      <c r="AD78" s="296">
        <f t="shared" si="22"/>
        <v>0</v>
      </c>
      <c r="AE78" s="297">
        <v>2</v>
      </c>
      <c r="AF78" s="298"/>
      <c r="AG78" s="278" t="e">
        <f>IF(AF78&gt;#REF!,"LB","KR")</f>
        <v>#REF!</v>
      </c>
      <c r="AH78" s="298">
        <f t="shared" si="55"/>
        <v>3153052000</v>
      </c>
      <c r="AI78" s="298">
        <f t="shared" si="55"/>
        <v>3553993000</v>
      </c>
      <c r="AJ78" s="298">
        <f t="shared" si="55"/>
        <v>3773196000</v>
      </c>
      <c r="AK78" s="299">
        <f t="shared" si="54"/>
        <v>4005918000</v>
      </c>
      <c r="AL78" s="299">
        <f t="shared" si="54"/>
        <v>3773196000</v>
      </c>
      <c r="AM78" s="298">
        <f t="shared" si="54"/>
        <v>4005918000</v>
      </c>
      <c r="AN78" s="298">
        <f t="shared" si="54"/>
        <v>4252995000</v>
      </c>
      <c r="AO78" s="26"/>
      <c r="AP78" s="58">
        <v>39</v>
      </c>
      <c r="AQ78" s="300">
        <f t="shared" si="24"/>
        <v>-1820259.4049999975</v>
      </c>
      <c r="AR78" s="329"/>
      <c r="AS78" s="136"/>
      <c r="AT78" s="136"/>
      <c r="AU78" s="13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"/>
      <c r="BS78" s="303"/>
      <c r="BT78" s="304"/>
      <c r="BU78" s="304" t="str">
        <f t="shared" si="48"/>
        <v>2BR-17</v>
      </c>
      <c r="BV78" s="305">
        <f t="shared" si="49"/>
        <v>17</v>
      </c>
      <c r="BW78" s="306">
        <f t="shared" si="50"/>
        <v>85</v>
      </c>
      <c r="BX78" s="306">
        <f t="shared" si="50"/>
        <v>74</v>
      </c>
      <c r="BY78" s="307">
        <f t="shared" si="51"/>
        <v>28870662.503600005</v>
      </c>
      <c r="BZ78" s="307">
        <f t="shared" si="52"/>
        <v>1963826000</v>
      </c>
      <c r="CA78" s="307">
        <f t="shared" si="52"/>
        <v>2213546000</v>
      </c>
      <c r="CB78" s="307">
        <f t="shared" si="52"/>
        <v>2350072000</v>
      </c>
      <c r="CC78" s="307">
        <f t="shared" si="52"/>
        <v>2495020000</v>
      </c>
      <c r="CD78" s="307">
        <f t="shared" si="53"/>
        <v>2648907000</v>
      </c>
      <c r="CE78" s="26"/>
      <c r="CF78" s="269">
        <f t="shared" si="37"/>
        <v>3999588000</v>
      </c>
      <c r="CG78" s="229">
        <f t="shared" si="37"/>
        <v>4246274000</v>
      </c>
      <c r="CH78" s="45">
        <f t="shared" si="31"/>
        <v>59993820</v>
      </c>
      <c r="CI78" s="45">
        <f t="shared" si="32"/>
        <v>42462740</v>
      </c>
      <c r="CJ78" s="48">
        <f t="shared" si="33"/>
        <v>94329900</v>
      </c>
      <c r="CK78" s="308">
        <f t="shared" si="34"/>
        <v>83456625</v>
      </c>
    </row>
    <row r="79" spans="1:89" x14ac:dyDescent="0.2">
      <c r="A79" s="3">
        <f t="shared" si="35"/>
        <v>40</v>
      </c>
      <c r="B79" s="288">
        <v>10</v>
      </c>
      <c r="C79" s="289" t="s">
        <v>146</v>
      </c>
      <c r="D79" s="288">
        <v>21</v>
      </c>
      <c r="E79" s="291"/>
      <c r="F79" s="267" t="s">
        <v>83</v>
      </c>
      <c r="G79" s="292">
        <f t="shared" si="3"/>
        <v>132</v>
      </c>
      <c r="H79" s="292">
        <f t="shared" si="4"/>
        <v>112</v>
      </c>
      <c r="I79" s="293">
        <f t="shared" si="5"/>
        <v>26966806</v>
      </c>
      <c r="J79" s="293">
        <f t="shared" si="6"/>
        <v>3</v>
      </c>
      <c r="K79" s="294">
        <f t="shared" si="7"/>
        <v>1.1000000000000001</v>
      </c>
      <c r="L79" s="295">
        <f t="shared" si="47"/>
        <v>1</v>
      </c>
      <c r="M79" s="278">
        <f t="shared" si="9"/>
        <v>24788141.851290904</v>
      </c>
      <c r="N79" s="278">
        <f t="shared" si="10"/>
        <v>27940196.421648458</v>
      </c>
      <c r="O79" s="278">
        <f t="shared" si="11"/>
        <v>29663486.600000001</v>
      </c>
      <c r="P79" s="278">
        <f t="shared" si="12"/>
        <v>31493065.545759849</v>
      </c>
      <c r="Q79" s="75">
        <f t="shared" si="13"/>
        <v>29663486.600000001</v>
      </c>
      <c r="R79" s="278">
        <f t="shared" si="13"/>
        <v>31493065.545759849</v>
      </c>
      <c r="S79" s="278">
        <f t="shared" si="14"/>
        <v>33435488.917527519</v>
      </c>
      <c r="T79" s="278"/>
      <c r="U79" s="278">
        <f t="shared" si="15"/>
        <v>2776271887.3445811</v>
      </c>
      <c r="V79" s="278">
        <f t="shared" si="16"/>
        <v>3129301999.2246275</v>
      </c>
      <c r="W79" s="278">
        <f t="shared" si="17"/>
        <v>3322310499.2000003</v>
      </c>
      <c r="X79" s="75">
        <f t="shared" si="18"/>
        <v>3527223341.125103</v>
      </c>
      <c r="Y79" s="75">
        <f t="shared" si="19"/>
        <v>3322310499.2000003</v>
      </c>
      <c r="Z79" s="278">
        <f t="shared" si="20"/>
        <v>3527223341.125103</v>
      </c>
      <c r="AA79" s="278">
        <f t="shared" si="36"/>
        <v>3744774758.763082</v>
      </c>
      <c r="AB79" s="278"/>
      <c r="AC79" s="216" t="str">
        <f t="shared" si="21"/>
        <v>BERTAHAP</v>
      </c>
      <c r="AD79" s="296">
        <f t="shared" si="22"/>
        <v>0</v>
      </c>
      <c r="AE79" s="297">
        <v>2</v>
      </c>
      <c r="AF79" s="298"/>
      <c r="AG79" s="278" t="e">
        <f>IF(AF79&gt;#REF!,"LB","KR")</f>
        <v>#REF!</v>
      </c>
      <c r="AH79" s="298">
        <f t="shared" si="55"/>
        <v>3053900000</v>
      </c>
      <c r="AI79" s="298">
        <f t="shared" si="55"/>
        <v>3442233000</v>
      </c>
      <c r="AJ79" s="298">
        <f t="shared" si="55"/>
        <v>3654542000</v>
      </c>
      <c r="AK79" s="299">
        <f t="shared" si="54"/>
        <v>3879946000</v>
      </c>
      <c r="AL79" s="299">
        <f t="shared" si="54"/>
        <v>3654542000</v>
      </c>
      <c r="AM79" s="298">
        <f t="shared" si="54"/>
        <v>3879946000</v>
      </c>
      <c r="AN79" s="298">
        <f t="shared" si="54"/>
        <v>4119253000</v>
      </c>
      <c r="AO79" s="26"/>
      <c r="AP79" s="58">
        <v>40</v>
      </c>
      <c r="AQ79" s="300">
        <f t="shared" si="24"/>
        <v>-741587.16499999911</v>
      </c>
      <c r="AR79" s="329"/>
      <c r="AS79" s="136"/>
      <c r="AT79" s="136"/>
      <c r="AU79" s="13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303">
        <v>10</v>
      </c>
      <c r="BT79" s="328" t="s">
        <v>60</v>
      </c>
      <c r="BU79" s="304" t="str">
        <f t="shared" ref="BU79:BU84" si="56">F177</f>
        <v>2BR-3</v>
      </c>
      <c r="BV79" s="305" t="str">
        <f t="shared" ref="BV79:BV84" si="57">D177</f>
        <v>03</v>
      </c>
      <c r="BW79" s="306">
        <f t="shared" ref="BW79:BX84" si="58">G177</f>
        <v>85</v>
      </c>
      <c r="BX79" s="306">
        <f t="shared" si="58"/>
        <v>74</v>
      </c>
      <c r="BY79" s="307">
        <f t="shared" ref="BY79:BY84" si="59">O177</f>
        <v>28870662.503600005</v>
      </c>
      <c r="BZ79" s="307">
        <f t="shared" ref="BZ79:CC84" si="60">AH177</f>
        <v>1963826000</v>
      </c>
      <c r="CA79" s="307">
        <f t="shared" si="60"/>
        <v>2213546000</v>
      </c>
      <c r="CB79" s="307">
        <f t="shared" si="60"/>
        <v>2350072000</v>
      </c>
      <c r="CC79" s="307">
        <f t="shared" si="60"/>
        <v>2495020000</v>
      </c>
      <c r="CD79" s="307">
        <f t="shared" ref="CD79:CD84" si="61">AN177</f>
        <v>2648907000</v>
      </c>
      <c r="CE79" s="26">
        <v>6</v>
      </c>
      <c r="CF79" s="269">
        <f t="shared" si="37"/>
        <v>3873815000</v>
      </c>
      <c r="CG79" s="229">
        <f t="shared" si="37"/>
        <v>4112743000</v>
      </c>
      <c r="CH79" s="45">
        <f t="shared" si="31"/>
        <v>58107225</v>
      </c>
      <c r="CI79" s="45">
        <f t="shared" si="32"/>
        <v>41127430</v>
      </c>
      <c r="CJ79" s="48">
        <f t="shared" si="33"/>
        <v>91363550</v>
      </c>
      <c r="CK79" s="308">
        <f t="shared" si="34"/>
        <v>80832208.333333328</v>
      </c>
    </row>
    <row r="80" spans="1:89" x14ac:dyDescent="0.2">
      <c r="A80" s="3">
        <f t="shared" si="35"/>
        <v>41</v>
      </c>
      <c r="B80" s="288">
        <v>1</v>
      </c>
      <c r="C80" s="289" t="s">
        <v>148</v>
      </c>
      <c r="D80" s="290" t="s">
        <v>18</v>
      </c>
      <c r="E80" s="291"/>
      <c r="F80" s="267" t="s">
        <v>71</v>
      </c>
      <c r="G80" s="292">
        <f t="shared" si="3"/>
        <v>175</v>
      </c>
      <c r="H80" s="292">
        <f t="shared" si="4"/>
        <v>156</v>
      </c>
      <c r="I80" s="293">
        <f t="shared" si="5"/>
        <v>26966806</v>
      </c>
      <c r="J80" s="293">
        <f t="shared" si="6"/>
        <v>5</v>
      </c>
      <c r="K80" s="294">
        <f t="shared" si="7"/>
        <v>1.08</v>
      </c>
      <c r="L80" s="337">
        <f t="shared" ref="L80:L87" si="62">SUMIF($AN$4:$AN$22,D80,$BD$4:$BD$22)</f>
        <v>1.01</v>
      </c>
      <c r="M80" s="278">
        <f t="shared" si="9"/>
        <v>24580822.846716471</v>
      </c>
      <c r="N80" s="278">
        <f t="shared" si="10"/>
        <v>27706514.778849214</v>
      </c>
      <c r="O80" s="278">
        <f t="shared" si="11"/>
        <v>29415391.9848</v>
      </c>
      <c r="P80" s="278">
        <f t="shared" si="12"/>
        <v>31229668.997558944</v>
      </c>
      <c r="Q80" s="75">
        <f t="shared" si="13"/>
        <v>29415391.9848</v>
      </c>
      <c r="R80" s="278">
        <f t="shared" si="13"/>
        <v>31229668.997558944</v>
      </c>
      <c r="S80" s="278">
        <f t="shared" si="14"/>
        <v>33155846.646580923</v>
      </c>
      <c r="T80" s="278"/>
      <c r="U80" s="278">
        <f t="shared" si="15"/>
        <v>3834608364.0877695</v>
      </c>
      <c r="V80" s="278">
        <f t="shared" si="16"/>
        <v>4322216305.5004778</v>
      </c>
      <c r="W80" s="278">
        <f t="shared" si="17"/>
        <v>4588801149.6288004</v>
      </c>
      <c r="X80" s="75">
        <f t="shared" si="18"/>
        <v>4871828363.619195</v>
      </c>
      <c r="Y80" s="75">
        <f t="shared" si="19"/>
        <v>4588801149.6288004</v>
      </c>
      <c r="Z80" s="278">
        <f t="shared" si="20"/>
        <v>4871828363.619195</v>
      </c>
      <c r="AA80" s="278">
        <f t="shared" si="36"/>
        <v>5172312076.8666239</v>
      </c>
      <c r="AB80" s="278"/>
      <c r="AC80" s="216" t="str">
        <f t="shared" si="21"/>
        <v>BERTAHAP</v>
      </c>
      <c r="AD80" s="296">
        <f t="shared" si="22"/>
        <v>0</v>
      </c>
      <c r="AE80" s="297">
        <v>2</v>
      </c>
      <c r="AF80" s="298"/>
      <c r="AG80" s="278" t="e">
        <f>IF(AF80&gt;#REF!,"LB","KR")</f>
        <v>#REF!</v>
      </c>
      <c r="AH80" s="298">
        <f t="shared" si="55"/>
        <v>4218070000</v>
      </c>
      <c r="AI80" s="298">
        <f t="shared" si="55"/>
        <v>4754438000</v>
      </c>
      <c r="AJ80" s="298">
        <f t="shared" si="55"/>
        <v>5047682000</v>
      </c>
      <c r="AK80" s="299">
        <f t="shared" si="54"/>
        <v>5359012000</v>
      </c>
      <c r="AL80" s="299">
        <f t="shared" si="54"/>
        <v>5047682000</v>
      </c>
      <c r="AM80" s="298">
        <f t="shared" si="54"/>
        <v>5359012000</v>
      </c>
      <c r="AN80" s="298">
        <f t="shared" si="54"/>
        <v>5689544000</v>
      </c>
      <c r="AO80" s="26"/>
      <c r="AP80" s="216"/>
      <c r="AQ80" s="300">
        <f t="shared" si="24"/>
        <v>-989681.78020000085</v>
      </c>
      <c r="AR80" s="329"/>
      <c r="AS80" s="136"/>
      <c r="AT80" s="136"/>
      <c r="AU80" s="13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303"/>
      <c r="BT80" s="304"/>
      <c r="BU80" s="304" t="str">
        <f t="shared" si="56"/>
        <v>2BR-5</v>
      </c>
      <c r="BV80" s="305" t="str">
        <f t="shared" si="57"/>
        <v>05</v>
      </c>
      <c r="BW80" s="306">
        <f t="shared" si="58"/>
        <v>85</v>
      </c>
      <c r="BX80" s="306">
        <f t="shared" si="58"/>
        <v>74</v>
      </c>
      <c r="BY80" s="307">
        <f t="shared" si="59"/>
        <v>28870662.503600005</v>
      </c>
      <c r="BZ80" s="307">
        <f t="shared" si="60"/>
        <v>1963826000</v>
      </c>
      <c r="CA80" s="307">
        <f t="shared" si="60"/>
        <v>2213546000</v>
      </c>
      <c r="CB80" s="307">
        <f t="shared" si="60"/>
        <v>2350072000</v>
      </c>
      <c r="CC80" s="307">
        <f t="shared" si="60"/>
        <v>2495020000</v>
      </c>
      <c r="CD80" s="307">
        <f t="shared" si="61"/>
        <v>2648907000</v>
      </c>
      <c r="CE80" s="26"/>
      <c r="CF80" s="269">
        <f t="shared" si="37"/>
        <v>5350543000</v>
      </c>
      <c r="CG80" s="229">
        <f t="shared" si="37"/>
        <v>5680553000</v>
      </c>
      <c r="CH80" s="45">
        <f t="shared" si="31"/>
        <v>80258145</v>
      </c>
      <c r="CI80" s="45">
        <f t="shared" si="32"/>
        <v>56805530</v>
      </c>
      <c r="CJ80" s="48">
        <f t="shared" si="33"/>
        <v>126192050</v>
      </c>
      <c r="CK80" s="308">
        <f t="shared" si="34"/>
        <v>111646083.33333333</v>
      </c>
    </row>
    <row r="81" spans="1:89" x14ac:dyDescent="0.2">
      <c r="A81" s="3">
        <f t="shared" si="35"/>
        <v>42</v>
      </c>
      <c r="B81" s="288">
        <v>2</v>
      </c>
      <c r="C81" s="289" t="s">
        <v>148</v>
      </c>
      <c r="D81" s="290" t="s">
        <v>28</v>
      </c>
      <c r="E81" s="291"/>
      <c r="F81" s="267" t="s">
        <v>73</v>
      </c>
      <c r="G81" s="292">
        <f t="shared" si="3"/>
        <v>85</v>
      </c>
      <c r="H81" s="292">
        <f t="shared" si="4"/>
        <v>74</v>
      </c>
      <c r="I81" s="293">
        <f t="shared" si="5"/>
        <v>26966806</v>
      </c>
      <c r="J81" s="293">
        <f t="shared" si="6"/>
        <v>1</v>
      </c>
      <c r="K81" s="294">
        <f t="shared" si="7"/>
        <v>1.06</v>
      </c>
      <c r="L81" s="337">
        <f t="shared" si="62"/>
        <v>1.01</v>
      </c>
      <c r="M81" s="278">
        <f t="shared" si="9"/>
        <v>24125622.423629135</v>
      </c>
      <c r="N81" s="278">
        <f t="shared" si="10"/>
        <v>27193431.171833493</v>
      </c>
      <c r="O81" s="278">
        <f t="shared" si="11"/>
        <v>28870662.503600005</v>
      </c>
      <c r="P81" s="278">
        <f t="shared" si="12"/>
        <v>30651341.793900453</v>
      </c>
      <c r="Q81" s="75">
        <f t="shared" si="13"/>
        <v>28870662.503600005</v>
      </c>
      <c r="R81" s="278">
        <f t="shared" si="13"/>
        <v>30651341.793900453</v>
      </c>
      <c r="S81" s="278">
        <f t="shared" si="14"/>
        <v>32541849.486459062</v>
      </c>
      <c r="T81" s="278"/>
      <c r="U81" s="278">
        <f t="shared" si="15"/>
        <v>1785296059.348556</v>
      </c>
      <c r="V81" s="278">
        <f t="shared" si="16"/>
        <v>2012313906.7156785</v>
      </c>
      <c r="W81" s="278">
        <f t="shared" si="17"/>
        <v>2136429025.2664003</v>
      </c>
      <c r="X81" s="75">
        <f t="shared" si="18"/>
        <v>2268199292.7486334</v>
      </c>
      <c r="Y81" s="75">
        <f t="shared" si="19"/>
        <v>2136429025.2664003</v>
      </c>
      <c r="Z81" s="278">
        <f t="shared" si="20"/>
        <v>2268199292.7486334</v>
      </c>
      <c r="AA81" s="278">
        <f t="shared" si="36"/>
        <v>2408096861.9979706</v>
      </c>
      <c r="AB81" s="278"/>
      <c r="AC81" s="216" t="str">
        <f t="shared" si="21"/>
        <v>BERTAHAP</v>
      </c>
      <c r="AD81" s="296">
        <f t="shared" si="22"/>
        <v>0</v>
      </c>
      <c r="AE81" s="297">
        <v>2</v>
      </c>
      <c r="AF81" s="298"/>
      <c r="AG81" s="278" t="e">
        <f>IF(AF81&gt;#REF!,"LB","KR")</f>
        <v>#REF!</v>
      </c>
      <c r="AH81" s="298">
        <f t="shared" si="55"/>
        <v>1963826000</v>
      </c>
      <c r="AI81" s="298">
        <f t="shared" si="55"/>
        <v>2213546000</v>
      </c>
      <c r="AJ81" s="298">
        <f t="shared" si="55"/>
        <v>2350072000</v>
      </c>
      <c r="AK81" s="299">
        <f t="shared" si="54"/>
        <v>2495020000</v>
      </c>
      <c r="AL81" s="299">
        <f t="shared" si="54"/>
        <v>2350072000</v>
      </c>
      <c r="AM81" s="298">
        <f t="shared" si="54"/>
        <v>2495020000</v>
      </c>
      <c r="AN81" s="298">
        <f t="shared" si="54"/>
        <v>2648907000</v>
      </c>
      <c r="AO81" s="26"/>
      <c r="AP81" s="216"/>
      <c r="AQ81" s="300">
        <f t="shared" si="24"/>
        <v>-1534411.2613999955</v>
      </c>
      <c r="AR81" s="329"/>
      <c r="AS81" s="136"/>
      <c r="AT81" s="136"/>
      <c r="AU81" s="13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303"/>
      <c r="BT81" s="304"/>
      <c r="BU81" s="304" t="str">
        <f t="shared" si="56"/>
        <v>2BR-7</v>
      </c>
      <c r="BV81" s="305" t="str">
        <f t="shared" si="57"/>
        <v>07</v>
      </c>
      <c r="BW81" s="306">
        <f t="shared" si="58"/>
        <v>101</v>
      </c>
      <c r="BX81" s="306">
        <f t="shared" si="58"/>
        <v>90</v>
      </c>
      <c r="BY81" s="307">
        <f t="shared" si="59"/>
        <v>28870662.503600005</v>
      </c>
      <c r="BZ81" s="307">
        <f t="shared" si="60"/>
        <v>2388437000</v>
      </c>
      <c r="CA81" s="307">
        <f t="shared" si="60"/>
        <v>2692150000</v>
      </c>
      <c r="CB81" s="307">
        <f t="shared" si="60"/>
        <v>2858196000</v>
      </c>
      <c r="CC81" s="307">
        <f t="shared" si="60"/>
        <v>3034483000</v>
      </c>
      <c r="CD81" s="307">
        <f t="shared" si="61"/>
        <v>3221644000</v>
      </c>
      <c r="CE81" s="26"/>
      <c r="CF81" s="269">
        <f t="shared" si="37"/>
        <v>2491077000</v>
      </c>
      <c r="CG81" s="229">
        <f t="shared" si="37"/>
        <v>2644722000</v>
      </c>
      <c r="CH81" s="45">
        <f t="shared" si="31"/>
        <v>37366155</v>
      </c>
      <c r="CI81" s="45">
        <f t="shared" si="32"/>
        <v>26447220</v>
      </c>
      <c r="CJ81" s="48">
        <f t="shared" si="33"/>
        <v>58751800</v>
      </c>
      <c r="CK81" s="308">
        <f t="shared" si="34"/>
        <v>51979583.333333336</v>
      </c>
    </row>
    <row r="82" spans="1:89" x14ac:dyDescent="0.2">
      <c r="A82" s="3">
        <f t="shared" si="35"/>
        <v>43</v>
      </c>
      <c r="B82" s="288">
        <v>3</v>
      </c>
      <c r="C82" s="289" t="s">
        <v>148</v>
      </c>
      <c r="D82" s="290" t="s">
        <v>31</v>
      </c>
      <c r="E82" s="291"/>
      <c r="F82" s="267" t="s">
        <v>55</v>
      </c>
      <c r="G82" s="292">
        <f t="shared" si="3"/>
        <v>85</v>
      </c>
      <c r="H82" s="292">
        <f t="shared" si="4"/>
        <v>74</v>
      </c>
      <c r="I82" s="293">
        <f t="shared" si="5"/>
        <v>26966806</v>
      </c>
      <c r="J82" s="293">
        <f t="shared" si="6"/>
        <v>1</v>
      </c>
      <c r="K82" s="294">
        <f t="shared" si="7"/>
        <v>1.06</v>
      </c>
      <c r="L82" s="337">
        <f t="shared" si="62"/>
        <v>1.01</v>
      </c>
      <c r="M82" s="278">
        <f t="shared" si="9"/>
        <v>24125622.423629135</v>
      </c>
      <c r="N82" s="278">
        <f t="shared" si="10"/>
        <v>27193431.171833493</v>
      </c>
      <c r="O82" s="278">
        <f t="shared" si="11"/>
        <v>28870662.503600005</v>
      </c>
      <c r="P82" s="278">
        <f t="shared" si="12"/>
        <v>30651341.793900453</v>
      </c>
      <c r="Q82" s="75">
        <f t="shared" si="13"/>
        <v>28870662.503600005</v>
      </c>
      <c r="R82" s="278">
        <f t="shared" si="13"/>
        <v>30651341.793900453</v>
      </c>
      <c r="S82" s="278">
        <f t="shared" si="14"/>
        <v>32541849.486459062</v>
      </c>
      <c r="T82" s="278"/>
      <c r="U82" s="278">
        <f t="shared" si="15"/>
        <v>1785296059.348556</v>
      </c>
      <c r="V82" s="278">
        <f t="shared" si="16"/>
        <v>2012313906.7156785</v>
      </c>
      <c r="W82" s="278">
        <f t="shared" si="17"/>
        <v>2136429025.2664003</v>
      </c>
      <c r="X82" s="75">
        <f t="shared" si="18"/>
        <v>2268199292.7486334</v>
      </c>
      <c r="Y82" s="75">
        <f t="shared" si="19"/>
        <v>2136429025.2664003</v>
      </c>
      <c r="Z82" s="278">
        <f t="shared" si="20"/>
        <v>2268199292.7486334</v>
      </c>
      <c r="AA82" s="278">
        <f t="shared" si="36"/>
        <v>2408096861.9979706</v>
      </c>
      <c r="AB82" s="278"/>
      <c r="AC82" s="216" t="str">
        <f t="shared" si="21"/>
        <v>BERTAHAP</v>
      </c>
      <c r="AD82" s="296">
        <f t="shared" si="22"/>
        <v>0</v>
      </c>
      <c r="AE82" s="297">
        <v>2</v>
      </c>
      <c r="AF82" s="298"/>
      <c r="AG82" s="278" t="e">
        <f>IF(AF82&gt;#REF!,"LB","KR")</f>
        <v>#REF!</v>
      </c>
      <c r="AH82" s="298">
        <f t="shared" si="55"/>
        <v>1963826000</v>
      </c>
      <c r="AI82" s="298">
        <f t="shared" si="55"/>
        <v>2213546000</v>
      </c>
      <c r="AJ82" s="298">
        <f t="shared" si="55"/>
        <v>2350072000</v>
      </c>
      <c r="AK82" s="299">
        <f t="shared" si="54"/>
        <v>2495020000</v>
      </c>
      <c r="AL82" s="299">
        <f t="shared" si="54"/>
        <v>2350072000</v>
      </c>
      <c r="AM82" s="298">
        <f t="shared" si="54"/>
        <v>2495020000</v>
      </c>
      <c r="AN82" s="298">
        <f t="shared" si="54"/>
        <v>2648907000</v>
      </c>
      <c r="AO82" s="26"/>
      <c r="AP82" s="216"/>
      <c r="AQ82" s="300">
        <f t="shared" si="24"/>
        <v>-1534411.2613999955</v>
      </c>
      <c r="AR82" s="329"/>
      <c r="AS82" s="136"/>
      <c r="AT82" s="136"/>
      <c r="AU82" s="13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6"/>
      <c r="BS82" s="303"/>
      <c r="BT82" s="328"/>
      <c r="BU82" s="304" t="str">
        <f t="shared" si="56"/>
        <v>2BR-9</v>
      </c>
      <c r="BV82" s="305" t="str">
        <f t="shared" si="57"/>
        <v>09</v>
      </c>
      <c r="BW82" s="306">
        <f t="shared" si="58"/>
        <v>101</v>
      </c>
      <c r="BX82" s="306">
        <f t="shared" si="58"/>
        <v>90</v>
      </c>
      <c r="BY82" s="307">
        <f t="shared" si="59"/>
        <v>28870662.503600005</v>
      </c>
      <c r="BZ82" s="307">
        <f t="shared" si="60"/>
        <v>2388437000</v>
      </c>
      <c r="CA82" s="307">
        <f t="shared" si="60"/>
        <v>2692150000</v>
      </c>
      <c r="CB82" s="307">
        <f t="shared" si="60"/>
        <v>2858196000</v>
      </c>
      <c r="CC82" s="307">
        <f t="shared" si="60"/>
        <v>3034483000</v>
      </c>
      <c r="CD82" s="307">
        <f t="shared" si="61"/>
        <v>3221644000</v>
      </c>
      <c r="CE82" s="26"/>
      <c r="CF82" s="269">
        <f t="shared" si="37"/>
        <v>2491077000</v>
      </c>
      <c r="CG82" s="229">
        <f t="shared" si="37"/>
        <v>2644722000</v>
      </c>
      <c r="CH82" s="45">
        <f t="shared" si="31"/>
        <v>37366155</v>
      </c>
      <c r="CI82" s="45">
        <f t="shared" si="32"/>
        <v>26447220</v>
      </c>
      <c r="CJ82" s="48">
        <f t="shared" si="33"/>
        <v>58751800</v>
      </c>
      <c r="CK82" s="308">
        <f t="shared" si="34"/>
        <v>51979583.333333336</v>
      </c>
    </row>
    <row r="83" spans="1:89" x14ac:dyDescent="0.2">
      <c r="A83" s="3">
        <f t="shared" si="35"/>
        <v>44</v>
      </c>
      <c r="B83" s="288">
        <v>4</v>
      </c>
      <c r="C83" s="289" t="s">
        <v>148</v>
      </c>
      <c r="D83" s="290" t="s">
        <v>37</v>
      </c>
      <c r="E83" s="291"/>
      <c r="F83" s="267" t="s">
        <v>57</v>
      </c>
      <c r="G83" s="292">
        <f t="shared" si="3"/>
        <v>101</v>
      </c>
      <c r="H83" s="292">
        <f t="shared" si="4"/>
        <v>90</v>
      </c>
      <c r="I83" s="293">
        <f t="shared" si="5"/>
        <v>26966806</v>
      </c>
      <c r="J83" s="293">
        <f t="shared" si="6"/>
        <v>1</v>
      </c>
      <c r="K83" s="294">
        <f t="shared" si="7"/>
        <v>1.06</v>
      </c>
      <c r="L83" s="337">
        <f t="shared" si="62"/>
        <v>1.01</v>
      </c>
      <c r="M83" s="278">
        <f t="shared" si="9"/>
        <v>24125622.423629135</v>
      </c>
      <c r="N83" s="278">
        <f t="shared" si="10"/>
        <v>27193431.171833493</v>
      </c>
      <c r="O83" s="278">
        <f t="shared" si="11"/>
        <v>28870662.503600005</v>
      </c>
      <c r="P83" s="278">
        <f t="shared" si="12"/>
        <v>30651341.793900453</v>
      </c>
      <c r="Q83" s="75">
        <f t="shared" si="13"/>
        <v>28870662.503600005</v>
      </c>
      <c r="R83" s="278">
        <f t="shared" si="13"/>
        <v>30651341.793900453</v>
      </c>
      <c r="S83" s="278">
        <f t="shared" si="14"/>
        <v>32541849.486459062</v>
      </c>
      <c r="T83" s="278"/>
      <c r="U83" s="278">
        <f t="shared" si="15"/>
        <v>2171306018.1266222</v>
      </c>
      <c r="V83" s="278">
        <f t="shared" si="16"/>
        <v>2447408805.4650145</v>
      </c>
      <c r="W83" s="278">
        <f t="shared" si="17"/>
        <v>2598359625.3240004</v>
      </c>
      <c r="X83" s="75">
        <f t="shared" si="18"/>
        <v>2758620761.4510407</v>
      </c>
      <c r="Y83" s="75">
        <f t="shared" si="19"/>
        <v>2598359625.3240004</v>
      </c>
      <c r="Z83" s="278">
        <f t="shared" si="20"/>
        <v>2758620761.4510407</v>
      </c>
      <c r="AA83" s="278">
        <f t="shared" si="36"/>
        <v>2928766453.7813153</v>
      </c>
      <c r="AB83" s="278"/>
      <c r="AC83" s="216" t="str">
        <f t="shared" si="21"/>
        <v>BERTAHAP</v>
      </c>
      <c r="AD83" s="296">
        <f t="shared" si="22"/>
        <v>0</v>
      </c>
      <c r="AE83" s="297">
        <v>2</v>
      </c>
      <c r="AF83" s="298"/>
      <c r="AG83" s="278" t="e">
        <f>IF(AF83&gt;#REF!,"LB","KR")</f>
        <v>#REF!</v>
      </c>
      <c r="AH83" s="298">
        <f t="shared" si="55"/>
        <v>2388437000</v>
      </c>
      <c r="AI83" s="298">
        <f t="shared" si="55"/>
        <v>2692150000</v>
      </c>
      <c r="AJ83" s="298">
        <f t="shared" si="55"/>
        <v>2858196000</v>
      </c>
      <c r="AK83" s="299">
        <f t="shared" si="54"/>
        <v>3034483000</v>
      </c>
      <c r="AL83" s="299">
        <f t="shared" si="54"/>
        <v>2858196000</v>
      </c>
      <c r="AM83" s="298">
        <f t="shared" si="54"/>
        <v>3034483000</v>
      </c>
      <c r="AN83" s="298">
        <f t="shared" si="54"/>
        <v>3221644000</v>
      </c>
      <c r="AO83" s="26"/>
      <c r="AP83" s="26"/>
      <c r="AQ83" s="300">
        <f t="shared" si="24"/>
        <v>-1534411.2613999955</v>
      </c>
      <c r="AR83" s="329"/>
      <c r="AS83" s="136"/>
      <c r="AT83" s="136"/>
      <c r="AU83" s="13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303"/>
      <c r="BT83" s="304"/>
      <c r="BU83" s="304" t="str">
        <f t="shared" si="56"/>
        <v>2BR-11</v>
      </c>
      <c r="BV83" s="305">
        <f t="shared" si="57"/>
        <v>11</v>
      </c>
      <c r="BW83" s="306">
        <f t="shared" si="58"/>
        <v>101</v>
      </c>
      <c r="BX83" s="306">
        <f t="shared" si="58"/>
        <v>90</v>
      </c>
      <c r="BY83" s="307">
        <f t="shared" si="59"/>
        <v>28870662.503600005</v>
      </c>
      <c r="BZ83" s="307">
        <f t="shared" si="60"/>
        <v>2388437000</v>
      </c>
      <c r="CA83" s="307">
        <f t="shared" si="60"/>
        <v>2692150000</v>
      </c>
      <c r="CB83" s="307">
        <f t="shared" si="60"/>
        <v>2858196000</v>
      </c>
      <c r="CC83" s="307">
        <f t="shared" si="60"/>
        <v>3034483000</v>
      </c>
      <c r="CD83" s="307">
        <f t="shared" si="61"/>
        <v>3221644000</v>
      </c>
      <c r="CE83" s="26"/>
      <c r="CF83" s="269">
        <f t="shared" si="37"/>
        <v>3029688000</v>
      </c>
      <c r="CG83" s="229">
        <f t="shared" si="37"/>
        <v>3216552000</v>
      </c>
      <c r="CH83" s="45">
        <f t="shared" si="31"/>
        <v>45445320</v>
      </c>
      <c r="CI83" s="45">
        <f t="shared" si="32"/>
        <v>32165520</v>
      </c>
      <c r="CJ83" s="48">
        <f t="shared" si="33"/>
        <v>71454900</v>
      </c>
      <c r="CK83" s="308">
        <f t="shared" si="34"/>
        <v>63218395.833333336</v>
      </c>
    </row>
    <row r="84" spans="1:89" x14ac:dyDescent="0.2">
      <c r="A84" s="3">
        <f t="shared" si="35"/>
        <v>45</v>
      </c>
      <c r="B84" s="288">
        <v>5</v>
      </c>
      <c r="C84" s="289" t="s">
        <v>148</v>
      </c>
      <c r="D84" s="290" t="s">
        <v>43</v>
      </c>
      <c r="E84" s="291"/>
      <c r="F84" s="267" t="s">
        <v>59</v>
      </c>
      <c r="G84" s="292">
        <f t="shared" si="3"/>
        <v>101</v>
      </c>
      <c r="H84" s="292">
        <f t="shared" si="4"/>
        <v>90</v>
      </c>
      <c r="I84" s="293">
        <f t="shared" si="5"/>
        <v>26966806</v>
      </c>
      <c r="J84" s="293">
        <f t="shared" si="6"/>
        <v>1</v>
      </c>
      <c r="K84" s="294">
        <f t="shared" si="7"/>
        <v>1.06</v>
      </c>
      <c r="L84" s="337">
        <f t="shared" si="62"/>
        <v>1.01</v>
      </c>
      <c r="M84" s="278">
        <f t="shared" si="9"/>
        <v>24125622.423629135</v>
      </c>
      <c r="N84" s="278">
        <f t="shared" si="10"/>
        <v>27193431.171833493</v>
      </c>
      <c r="O84" s="278">
        <f t="shared" si="11"/>
        <v>28870662.503600005</v>
      </c>
      <c r="P84" s="278">
        <f t="shared" si="12"/>
        <v>30651341.793900453</v>
      </c>
      <c r="Q84" s="75">
        <f t="shared" si="13"/>
        <v>28870662.503600005</v>
      </c>
      <c r="R84" s="278">
        <f t="shared" si="13"/>
        <v>30651341.793900453</v>
      </c>
      <c r="S84" s="278">
        <f t="shared" si="14"/>
        <v>32541849.486459062</v>
      </c>
      <c r="T84" s="278"/>
      <c r="U84" s="278">
        <f t="shared" si="15"/>
        <v>2171306018.1266222</v>
      </c>
      <c r="V84" s="278">
        <f t="shared" si="16"/>
        <v>2447408805.4650145</v>
      </c>
      <c r="W84" s="278">
        <f t="shared" si="17"/>
        <v>2598359625.3240004</v>
      </c>
      <c r="X84" s="75">
        <f t="shared" si="18"/>
        <v>2758620761.4510407</v>
      </c>
      <c r="Y84" s="75">
        <f t="shared" si="19"/>
        <v>2598359625.3240004</v>
      </c>
      <c r="Z84" s="278">
        <f t="shared" si="20"/>
        <v>2758620761.4510407</v>
      </c>
      <c r="AA84" s="278">
        <f t="shared" si="36"/>
        <v>2928766453.7813153</v>
      </c>
      <c r="AB84" s="278"/>
      <c r="AC84" s="216" t="str">
        <f t="shared" si="21"/>
        <v>BERTAHAP</v>
      </c>
      <c r="AD84" s="296">
        <f t="shared" si="22"/>
        <v>0</v>
      </c>
      <c r="AE84" s="297">
        <v>2</v>
      </c>
      <c r="AF84" s="298"/>
      <c r="AG84" s="278" t="e">
        <f>IF(AF84&gt;#REF!,"LB","KR")</f>
        <v>#REF!</v>
      </c>
      <c r="AH84" s="298">
        <f t="shared" si="55"/>
        <v>2388437000</v>
      </c>
      <c r="AI84" s="298">
        <f t="shared" si="55"/>
        <v>2692150000</v>
      </c>
      <c r="AJ84" s="298">
        <f t="shared" si="55"/>
        <v>2858196000</v>
      </c>
      <c r="AK84" s="299">
        <f t="shared" si="54"/>
        <v>3034483000</v>
      </c>
      <c r="AL84" s="299">
        <f t="shared" si="54"/>
        <v>2858196000</v>
      </c>
      <c r="AM84" s="298">
        <f t="shared" si="54"/>
        <v>3034483000</v>
      </c>
      <c r="AN84" s="298">
        <f t="shared" si="54"/>
        <v>3221644000</v>
      </c>
      <c r="AO84" s="26"/>
      <c r="AP84" s="26"/>
      <c r="AQ84" s="300">
        <f t="shared" si="24"/>
        <v>-1534411.2613999955</v>
      </c>
      <c r="AR84" s="329"/>
      <c r="AS84" s="136"/>
      <c r="AT84" s="136"/>
      <c r="AU84" s="13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303"/>
      <c r="BT84" s="304"/>
      <c r="BU84" s="304" t="str">
        <f t="shared" si="56"/>
        <v>2BR-15</v>
      </c>
      <c r="BV84" s="305">
        <f t="shared" si="57"/>
        <v>15</v>
      </c>
      <c r="BW84" s="306">
        <f t="shared" si="58"/>
        <v>101</v>
      </c>
      <c r="BX84" s="306">
        <f t="shared" si="58"/>
        <v>90</v>
      </c>
      <c r="BY84" s="307">
        <f t="shared" si="59"/>
        <v>28870662.503600005</v>
      </c>
      <c r="BZ84" s="307">
        <f t="shared" si="60"/>
        <v>2388437000</v>
      </c>
      <c r="CA84" s="307">
        <f t="shared" si="60"/>
        <v>2692150000</v>
      </c>
      <c r="CB84" s="307">
        <f t="shared" si="60"/>
        <v>2858196000</v>
      </c>
      <c r="CC84" s="307">
        <f t="shared" si="60"/>
        <v>3034483000</v>
      </c>
      <c r="CD84" s="307">
        <f t="shared" si="61"/>
        <v>3221644000</v>
      </c>
      <c r="CE84" s="26"/>
      <c r="CF84" s="269">
        <f t="shared" si="37"/>
        <v>3029688000</v>
      </c>
      <c r="CG84" s="229">
        <f t="shared" si="37"/>
        <v>3216552000</v>
      </c>
      <c r="CH84" s="45">
        <f t="shared" si="31"/>
        <v>45445320</v>
      </c>
      <c r="CI84" s="45">
        <f t="shared" si="32"/>
        <v>32165520</v>
      </c>
      <c r="CJ84" s="48">
        <f t="shared" si="33"/>
        <v>71454900</v>
      </c>
      <c r="CK84" s="308">
        <f t="shared" si="34"/>
        <v>63218395.833333336</v>
      </c>
    </row>
    <row r="85" spans="1:89" x14ac:dyDescent="0.2">
      <c r="A85" s="3">
        <f t="shared" si="35"/>
        <v>46</v>
      </c>
      <c r="B85" s="288">
        <v>6</v>
      </c>
      <c r="C85" s="289" t="s">
        <v>148</v>
      </c>
      <c r="D85" s="288">
        <v>11</v>
      </c>
      <c r="E85" s="291"/>
      <c r="F85" s="267" t="s">
        <v>61</v>
      </c>
      <c r="G85" s="292">
        <f t="shared" si="3"/>
        <v>101</v>
      </c>
      <c r="H85" s="292">
        <f t="shared" si="4"/>
        <v>90</v>
      </c>
      <c r="I85" s="293">
        <f t="shared" si="5"/>
        <v>26966806</v>
      </c>
      <c r="J85" s="293">
        <f t="shared" si="6"/>
        <v>1</v>
      </c>
      <c r="K85" s="294">
        <f t="shared" si="7"/>
        <v>1.06</v>
      </c>
      <c r="L85" s="337">
        <f t="shared" si="62"/>
        <v>1.01</v>
      </c>
      <c r="M85" s="278">
        <f t="shared" si="9"/>
        <v>24125622.423629135</v>
      </c>
      <c r="N85" s="278">
        <f t="shared" si="10"/>
        <v>27193431.171833493</v>
      </c>
      <c r="O85" s="278">
        <f t="shared" si="11"/>
        <v>28870662.503600005</v>
      </c>
      <c r="P85" s="278">
        <f t="shared" si="12"/>
        <v>30651341.793900453</v>
      </c>
      <c r="Q85" s="75">
        <f t="shared" si="13"/>
        <v>28870662.503600005</v>
      </c>
      <c r="R85" s="278">
        <f t="shared" si="13"/>
        <v>30651341.793900453</v>
      </c>
      <c r="S85" s="278">
        <f t="shared" si="14"/>
        <v>32541849.486459062</v>
      </c>
      <c r="T85" s="278"/>
      <c r="U85" s="278">
        <f t="shared" si="15"/>
        <v>2171306018.1266222</v>
      </c>
      <c r="V85" s="278">
        <f t="shared" si="16"/>
        <v>2447408805.4650145</v>
      </c>
      <c r="W85" s="278">
        <f t="shared" si="17"/>
        <v>2598359625.3240004</v>
      </c>
      <c r="X85" s="75">
        <f t="shared" si="18"/>
        <v>2758620761.4510407</v>
      </c>
      <c r="Y85" s="75">
        <f t="shared" si="19"/>
        <v>2598359625.3240004</v>
      </c>
      <c r="Z85" s="278">
        <f t="shared" si="20"/>
        <v>2758620761.4510407</v>
      </c>
      <c r="AA85" s="278">
        <f t="shared" si="36"/>
        <v>2928766453.7813153</v>
      </c>
      <c r="AB85" s="278"/>
      <c r="AC85" s="216" t="str">
        <f t="shared" si="21"/>
        <v>BERTAHAP</v>
      </c>
      <c r="AD85" s="296">
        <f t="shared" si="22"/>
        <v>0</v>
      </c>
      <c r="AE85" s="297">
        <v>2</v>
      </c>
      <c r="AF85" s="298"/>
      <c r="AG85" s="278" t="e">
        <f>IF(AF85&gt;#REF!,"LB","KR")</f>
        <v>#REF!</v>
      </c>
      <c r="AH85" s="298">
        <f t="shared" si="55"/>
        <v>2388437000</v>
      </c>
      <c r="AI85" s="298">
        <f t="shared" si="55"/>
        <v>2692150000</v>
      </c>
      <c r="AJ85" s="298">
        <f t="shared" si="55"/>
        <v>2858196000</v>
      </c>
      <c r="AK85" s="299">
        <f t="shared" si="54"/>
        <v>3034483000</v>
      </c>
      <c r="AL85" s="299">
        <f t="shared" si="54"/>
        <v>2858196000</v>
      </c>
      <c r="AM85" s="298">
        <f t="shared" si="54"/>
        <v>3034483000</v>
      </c>
      <c r="AN85" s="298">
        <f t="shared" si="54"/>
        <v>3221644000</v>
      </c>
      <c r="AO85" s="26"/>
      <c r="AP85" s="26"/>
      <c r="AQ85" s="300">
        <f t="shared" si="24"/>
        <v>-1534411.2613999955</v>
      </c>
      <c r="AR85" s="329"/>
      <c r="AS85" s="136"/>
      <c r="AT85" s="136"/>
      <c r="AU85" s="13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303">
        <v>11</v>
      </c>
      <c r="BT85" s="304" t="s">
        <v>233</v>
      </c>
      <c r="BU85" s="304" t="str">
        <f>F66</f>
        <v>2BR-15</v>
      </c>
      <c r="BV85" s="305">
        <f>D66</f>
        <v>15</v>
      </c>
      <c r="BW85" s="306">
        <f>G66</f>
        <v>101</v>
      </c>
      <c r="BX85" s="306">
        <f>H66</f>
        <v>90</v>
      </c>
      <c r="BY85" s="307">
        <f>O66</f>
        <v>28870662.503600005</v>
      </c>
      <c r="BZ85" s="307">
        <f t="shared" ref="BZ85:CC86" si="63">AH66</f>
        <v>2388437000</v>
      </c>
      <c r="CA85" s="307">
        <f t="shared" si="63"/>
        <v>2692150000</v>
      </c>
      <c r="CB85" s="307">
        <f t="shared" si="63"/>
        <v>2858196000</v>
      </c>
      <c r="CC85" s="307">
        <f t="shared" si="63"/>
        <v>3034483000</v>
      </c>
      <c r="CD85" s="307">
        <f>AN66</f>
        <v>3221644000</v>
      </c>
      <c r="CE85" s="26">
        <v>4</v>
      </c>
      <c r="CF85" s="269">
        <f t="shared" si="37"/>
        <v>3029688000</v>
      </c>
      <c r="CG85" s="229">
        <f t="shared" si="37"/>
        <v>3216552000</v>
      </c>
      <c r="CH85" s="45">
        <f t="shared" si="31"/>
        <v>45445320</v>
      </c>
      <c r="CI85" s="45">
        <f t="shared" si="32"/>
        <v>32165520</v>
      </c>
      <c r="CJ85" s="48">
        <f t="shared" si="33"/>
        <v>71454900</v>
      </c>
      <c r="CK85" s="308">
        <f t="shared" si="34"/>
        <v>63218395.833333336</v>
      </c>
    </row>
    <row r="86" spans="1:89" x14ac:dyDescent="0.2">
      <c r="A86" s="3">
        <f t="shared" si="35"/>
        <v>47</v>
      </c>
      <c r="B86" s="288">
        <v>7</v>
      </c>
      <c r="C86" s="289" t="s">
        <v>148</v>
      </c>
      <c r="D86" s="288">
        <v>19</v>
      </c>
      <c r="E86" s="291"/>
      <c r="F86" s="267" t="s">
        <v>77</v>
      </c>
      <c r="G86" s="292">
        <f t="shared" si="3"/>
        <v>138</v>
      </c>
      <c r="H86" s="292">
        <f t="shared" si="4"/>
        <v>120</v>
      </c>
      <c r="I86" s="293">
        <f t="shared" si="5"/>
        <v>26966806</v>
      </c>
      <c r="J86" s="293">
        <f t="shared" si="6"/>
        <v>1</v>
      </c>
      <c r="K86" s="294">
        <f t="shared" si="7"/>
        <v>1.06</v>
      </c>
      <c r="L86" s="337">
        <f t="shared" si="62"/>
        <v>1.01</v>
      </c>
      <c r="M86" s="278">
        <f t="shared" si="9"/>
        <v>24125622.423629135</v>
      </c>
      <c r="N86" s="278">
        <f t="shared" si="10"/>
        <v>27193431.171833493</v>
      </c>
      <c r="O86" s="278">
        <f t="shared" si="11"/>
        <v>28870662.503600005</v>
      </c>
      <c r="P86" s="278">
        <f t="shared" si="12"/>
        <v>30651341.793900453</v>
      </c>
      <c r="Q86" s="75">
        <f t="shared" si="13"/>
        <v>28870662.503600005</v>
      </c>
      <c r="R86" s="278">
        <f t="shared" si="13"/>
        <v>30651341.793900453</v>
      </c>
      <c r="S86" s="278">
        <f t="shared" si="14"/>
        <v>32541849.486459062</v>
      </c>
      <c r="T86" s="278"/>
      <c r="U86" s="278">
        <f t="shared" si="15"/>
        <v>2895074690.8354959</v>
      </c>
      <c r="V86" s="278">
        <f t="shared" si="16"/>
        <v>3263211740.620019</v>
      </c>
      <c r="W86" s="278">
        <f t="shared" si="17"/>
        <v>3464479500.4320006</v>
      </c>
      <c r="X86" s="75">
        <f t="shared" si="18"/>
        <v>3678161015.2680545</v>
      </c>
      <c r="Y86" s="75">
        <f t="shared" si="19"/>
        <v>3464479500.4320006</v>
      </c>
      <c r="Z86" s="278">
        <f t="shared" si="20"/>
        <v>3678161015.2680545</v>
      </c>
      <c r="AA86" s="278">
        <f t="shared" si="36"/>
        <v>3905021938.3750873</v>
      </c>
      <c r="AB86" s="278"/>
      <c r="AC86" s="216" t="str">
        <f t="shared" si="21"/>
        <v>BERTAHAP</v>
      </c>
      <c r="AD86" s="296">
        <f t="shared" si="22"/>
        <v>0</v>
      </c>
      <c r="AE86" s="297">
        <v>2</v>
      </c>
      <c r="AF86" s="298"/>
      <c r="AG86" s="278" t="e">
        <f>IF(AF86&gt;#REF!,"LB","KR")</f>
        <v>#REF!</v>
      </c>
      <c r="AH86" s="298">
        <f t="shared" si="55"/>
        <v>3184583000</v>
      </c>
      <c r="AI86" s="298">
        <f t="shared" si="55"/>
        <v>3589533000</v>
      </c>
      <c r="AJ86" s="298">
        <f t="shared" si="55"/>
        <v>3810928000</v>
      </c>
      <c r="AK86" s="299">
        <f t="shared" si="54"/>
        <v>4045978000</v>
      </c>
      <c r="AL86" s="299">
        <f t="shared" si="54"/>
        <v>3810928000</v>
      </c>
      <c r="AM86" s="298">
        <f t="shared" si="54"/>
        <v>4045978000</v>
      </c>
      <c r="AN86" s="298">
        <f t="shared" si="54"/>
        <v>4295525000</v>
      </c>
      <c r="AO86" s="26"/>
      <c r="AP86" s="26"/>
      <c r="AQ86" s="300">
        <f t="shared" si="24"/>
        <v>-1534411.2613999955</v>
      </c>
      <c r="AR86" s="329"/>
      <c r="AS86" s="136"/>
      <c r="AT86" s="136"/>
      <c r="AU86" s="13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303"/>
      <c r="BT86" s="328"/>
      <c r="BU86" s="304" t="str">
        <f>F67</f>
        <v>2BR-17</v>
      </c>
      <c r="BV86" s="305">
        <f>D67</f>
        <v>17</v>
      </c>
      <c r="BW86" s="306">
        <f>G67</f>
        <v>85</v>
      </c>
      <c r="BX86" s="306">
        <f>H67</f>
        <v>74</v>
      </c>
      <c r="BY86" s="307">
        <f>O67</f>
        <v>28870662.503600005</v>
      </c>
      <c r="BZ86" s="307">
        <f t="shared" si="63"/>
        <v>1963826000</v>
      </c>
      <c r="CA86" s="307">
        <f t="shared" si="63"/>
        <v>2213546000</v>
      </c>
      <c r="CB86" s="307">
        <f t="shared" si="63"/>
        <v>2350072000</v>
      </c>
      <c r="CC86" s="307">
        <f t="shared" si="63"/>
        <v>2495020000</v>
      </c>
      <c r="CD86" s="307">
        <f>AN67</f>
        <v>2648907000</v>
      </c>
      <c r="CE86" s="26"/>
      <c r="CF86" s="269">
        <f t="shared" si="37"/>
        <v>4039584000</v>
      </c>
      <c r="CG86" s="229">
        <f t="shared" si="37"/>
        <v>4288737000</v>
      </c>
      <c r="CH86" s="45">
        <f t="shared" si="31"/>
        <v>60593760</v>
      </c>
      <c r="CI86" s="45">
        <f t="shared" si="32"/>
        <v>42887370</v>
      </c>
      <c r="CJ86" s="48">
        <f t="shared" si="33"/>
        <v>95273200</v>
      </c>
      <c r="CK86" s="308">
        <f t="shared" si="34"/>
        <v>84291208.333333328</v>
      </c>
    </row>
    <row r="87" spans="1:89" x14ac:dyDescent="0.2">
      <c r="A87" s="3">
        <f t="shared" si="35"/>
        <v>48</v>
      </c>
      <c r="B87" s="288">
        <v>8</v>
      </c>
      <c r="C87" s="289" t="s">
        <v>148</v>
      </c>
      <c r="D87" s="288">
        <v>21</v>
      </c>
      <c r="E87" s="291"/>
      <c r="F87" s="267" t="s">
        <v>83</v>
      </c>
      <c r="G87" s="292">
        <f t="shared" si="3"/>
        <v>132</v>
      </c>
      <c r="H87" s="292">
        <f t="shared" si="4"/>
        <v>112</v>
      </c>
      <c r="I87" s="293">
        <f t="shared" si="5"/>
        <v>26966806</v>
      </c>
      <c r="J87" s="293">
        <f t="shared" si="6"/>
        <v>3</v>
      </c>
      <c r="K87" s="294">
        <f t="shared" si="7"/>
        <v>1.1000000000000001</v>
      </c>
      <c r="L87" s="337">
        <f t="shared" si="62"/>
        <v>1.01</v>
      </c>
      <c r="M87" s="278">
        <f t="shared" si="9"/>
        <v>25036023.269803815</v>
      </c>
      <c r="N87" s="278">
        <f t="shared" si="10"/>
        <v>28219598.385864943</v>
      </c>
      <c r="O87" s="278">
        <f t="shared" si="11"/>
        <v>29960121.466000002</v>
      </c>
      <c r="P87" s="278">
        <f t="shared" si="12"/>
        <v>31807996.201217446</v>
      </c>
      <c r="Q87" s="75">
        <f t="shared" si="13"/>
        <v>29960121.466000002</v>
      </c>
      <c r="R87" s="278">
        <f t="shared" si="13"/>
        <v>31807996.201217446</v>
      </c>
      <c r="S87" s="278">
        <f t="shared" si="14"/>
        <v>33769843.806702793</v>
      </c>
      <c r="T87" s="278"/>
      <c r="U87" s="278">
        <f t="shared" si="15"/>
        <v>2804034606.2180271</v>
      </c>
      <c r="V87" s="278">
        <f t="shared" si="16"/>
        <v>3160595019.2168736</v>
      </c>
      <c r="W87" s="278">
        <f t="shared" si="17"/>
        <v>3355533604.1920004</v>
      </c>
      <c r="X87" s="75">
        <f t="shared" si="18"/>
        <v>3562495574.5363541</v>
      </c>
      <c r="Y87" s="75">
        <f t="shared" si="19"/>
        <v>3355533604.1920004</v>
      </c>
      <c r="Z87" s="278">
        <f t="shared" si="20"/>
        <v>3562495574.5363541</v>
      </c>
      <c r="AA87" s="278">
        <f t="shared" si="36"/>
        <v>3782222506.3507128</v>
      </c>
      <c r="AB87" s="278"/>
      <c r="AC87" s="216" t="str">
        <f t="shared" si="21"/>
        <v>BERTAHAP</v>
      </c>
      <c r="AD87" s="296">
        <f t="shared" si="22"/>
        <v>0</v>
      </c>
      <c r="AE87" s="297">
        <v>2</v>
      </c>
      <c r="AF87" s="298"/>
      <c r="AG87" s="278" t="e">
        <f>IF(AF87&gt;#REF!,"LB","KR")</f>
        <v>#REF!</v>
      </c>
      <c r="AH87" s="298">
        <f t="shared" si="55"/>
        <v>3084439000</v>
      </c>
      <c r="AI87" s="298">
        <f t="shared" si="55"/>
        <v>3476655000</v>
      </c>
      <c r="AJ87" s="298">
        <f t="shared" si="55"/>
        <v>3691087000</v>
      </c>
      <c r="AK87" s="299">
        <f t="shared" si="54"/>
        <v>3918746000</v>
      </c>
      <c r="AL87" s="299">
        <f t="shared" si="54"/>
        <v>3691087000</v>
      </c>
      <c r="AM87" s="298">
        <f t="shared" si="54"/>
        <v>3918746000</v>
      </c>
      <c r="AN87" s="298">
        <f t="shared" si="54"/>
        <v>4160445000</v>
      </c>
      <c r="AO87" s="26"/>
      <c r="AP87" s="26"/>
      <c r="AQ87" s="300">
        <f t="shared" si="24"/>
        <v>-444952.29899999872</v>
      </c>
      <c r="AR87" s="329"/>
      <c r="AS87" s="136"/>
      <c r="AT87" s="136"/>
      <c r="AU87" s="13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303">
        <v>12</v>
      </c>
      <c r="BT87" s="328" t="s">
        <v>232</v>
      </c>
      <c r="BU87" s="304" t="str">
        <f>F85</f>
        <v>2BR-11</v>
      </c>
      <c r="BV87" s="305">
        <f>D85</f>
        <v>11</v>
      </c>
      <c r="BW87" s="306">
        <f>G85</f>
        <v>101</v>
      </c>
      <c r="BX87" s="306">
        <f>H85</f>
        <v>90</v>
      </c>
      <c r="BY87" s="307">
        <f>O85</f>
        <v>28870662.503600005</v>
      </c>
      <c r="BZ87" s="307">
        <f t="shared" ref="BZ87:CC88" si="64">AH85</f>
        <v>2388437000</v>
      </c>
      <c r="CA87" s="307">
        <f t="shared" si="64"/>
        <v>2692150000</v>
      </c>
      <c r="CB87" s="307">
        <f t="shared" si="64"/>
        <v>2858196000</v>
      </c>
      <c r="CC87" s="307">
        <f t="shared" si="64"/>
        <v>3034483000</v>
      </c>
      <c r="CD87" s="307">
        <f>AN85</f>
        <v>3221644000</v>
      </c>
      <c r="CE87" s="26">
        <v>2</v>
      </c>
      <c r="CF87" s="269">
        <f t="shared" si="37"/>
        <v>3912553000</v>
      </c>
      <c r="CG87" s="229">
        <f t="shared" si="37"/>
        <v>4153871000</v>
      </c>
      <c r="CH87" s="45">
        <f t="shared" si="31"/>
        <v>58688295</v>
      </c>
      <c r="CI87" s="45">
        <f t="shared" si="32"/>
        <v>41538710</v>
      </c>
      <c r="CJ87" s="48">
        <f t="shared" si="33"/>
        <v>92277175</v>
      </c>
      <c r="CK87" s="308">
        <f t="shared" si="34"/>
        <v>81640541.666666672</v>
      </c>
    </row>
    <row r="88" spans="1:89" x14ac:dyDescent="0.2">
      <c r="A88" s="3">
        <f t="shared" si="35"/>
        <v>49</v>
      </c>
      <c r="B88" s="288">
        <v>1</v>
      </c>
      <c r="C88" s="289" t="s">
        <v>149</v>
      </c>
      <c r="D88" s="290" t="s">
        <v>18</v>
      </c>
      <c r="E88" s="291"/>
      <c r="F88" s="267" t="s">
        <v>71</v>
      </c>
      <c r="G88" s="292">
        <f t="shared" si="3"/>
        <v>175</v>
      </c>
      <c r="H88" s="292">
        <f t="shared" si="4"/>
        <v>156</v>
      </c>
      <c r="I88" s="293">
        <f t="shared" si="5"/>
        <v>26966806</v>
      </c>
      <c r="J88" s="293">
        <f t="shared" si="6"/>
        <v>5</v>
      </c>
      <c r="K88" s="294">
        <f t="shared" si="7"/>
        <v>1.08</v>
      </c>
      <c r="L88" s="295">
        <f t="shared" ref="L88:L95" si="65">SUMIF($AN$4:$AN$22,D88,$AR$4:$AR$22)</f>
        <v>1</v>
      </c>
      <c r="M88" s="278">
        <f t="shared" si="9"/>
        <v>24337448.363085616</v>
      </c>
      <c r="N88" s="278">
        <f t="shared" si="10"/>
        <v>27432192.850345757</v>
      </c>
      <c r="O88" s="278">
        <f t="shared" si="11"/>
        <v>29124150.48</v>
      </c>
      <c r="P88" s="278">
        <f t="shared" si="12"/>
        <v>30920464.354018759</v>
      </c>
      <c r="Q88" s="75">
        <f t="shared" si="13"/>
        <v>29124150.48</v>
      </c>
      <c r="R88" s="278">
        <f t="shared" si="13"/>
        <v>30920464.354018759</v>
      </c>
      <c r="S88" s="278">
        <f t="shared" si="14"/>
        <v>32827570.937208839</v>
      </c>
      <c r="T88" s="278"/>
      <c r="U88" s="278">
        <f t="shared" si="15"/>
        <v>3796641944.641356</v>
      </c>
      <c r="V88" s="278">
        <f t="shared" si="16"/>
        <v>4279422084.6539383</v>
      </c>
      <c r="W88" s="278">
        <f t="shared" si="17"/>
        <v>4543367474.8800001</v>
      </c>
      <c r="X88" s="75">
        <f t="shared" si="18"/>
        <v>4823592439.2269268</v>
      </c>
      <c r="Y88" s="75">
        <f t="shared" si="19"/>
        <v>4543367474.8800001</v>
      </c>
      <c r="Z88" s="278">
        <f t="shared" si="20"/>
        <v>4823592439.2269268</v>
      </c>
      <c r="AA88" s="278">
        <f t="shared" si="36"/>
        <v>5121101066.2045784</v>
      </c>
      <c r="AB88" s="278"/>
      <c r="AC88" s="216" t="str">
        <f t="shared" si="21"/>
        <v>BERTAHAP</v>
      </c>
      <c r="AD88" s="296">
        <f t="shared" si="22"/>
        <v>0</v>
      </c>
      <c r="AE88" s="297">
        <v>2</v>
      </c>
      <c r="AF88" s="298"/>
      <c r="AG88" s="278" t="e">
        <f>IF(AF88&gt;#REF!,"LB","KR")</f>
        <v>#REF!</v>
      </c>
      <c r="AH88" s="298">
        <f t="shared" si="55"/>
        <v>4176307000</v>
      </c>
      <c r="AI88" s="298">
        <f t="shared" si="55"/>
        <v>4707365000</v>
      </c>
      <c r="AJ88" s="298">
        <f t="shared" si="55"/>
        <v>4997705000</v>
      </c>
      <c r="AK88" s="299">
        <f t="shared" si="54"/>
        <v>5305952000</v>
      </c>
      <c r="AL88" s="299">
        <f t="shared" si="54"/>
        <v>4997705000</v>
      </c>
      <c r="AM88" s="298">
        <f t="shared" si="54"/>
        <v>5305952000</v>
      </c>
      <c r="AN88" s="298">
        <f t="shared" si="54"/>
        <v>5633212000</v>
      </c>
      <c r="AO88" s="26"/>
      <c r="AP88" s="26"/>
      <c r="AQ88" s="300">
        <f t="shared" si="24"/>
        <v>-1280923.2850000001</v>
      </c>
      <c r="AR88" s="329"/>
      <c r="AS88" s="136"/>
      <c r="AT88" s="136"/>
      <c r="AU88" s="13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  <c r="BM88" s="26"/>
      <c r="BN88" s="26"/>
      <c r="BO88" s="26"/>
      <c r="BP88" s="26"/>
      <c r="BQ88" s="26"/>
      <c r="BR88" s="26"/>
      <c r="BS88" s="303"/>
      <c r="BT88" s="304"/>
      <c r="BU88" s="304" t="str">
        <f>F86</f>
        <v>3BR-19</v>
      </c>
      <c r="BV88" s="305">
        <f>D86</f>
        <v>19</v>
      </c>
      <c r="BW88" s="306">
        <f>G86</f>
        <v>138</v>
      </c>
      <c r="BX88" s="306">
        <f>H86</f>
        <v>120</v>
      </c>
      <c r="BY88" s="307">
        <f>O86</f>
        <v>28870662.503600005</v>
      </c>
      <c r="BZ88" s="307">
        <f t="shared" si="64"/>
        <v>3184583000</v>
      </c>
      <c r="CA88" s="307">
        <f t="shared" si="64"/>
        <v>3589533000</v>
      </c>
      <c r="CB88" s="307">
        <f t="shared" si="64"/>
        <v>3810928000</v>
      </c>
      <c r="CC88" s="307">
        <f t="shared" si="64"/>
        <v>4045978000</v>
      </c>
      <c r="CD88" s="307">
        <f>AN86</f>
        <v>4295525000</v>
      </c>
      <c r="CE88" s="26"/>
      <c r="CF88" s="269">
        <f t="shared" si="37"/>
        <v>5297568000</v>
      </c>
      <c r="CG88" s="229">
        <f t="shared" si="37"/>
        <v>5624310000</v>
      </c>
      <c r="CH88" s="45">
        <f t="shared" si="31"/>
        <v>79463520</v>
      </c>
      <c r="CI88" s="45">
        <f t="shared" si="32"/>
        <v>56243100</v>
      </c>
      <c r="CJ88" s="48">
        <f t="shared" si="33"/>
        <v>124942625</v>
      </c>
      <c r="CK88" s="308">
        <f t="shared" si="34"/>
        <v>110540666.66666667</v>
      </c>
    </row>
    <row r="89" spans="1:89" x14ac:dyDescent="0.2">
      <c r="A89" s="3">
        <f t="shared" si="35"/>
        <v>50</v>
      </c>
      <c r="B89" s="288">
        <v>2</v>
      </c>
      <c r="C89" s="289" t="s">
        <v>149</v>
      </c>
      <c r="D89" s="290" t="s">
        <v>28</v>
      </c>
      <c r="E89" s="291"/>
      <c r="F89" s="267" t="s">
        <v>73</v>
      </c>
      <c r="G89" s="292">
        <f t="shared" si="3"/>
        <v>85</v>
      </c>
      <c r="H89" s="292">
        <f t="shared" si="4"/>
        <v>74</v>
      </c>
      <c r="I89" s="293">
        <f t="shared" si="5"/>
        <v>26966806</v>
      </c>
      <c r="J89" s="293">
        <f t="shared" si="6"/>
        <v>1</v>
      </c>
      <c r="K89" s="294">
        <f t="shared" si="7"/>
        <v>1.06</v>
      </c>
      <c r="L89" s="295">
        <f t="shared" si="65"/>
        <v>1</v>
      </c>
      <c r="M89" s="278">
        <f t="shared" si="9"/>
        <v>23886754.874880329</v>
      </c>
      <c r="N89" s="278">
        <f t="shared" si="10"/>
        <v>26924189.27904306</v>
      </c>
      <c r="O89" s="278">
        <f t="shared" si="11"/>
        <v>28584814.360000003</v>
      </c>
      <c r="P89" s="278">
        <f t="shared" si="12"/>
        <v>30347863.162277672</v>
      </c>
      <c r="Q89" s="75">
        <f t="shared" si="13"/>
        <v>28584814.360000003</v>
      </c>
      <c r="R89" s="278">
        <f t="shared" si="13"/>
        <v>30347863.162277672</v>
      </c>
      <c r="S89" s="278">
        <f t="shared" si="14"/>
        <v>32219652.956890158</v>
      </c>
      <c r="T89" s="278"/>
      <c r="U89" s="278">
        <f t="shared" si="15"/>
        <v>1767619860.7411444</v>
      </c>
      <c r="V89" s="278">
        <f t="shared" si="16"/>
        <v>1992390006.6491864</v>
      </c>
      <c r="W89" s="278">
        <f t="shared" si="17"/>
        <v>2115276262.6400003</v>
      </c>
      <c r="X89" s="75">
        <f t="shared" si="18"/>
        <v>2245741874.0085478</v>
      </c>
      <c r="Y89" s="75">
        <f t="shared" si="19"/>
        <v>2115276262.6400003</v>
      </c>
      <c r="Z89" s="278">
        <f t="shared" si="20"/>
        <v>2245741874.0085478</v>
      </c>
      <c r="AA89" s="278">
        <f t="shared" si="36"/>
        <v>2384254318.8098717</v>
      </c>
      <c r="AB89" s="278"/>
      <c r="AC89" s="216" t="str">
        <f t="shared" si="21"/>
        <v>BERTAHAP</v>
      </c>
      <c r="AD89" s="296">
        <f t="shared" si="22"/>
        <v>0</v>
      </c>
      <c r="AE89" s="297">
        <v>2</v>
      </c>
      <c r="AF89" s="298"/>
      <c r="AG89" s="278" t="e">
        <f>IF(AF89&gt;#REF!,"LB","KR")</f>
        <v>#REF!</v>
      </c>
      <c r="AH89" s="298">
        <f t="shared" si="55"/>
        <v>1944382000</v>
      </c>
      <c r="AI89" s="298">
        <f t="shared" si="55"/>
        <v>2191630000</v>
      </c>
      <c r="AJ89" s="298">
        <f t="shared" si="55"/>
        <v>2326804000</v>
      </c>
      <c r="AK89" s="299">
        <f t="shared" si="54"/>
        <v>2470317000</v>
      </c>
      <c r="AL89" s="299">
        <f t="shared" si="54"/>
        <v>2326804000</v>
      </c>
      <c r="AM89" s="298">
        <f t="shared" si="54"/>
        <v>2470317000</v>
      </c>
      <c r="AN89" s="298">
        <f t="shared" si="54"/>
        <v>2622680000</v>
      </c>
      <c r="AO89" s="26"/>
      <c r="AP89" s="26"/>
      <c r="AQ89" s="300">
        <f t="shared" si="24"/>
        <v>-1820259.4049999975</v>
      </c>
      <c r="AR89" s="329"/>
      <c r="AS89" s="136"/>
      <c r="AT89" s="136"/>
      <c r="AU89" s="13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  <c r="BL89" s="26"/>
      <c r="BM89" s="26"/>
      <c r="BN89" s="26"/>
      <c r="BO89" s="26"/>
      <c r="BP89" s="26"/>
      <c r="BQ89" s="26"/>
      <c r="BR89" s="26"/>
      <c r="BS89" s="303">
        <v>13</v>
      </c>
      <c r="BT89" s="328" t="s">
        <v>151</v>
      </c>
      <c r="BU89" s="304" t="str">
        <f>F106</f>
        <v>2BR-5</v>
      </c>
      <c r="BV89" s="305" t="str">
        <f>D106</f>
        <v>05</v>
      </c>
      <c r="BW89" s="306">
        <f>G106</f>
        <v>85</v>
      </c>
      <c r="BX89" s="306">
        <f>H106</f>
        <v>74</v>
      </c>
      <c r="BY89" s="307">
        <f>O106</f>
        <v>28870662.503600005</v>
      </c>
      <c r="BZ89" s="307">
        <f t="shared" ref="BZ89:CC90" si="66">AH106</f>
        <v>1963826000</v>
      </c>
      <c r="CA89" s="307">
        <f t="shared" si="66"/>
        <v>2213546000</v>
      </c>
      <c r="CB89" s="307">
        <f t="shared" si="66"/>
        <v>2350072000</v>
      </c>
      <c r="CC89" s="307">
        <f t="shared" si="66"/>
        <v>2495020000</v>
      </c>
      <c r="CD89" s="307">
        <f>AN106</f>
        <v>2648907000</v>
      </c>
      <c r="CE89" s="26">
        <v>2</v>
      </c>
      <c r="CF89" s="269">
        <f t="shared" si="37"/>
        <v>2466413000</v>
      </c>
      <c r="CG89" s="229">
        <f t="shared" si="37"/>
        <v>2618537000</v>
      </c>
      <c r="CH89" s="45">
        <f t="shared" si="31"/>
        <v>36996195</v>
      </c>
      <c r="CI89" s="45">
        <f t="shared" si="32"/>
        <v>26185370</v>
      </c>
      <c r="CJ89" s="48">
        <f t="shared" si="33"/>
        <v>58170100</v>
      </c>
      <c r="CK89" s="308">
        <f t="shared" si="34"/>
        <v>51464937.5</v>
      </c>
    </row>
    <row r="90" spans="1:89" x14ac:dyDescent="0.2">
      <c r="A90" s="3">
        <f t="shared" si="35"/>
        <v>51</v>
      </c>
      <c r="B90" s="288">
        <v>3</v>
      </c>
      <c r="C90" s="289" t="s">
        <v>149</v>
      </c>
      <c r="D90" s="290" t="s">
        <v>31</v>
      </c>
      <c r="E90" s="291"/>
      <c r="F90" s="267" t="s">
        <v>55</v>
      </c>
      <c r="G90" s="292">
        <f t="shared" si="3"/>
        <v>85</v>
      </c>
      <c r="H90" s="292">
        <f t="shared" si="4"/>
        <v>74</v>
      </c>
      <c r="I90" s="293">
        <f t="shared" si="5"/>
        <v>26966806</v>
      </c>
      <c r="J90" s="293">
        <f t="shared" si="6"/>
        <v>1</v>
      </c>
      <c r="K90" s="294">
        <f t="shared" si="7"/>
        <v>1.06</v>
      </c>
      <c r="L90" s="295">
        <f t="shared" si="65"/>
        <v>1</v>
      </c>
      <c r="M90" s="278">
        <f t="shared" si="9"/>
        <v>23886754.874880329</v>
      </c>
      <c r="N90" s="278">
        <f t="shared" si="10"/>
        <v>26924189.27904306</v>
      </c>
      <c r="O90" s="278">
        <f t="shared" si="11"/>
        <v>28584814.360000003</v>
      </c>
      <c r="P90" s="278">
        <f t="shared" si="12"/>
        <v>30347863.162277672</v>
      </c>
      <c r="Q90" s="75">
        <f t="shared" si="13"/>
        <v>28584814.360000003</v>
      </c>
      <c r="R90" s="278">
        <f t="shared" si="13"/>
        <v>30347863.162277672</v>
      </c>
      <c r="S90" s="278">
        <f t="shared" si="14"/>
        <v>32219652.956890158</v>
      </c>
      <c r="T90" s="278"/>
      <c r="U90" s="278">
        <f t="shared" si="15"/>
        <v>1767619860.7411444</v>
      </c>
      <c r="V90" s="278">
        <f t="shared" si="16"/>
        <v>1992390006.6491864</v>
      </c>
      <c r="W90" s="278">
        <f t="shared" si="17"/>
        <v>2115276262.6400003</v>
      </c>
      <c r="X90" s="75">
        <f t="shared" si="18"/>
        <v>2245741874.0085478</v>
      </c>
      <c r="Y90" s="75">
        <f t="shared" si="19"/>
        <v>2115276262.6400003</v>
      </c>
      <c r="Z90" s="278">
        <f t="shared" si="20"/>
        <v>2245741874.0085478</v>
      </c>
      <c r="AA90" s="278">
        <f t="shared" si="36"/>
        <v>2384254318.8098717</v>
      </c>
      <c r="AB90" s="278"/>
      <c r="AC90" s="216" t="str">
        <f t="shared" si="21"/>
        <v>BERTAHAP</v>
      </c>
      <c r="AD90" s="296">
        <f t="shared" si="22"/>
        <v>0</v>
      </c>
      <c r="AE90" s="297">
        <v>2</v>
      </c>
      <c r="AF90" s="298"/>
      <c r="AG90" s="278" t="e">
        <f>IF(AF90&gt;#REF!,"LB","KR")</f>
        <v>#REF!</v>
      </c>
      <c r="AH90" s="298">
        <f t="shared" si="55"/>
        <v>1944382000</v>
      </c>
      <c r="AI90" s="298">
        <f t="shared" si="55"/>
        <v>2191630000</v>
      </c>
      <c r="AJ90" s="298">
        <f t="shared" si="55"/>
        <v>2326804000</v>
      </c>
      <c r="AK90" s="299">
        <f t="shared" si="54"/>
        <v>2470317000</v>
      </c>
      <c r="AL90" s="299">
        <f t="shared" si="54"/>
        <v>2326804000</v>
      </c>
      <c r="AM90" s="298">
        <f t="shared" si="54"/>
        <v>2470317000</v>
      </c>
      <c r="AN90" s="298">
        <f t="shared" si="54"/>
        <v>2622680000</v>
      </c>
      <c r="AO90" s="26"/>
      <c r="AP90" s="26"/>
      <c r="AQ90" s="300">
        <f t="shared" si="24"/>
        <v>-1820259.4049999975</v>
      </c>
      <c r="AR90" s="329"/>
      <c r="AS90" s="136"/>
      <c r="AT90" s="136"/>
      <c r="AU90" s="13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  <c r="BM90" s="26"/>
      <c r="BN90" s="26"/>
      <c r="BO90" s="26"/>
      <c r="BP90" s="26"/>
      <c r="BQ90" s="26"/>
      <c r="BR90" s="26"/>
      <c r="BS90" s="303"/>
      <c r="BT90" s="304"/>
      <c r="BU90" s="304" t="str">
        <f>F107</f>
        <v>2BR-7</v>
      </c>
      <c r="BV90" s="305" t="str">
        <f>D107</f>
        <v>07</v>
      </c>
      <c r="BW90" s="306">
        <f>G107</f>
        <v>101</v>
      </c>
      <c r="BX90" s="306">
        <f>H107</f>
        <v>90</v>
      </c>
      <c r="BY90" s="307">
        <f>O107</f>
        <v>28870662.503600005</v>
      </c>
      <c r="BZ90" s="307">
        <f t="shared" si="66"/>
        <v>2388437000</v>
      </c>
      <c r="CA90" s="307">
        <f t="shared" si="66"/>
        <v>2692150000</v>
      </c>
      <c r="CB90" s="307">
        <f t="shared" si="66"/>
        <v>2858196000</v>
      </c>
      <c r="CC90" s="307">
        <f t="shared" si="66"/>
        <v>3034483000</v>
      </c>
      <c r="CD90" s="307">
        <f>AN107</f>
        <v>3221644000</v>
      </c>
      <c r="CE90" s="26"/>
      <c r="CF90" s="269">
        <f t="shared" si="37"/>
        <v>2466413000</v>
      </c>
      <c r="CG90" s="229">
        <f t="shared" si="37"/>
        <v>2618537000</v>
      </c>
      <c r="CH90" s="45">
        <f t="shared" si="31"/>
        <v>36996195</v>
      </c>
      <c r="CI90" s="45">
        <f t="shared" si="32"/>
        <v>26185370</v>
      </c>
      <c r="CJ90" s="48">
        <f t="shared" si="33"/>
        <v>58170100</v>
      </c>
      <c r="CK90" s="308">
        <f t="shared" si="34"/>
        <v>51464937.5</v>
      </c>
    </row>
    <row r="91" spans="1:89" x14ac:dyDescent="0.2">
      <c r="A91" s="3">
        <f t="shared" si="35"/>
        <v>52</v>
      </c>
      <c r="B91" s="288">
        <v>4</v>
      </c>
      <c r="C91" s="289" t="s">
        <v>149</v>
      </c>
      <c r="D91" s="290" t="s">
        <v>37</v>
      </c>
      <c r="E91" s="291"/>
      <c r="F91" s="267" t="s">
        <v>57</v>
      </c>
      <c r="G91" s="292">
        <f t="shared" si="3"/>
        <v>101</v>
      </c>
      <c r="H91" s="292">
        <f t="shared" si="4"/>
        <v>90</v>
      </c>
      <c r="I91" s="293">
        <f t="shared" si="5"/>
        <v>26966806</v>
      </c>
      <c r="J91" s="293">
        <f t="shared" si="6"/>
        <v>1</v>
      </c>
      <c r="K91" s="294">
        <f t="shared" si="7"/>
        <v>1.06</v>
      </c>
      <c r="L91" s="295">
        <f t="shared" si="65"/>
        <v>1</v>
      </c>
      <c r="M91" s="278">
        <f t="shared" si="9"/>
        <v>23886754.874880329</v>
      </c>
      <c r="N91" s="278">
        <f t="shared" si="10"/>
        <v>26924189.27904306</v>
      </c>
      <c r="O91" s="278">
        <f t="shared" si="11"/>
        <v>28584814.360000003</v>
      </c>
      <c r="P91" s="278">
        <f t="shared" si="12"/>
        <v>30347863.162277672</v>
      </c>
      <c r="Q91" s="75">
        <f t="shared" si="13"/>
        <v>28584814.360000003</v>
      </c>
      <c r="R91" s="278">
        <f t="shared" si="13"/>
        <v>30347863.162277672</v>
      </c>
      <c r="S91" s="278">
        <f t="shared" si="14"/>
        <v>32219652.956890158</v>
      </c>
      <c r="T91" s="278"/>
      <c r="U91" s="278">
        <f t="shared" si="15"/>
        <v>2149807938.7392297</v>
      </c>
      <c r="V91" s="278">
        <f t="shared" si="16"/>
        <v>2423177035.1138754</v>
      </c>
      <c r="W91" s="278">
        <f t="shared" si="17"/>
        <v>2572633292.4000001</v>
      </c>
      <c r="X91" s="75">
        <f t="shared" si="18"/>
        <v>2731307684.6049905</v>
      </c>
      <c r="Y91" s="75">
        <f t="shared" si="19"/>
        <v>2572633292.4000001</v>
      </c>
      <c r="Z91" s="278">
        <f t="shared" si="20"/>
        <v>2731307684.6049905</v>
      </c>
      <c r="AA91" s="278">
        <f t="shared" si="36"/>
        <v>2899768766.1201143</v>
      </c>
      <c r="AB91" s="278"/>
      <c r="AC91" s="216" t="str">
        <f t="shared" si="21"/>
        <v>BERTAHAP</v>
      </c>
      <c r="AD91" s="296">
        <f t="shared" si="22"/>
        <v>0</v>
      </c>
      <c r="AE91" s="297">
        <v>2</v>
      </c>
      <c r="AF91" s="298"/>
      <c r="AG91" s="278" t="e">
        <f>IF(AF91&gt;#REF!,"LB","KR")</f>
        <v>#REF!</v>
      </c>
      <c r="AH91" s="298">
        <f t="shared" si="55"/>
        <v>2364789000</v>
      </c>
      <c r="AI91" s="298">
        <f t="shared" si="55"/>
        <v>2665495000</v>
      </c>
      <c r="AJ91" s="298">
        <f t="shared" si="55"/>
        <v>2829897000</v>
      </c>
      <c r="AK91" s="299">
        <f t="shared" si="54"/>
        <v>3004439000</v>
      </c>
      <c r="AL91" s="299">
        <f t="shared" si="54"/>
        <v>2829897000</v>
      </c>
      <c r="AM91" s="298">
        <f t="shared" si="54"/>
        <v>3004439000</v>
      </c>
      <c r="AN91" s="298">
        <f t="shared" si="54"/>
        <v>3189746000</v>
      </c>
      <c r="AO91" s="26"/>
      <c r="AP91" s="26"/>
      <c r="AQ91" s="300">
        <f t="shared" si="24"/>
        <v>-1820259.4049999975</v>
      </c>
      <c r="AR91" s="329"/>
      <c r="AS91" s="136"/>
      <c r="AT91" s="136"/>
      <c r="AU91" s="13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303">
        <v>14</v>
      </c>
      <c r="BT91" s="304" t="s">
        <v>142</v>
      </c>
      <c r="BU91" s="304" t="str">
        <f>F69</f>
        <v>3BR-21</v>
      </c>
      <c r="BV91" s="305">
        <f>D69</f>
        <v>21</v>
      </c>
      <c r="BW91" s="306">
        <f>G69</f>
        <v>132</v>
      </c>
      <c r="BX91" s="306">
        <f>H69</f>
        <v>112</v>
      </c>
      <c r="BY91" s="307">
        <f>O69</f>
        <v>29960121.466000002</v>
      </c>
      <c r="BZ91" s="307">
        <f>AH69</f>
        <v>3084439000</v>
      </c>
      <c r="CA91" s="307">
        <f>AI69</f>
        <v>3476655000</v>
      </c>
      <c r="CB91" s="307">
        <f>AJ69</f>
        <v>3691087000</v>
      </c>
      <c r="CC91" s="307">
        <f>AK69</f>
        <v>3918746000</v>
      </c>
      <c r="CD91" s="307">
        <f>AN69</f>
        <v>4160445000</v>
      </c>
      <c r="CE91" s="26">
        <v>6</v>
      </c>
      <c r="CF91" s="269">
        <f t="shared" si="37"/>
        <v>2999691000</v>
      </c>
      <c r="CG91" s="229">
        <f t="shared" si="37"/>
        <v>3184706000</v>
      </c>
      <c r="CH91" s="45">
        <f t="shared" si="31"/>
        <v>44995365</v>
      </c>
      <c r="CI91" s="45">
        <f t="shared" si="32"/>
        <v>31847060</v>
      </c>
      <c r="CJ91" s="48">
        <f t="shared" si="33"/>
        <v>70747425</v>
      </c>
      <c r="CK91" s="308">
        <f t="shared" si="34"/>
        <v>62592479.166666664</v>
      </c>
    </row>
    <row r="92" spans="1:89" x14ac:dyDescent="0.2">
      <c r="A92" s="3">
        <f t="shared" si="35"/>
        <v>53</v>
      </c>
      <c r="B92" s="288">
        <v>5</v>
      </c>
      <c r="C92" s="289" t="s">
        <v>149</v>
      </c>
      <c r="D92" s="290" t="s">
        <v>43</v>
      </c>
      <c r="E92" s="291"/>
      <c r="F92" s="267" t="s">
        <v>59</v>
      </c>
      <c r="G92" s="292">
        <f t="shared" si="3"/>
        <v>101</v>
      </c>
      <c r="H92" s="292">
        <f t="shared" si="4"/>
        <v>90</v>
      </c>
      <c r="I92" s="293">
        <f t="shared" si="5"/>
        <v>26966806</v>
      </c>
      <c r="J92" s="293">
        <f t="shared" si="6"/>
        <v>1</v>
      </c>
      <c r="K92" s="294">
        <f t="shared" si="7"/>
        <v>1.06</v>
      </c>
      <c r="L92" s="295">
        <f t="shared" si="65"/>
        <v>1</v>
      </c>
      <c r="M92" s="278">
        <f t="shared" si="9"/>
        <v>23886754.874880329</v>
      </c>
      <c r="N92" s="278">
        <f t="shared" si="10"/>
        <v>26924189.27904306</v>
      </c>
      <c r="O92" s="278">
        <f t="shared" si="11"/>
        <v>28584814.360000003</v>
      </c>
      <c r="P92" s="278">
        <f t="shared" si="12"/>
        <v>30347863.162277672</v>
      </c>
      <c r="Q92" s="75">
        <f t="shared" si="13"/>
        <v>28584814.360000003</v>
      </c>
      <c r="R92" s="278">
        <f t="shared" si="13"/>
        <v>30347863.162277672</v>
      </c>
      <c r="S92" s="278">
        <f t="shared" si="14"/>
        <v>32219652.956890158</v>
      </c>
      <c r="T92" s="278"/>
      <c r="U92" s="278">
        <f t="shared" si="15"/>
        <v>2149807938.7392297</v>
      </c>
      <c r="V92" s="278">
        <f t="shared" si="16"/>
        <v>2423177035.1138754</v>
      </c>
      <c r="W92" s="278">
        <f t="shared" si="17"/>
        <v>2572633292.4000001</v>
      </c>
      <c r="X92" s="75">
        <f t="shared" si="18"/>
        <v>2731307684.6049905</v>
      </c>
      <c r="Y92" s="75">
        <f t="shared" si="19"/>
        <v>2572633292.4000001</v>
      </c>
      <c r="Z92" s="278">
        <f t="shared" si="20"/>
        <v>2731307684.6049905</v>
      </c>
      <c r="AA92" s="278">
        <f t="shared" si="36"/>
        <v>2899768766.1201143</v>
      </c>
      <c r="AB92" s="278"/>
      <c r="AC92" s="216" t="str">
        <f t="shared" si="21"/>
        <v>BERTAHAP</v>
      </c>
      <c r="AD92" s="296">
        <f t="shared" si="22"/>
        <v>0</v>
      </c>
      <c r="AE92" s="297">
        <v>2</v>
      </c>
      <c r="AF92" s="298"/>
      <c r="AG92" s="278" t="e">
        <f>IF(AF92&gt;#REF!,"LB","KR")</f>
        <v>#REF!</v>
      </c>
      <c r="AH92" s="298">
        <f t="shared" si="55"/>
        <v>2364789000</v>
      </c>
      <c r="AI92" s="298">
        <f t="shared" si="55"/>
        <v>2665495000</v>
      </c>
      <c r="AJ92" s="298">
        <f t="shared" si="55"/>
        <v>2829897000</v>
      </c>
      <c r="AK92" s="299">
        <f t="shared" si="54"/>
        <v>3004439000</v>
      </c>
      <c r="AL92" s="299">
        <f t="shared" si="54"/>
        <v>2829897000</v>
      </c>
      <c r="AM92" s="298">
        <f t="shared" si="54"/>
        <v>3004439000</v>
      </c>
      <c r="AN92" s="298">
        <f t="shared" si="54"/>
        <v>3189746000</v>
      </c>
      <c r="AO92" s="26"/>
      <c r="AP92" s="26"/>
      <c r="AQ92" s="300">
        <f t="shared" si="24"/>
        <v>-1820259.4049999975</v>
      </c>
      <c r="AR92" s="329"/>
      <c r="AS92" s="136"/>
      <c r="AT92" s="136"/>
      <c r="AU92" s="13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"/>
      <c r="BS92" s="303"/>
      <c r="BT92" s="328" t="s">
        <v>52</v>
      </c>
      <c r="BU92" s="304"/>
      <c r="BV92" s="305"/>
      <c r="BW92" s="306"/>
      <c r="BX92" s="306"/>
      <c r="BY92" s="307"/>
      <c r="BZ92" s="307"/>
      <c r="CA92" s="307"/>
      <c r="CB92" s="307"/>
      <c r="CC92" s="307"/>
      <c r="CD92" s="307"/>
      <c r="CE92" s="26"/>
      <c r="CF92" s="269">
        <f t="shared" si="37"/>
        <v>2999691000</v>
      </c>
      <c r="CG92" s="229">
        <f t="shared" si="37"/>
        <v>3184706000</v>
      </c>
      <c r="CH92" s="45">
        <f t="shared" si="31"/>
        <v>44995365</v>
      </c>
      <c r="CI92" s="45">
        <f t="shared" si="32"/>
        <v>31847060</v>
      </c>
      <c r="CJ92" s="48">
        <f t="shared" si="33"/>
        <v>70747425</v>
      </c>
      <c r="CK92" s="308">
        <f t="shared" si="34"/>
        <v>62592479.166666664</v>
      </c>
    </row>
    <row r="93" spans="1:89" x14ac:dyDescent="0.2">
      <c r="A93" s="3">
        <f t="shared" si="35"/>
        <v>54</v>
      </c>
      <c r="B93" s="288">
        <v>6</v>
      </c>
      <c r="C93" s="289" t="s">
        <v>149</v>
      </c>
      <c r="D93" s="288">
        <v>11</v>
      </c>
      <c r="E93" s="291"/>
      <c r="F93" s="267" t="s">
        <v>61</v>
      </c>
      <c r="G93" s="292">
        <f t="shared" si="3"/>
        <v>101</v>
      </c>
      <c r="H93" s="292">
        <f t="shared" si="4"/>
        <v>90</v>
      </c>
      <c r="I93" s="293">
        <f t="shared" si="5"/>
        <v>26966806</v>
      </c>
      <c r="J93" s="293">
        <f t="shared" si="6"/>
        <v>1</v>
      </c>
      <c r="K93" s="294">
        <f t="shared" si="7"/>
        <v>1.06</v>
      </c>
      <c r="L93" s="295">
        <f t="shared" si="65"/>
        <v>1</v>
      </c>
      <c r="M93" s="278">
        <f t="shared" si="9"/>
        <v>23886754.874880329</v>
      </c>
      <c r="N93" s="278">
        <f t="shared" si="10"/>
        <v>26924189.27904306</v>
      </c>
      <c r="O93" s="278">
        <f t="shared" si="11"/>
        <v>28584814.360000003</v>
      </c>
      <c r="P93" s="278">
        <f t="shared" si="12"/>
        <v>30347863.162277672</v>
      </c>
      <c r="Q93" s="75">
        <f t="shared" si="13"/>
        <v>28584814.360000003</v>
      </c>
      <c r="R93" s="278">
        <f t="shared" si="13"/>
        <v>30347863.162277672</v>
      </c>
      <c r="S93" s="278">
        <f t="shared" si="14"/>
        <v>32219652.956890158</v>
      </c>
      <c r="T93" s="278"/>
      <c r="U93" s="278">
        <f t="shared" si="15"/>
        <v>2149807938.7392297</v>
      </c>
      <c r="V93" s="278">
        <f t="shared" si="16"/>
        <v>2423177035.1138754</v>
      </c>
      <c r="W93" s="278">
        <f t="shared" si="17"/>
        <v>2572633292.4000001</v>
      </c>
      <c r="X93" s="75">
        <f t="shared" si="18"/>
        <v>2731307684.6049905</v>
      </c>
      <c r="Y93" s="75">
        <f t="shared" si="19"/>
        <v>2572633292.4000001</v>
      </c>
      <c r="Z93" s="278">
        <f t="shared" si="20"/>
        <v>2731307684.6049905</v>
      </c>
      <c r="AA93" s="278">
        <f t="shared" si="36"/>
        <v>2899768766.1201143</v>
      </c>
      <c r="AB93" s="278"/>
      <c r="AC93" s="216" t="str">
        <f t="shared" si="21"/>
        <v>BERTAHAP</v>
      </c>
      <c r="AD93" s="296">
        <f t="shared" si="22"/>
        <v>0</v>
      </c>
      <c r="AE93" s="297">
        <v>2</v>
      </c>
      <c r="AF93" s="298"/>
      <c r="AG93" s="278" t="e">
        <f>IF(AF93&gt;#REF!,"LB","KR")</f>
        <v>#REF!</v>
      </c>
      <c r="AH93" s="298">
        <f t="shared" si="55"/>
        <v>2364789000</v>
      </c>
      <c r="AI93" s="298">
        <f t="shared" si="55"/>
        <v>2665495000</v>
      </c>
      <c r="AJ93" s="298">
        <f t="shared" si="55"/>
        <v>2829897000</v>
      </c>
      <c r="AK93" s="299">
        <f t="shared" si="54"/>
        <v>3004439000</v>
      </c>
      <c r="AL93" s="299">
        <f t="shared" si="54"/>
        <v>2829897000</v>
      </c>
      <c r="AM93" s="298">
        <f t="shared" si="54"/>
        <v>3004439000</v>
      </c>
      <c r="AN93" s="298">
        <f t="shared" si="54"/>
        <v>3189746000</v>
      </c>
      <c r="AO93" s="26"/>
      <c r="AP93" s="26"/>
      <c r="AQ93" s="300">
        <f t="shared" si="24"/>
        <v>-1820259.4049999975</v>
      </c>
      <c r="AR93" s="329"/>
      <c r="AS93" s="136"/>
      <c r="AT93" s="136"/>
      <c r="AU93" s="13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/>
      <c r="BR93" s="26"/>
      <c r="BS93" s="303">
        <v>15</v>
      </c>
      <c r="BT93" s="304" t="s">
        <v>234</v>
      </c>
      <c r="BU93" s="304" t="str">
        <f t="shared" ref="BU93:BU98" si="67">F70</f>
        <v>3BR-1</v>
      </c>
      <c r="BV93" s="305" t="str">
        <f t="shared" ref="BV93:BV98" si="68">D70</f>
        <v>01</v>
      </c>
      <c r="BW93" s="306">
        <f t="shared" ref="BW93:BX98" si="69">G70</f>
        <v>175</v>
      </c>
      <c r="BX93" s="306">
        <f t="shared" si="69"/>
        <v>156</v>
      </c>
      <c r="BY93" s="307">
        <f t="shared" ref="BY93:BY98" si="70">O70</f>
        <v>29124150.48</v>
      </c>
      <c r="BZ93" s="307">
        <f t="shared" ref="BZ93:CC98" si="71">AH70</f>
        <v>4176307000</v>
      </c>
      <c r="CA93" s="307">
        <f t="shared" si="71"/>
        <v>4707365000</v>
      </c>
      <c r="CB93" s="307">
        <f t="shared" si="71"/>
        <v>4997705000</v>
      </c>
      <c r="CC93" s="307">
        <f t="shared" si="71"/>
        <v>5305952000</v>
      </c>
      <c r="CD93" s="307">
        <f t="shared" ref="CD93:CD98" si="72">AN70</f>
        <v>5633212000</v>
      </c>
      <c r="CE93" s="26">
        <v>3</v>
      </c>
      <c r="CF93" s="269">
        <f t="shared" si="37"/>
        <v>2999691000</v>
      </c>
      <c r="CG93" s="229">
        <f t="shared" si="37"/>
        <v>3184706000</v>
      </c>
      <c r="CH93" s="45">
        <f t="shared" si="31"/>
        <v>44995365</v>
      </c>
      <c r="CI93" s="45">
        <f t="shared" si="32"/>
        <v>31847060</v>
      </c>
      <c r="CJ93" s="48">
        <f t="shared" si="33"/>
        <v>70747425</v>
      </c>
      <c r="CK93" s="308">
        <f t="shared" si="34"/>
        <v>62592479.166666664</v>
      </c>
    </row>
    <row r="94" spans="1:89" x14ac:dyDescent="0.2">
      <c r="A94" s="3">
        <f t="shared" si="35"/>
        <v>55</v>
      </c>
      <c r="B94" s="288">
        <v>7</v>
      </c>
      <c r="C94" s="289" t="s">
        <v>149</v>
      </c>
      <c r="D94" s="288">
        <v>19</v>
      </c>
      <c r="E94" s="291"/>
      <c r="F94" s="267" t="s">
        <v>77</v>
      </c>
      <c r="G94" s="292">
        <f t="shared" si="3"/>
        <v>138</v>
      </c>
      <c r="H94" s="292">
        <f t="shared" si="4"/>
        <v>120</v>
      </c>
      <c r="I94" s="293">
        <f t="shared" si="5"/>
        <v>26966806</v>
      </c>
      <c r="J94" s="293">
        <f t="shared" si="6"/>
        <v>1</v>
      </c>
      <c r="K94" s="294">
        <f t="shared" si="7"/>
        <v>1.06</v>
      </c>
      <c r="L94" s="295">
        <f t="shared" si="65"/>
        <v>1</v>
      </c>
      <c r="M94" s="278">
        <f t="shared" si="9"/>
        <v>23886754.874880329</v>
      </c>
      <c r="N94" s="278">
        <f t="shared" si="10"/>
        <v>26924189.27904306</v>
      </c>
      <c r="O94" s="278">
        <f t="shared" si="11"/>
        <v>28584814.360000003</v>
      </c>
      <c r="P94" s="278">
        <f t="shared" si="12"/>
        <v>30347863.162277672</v>
      </c>
      <c r="Q94" s="75">
        <f t="shared" si="13"/>
        <v>28584814.360000003</v>
      </c>
      <c r="R94" s="278">
        <f t="shared" si="13"/>
        <v>30347863.162277672</v>
      </c>
      <c r="S94" s="278">
        <f t="shared" si="14"/>
        <v>32219652.956890158</v>
      </c>
      <c r="T94" s="278"/>
      <c r="U94" s="278">
        <f t="shared" si="15"/>
        <v>2866410584.9856396</v>
      </c>
      <c r="V94" s="278">
        <f t="shared" si="16"/>
        <v>3230902713.485167</v>
      </c>
      <c r="W94" s="278">
        <f t="shared" si="17"/>
        <v>3430177723.2000003</v>
      </c>
      <c r="X94" s="75">
        <f t="shared" si="18"/>
        <v>3641743579.4733205</v>
      </c>
      <c r="Y94" s="75">
        <f t="shared" si="19"/>
        <v>3430177723.2000003</v>
      </c>
      <c r="Z94" s="278">
        <f t="shared" si="20"/>
        <v>3641743579.4733205</v>
      </c>
      <c r="AA94" s="278">
        <f t="shared" si="36"/>
        <v>3866358354.8268189</v>
      </c>
      <c r="AB94" s="278"/>
      <c r="AC94" s="216" t="str">
        <f t="shared" si="21"/>
        <v>BERTAHAP</v>
      </c>
      <c r="AD94" s="296">
        <f t="shared" si="22"/>
        <v>0</v>
      </c>
      <c r="AE94" s="297">
        <v>2</v>
      </c>
      <c r="AF94" s="298"/>
      <c r="AG94" s="278" t="e">
        <f>IF(AF94&gt;#REF!,"LB","KR")</f>
        <v>#REF!</v>
      </c>
      <c r="AH94" s="298">
        <f t="shared" si="55"/>
        <v>3153052000</v>
      </c>
      <c r="AI94" s="298">
        <f t="shared" si="55"/>
        <v>3553993000</v>
      </c>
      <c r="AJ94" s="298">
        <f t="shared" si="55"/>
        <v>3773196000</v>
      </c>
      <c r="AK94" s="299">
        <f t="shared" si="54"/>
        <v>4005918000</v>
      </c>
      <c r="AL94" s="299">
        <f t="shared" si="54"/>
        <v>3773196000</v>
      </c>
      <c r="AM94" s="298">
        <f t="shared" si="54"/>
        <v>4005918000</v>
      </c>
      <c r="AN94" s="298">
        <f t="shared" si="54"/>
        <v>4252995000</v>
      </c>
      <c r="AO94" s="26"/>
      <c r="AP94" s="26"/>
      <c r="AQ94" s="300">
        <f t="shared" si="24"/>
        <v>-1820259.4049999975</v>
      </c>
      <c r="AR94" s="329"/>
      <c r="AS94" s="136"/>
      <c r="AT94" s="136"/>
      <c r="AU94" s="13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  <c r="BM94" s="26"/>
      <c r="BN94" s="26"/>
      <c r="BO94" s="26"/>
      <c r="BP94" s="26"/>
      <c r="BQ94" s="26"/>
      <c r="BR94" s="26"/>
      <c r="BS94" s="303">
        <v>16</v>
      </c>
      <c r="BT94" s="328" t="s">
        <v>138</v>
      </c>
      <c r="BU94" s="304" t="str">
        <f t="shared" si="67"/>
        <v>2BR-3</v>
      </c>
      <c r="BV94" s="305" t="str">
        <f t="shared" si="68"/>
        <v>03</v>
      </c>
      <c r="BW94" s="306">
        <f t="shared" si="69"/>
        <v>85</v>
      </c>
      <c r="BX94" s="306">
        <f t="shared" si="69"/>
        <v>74</v>
      </c>
      <c r="BY94" s="307">
        <f t="shared" si="70"/>
        <v>28584814.360000003</v>
      </c>
      <c r="BZ94" s="307">
        <f t="shared" si="71"/>
        <v>1944382000</v>
      </c>
      <c r="CA94" s="307">
        <f t="shared" si="71"/>
        <v>2191630000</v>
      </c>
      <c r="CB94" s="307">
        <f t="shared" si="71"/>
        <v>2326804000</v>
      </c>
      <c r="CC94" s="307">
        <f t="shared" si="71"/>
        <v>2470317000</v>
      </c>
      <c r="CD94" s="307">
        <f t="shared" si="72"/>
        <v>2622680000</v>
      </c>
      <c r="CE94" s="26">
        <v>6</v>
      </c>
      <c r="CF94" s="269">
        <f t="shared" si="37"/>
        <v>3999588000</v>
      </c>
      <c r="CG94" s="229">
        <f t="shared" si="37"/>
        <v>4246274000</v>
      </c>
      <c r="CH94" s="45">
        <f t="shared" si="31"/>
        <v>59993820</v>
      </c>
      <c r="CI94" s="45">
        <f t="shared" si="32"/>
        <v>42462740</v>
      </c>
      <c r="CJ94" s="48">
        <f t="shared" si="33"/>
        <v>94329900</v>
      </c>
      <c r="CK94" s="308">
        <f t="shared" si="34"/>
        <v>83456625</v>
      </c>
    </row>
    <row r="95" spans="1:89" x14ac:dyDescent="0.2">
      <c r="A95" s="3">
        <f t="shared" si="35"/>
        <v>56</v>
      </c>
      <c r="B95" s="288">
        <v>8</v>
      </c>
      <c r="C95" s="289" t="s">
        <v>149</v>
      </c>
      <c r="D95" s="288">
        <v>21</v>
      </c>
      <c r="E95" s="291"/>
      <c r="F95" s="267" t="s">
        <v>83</v>
      </c>
      <c r="G95" s="292">
        <f t="shared" si="3"/>
        <v>132</v>
      </c>
      <c r="H95" s="292">
        <f t="shared" si="4"/>
        <v>112</v>
      </c>
      <c r="I95" s="293">
        <f t="shared" si="5"/>
        <v>26966806</v>
      </c>
      <c r="J95" s="293">
        <f t="shared" si="6"/>
        <v>3</v>
      </c>
      <c r="K95" s="294">
        <f t="shared" si="7"/>
        <v>1.1000000000000001</v>
      </c>
      <c r="L95" s="295">
        <f t="shared" si="65"/>
        <v>1</v>
      </c>
      <c r="M95" s="278">
        <f t="shared" si="9"/>
        <v>24788141.851290904</v>
      </c>
      <c r="N95" s="278">
        <f t="shared" si="10"/>
        <v>27940196.421648458</v>
      </c>
      <c r="O95" s="278">
        <f t="shared" si="11"/>
        <v>29663486.600000001</v>
      </c>
      <c r="P95" s="278">
        <f t="shared" si="12"/>
        <v>31493065.545759849</v>
      </c>
      <c r="Q95" s="75">
        <f t="shared" si="13"/>
        <v>29663486.600000001</v>
      </c>
      <c r="R95" s="278">
        <f t="shared" si="13"/>
        <v>31493065.545759849</v>
      </c>
      <c r="S95" s="278">
        <f t="shared" si="14"/>
        <v>33435488.917527519</v>
      </c>
      <c r="T95" s="278"/>
      <c r="U95" s="278">
        <f t="shared" si="15"/>
        <v>2776271887.3445811</v>
      </c>
      <c r="V95" s="278">
        <f t="shared" si="16"/>
        <v>3129301999.2246275</v>
      </c>
      <c r="W95" s="278">
        <f t="shared" si="17"/>
        <v>3322310499.2000003</v>
      </c>
      <c r="X95" s="75">
        <f t="shared" si="18"/>
        <v>3527223341.125103</v>
      </c>
      <c r="Y95" s="75">
        <f t="shared" si="19"/>
        <v>3322310499.2000003</v>
      </c>
      <c r="Z95" s="278">
        <f t="shared" si="20"/>
        <v>3527223341.125103</v>
      </c>
      <c r="AA95" s="278">
        <f t="shared" si="36"/>
        <v>3744774758.763082</v>
      </c>
      <c r="AB95" s="278"/>
      <c r="AC95" s="216" t="str">
        <f t="shared" si="21"/>
        <v>BERTAHAP</v>
      </c>
      <c r="AD95" s="296">
        <f t="shared" si="22"/>
        <v>0</v>
      </c>
      <c r="AE95" s="297">
        <v>2</v>
      </c>
      <c r="AF95" s="298"/>
      <c r="AG95" s="278" t="e">
        <f>IF(AF95&gt;#REF!,"LB","KR")</f>
        <v>#REF!</v>
      </c>
      <c r="AH95" s="298">
        <f t="shared" si="55"/>
        <v>3053900000</v>
      </c>
      <c r="AI95" s="298">
        <f t="shared" si="55"/>
        <v>3442233000</v>
      </c>
      <c r="AJ95" s="298">
        <f t="shared" si="55"/>
        <v>3654542000</v>
      </c>
      <c r="AK95" s="299">
        <f t="shared" si="54"/>
        <v>3879946000</v>
      </c>
      <c r="AL95" s="299">
        <f t="shared" si="54"/>
        <v>3654542000</v>
      </c>
      <c r="AM95" s="298">
        <f t="shared" si="54"/>
        <v>3879946000</v>
      </c>
      <c r="AN95" s="298">
        <f t="shared" si="54"/>
        <v>4119253000</v>
      </c>
      <c r="AO95" s="26"/>
      <c r="AP95" s="26"/>
      <c r="AQ95" s="300">
        <f t="shared" si="24"/>
        <v>-741587.16499999911</v>
      </c>
      <c r="AR95" s="329"/>
      <c r="AS95" s="136"/>
      <c r="AT95" s="136"/>
      <c r="AU95" s="13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311"/>
      <c r="BT95" s="328"/>
      <c r="BU95" s="304" t="str">
        <f t="shared" si="67"/>
        <v>2BR-5</v>
      </c>
      <c r="BV95" s="305" t="str">
        <f t="shared" si="68"/>
        <v>05</v>
      </c>
      <c r="BW95" s="306">
        <f t="shared" si="69"/>
        <v>85</v>
      </c>
      <c r="BX95" s="306">
        <f t="shared" si="69"/>
        <v>74</v>
      </c>
      <c r="BY95" s="307">
        <f t="shared" si="70"/>
        <v>28584814.360000003</v>
      </c>
      <c r="BZ95" s="307">
        <f t="shared" si="71"/>
        <v>1944382000</v>
      </c>
      <c r="CA95" s="307">
        <f t="shared" si="71"/>
        <v>2191630000</v>
      </c>
      <c r="CB95" s="307">
        <f t="shared" si="71"/>
        <v>2326804000</v>
      </c>
      <c r="CC95" s="307">
        <f t="shared" si="71"/>
        <v>2470317000</v>
      </c>
      <c r="CD95" s="307">
        <f t="shared" si="72"/>
        <v>2622680000</v>
      </c>
      <c r="CE95" s="26"/>
      <c r="CF95" s="269">
        <f t="shared" si="37"/>
        <v>3873815000</v>
      </c>
      <c r="CG95" s="229">
        <f t="shared" si="37"/>
        <v>4112743000</v>
      </c>
      <c r="CH95" s="45">
        <f t="shared" si="31"/>
        <v>58107225</v>
      </c>
      <c r="CI95" s="45">
        <f t="shared" si="32"/>
        <v>41127430</v>
      </c>
      <c r="CJ95" s="48">
        <f t="shared" si="33"/>
        <v>91363550</v>
      </c>
      <c r="CK95" s="308">
        <f t="shared" si="34"/>
        <v>80832208.333333328</v>
      </c>
    </row>
    <row r="96" spans="1:89" x14ac:dyDescent="0.2">
      <c r="A96" s="3">
        <f t="shared" si="35"/>
        <v>57</v>
      </c>
      <c r="B96" s="288">
        <v>1</v>
      </c>
      <c r="C96" s="289" t="s">
        <v>152</v>
      </c>
      <c r="D96" s="290" t="s">
        <v>18</v>
      </c>
      <c r="E96" s="291"/>
      <c r="F96" s="267" t="s">
        <v>71</v>
      </c>
      <c r="G96" s="292">
        <f t="shared" si="3"/>
        <v>175</v>
      </c>
      <c r="H96" s="292">
        <f t="shared" si="4"/>
        <v>156</v>
      </c>
      <c r="I96" s="293">
        <f t="shared" si="5"/>
        <v>26966806</v>
      </c>
      <c r="J96" s="293">
        <f t="shared" si="6"/>
        <v>5</v>
      </c>
      <c r="K96" s="294">
        <f t="shared" si="7"/>
        <v>1.08</v>
      </c>
      <c r="L96" s="295">
        <f t="shared" ref="L96:L103" si="73">SUMIF($AN$4:$AN$22,D96,$AZ$4:$AZ$22)</f>
        <v>1</v>
      </c>
      <c r="M96" s="278">
        <f t="shared" si="9"/>
        <v>24337448.363085616</v>
      </c>
      <c r="N96" s="278">
        <f t="shared" si="10"/>
        <v>27432192.850345757</v>
      </c>
      <c r="O96" s="278">
        <f t="shared" si="11"/>
        <v>29124150.48</v>
      </c>
      <c r="P96" s="278">
        <f t="shared" si="12"/>
        <v>30920464.354018759</v>
      </c>
      <c r="Q96" s="75">
        <f t="shared" si="13"/>
        <v>29124150.48</v>
      </c>
      <c r="R96" s="278">
        <f t="shared" si="13"/>
        <v>30920464.354018759</v>
      </c>
      <c r="S96" s="278">
        <f t="shared" si="14"/>
        <v>32827570.937208839</v>
      </c>
      <c r="T96" s="278"/>
      <c r="U96" s="278">
        <f t="shared" si="15"/>
        <v>3796641944.641356</v>
      </c>
      <c r="V96" s="278">
        <f t="shared" si="16"/>
        <v>4279422084.6539383</v>
      </c>
      <c r="W96" s="278">
        <f t="shared" si="17"/>
        <v>4543367474.8800001</v>
      </c>
      <c r="X96" s="75">
        <f t="shared" si="18"/>
        <v>4823592439.2269268</v>
      </c>
      <c r="Y96" s="75">
        <f t="shared" si="19"/>
        <v>4543367474.8800001</v>
      </c>
      <c r="Z96" s="278">
        <f t="shared" si="20"/>
        <v>4823592439.2269268</v>
      </c>
      <c r="AA96" s="278">
        <f t="shared" si="36"/>
        <v>5121101066.2045784</v>
      </c>
      <c r="AB96" s="278"/>
      <c r="AC96" s="216" t="str">
        <f t="shared" si="21"/>
        <v>BERTAHAP</v>
      </c>
      <c r="AD96" s="296">
        <f t="shared" si="22"/>
        <v>0</v>
      </c>
      <c r="AE96" s="297">
        <v>2</v>
      </c>
      <c r="AF96" s="298"/>
      <c r="AG96" s="278" t="e">
        <f>IF(AF96&gt;#REF!,"LB","KR")</f>
        <v>#REF!</v>
      </c>
      <c r="AH96" s="298">
        <f t="shared" si="55"/>
        <v>4176307000</v>
      </c>
      <c r="AI96" s="298">
        <f t="shared" si="55"/>
        <v>4707365000</v>
      </c>
      <c r="AJ96" s="298">
        <f t="shared" si="55"/>
        <v>4997705000</v>
      </c>
      <c r="AK96" s="299">
        <f t="shared" si="54"/>
        <v>5305952000</v>
      </c>
      <c r="AL96" s="299">
        <f t="shared" si="54"/>
        <v>4997705000</v>
      </c>
      <c r="AM96" s="298">
        <f t="shared" si="54"/>
        <v>5305952000</v>
      </c>
      <c r="AN96" s="298">
        <f t="shared" si="54"/>
        <v>5633212000</v>
      </c>
      <c r="AO96" s="26"/>
      <c r="AP96" s="26"/>
      <c r="AQ96" s="300">
        <f t="shared" si="24"/>
        <v>-1280923.2850000001</v>
      </c>
      <c r="AR96" s="329"/>
      <c r="AS96" s="136"/>
      <c r="AT96" s="136"/>
      <c r="AU96" s="13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  <c r="BK96" s="26"/>
      <c r="BL96" s="26"/>
      <c r="BM96" s="26"/>
      <c r="BN96" s="26"/>
      <c r="BO96" s="26"/>
      <c r="BP96" s="26"/>
      <c r="BQ96" s="26"/>
      <c r="BR96" s="26"/>
      <c r="BS96" s="311"/>
      <c r="BT96" s="304"/>
      <c r="BU96" s="304" t="str">
        <f t="shared" si="67"/>
        <v>2BR-7</v>
      </c>
      <c r="BV96" s="305" t="str">
        <f t="shared" si="68"/>
        <v>07</v>
      </c>
      <c r="BW96" s="306">
        <f t="shared" si="69"/>
        <v>101</v>
      </c>
      <c r="BX96" s="306">
        <f t="shared" si="69"/>
        <v>90</v>
      </c>
      <c r="BY96" s="307">
        <f t="shared" si="70"/>
        <v>28584814.360000003</v>
      </c>
      <c r="BZ96" s="307">
        <f t="shared" si="71"/>
        <v>2364789000</v>
      </c>
      <c r="CA96" s="307">
        <f t="shared" si="71"/>
        <v>2665495000</v>
      </c>
      <c r="CB96" s="307">
        <f t="shared" si="71"/>
        <v>2829897000</v>
      </c>
      <c r="CC96" s="307">
        <f t="shared" si="71"/>
        <v>3004439000</v>
      </c>
      <c r="CD96" s="307">
        <f t="shared" si="72"/>
        <v>3189746000</v>
      </c>
      <c r="CE96" s="26"/>
      <c r="CF96" s="269">
        <f t="shared" si="37"/>
        <v>5297568000</v>
      </c>
      <c r="CG96" s="229">
        <f t="shared" si="37"/>
        <v>5624310000</v>
      </c>
      <c r="CH96" s="45">
        <f t="shared" si="31"/>
        <v>79463520</v>
      </c>
      <c r="CI96" s="45">
        <f t="shared" si="32"/>
        <v>56243100</v>
      </c>
      <c r="CJ96" s="48">
        <f t="shared" si="33"/>
        <v>124942625</v>
      </c>
      <c r="CK96" s="308">
        <f t="shared" si="34"/>
        <v>110540666.66666667</v>
      </c>
    </row>
    <row r="97" spans="1:89" x14ac:dyDescent="0.2">
      <c r="A97" s="3">
        <f t="shared" si="35"/>
        <v>58</v>
      </c>
      <c r="B97" s="288">
        <v>2</v>
      </c>
      <c r="C97" s="289" t="s">
        <v>152</v>
      </c>
      <c r="D97" s="290" t="s">
        <v>28</v>
      </c>
      <c r="E97" s="291"/>
      <c r="F97" s="267" t="s">
        <v>73</v>
      </c>
      <c r="G97" s="292">
        <f t="shared" si="3"/>
        <v>85</v>
      </c>
      <c r="H97" s="292">
        <f t="shared" si="4"/>
        <v>74</v>
      </c>
      <c r="I97" s="293">
        <f t="shared" si="5"/>
        <v>26966806</v>
      </c>
      <c r="J97" s="293">
        <f t="shared" si="6"/>
        <v>1</v>
      </c>
      <c r="K97" s="294">
        <f t="shared" si="7"/>
        <v>1.06</v>
      </c>
      <c r="L97" s="295">
        <f t="shared" si="73"/>
        <v>1</v>
      </c>
      <c r="M97" s="278">
        <f t="shared" si="9"/>
        <v>23886754.874880329</v>
      </c>
      <c r="N97" s="278">
        <f t="shared" si="10"/>
        <v>26924189.27904306</v>
      </c>
      <c r="O97" s="278">
        <f t="shared" si="11"/>
        <v>28584814.360000003</v>
      </c>
      <c r="P97" s="278">
        <f t="shared" si="12"/>
        <v>30347863.162277672</v>
      </c>
      <c r="Q97" s="75">
        <f t="shared" si="13"/>
        <v>28584814.360000003</v>
      </c>
      <c r="R97" s="278">
        <f t="shared" si="13"/>
        <v>30347863.162277672</v>
      </c>
      <c r="S97" s="278">
        <f t="shared" si="14"/>
        <v>32219652.956890158</v>
      </c>
      <c r="T97" s="278"/>
      <c r="U97" s="278">
        <f t="shared" si="15"/>
        <v>1767619860.7411444</v>
      </c>
      <c r="V97" s="278">
        <f t="shared" si="16"/>
        <v>1992390006.6491864</v>
      </c>
      <c r="W97" s="278">
        <f t="shared" si="17"/>
        <v>2115276262.6400003</v>
      </c>
      <c r="X97" s="75">
        <f t="shared" si="18"/>
        <v>2245741874.0085478</v>
      </c>
      <c r="Y97" s="75">
        <f t="shared" si="19"/>
        <v>2115276262.6400003</v>
      </c>
      <c r="Z97" s="278">
        <f t="shared" si="20"/>
        <v>2245741874.0085478</v>
      </c>
      <c r="AA97" s="278">
        <f t="shared" si="36"/>
        <v>2384254318.8098717</v>
      </c>
      <c r="AB97" s="278"/>
      <c r="AC97" s="216" t="str">
        <f t="shared" si="21"/>
        <v>BERTAHAP</v>
      </c>
      <c r="AD97" s="296">
        <f t="shared" si="22"/>
        <v>0</v>
      </c>
      <c r="AE97" s="297">
        <v>2</v>
      </c>
      <c r="AF97" s="298"/>
      <c r="AG97" s="278" t="e">
        <f>IF(AF97&gt;#REF!,"LB","KR")</f>
        <v>#REF!</v>
      </c>
      <c r="AH97" s="298">
        <f t="shared" si="55"/>
        <v>1944382000</v>
      </c>
      <c r="AI97" s="298">
        <f t="shared" si="55"/>
        <v>2191630000</v>
      </c>
      <c r="AJ97" s="298">
        <f t="shared" si="55"/>
        <v>2326804000</v>
      </c>
      <c r="AK97" s="299">
        <f t="shared" si="54"/>
        <v>2470317000</v>
      </c>
      <c r="AL97" s="299">
        <f t="shared" si="54"/>
        <v>2326804000</v>
      </c>
      <c r="AM97" s="298">
        <f t="shared" si="54"/>
        <v>2470317000</v>
      </c>
      <c r="AN97" s="298">
        <f t="shared" si="54"/>
        <v>2622680000</v>
      </c>
      <c r="AO97" s="26"/>
      <c r="AP97" s="26"/>
      <c r="AQ97" s="300">
        <f t="shared" si="24"/>
        <v>-1820259.4049999975</v>
      </c>
      <c r="AR97" s="329"/>
      <c r="AS97" s="136"/>
      <c r="AT97" s="136"/>
      <c r="AU97" s="13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311"/>
      <c r="BT97" s="304"/>
      <c r="BU97" s="304" t="str">
        <f t="shared" si="67"/>
        <v>2BR-9</v>
      </c>
      <c r="BV97" s="305" t="str">
        <f t="shared" si="68"/>
        <v>09</v>
      </c>
      <c r="BW97" s="306">
        <f t="shared" si="69"/>
        <v>101</v>
      </c>
      <c r="BX97" s="306">
        <f t="shared" si="69"/>
        <v>90</v>
      </c>
      <c r="BY97" s="307">
        <f t="shared" si="70"/>
        <v>28584814.360000003</v>
      </c>
      <c r="BZ97" s="307">
        <f t="shared" si="71"/>
        <v>2364789000</v>
      </c>
      <c r="CA97" s="307">
        <f t="shared" si="71"/>
        <v>2665495000</v>
      </c>
      <c r="CB97" s="307">
        <f t="shared" si="71"/>
        <v>2829897000</v>
      </c>
      <c r="CC97" s="307">
        <f t="shared" si="71"/>
        <v>3004439000</v>
      </c>
      <c r="CD97" s="307">
        <f t="shared" si="72"/>
        <v>3189746000</v>
      </c>
      <c r="CE97" s="26"/>
      <c r="CF97" s="269">
        <f t="shared" si="37"/>
        <v>2466413000</v>
      </c>
      <c r="CG97" s="229">
        <f t="shared" si="37"/>
        <v>2618537000</v>
      </c>
      <c r="CH97" s="45">
        <f t="shared" si="31"/>
        <v>36996195</v>
      </c>
      <c r="CI97" s="45">
        <f t="shared" si="32"/>
        <v>26185370</v>
      </c>
      <c r="CJ97" s="48">
        <f t="shared" si="33"/>
        <v>58170100</v>
      </c>
      <c r="CK97" s="308">
        <f t="shared" si="34"/>
        <v>51464937.5</v>
      </c>
    </row>
    <row r="98" spans="1:89" x14ac:dyDescent="0.2">
      <c r="A98" s="3">
        <f t="shared" si="35"/>
        <v>59</v>
      </c>
      <c r="B98" s="288">
        <v>3</v>
      </c>
      <c r="C98" s="289" t="s">
        <v>152</v>
      </c>
      <c r="D98" s="290" t="s">
        <v>31</v>
      </c>
      <c r="E98" s="291"/>
      <c r="F98" s="267" t="s">
        <v>55</v>
      </c>
      <c r="G98" s="292">
        <f t="shared" si="3"/>
        <v>85</v>
      </c>
      <c r="H98" s="292">
        <f t="shared" si="4"/>
        <v>74</v>
      </c>
      <c r="I98" s="293">
        <f t="shared" si="5"/>
        <v>26966806</v>
      </c>
      <c r="J98" s="293">
        <f t="shared" si="6"/>
        <v>1</v>
      </c>
      <c r="K98" s="294">
        <f t="shared" si="7"/>
        <v>1.06</v>
      </c>
      <c r="L98" s="295">
        <f t="shared" si="73"/>
        <v>1</v>
      </c>
      <c r="M98" s="278">
        <f t="shared" si="9"/>
        <v>23886754.874880329</v>
      </c>
      <c r="N98" s="278">
        <f t="shared" si="10"/>
        <v>26924189.27904306</v>
      </c>
      <c r="O98" s="278">
        <f t="shared" si="11"/>
        <v>28584814.360000003</v>
      </c>
      <c r="P98" s="278">
        <f t="shared" si="12"/>
        <v>30347863.162277672</v>
      </c>
      <c r="Q98" s="75">
        <f t="shared" si="13"/>
        <v>28584814.360000003</v>
      </c>
      <c r="R98" s="278">
        <f t="shared" si="13"/>
        <v>30347863.162277672</v>
      </c>
      <c r="S98" s="278">
        <f t="shared" si="14"/>
        <v>32219652.956890158</v>
      </c>
      <c r="T98" s="278"/>
      <c r="U98" s="278">
        <f t="shared" si="15"/>
        <v>1767619860.7411444</v>
      </c>
      <c r="V98" s="278">
        <f t="shared" si="16"/>
        <v>1992390006.6491864</v>
      </c>
      <c r="W98" s="278">
        <f t="shared" si="17"/>
        <v>2115276262.6400003</v>
      </c>
      <c r="X98" s="75">
        <f t="shared" si="18"/>
        <v>2245741874.0085478</v>
      </c>
      <c r="Y98" s="75">
        <f t="shared" si="19"/>
        <v>2115276262.6400003</v>
      </c>
      <c r="Z98" s="278">
        <f t="shared" si="20"/>
        <v>2245741874.0085478</v>
      </c>
      <c r="AA98" s="278">
        <f t="shared" si="36"/>
        <v>2384254318.8098717</v>
      </c>
      <c r="AB98" s="278"/>
      <c r="AC98" s="216" t="str">
        <f t="shared" si="21"/>
        <v>BERTAHAP</v>
      </c>
      <c r="AD98" s="296">
        <f t="shared" si="22"/>
        <v>0</v>
      </c>
      <c r="AE98" s="297">
        <v>2</v>
      </c>
      <c r="AF98" s="298"/>
      <c r="AG98" s="278" t="e">
        <f>IF(AF98&gt;#REF!,"LB","KR")</f>
        <v>#REF!</v>
      </c>
      <c r="AH98" s="298">
        <f t="shared" si="55"/>
        <v>1944382000</v>
      </c>
      <c r="AI98" s="298">
        <f t="shared" si="55"/>
        <v>2191630000</v>
      </c>
      <c r="AJ98" s="298">
        <f t="shared" si="55"/>
        <v>2326804000</v>
      </c>
      <c r="AK98" s="299">
        <f t="shared" si="54"/>
        <v>2470317000</v>
      </c>
      <c r="AL98" s="299">
        <f t="shared" si="54"/>
        <v>2326804000</v>
      </c>
      <c r="AM98" s="298">
        <f t="shared" si="54"/>
        <v>2470317000</v>
      </c>
      <c r="AN98" s="298">
        <f t="shared" si="54"/>
        <v>2622680000</v>
      </c>
      <c r="AO98" s="26"/>
      <c r="AP98" s="26"/>
      <c r="AQ98" s="300">
        <f t="shared" si="24"/>
        <v>-1820259.4049999975</v>
      </c>
      <c r="AR98" s="329"/>
      <c r="AS98" s="136"/>
      <c r="AT98" s="136"/>
      <c r="AU98" s="13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311"/>
      <c r="BT98" s="304"/>
      <c r="BU98" s="304" t="str">
        <f t="shared" si="67"/>
        <v>2BR-11</v>
      </c>
      <c r="BV98" s="305">
        <f t="shared" si="68"/>
        <v>11</v>
      </c>
      <c r="BW98" s="306">
        <f t="shared" si="69"/>
        <v>101</v>
      </c>
      <c r="BX98" s="306">
        <f t="shared" si="69"/>
        <v>90</v>
      </c>
      <c r="BY98" s="307">
        <f t="shared" si="70"/>
        <v>28584814.360000003</v>
      </c>
      <c r="BZ98" s="307">
        <f t="shared" si="71"/>
        <v>2364789000</v>
      </c>
      <c r="CA98" s="307">
        <f t="shared" si="71"/>
        <v>2665495000</v>
      </c>
      <c r="CB98" s="307">
        <f t="shared" si="71"/>
        <v>2829897000</v>
      </c>
      <c r="CC98" s="307">
        <f t="shared" si="71"/>
        <v>3004439000</v>
      </c>
      <c r="CD98" s="307">
        <f t="shared" si="72"/>
        <v>3189746000</v>
      </c>
      <c r="CE98" s="26"/>
      <c r="CF98" s="269">
        <f t="shared" si="37"/>
        <v>2466413000</v>
      </c>
      <c r="CG98" s="229">
        <f t="shared" si="37"/>
        <v>2618537000</v>
      </c>
      <c r="CH98" s="45">
        <f t="shared" si="31"/>
        <v>36996195</v>
      </c>
      <c r="CI98" s="45">
        <f t="shared" si="32"/>
        <v>26185370</v>
      </c>
      <c r="CJ98" s="48">
        <f t="shared" si="33"/>
        <v>58170100</v>
      </c>
      <c r="CK98" s="308">
        <f t="shared" si="34"/>
        <v>51464937.5</v>
      </c>
    </row>
    <row r="99" spans="1:89" x14ac:dyDescent="0.2">
      <c r="A99" s="3">
        <f t="shared" si="35"/>
        <v>60</v>
      </c>
      <c r="B99" s="288">
        <v>4</v>
      </c>
      <c r="C99" s="289" t="s">
        <v>152</v>
      </c>
      <c r="D99" s="290" t="s">
        <v>37</v>
      </c>
      <c r="E99" s="291"/>
      <c r="F99" s="267" t="s">
        <v>57</v>
      </c>
      <c r="G99" s="292">
        <f t="shared" si="3"/>
        <v>101</v>
      </c>
      <c r="H99" s="292">
        <f t="shared" si="4"/>
        <v>90</v>
      </c>
      <c r="I99" s="293">
        <f t="shared" si="5"/>
        <v>26966806</v>
      </c>
      <c r="J99" s="293">
        <f t="shared" si="6"/>
        <v>1</v>
      </c>
      <c r="K99" s="294">
        <f t="shared" si="7"/>
        <v>1.06</v>
      </c>
      <c r="L99" s="295">
        <f t="shared" si="73"/>
        <v>1</v>
      </c>
      <c r="M99" s="278">
        <f t="shared" si="9"/>
        <v>23886754.874880329</v>
      </c>
      <c r="N99" s="278">
        <f t="shared" si="10"/>
        <v>26924189.27904306</v>
      </c>
      <c r="O99" s="278">
        <f t="shared" si="11"/>
        <v>28584814.360000003</v>
      </c>
      <c r="P99" s="278">
        <f t="shared" si="12"/>
        <v>30347863.162277672</v>
      </c>
      <c r="Q99" s="75">
        <f t="shared" si="13"/>
        <v>28584814.360000003</v>
      </c>
      <c r="R99" s="278">
        <f t="shared" si="13"/>
        <v>30347863.162277672</v>
      </c>
      <c r="S99" s="278">
        <f t="shared" si="14"/>
        <v>32219652.956890158</v>
      </c>
      <c r="T99" s="278"/>
      <c r="U99" s="278">
        <f t="shared" si="15"/>
        <v>2149807938.7392297</v>
      </c>
      <c r="V99" s="278">
        <f t="shared" si="16"/>
        <v>2423177035.1138754</v>
      </c>
      <c r="W99" s="278">
        <f t="shared" si="17"/>
        <v>2572633292.4000001</v>
      </c>
      <c r="X99" s="75">
        <f t="shared" si="18"/>
        <v>2731307684.6049905</v>
      </c>
      <c r="Y99" s="75">
        <f t="shared" si="19"/>
        <v>2572633292.4000001</v>
      </c>
      <c r="Z99" s="278">
        <f t="shared" si="20"/>
        <v>2731307684.6049905</v>
      </c>
      <c r="AA99" s="278">
        <f t="shared" si="36"/>
        <v>2899768766.1201143</v>
      </c>
      <c r="AB99" s="278"/>
      <c r="AC99" s="216" t="str">
        <f t="shared" si="21"/>
        <v>BERTAHAP</v>
      </c>
      <c r="AD99" s="296">
        <f t="shared" si="22"/>
        <v>0</v>
      </c>
      <c r="AE99" s="297">
        <v>2</v>
      </c>
      <c r="AF99" s="298"/>
      <c r="AG99" s="278" t="e">
        <f>IF(AF99&gt;#REF!,"LB","KR")</f>
        <v>#REF!</v>
      </c>
      <c r="AH99" s="298">
        <f t="shared" si="55"/>
        <v>2364789000</v>
      </c>
      <c r="AI99" s="298">
        <f t="shared" si="55"/>
        <v>2665495000</v>
      </c>
      <c r="AJ99" s="298">
        <f t="shared" si="55"/>
        <v>2829897000</v>
      </c>
      <c r="AK99" s="299">
        <f t="shared" si="54"/>
        <v>3004439000</v>
      </c>
      <c r="AL99" s="299">
        <f t="shared" si="54"/>
        <v>2829897000</v>
      </c>
      <c r="AM99" s="298">
        <f t="shared" si="54"/>
        <v>3004439000</v>
      </c>
      <c r="AN99" s="298">
        <f t="shared" si="54"/>
        <v>3189746000</v>
      </c>
      <c r="AO99" s="26"/>
      <c r="AP99" s="26"/>
      <c r="AQ99" s="300">
        <f t="shared" si="24"/>
        <v>-1820259.4049999975</v>
      </c>
      <c r="AR99" s="329"/>
      <c r="AS99" s="136"/>
      <c r="AT99" s="136"/>
      <c r="AU99" s="13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  <c r="BL99" s="26"/>
      <c r="BM99" s="26"/>
      <c r="BN99" s="26"/>
      <c r="BO99" s="26"/>
      <c r="BP99" s="26"/>
      <c r="BQ99" s="26"/>
      <c r="BR99" s="26"/>
      <c r="BS99" s="311"/>
      <c r="BT99" s="304"/>
      <c r="BU99" s="304" t="str">
        <f>F78</f>
        <v>3BR-19</v>
      </c>
      <c r="BV99" s="305">
        <f>D78</f>
        <v>19</v>
      </c>
      <c r="BW99" s="306">
        <f>G78</f>
        <v>138</v>
      </c>
      <c r="BX99" s="306">
        <f>H78</f>
        <v>120</v>
      </c>
      <c r="BY99" s="307">
        <f>O78</f>
        <v>28584814.360000003</v>
      </c>
      <c r="BZ99" s="307">
        <f>AH78</f>
        <v>3153052000</v>
      </c>
      <c r="CA99" s="307">
        <f>AI78</f>
        <v>3553993000</v>
      </c>
      <c r="CB99" s="307">
        <f>AJ78</f>
        <v>3773196000</v>
      </c>
      <c r="CC99" s="307">
        <f>AK78</f>
        <v>4005918000</v>
      </c>
      <c r="CD99" s="307">
        <f>AN78</f>
        <v>4252995000</v>
      </c>
      <c r="CE99" s="26"/>
      <c r="CF99" s="269">
        <f t="shared" si="37"/>
        <v>2999691000</v>
      </c>
      <c r="CG99" s="229">
        <f t="shared" si="37"/>
        <v>3184706000</v>
      </c>
      <c r="CH99" s="45">
        <f t="shared" si="31"/>
        <v>44995365</v>
      </c>
      <c r="CI99" s="45">
        <f t="shared" si="32"/>
        <v>31847060</v>
      </c>
      <c r="CJ99" s="48">
        <f t="shared" si="33"/>
        <v>70747425</v>
      </c>
      <c r="CK99" s="308">
        <f t="shared" si="34"/>
        <v>62592479.166666664</v>
      </c>
    </row>
    <row r="100" spans="1:89" x14ac:dyDescent="0.2">
      <c r="A100" s="3">
        <f t="shared" si="35"/>
        <v>61</v>
      </c>
      <c r="B100" s="288">
        <v>5</v>
      </c>
      <c r="C100" s="289" t="s">
        <v>152</v>
      </c>
      <c r="D100" s="290" t="s">
        <v>43</v>
      </c>
      <c r="E100" s="291"/>
      <c r="F100" s="267" t="s">
        <v>59</v>
      </c>
      <c r="G100" s="292">
        <f t="shared" si="3"/>
        <v>101</v>
      </c>
      <c r="H100" s="292">
        <f t="shared" si="4"/>
        <v>90</v>
      </c>
      <c r="I100" s="293">
        <f t="shared" si="5"/>
        <v>26966806</v>
      </c>
      <c r="J100" s="293">
        <f t="shared" si="6"/>
        <v>1</v>
      </c>
      <c r="K100" s="294">
        <f t="shared" si="7"/>
        <v>1.06</v>
      </c>
      <c r="L100" s="295">
        <f t="shared" si="73"/>
        <v>1</v>
      </c>
      <c r="M100" s="278">
        <f t="shared" si="9"/>
        <v>23886754.874880329</v>
      </c>
      <c r="N100" s="278">
        <f t="shared" si="10"/>
        <v>26924189.27904306</v>
      </c>
      <c r="O100" s="278">
        <f t="shared" si="11"/>
        <v>28584814.360000003</v>
      </c>
      <c r="P100" s="278">
        <f t="shared" si="12"/>
        <v>30347863.162277672</v>
      </c>
      <c r="Q100" s="75">
        <f t="shared" si="13"/>
        <v>28584814.360000003</v>
      </c>
      <c r="R100" s="278">
        <f t="shared" si="13"/>
        <v>30347863.162277672</v>
      </c>
      <c r="S100" s="278">
        <f t="shared" si="14"/>
        <v>32219652.956890158</v>
      </c>
      <c r="T100" s="278"/>
      <c r="U100" s="278">
        <f t="shared" si="15"/>
        <v>2149807938.7392297</v>
      </c>
      <c r="V100" s="278">
        <f t="shared" si="16"/>
        <v>2423177035.1138754</v>
      </c>
      <c r="W100" s="278">
        <f t="shared" si="17"/>
        <v>2572633292.4000001</v>
      </c>
      <c r="X100" s="75">
        <f t="shared" si="18"/>
        <v>2731307684.6049905</v>
      </c>
      <c r="Y100" s="75">
        <f t="shared" si="19"/>
        <v>2572633292.4000001</v>
      </c>
      <c r="Z100" s="278">
        <f t="shared" si="20"/>
        <v>2731307684.6049905</v>
      </c>
      <c r="AA100" s="278">
        <f t="shared" si="36"/>
        <v>2899768766.1201143</v>
      </c>
      <c r="AB100" s="278"/>
      <c r="AC100" s="216" t="str">
        <f t="shared" si="21"/>
        <v>BERTAHAP</v>
      </c>
      <c r="AD100" s="296">
        <f t="shared" si="22"/>
        <v>0</v>
      </c>
      <c r="AE100" s="297">
        <v>2</v>
      </c>
      <c r="AF100" s="298"/>
      <c r="AG100" s="278" t="e">
        <f>IF(AF100&gt;#REF!,"LB","KR")</f>
        <v>#REF!</v>
      </c>
      <c r="AH100" s="298">
        <f t="shared" si="55"/>
        <v>2364789000</v>
      </c>
      <c r="AI100" s="298">
        <f t="shared" si="55"/>
        <v>2665495000</v>
      </c>
      <c r="AJ100" s="298">
        <f t="shared" si="55"/>
        <v>2829897000</v>
      </c>
      <c r="AK100" s="299">
        <f t="shared" si="54"/>
        <v>3004439000</v>
      </c>
      <c r="AL100" s="299">
        <f t="shared" si="54"/>
        <v>2829897000</v>
      </c>
      <c r="AM100" s="298">
        <f t="shared" si="54"/>
        <v>3004439000</v>
      </c>
      <c r="AN100" s="298">
        <f t="shared" si="54"/>
        <v>3189746000</v>
      </c>
      <c r="AO100" s="26"/>
      <c r="AP100" s="26"/>
      <c r="AQ100" s="300">
        <f t="shared" si="24"/>
        <v>-1820259.4049999975</v>
      </c>
      <c r="AR100" s="329"/>
      <c r="AS100" s="136"/>
      <c r="AT100" s="136"/>
      <c r="AU100" s="13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BM100" s="26"/>
      <c r="BN100" s="26"/>
      <c r="BO100" s="26"/>
      <c r="BP100" s="26"/>
      <c r="BQ100" s="26"/>
      <c r="BR100" s="26"/>
      <c r="BS100" s="303">
        <v>17</v>
      </c>
      <c r="BT100" s="304" t="s">
        <v>140</v>
      </c>
      <c r="BU100" s="304" t="str">
        <f>F89</f>
        <v>2BR-3</v>
      </c>
      <c r="BV100" s="305" t="str">
        <f>D89</f>
        <v>03</v>
      </c>
      <c r="BW100" s="306">
        <f t="shared" ref="BW100:BX103" si="74">G89</f>
        <v>85</v>
      </c>
      <c r="BX100" s="306">
        <f t="shared" si="74"/>
        <v>74</v>
      </c>
      <c r="BY100" s="307">
        <f>O89</f>
        <v>28584814.360000003</v>
      </c>
      <c r="BZ100" s="307">
        <f t="shared" ref="BZ100:CC103" si="75">AH89</f>
        <v>1944382000</v>
      </c>
      <c r="CA100" s="307">
        <f t="shared" si="75"/>
        <v>2191630000</v>
      </c>
      <c r="CB100" s="307">
        <f t="shared" si="75"/>
        <v>2326804000</v>
      </c>
      <c r="CC100" s="307">
        <f t="shared" si="75"/>
        <v>2470317000</v>
      </c>
      <c r="CD100" s="307">
        <f>AN89</f>
        <v>2622680000</v>
      </c>
      <c r="CE100" s="26">
        <v>8</v>
      </c>
      <c r="CF100" s="269">
        <f t="shared" si="37"/>
        <v>2999691000</v>
      </c>
      <c r="CG100" s="229">
        <f t="shared" si="37"/>
        <v>3184706000</v>
      </c>
      <c r="CH100" s="45">
        <f t="shared" si="31"/>
        <v>44995365</v>
      </c>
      <c r="CI100" s="45">
        <f t="shared" si="32"/>
        <v>31847060</v>
      </c>
      <c r="CJ100" s="48">
        <f t="shared" si="33"/>
        <v>70747425</v>
      </c>
      <c r="CK100" s="308">
        <f t="shared" si="34"/>
        <v>62592479.166666664</v>
      </c>
    </row>
    <row r="101" spans="1:89" x14ac:dyDescent="0.2">
      <c r="A101" s="3">
        <f t="shared" si="35"/>
        <v>62</v>
      </c>
      <c r="B101" s="288">
        <v>6</v>
      </c>
      <c r="C101" s="289" t="s">
        <v>152</v>
      </c>
      <c r="D101" s="288">
        <v>11</v>
      </c>
      <c r="E101" s="291"/>
      <c r="F101" s="267" t="s">
        <v>61</v>
      </c>
      <c r="G101" s="292">
        <f t="shared" si="3"/>
        <v>101</v>
      </c>
      <c r="H101" s="292">
        <f t="shared" si="4"/>
        <v>90</v>
      </c>
      <c r="I101" s="293">
        <f t="shared" si="5"/>
        <v>26966806</v>
      </c>
      <c r="J101" s="293">
        <f t="shared" si="6"/>
        <v>1</v>
      </c>
      <c r="K101" s="294">
        <f t="shared" si="7"/>
        <v>1.06</v>
      </c>
      <c r="L101" s="295">
        <f t="shared" si="73"/>
        <v>1</v>
      </c>
      <c r="M101" s="278">
        <f t="shared" si="9"/>
        <v>23886754.874880329</v>
      </c>
      <c r="N101" s="278">
        <f t="shared" si="10"/>
        <v>26924189.27904306</v>
      </c>
      <c r="O101" s="278">
        <f t="shared" si="11"/>
        <v>28584814.360000003</v>
      </c>
      <c r="P101" s="278">
        <f t="shared" si="12"/>
        <v>30347863.162277672</v>
      </c>
      <c r="Q101" s="75">
        <f t="shared" si="13"/>
        <v>28584814.360000003</v>
      </c>
      <c r="R101" s="278">
        <f t="shared" si="13"/>
        <v>30347863.162277672</v>
      </c>
      <c r="S101" s="278">
        <f t="shared" si="14"/>
        <v>32219652.956890158</v>
      </c>
      <c r="T101" s="278"/>
      <c r="U101" s="278">
        <f t="shared" si="15"/>
        <v>2149807938.7392297</v>
      </c>
      <c r="V101" s="278">
        <f t="shared" si="16"/>
        <v>2423177035.1138754</v>
      </c>
      <c r="W101" s="278">
        <f t="shared" si="17"/>
        <v>2572633292.4000001</v>
      </c>
      <c r="X101" s="75">
        <f t="shared" si="18"/>
        <v>2731307684.6049905</v>
      </c>
      <c r="Y101" s="75">
        <f t="shared" si="19"/>
        <v>2572633292.4000001</v>
      </c>
      <c r="Z101" s="278">
        <f t="shared" si="20"/>
        <v>2731307684.6049905</v>
      </c>
      <c r="AA101" s="278">
        <f t="shared" si="36"/>
        <v>2899768766.1201143</v>
      </c>
      <c r="AB101" s="278"/>
      <c r="AC101" s="216" t="str">
        <f t="shared" si="21"/>
        <v>BERTAHAP</v>
      </c>
      <c r="AD101" s="296">
        <f t="shared" si="22"/>
        <v>0</v>
      </c>
      <c r="AE101" s="297">
        <v>2</v>
      </c>
      <c r="AF101" s="298"/>
      <c r="AG101" s="278" t="e">
        <f>IF(AF101&gt;#REF!,"LB","KR")</f>
        <v>#REF!</v>
      </c>
      <c r="AH101" s="298">
        <f t="shared" si="55"/>
        <v>2364789000</v>
      </c>
      <c r="AI101" s="298">
        <f t="shared" si="55"/>
        <v>2665495000</v>
      </c>
      <c r="AJ101" s="298">
        <f t="shared" si="55"/>
        <v>2829897000</v>
      </c>
      <c r="AK101" s="299">
        <f t="shared" si="54"/>
        <v>3004439000</v>
      </c>
      <c r="AL101" s="299">
        <f t="shared" si="54"/>
        <v>2829897000</v>
      </c>
      <c r="AM101" s="298">
        <f t="shared" si="54"/>
        <v>3004439000</v>
      </c>
      <c r="AN101" s="298">
        <f t="shared" si="54"/>
        <v>3189746000</v>
      </c>
      <c r="AO101" s="26"/>
      <c r="AP101" s="26"/>
      <c r="AQ101" s="300">
        <f t="shared" si="24"/>
        <v>-1820259.4049999975</v>
      </c>
      <c r="AR101" s="329"/>
      <c r="AS101" s="136"/>
      <c r="AT101" s="136"/>
      <c r="AU101" s="13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  <c r="BN101" s="26"/>
      <c r="BO101" s="26"/>
      <c r="BP101" s="26"/>
      <c r="BQ101" s="26"/>
      <c r="BR101" s="26"/>
      <c r="BS101" s="303"/>
      <c r="BT101" s="304"/>
      <c r="BU101" s="304" t="str">
        <f>F90</f>
        <v>2BR-5</v>
      </c>
      <c r="BV101" s="305" t="str">
        <f>D90</f>
        <v>05</v>
      </c>
      <c r="BW101" s="306">
        <f t="shared" si="74"/>
        <v>85</v>
      </c>
      <c r="BX101" s="306">
        <f t="shared" si="74"/>
        <v>74</v>
      </c>
      <c r="BY101" s="307">
        <f>O90</f>
        <v>28584814.360000003</v>
      </c>
      <c r="BZ101" s="307">
        <f t="shared" si="75"/>
        <v>1944382000</v>
      </c>
      <c r="CA101" s="307">
        <f t="shared" si="75"/>
        <v>2191630000</v>
      </c>
      <c r="CB101" s="307">
        <f t="shared" si="75"/>
        <v>2326804000</v>
      </c>
      <c r="CC101" s="307">
        <f t="shared" si="75"/>
        <v>2470317000</v>
      </c>
      <c r="CD101" s="307">
        <f>AN90</f>
        <v>2622680000</v>
      </c>
      <c r="CE101" s="26"/>
      <c r="CF101" s="269">
        <f t="shared" si="37"/>
        <v>2999691000</v>
      </c>
      <c r="CG101" s="229">
        <f t="shared" si="37"/>
        <v>3184706000</v>
      </c>
      <c r="CH101" s="45">
        <f t="shared" si="31"/>
        <v>44995365</v>
      </c>
      <c r="CI101" s="45">
        <f t="shared" si="32"/>
        <v>31847060</v>
      </c>
      <c r="CJ101" s="48">
        <f t="shared" si="33"/>
        <v>70747425</v>
      </c>
      <c r="CK101" s="308">
        <f t="shared" si="34"/>
        <v>62592479.166666664</v>
      </c>
    </row>
    <row r="102" spans="1:89" x14ac:dyDescent="0.2">
      <c r="A102" s="3">
        <f t="shared" si="35"/>
        <v>63</v>
      </c>
      <c r="B102" s="288">
        <v>7</v>
      </c>
      <c r="C102" s="289" t="s">
        <v>152</v>
      </c>
      <c r="D102" s="288">
        <v>19</v>
      </c>
      <c r="E102" s="291"/>
      <c r="F102" s="267" t="s">
        <v>77</v>
      </c>
      <c r="G102" s="292">
        <f t="shared" si="3"/>
        <v>138</v>
      </c>
      <c r="H102" s="292">
        <f t="shared" si="4"/>
        <v>120</v>
      </c>
      <c r="I102" s="293">
        <f t="shared" si="5"/>
        <v>26966806</v>
      </c>
      <c r="J102" s="293">
        <f t="shared" si="6"/>
        <v>1</v>
      </c>
      <c r="K102" s="294">
        <f t="shared" si="7"/>
        <v>1.06</v>
      </c>
      <c r="L102" s="295">
        <f t="shared" si="73"/>
        <v>1</v>
      </c>
      <c r="M102" s="278">
        <f t="shared" si="9"/>
        <v>23886754.874880329</v>
      </c>
      <c r="N102" s="278">
        <f t="shared" si="10"/>
        <v>26924189.27904306</v>
      </c>
      <c r="O102" s="278">
        <f t="shared" si="11"/>
        <v>28584814.360000003</v>
      </c>
      <c r="P102" s="278">
        <f t="shared" si="12"/>
        <v>30347863.162277672</v>
      </c>
      <c r="Q102" s="75">
        <f t="shared" si="13"/>
        <v>28584814.360000003</v>
      </c>
      <c r="R102" s="278">
        <f t="shared" si="13"/>
        <v>30347863.162277672</v>
      </c>
      <c r="S102" s="278">
        <f t="shared" si="14"/>
        <v>32219652.956890158</v>
      </c>
      <c r="T102" s="278"/>
      <c r="U102" s="278">
        <f t="shared" si="15"/>
        <v>2866410584.9856396</v>
      </c>
      <c r="V102" s="278">
        <f t="shared" si="16"/>
        <v>3230902713.485167</v>
      </c>
      <c r="W102" s="278">
        <f t="shared" si="17"/>
        <v>3430177723.2000003</v>
      </c>
      <c r="X102" s="75">
        <f t="shared" si="18"/>
        <v>3641743579.4733205</v>
      </c>
      <c r="Y102" s="75">
        <f t="shared" si="19"/>
        <v>3430177723.2000003</v>
      </c>
      <c r="Z102" s="278">
        <f t="shared" si="20"/>
        <v>3641743579.4733205</v>
      </c>
      <c r="AA102" s="278">
        <f t="shared" si="36"/>
        <v>3866358354.8268189</v>
      </c>
      <c r="AB102" s="278"/>
      <c r="AC102" s="216" t="str">
        <f t="shared" si="21"/>
        <v>BERTAHAP</v>
      </c>
      <c r="AD102" s="296">
        <f t="shared" si="22"/>
        <v>0</v>
      </c>
      <c r="AE102" s="297">
        <v>2</v>
      </c>
      <c r="AF102" s="298"/>
      <c r="AG102" s="278" t="e">
        <f>IF(AF102&gt;#REF!,"LB","KR")</f>
        <v>#REF!</v>
      </c>
      <c r="AH102" s="298">
        <f t="shared" si="55"/>
        <v>3153052000</v>
      </c>
      <c r="AI102" s="298">
        <f t="shared" si="55"/>
        <v>3553993000</v>
      </c>
      <c r="AJ102" s="298">
        <f t="shared" si="55"/>
        <v>3773196000</v>
      </c>
      <c r="AK102" s="299">
        <f t="shared" si="54"/>
        <v>4005918000</v>
      </c>
      <c r="AL102" s="299">
        <f t="shared" si="54"/>
        <v>3773196000</v>
      </c>
      <c r="AM102" s="298">
        <f t="shared" si="54"/>
        <v>4005918000</v>
      </c>
      <c r="AN102" s="298">
        <f t="shared" si="54"/>
        <v>4252995000</v>
      </c>
      <c r="AO102" s="26"/>
      <c r="AP102" s="26"/>
      <c r="AQ102" s="300">
        <f t="shared" si="24"/>
        <v>-1820259.4049999975</v>
      </c>
      <c r="AR102" s="329"/>
      <c r="AS102" s="136"/>
      <c r="AT102" s="136"/>
      <c r="AU102" s="13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  <c r="BM102" s="26"/>
      <c r="BN102" s="26"/>
      <c r="BO102" s="26"/>
      <c r="BP102" s="26"/>
      <c r="BQ102" s="26"/>
      <c r="BR102" s="26"/>
      <c r="BS102" s="303"/>
      <c r="BT102" s="328"/>
      <c r="BU102" s="304" t="str">
        <f>F91</f>
        <v>2BR-7</v>
      </c>
      <c r="BV102" s="305" t="str">
        <f>D91</f>
        <v>07</v>
      </c>
      <c r="BW102" s="306">
        <f t="shared" si="74"/>
        <v>101</v>
      </c>
      <c r="BX102" s="306">
        <f t="shared" si="74"/>
        <v>90</v>
      </c>
      <c r="BY102" s="307">
        <f>O91</f>
        <v>28584814.360000003</v>
      </c>
      <c r="BZ102" s="307">
        <f t="shared" si="75"/>
        <v>2364789000</v>
      </c>
      <c r="CA102" s="307">
        <f t="shared" si="75"/>
        <v>2665495000</v>
      </c>
      <c r="CB102" s="307">
        <f t="shared" si="75"/>
        <v>2829897000</v>
      </c>
      <c r="CC102" s="307">
        <f t="shared" si="75"/>
        <v>3004439000</v>
      </c>
      <c r="CD102" s="307">
        <f>AN91</f>
        <v>3189746000</v>
      </c>
      <c r="CE102" s="26"/>
      <c r="CF102" s="269">
        <f t="shared" si="37"/>
        <v>3999588000</v>
      </c>
      <c r="CG102" s="229">
        <f t="shared" si="37"/>
        <v>4246274000</v>
      </c>
      <c r="CH102" s="45">
        <f t="shared" si="31"/>
        <v>59993820</v>
      </c>
      <c r="CI102" s="45">
        <f t="shared" si="32"/>
        <v>42462740</v>
      </c>
      <c r="CJ102" s="48">
        <f t="shared" si="33"/>
        <v>94329900</v>
      </c>
      <c r="CK102" s="308">
        <f t="shared" si="34"/>
        <v>83456625</v>
      </c>
    </row>
    <row r="103" spans="1:89" x14ac:dyDescent="0.2">
      <c r="A103" s="3">
        <f t="shared" si="35"/>
        <v>64</v>
      </c>
      <c r="B103" s="288">
        <v>8</v>
      </c>
      <c r="C103" s="289" t="s">
        <v>152</v>
      </c>
      <c r="D103" s="288">
        <v>21</v>
      </c>
      <c r="E103" s="291"/>
      <c r="F103" s="267" t="s">
        <v>83</v>
      </c>
      <c r="G103" s="292">
        <f t="shared" si="3"/>
        <v>132</v>
      </c>
      <c r="H103" s="292">
        <f t="shared" si="4"/>
        <v>112</v>
      </c>
      <c r="I103" s="293">
        <f t="shared" si="5"/>
        <v>26966806</v>
      </c>
      <c r="J103" s="293">
        <f t="shared" si="6"/>
        <v>3</v>
      </c>
      <c r="K103" s="294">
        <f t="shared" si="7"/>
        <v>1.1000000000000001</v>
      </c>
      <c r="L103" s="295">
        <f t="shared" si="73"/>
        <v>1</v>
      </c>
      <c r="M103" s="278">
        <f t="shared" si="9"/>
        <v>24788141.851290904</v>
      </c>
      <c r="N103" s="278">
        <f t="shared" si="10"/>
        <v>27940196.421648458</v>
      </c>
      <c r="O103" s="278">
        <f t="shared" si="11"/>
        <v>29663486.600000001</v>
      </c>
      <c r="P103" s="278">
        <f t="shared" si="12"/>
        <v>31493065.545759849</v>
      </c>
      <c r="Q103" s="75">
        <f t="shared" si="13"/>
        <v>29663486.600000001</v>
      </c>
      <c r="R103" s="278">
        <f t="shared" si="13"/>
        <v>31493065.545759849</v>
      </c>
      <c r="S103" s="278">
        <f t="shared" si="14"/>
        <v>33435488.917527519</v>
      </c>
      <c r="T103" s="278"/>
      <c r="U103" s="278">
        <f t="shared" si="15"/>
        <v>2776271887.3445811</v>
      </c>
      <c r="V103" s="278">
        <f t="shared" si="16"/>
        <v>3129301999.2246275</v>
      </c>
      <c r="W103" s="278">
        <f t="shared" si="17"/>
        <v>3322310499.2000003</v>
      </c>
      <c r="X103" s="75">
        <f t="shared" si="18"/>
        <v>3527223341.125103</v>
      </c>
      <c r="Y103" s="75">
        <f t="shared" si="19"/>
        <v>3322310499.2000003</v>
      </c>
      <c r="Z103" s="278">
        <f t="shared" si="20"/>
        <v>3527223341.125103</v>
      </c>
      <c r="AA103" s="278">
        <f t="shared" si="36"/>
        <v>3744774758.763082</v>
      </c>
      <c r="AB103" s="278"/>
      <c r="AC103" s="216" t="str">
        <f t="shared" si="21"/>
        <v>BERTAHAP</v>
      </c>
      <c r="AD103" s="296">
        <f t="shared" si="22"/>
        <v>0</v>
      </c>
      <c r="AE103" s="297">
        <v>2</v>
      </c>
      <c r="AF103" s="298"/>
      <c r="AG103" s="278" t="e">
        <f>IF(AF103&gt;#REF!,"LB","KR")</f>
        <v>#REF!</v>
      </c>
      <c r="AH103" s="298">
        <f t="shared" si="55"/>
        <v>3053900000</v>
      </c>
      <c r="AI103" s="298">
        <f t="shared" si="55"/>
        <v>3442233000</v>
      </c>
      <c r="AJ103" s="298">
        <f t="shared" si="55"/>
        <v>3654542000</v>
      </c>
      <c r="AK103" s="299">
        <f t="shared" si="54"/>
        <v>3879946000</v>
      </c>
      <c r="AL103" s="299">
        <f t="shared" si="54"/>
        <v>3654542000</v>
      </c>
      <c r="AM103" s="298">
        <f t="shared" si="54"/>
        <v>3879946000</v>
      </c>
      <c r="AN103" s="298">
        <f t="shared" si="54"/>
        <v>4119253000</v>
      </c>
      <c r="AO103" s="26"/>
      <c r="AP103" s="26"/>
      <c r="AQ103" s="300">
        <f t="shared" si="24"/>
        <v>-741587.16499999911</v>
      </c>
      <c r="AR103" s="329"/>
      <c r="AS103" s="136"/>
      <c r="AT103" s="136"/>
      <c r="AU103" s="13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  <c r="BO103" s="26"/>
      <c r="BP103" s="26"/>
      <c r="BQ103" s="26"/>
      <c r="BR103" s="26"/>
      <c r="BS103" s="303"/>
      <c r="BT103" s="328"/>
      <c r="BU103" s="304" t="str">
        <f>F92</f>
        <v>2BR-9</v>
      </c>
      <c r="BV103" s="305" t="str">
        <f>D92</f>
        <v>09</v>
      </c>
      <c r="BW103" s="306">
        <f t="shared" si="74"/>
        <v>101</v>
      </c>
      <c r="BX103" s="306">
        <f t="shared" si="74"/>
        <v>90</v>
      </c>
      <c r="BY103" s="307">
        <f>O92</f>
        <v>28584814.360000003</v>
      </c>
      <c r="BZ103" s="307">
        <f t="shared" si="75"/>
        <v>2364789000</v>
      </c>
      <c r="CA103" s="307">
        <f t="shared" si="75"/>
        <v>2665495000</v>
      </c>
      <c r="CB103" s="307">
        <f t="shared" si="75"/>
        <v>2829897000</v>
      </c>
      <c r="CC103" s="307">
        <f t="shared" si="75"/>
        <v>3004439000</v>
      </c>
      <c r="CD103" s="307">
        <f>AN92</f>
        <v>3189746000</v>
      </c>
      <c r="CE103" s="26"/>
      <c r="CF103" s="269">
        <f t="shared" si="37"/>
        <v>3873815000</v>
      </c>
      <c r="CG103" s="229">
        <f t="shared" si="37"/>
        <v>4112743000</v>
      </c>
      <c r="CH103" s="45">
        <f t="shared" si="31"/>
        <v>58107225</v>
      </c>
      <c r="CI103" s="45">
        <f t="shared" si="32"/>
        <v>41127430</v>
      </c>
      <c r="CJ103" s="48">
        <f t="shared" si="33"/>
        <v>91363550</v>
      </c>
      <c r="CK103" s="308">
        <f t="shared" si="34"/>
        <v>80832208.333333328</v>
      </c>
    </row>
    <row r="104" spans="1:89" x14ac:dyDescent="0.2">
      <c r="A104" s="3">
        <f t="shared" si="35"/>
        <v>65</v>
      </c>
      <c r="B104" s="288">
        <v>1</v>
      </c>
      <c r="C104" s="289" t="s">
        <v>155</v>
      </c>
      <c r="D104" s="290" t="s">
        <v>18</v>
      </c>
      <c r="E104" s="291"/>
      <c r="F104" s="267" t="s">
        <v>71</v>
      </c>
      <c r="G104" s="292">
        <f t="shared" ref="G104:G167" si="76">SUMIF($V$10:$V$28,F104,$AA$10:$AA$28)</f>
        <v>175</v>
      </c>
      <c r="H104" s="292">
        <f t="shared" ref="H104:H167" si="77">SUMIF($V$10:$V$28,F104,$X$10:$X$28)</f>
        <v>156</v>
      </c>
      <c r="I104" s="293">
        <f t="shared" ref="I104:I167" si="78">$I$27</f>
        <v>26966806</v>
      </c>
      <c r="J104" s="293">
        <f t="shared" ref="J104:J167" si="79">SUMIF($AN$4:$AN$22,D104,$AO$4:$AO$22)</f>
        <v>5</v>
      </c>
      <c r="K104" s="294">
        <f t="shared" ref="K104:K167" si="80">IF(J104=$AJ$25,$AI$25,IF(J104=$AJ$26,$AI$26,IF(J104=$AJ$27,$AI$27,IF(J104=$AJ$28,$AI$28,IF(J104=$AJ$29,$AI$29,IF(J104=$AJ$30,$AI$30))))))</f>
        <v>1.08</v>
      </c>
      <c r="L104" s="337">
        <f t="shared" ref="L104:L113" si="81">SUMIF($AN$4:$AN$22,D104,$BE$4:$BE$22)</f>
        <v>1.01</v>
      </c>
      <c r="M104" s="278">
        <f t="shared" ref="M104:M167" si="82">$O104/(1+6%/12)^36</f>
        <v>24580822.846716471</v>
      </c>
      <c r="N104" s="278">
        <f t="shared" ref="N104:N167" si="83">$O104/(1+6%/12)^12</f>
        <v>27706514.778849214</v>
      </c>
      <c r="O104" s="278">
        <f t="shared" ref="O104:O167" si="84">$I$27*K104*L104</f>
        <v>29415391.9848</v>
      </c>
      <c r="P104" s="278">
        <f t="shared" ref="P104:P167" si="85">$O104*(1+6%/12)^12</f>
        <v>31229668.997558944</v>
      </c>
      <c r="Q104" s="75">
        <f t="shared" ref="Q104:R167" si="86">O104</f>
        <v>29415391.9848</v>
      </c>
      <c r="R104" s="278">
        <f t="shared" si="86"/>
        <v>31229668.997558944</v>
      </c>
      <c r="S104" s="278">
        <f t="shared" ref="S104:S167" si="87">$O104*(1+6%/12)^24</f>
        <v>33155846.646580923</v>
      </c>
      <c r="T104" s="278"/>
      <c r="U104" s="278">
        <f t="shared" ref="U104:U167" si="88">M104*H104</f>
        <v>3834608364.0877695</v>
      </c>
      <c r="V104" s="278">
        <f t="shared" ref="V104:V167" si="89">N104*H104</f>
        <v>4322216305.5004778</v>
      </c>
      <c r="W104" s="278">
        <f t="shared" ref="W104:W167" si="90">O104*H104</f>
        <v>4588801149.6288004</v>
      </c>
      <c r="X104" s="75">
        <f t="shared" ref="X104:X167" si="91">P104*H104</f>
        <v>4871828363.619195</v>
      </c>
      <c r="Y104" s="75">
        <f t="shared" ref="Y104:Y167" si="92">Q104*H104</f>
        <v>4588801149.6288004</v>
      </c>
      <c r="Z104" s="278">
        <f t="shared" ref="Z104:Z167" si="93">R104*H104</f>
        <v>4871828363.619195</v>
      </c>
      <c r="AA104" s="278">
        <f t="shared" si="36"/>
        <v>5172312076.8666239</v>
      </c>
      <c r="AB104" s="278"/>
      <c r="AC104" s="216" t="str">
        <f t="shared" ref="AC104:AC167" si="94">IF(AE104=$H$32,$M$32,IF(AE104=$H$33,$M$33,IF(AE104=$H$34,$M$34)))</f>
        <v>BERTAHAP</v>
      </c>
      <c r="AD104" s="296">
        <f t="shared" ref="AD104:AD167" si="95">IF(AC104=$M$32,$N$32,IF(AC104=$M$33,$N$33,$N$34))</f>
        <v>0</v>
      </c>
      <c r="AE104" s="297">
        <v>2</v>
      </c>
      <c r="AF104" s="298"/>
      <c r="AG104" s="278" t="e">
        <f>IF(AF104&gt;#REF!,"LB","KR")</f>
        <v>#REF!</v>
      </c>
      <c r="AH104" s="298">
        <f t="shared" si="55"/>
        <v>4218070000</v>
      </c>
      <c r="AI104" s="298">
        <f t="shared" si="55"/>
        <v>4754438000</v>
      </c>
      <c r="AJ104" s="298">
        <f t="shared" si="55"/>
        <v>5047682000</v>
      </c>
      <c r="AK104" s="299">
        <f t="shared" si="54"/>
        <v>5359012000</v>
      </c>
      <c r="AL104" s="299">
        <f t="shared" si="54"/>
        <v>5047682000</v>
      </c>
      <c r="AM104" s="298">
        <f t="shared" si="54"/>
        <v>5359012000</v>
      </c>
      <c r="AN104" s="298">
        <f t="shared" si="54"/>
        <v>5689544000</v>
      </c>
      <c r="AO104" s="26"/>
      <c r="AP104" s="26"/>
      <c r="AQ104" s="300">
        <f t="shared" ref="AQ104:AQ167" si="96">O104-$O$318</f>
        <v>-989681.78020000085</v>
      </c>
      <c r="AR104" s="329"/>
      <c r="AS104" s="136"/>
      <c r="AT104" s="136"/>
      <c r="AU104" s="13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  <c r="BM104" s="26"/>
      <c r="BN104" s="26"/>
      <c r="BO104" s="26"/>
      <c r="BP104" s="26"/>
      <c r="BQ104" s="26"/>
      <c r="BR104" s="26"/>
      <c r="BS104" s="303">
        <v>18</v>
      </c>
      <c r="BT104" s="304" t="s">
        <v>234</v>
      </c>
      <c r="BU104" s="304" t="str">
        <f>F79</f>
        <v>3BR-21</v>
      </c>
      <c r="BV104" s="305">
        <f>D79</f>
        <v>21</v>
      </c>
      <c r="BW104" s="306">
        <f>G79</f>
        <v>132</v>
      </c>
      <c r="BX104" s="306">
        <f>H79</f>
        <v>112</v>
      </c>
      <c r="BY104" s="307">
        <f>O79</f>
        <v>29663486.600000001</v>
      </c>
      <c r="BZ104" s="307">
        <f>AH79</f>
        <v>3053900000</v>
      </c>
      <c r="CA104" s="307">
        <f>AI79</f>
        <v>3442233000</v>
      </c>
      <c r="CB104" s="307">
        <f>AJ79</f>
        <v>3654542000</v>
      </c>
      <c r="CC104" s="307">
        <f>AK79</f>
        <v>3879946000</v>
      </c>
      <c r="CD104" s="307">
        <f>AN79</f>
        <v>4119253000</v>
      </c>
      <c r="CE104" s="26">
        <v>3</v>
      </c>
      <c r="CF104" s="269">
        <f t="shared" si="37"/>
        <v>5350543000</v>
      </c>
      <c r="CG104" s="229">
        <f t="shared" si="37"/>
        <v>5680553000</v>
      </c>
      <c r="CH104" s="45">
        <f t="shared" ref="CH104:CH167" si="97">(CF104*90%)*40%/24</f>
        <v>80258145</v>
      </c>
      <c r="CI104" s="45">
        <f t="shared" ref="CI104:CI167" si="98">(CG104*90%)*40%/36</f>
        <v>56805530</v>
      </c>
      <c r="CJ104" s="48">
        <f t="shared" ref="CJ104:CJ167" si="99">(AJ104*90%)/36</f>
        <v>126192050</v>
      </c>
      <c r="CK104" s="308">
        <f t="shared" ref="CK104:CK167" si="100">AK104/48</f>
        <v>111646083.33333333</v>
      </c>
    </row>
    <row r="105" spans="1:89" x14ac:dyDescent="0.2">
      <c r="A105" s="3">
        <f t="shared" ref="A105:A168" si="101">A104+1</f>
        <v>66</v>
      </c>
      <c r="B105" s="288">
        <v>2</v>
      </c>
      <c r="C105" s="289" t="s">
        <v>155</v>
      </c>
      <c r="D105" s="290" t="s">
        <v>28</v>
      </c>
      <c r="E105" s="291"/>
      <c r="F105" s="267" t="s">
        <v>73</v>
      </c>
      <c r="G105" s="292">
        <f t="shared" si="76"/>
        <v>85</v>
      </c>
      <c r="H105" s="292">
        <f t="shared" si="77"/>
        <v>74</v>
      </c>
      <c r="I105" s="293">
        <f t="shared" si="78"/>
        <v>26966806</v>
      </c>
      <c r="J105" s="293">
        <f t="shared" si="79"/>
        <v>1</v>
      </c>
      <c r="K105" s="294">
        <f t="shared" si="80"/>
        <v>1.06</v>
      </c>
      <c r="L105" s="337">
        <f t="shared" si="81"/>
        <v>1.01</v>
      </c>
      <c r="M105" s="278">
        <f t="shared" si="82"/>
        <v>24125622.423629135</v>
      </c>
      <c r="N105" s="278">
        <f t="shared" si="83"/>
        <v>27193431.171833493</v>
      </c>
      <c r="O105" s="278">
        <f t="shared" si="84"/>
        <v>28870662.503600005</v>
      </c>
      <c r="P105" s="278">
        <f t="shared" si="85"/>
        <v>30651341.793900453</v>
      </c>
      <c r="Q105" s="75">
        <f t="shared" si="86"/>
        <v>28870662.503600005</v>
      </c>
      <c r="R105" s="278">
        <f t="shared" si="86"/>
        <v>30651341.793900453</v>
      </c>
      <c r="S105" s="278">
        <f t="shared" si="87"/>
        <v>32541849.486459062</v>
      </c>
      <c r="T105" s="278"/>
      <c r="U105" s="278">
        <f t="shared" si="88"/>
        <v>1785296059.348556</v>
      </c>
      <c r="V105" s="278">
        <f t="shared" si="89"/>
        <v>2012313906.7156785</v>
      </c>
      <c r="W105" s="278">
        <f t="shared" si="90"/>
        <v>2136429025.2664003</v>
      </c>
      <c r="X105" s="75">
        <f t="shared" si="91"/>
        <v>2268199292.7486334</v>
      </c>
      <c r="Y105" s="75">
        <f t="shared" si="92"/>
        <v>2136429025.2664003</v>
      </c>
      <c r="Z105" s="278">
        <f t="shared" si="93"/>
        <v>2268199292.7486334</v>
      </c>
      <c r="AA105" s="278">
        <f t="shared" ref="AA105:AA168" si="102">S105*H105</f>
        <v>2408096861.9979706</v>
      </c>
      <c r="AB105" s="278"/>
      <c r="AC105" s="216" t="str">
        <f t="shared" si="94"/>
        <v>BERTAHAP</v>
      </c>
      <c r="AD105" s="296">
        <f t="shared" si="95"/>
        <v>0</v>
      </c>
      <c r="AE105" s="297">
        <v>2</v>
      </c>
      <c r="AF105" s="298"/>
      <c r="AG105" s="278" t="e">
        <f>IF(AF105&gt;#REF!,"LB","KR")</f>
        <v>#REF!</v>
      </c>
      <c r="AH105" s="298">
        <f t="shared" si="55"/>
        <v>1963826000</v>
      </c>
      <c r="AI105" s="298">
        <f t="shared" si="55"/>
        <v>2213546000</v>
      </c>
      <c r="AJ105" s="298">
        <f t="shared" si="55"/>
        <v>2350072000</v>
      </c>
      <c r="AK105" s="299">
        <f t="shared" si="54"/>
        <v>2495020000</v>
      </c>
      <c r="AL105" s="299">
        <f t="shared" si="54"/>
        <v>2350072000</v>
      </c>
      <c r="AM105" s="298">
        <f t="shared" si="54"/>
        <v>2495020000</v>
      </c>
      <c r="AN105" s="298">
        <f t="shared" si="54"/>
        <v>2648907000</v>
      </c>
      <c r="AO105" s="26"/>
      <c r="AP105" s="26"/>
      <c r="AQ105" s="300">
        <f t="shared" si="96"/>
        <v>-1534411.2613999955</v>
      </c>
      <c r="AR105" s="329"/>
      <c r="AS105" s="136"/>
      <c r="AT105" s="136"/>
      <c r="AU105" s="13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  <c r="BM105" s="26"/>
      <c r="BN105" s="26"/>
      <c r="BO105" s="26"/>
      <c r="BP105" s="26"/>
      <c r="BQ105" s="26"/>
      <c r="BR105" s="26"/>
      <c r="BS105" s="303">
        <v>19</v>
      </c>
      <c r="BT105" s="304" t="s">
        <v>140</v>
      </c>
      <c r="BU105" s="304" t="str">
        <f>F93</f>
        <v>2BR-11</v>
      </c>
      <c r="BV105" s="305">
        <f>D93</f>
        <v>11</v>
      </c>
      <c r="BW105" s="306">
        <f>G93</f>
        <v>101</v>
      </c>
      <c r="BX105" s="306">
        <f>H93</f>
        <v>90</v>
      </c>
      <c r="BY105" s="307">
        <f>O93</f>
        <v>28584814.360000003</v>
      </c>
      <c r="BZ105" s="307">
        <f t="shared" ref="BZ105:CC106" si="103">AH93</f>
        <v>2364789000</v>
      </c>
      <c r="CA105" s="307">
        <f t="shared" si="103"/>
        <v>2665495000</v>
      </c>
      <c r="CB105" s="307">
        <f t="shared" si="103"/>
        <v>2829897000</v>
      </c>
      <c r="CC105" s="307">
        <f t="shared" si="103"/>
        <v>3004439000</v>
      </c>
      <c r="CD105" s="307">
        <f>AN93</f>
        <v>3189746000</v>
      </c>
      <c r="CE105" s="26">
        <v>4</v>
      </c>
      <c r="CF105" s="269">
        <f t="shared" ref="CF105:CG168" si="104">ROUNDUP(AJ105+(AJ105*6%),-3)</f>
        <v>2491077000</v>
      </c>
      <c r="CG105" s="229">
        <f t="shared" si="104"/>
        <v>2644722000</v>
      </c>
      <c r="CH105" s="45">
        <f t="shared" si="97"/>
        <v>37366155</v>
      </c>
      <c r="CI105" s="45">
        <f t="shared" si="98"/>
        <v>26447220</v>
      </c>
      <c r="CJ105" s="48">
        <f t="shared" si="99"/>
        <v>58751800</v>
      </c>
      <c r="CK105" s="308">
        <f t="shared" si="100"/>
        <v>51979583.333333336</v>
      </c>
    </row>
    <row r="106" spans="1:89" x14ac:dyDescent="0.2">
      <c r="A106" s="3">
        <f t="shared" si="101"/>
        <v>67</v>
      </c>
      <c r="B106" s="288">
        <v>3</v>
      </c>
      <c r="C106" s="289" t="s">
        <v>155</v>
      </c>
      <c r="D106" s="290" t="s">
        <v>31</v>
      </c>
      <c r="E106" s="291"/>
      <c r="F106" s="267" t="s">
        <v>55</v>
      </c>
      <c r="G106" s="292">
        <f t="shared" si="76"/>
        <v>85</v>
      </c>
      <c r="H106" s="292">
        <f t="shared" si="77"/>
        <v>74</v>
      </c>
      <c r="I106" s="293">
        <f t="shared" si="78"/>
        <v>26966806</v>
      </c>
      <c r="J106" s="293">
        <f t="shared" si="79"/>
        <v>1</v>
      </c>
      <c r="K106" s="294">
        <f t="shared" si="80"/>
        <v>1.06</v>
      </c>
      <c r="L106" s="337">
        <f t="shared" si="81"/>
        <v>1.01</v>
      </c>
      <c r="M106" s="278">
        <f t="shared" si="82"/>
        <v>24125622.423629135</v>
      </c>
      <c r="N106" s="278">
        <f t="shared" si="83"/>
        <v>27193431.171833493</v>
      </c>
      <c r="O106" s="278">
        <f t="shared" si="84"/>
        <v>28870662.503600005</v>
      </c>
      <c r="P106" s="278">
        <f t="shared" si="85"/>
        <v>30651341.793900453</v>
      </c>
      <c r="Q106" s="75">
        <f t="shared" si="86"/>
        <v>28870662.503600005</v>
      </c>
      <c r="R106" s="278">
        <f t="shared" si="86"/>
        <v>30651341.793900453</v>
      </c>
      <c r="S106" s="278">
        <f t="shared" si="87"/>
        <v>32541849.486459062</v>
      </c>
      <c r="T106" s="278"/>
      <c r="U106" s="278">
        <f t="shared" si="88"/>
        <v>1785296059.348556</v>
      </c>
      <c r="V106" s="278">
        <f t="shared" si="89"/>
        <v>2012313906.7156785</v>
      </c>
      <c r="W106" s="278">
        <f t="shared" si="90"/>
        <v>2136429025.2664003</v>
      </c>
      <c r="X106" s="75">
        <f t="shared" si="91"/>
        <v>2268199292.7486334</v>
      </c>
      <c r="Y106" s="75">
        <f t="shared" si="92"/>
        <v>2136429025.2664003</v>
      </c>
      <c r="Z106" s="278">
        <f t="shared" si="93"/>
        <v>2268199292.7486334</v>
      </c>
      <c r="AA106" s="278">
        <f t="shared" si="102"/>
        <v>2408096861.9979706</v>
      </c>
      <c r="AB106" s="278"/>
      <c r="AC106" s="216" t="str">
        <f t="shared" si="94"/>
        <v>BERTAHAP</v>
      </c>
      <c r="AD106" s="296">
        <f t="shared" si="95"/>
        <v>0</v>
      </c>
      <c r="AE106" s="297">
        <v>2</v>
      </c>
      <c r="AF106" s="298"/>
      <c r="AG106" s="278" t="e">
        <f>IF(AF106&gt;#REF!,"LB","KR")</f>
        <v>#REF!</v>
      </c>
      <c r="AH106" s="298">
        <f t="shared" si="55"/>
        <v>1963826000</v>
      </c>
      <c r="AI106" s="298">
        <f t="shared" si="55"/>
        <v>2213546000</v>
      </c>
      <c r="AJ106" s="298">
        <f t="shared" si="55"/>
        <v>2350072000</v>
      </c>
      <c r="AK106" s="299">
        <f t="shared" si="54"/>
        <v>2495020000</v>
      </c>
      <c r="AL106" s="299">
        <f t="shared" si="54"/>
        <v>2350072000</v>
      </c>
      <c r="AM106" s="298">
        <f t="shared" si="54"/>
        <v>2495020000</v>
      </c>
      <c r="AN106" s="298">
        <f t="shared" si="54"/>
        <v>2648907000</v>
      </c>
      <c r="AO106" s="26"/>
      <c r="AP106" s="26"/>
      <c r="AQ106" s="300">
        <f t="shared" si="96"/>
        <v>-1534411.2613999955</v>
      </c>
      <c r="AR106" s="329"/>
      <c r="AS106" s="136"/>
      <c r="AT106" s="136"/>
      <c r="AU106" s="13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6"/>
      <c r="BO106" s="26"/>
      <c r="BP106" s="26"/>
      <c r="BQ106" s="26"/>
      <c r="BR106" s="26"/>
      <c r="BS106" s="303"/>
      <c r="BT106" s="328"/>
      <c r="BU106" s="304" t="str">
        <f>F94</f>
        <v>3BR-19</v>
      </c>
      <c r="BV106" s="305">
        <f>D94</f>
        <v>19</v>
      </c>
      <c r="BW106" s="306">
        <f>G94</f>
        <v>138</v>
      </c>
      <c r="BX106" s="306">
        <f>H94</f>
        <v>120</v>
      </c>
      <c r="BY106" s="307">
        <f>O94</f>
        <v>28584814.360000003</v>
      </c>
      <c r="BZ106" s="307">
        <f t="shared" si="103"/>
        <v>3153052000</v>
      </c>
      <c r="CA106" s="307">
        <f t="shared" si="103"/>
        <v>3553993000</v>
      </c>
      <c r="CB106" s="307">
        <f t="shared" si="103"/>
        <v>3773196000</v>
      </c>
      <c r="CC106" s="307">
        <f t="shared" si="103"/>
        <v>4005918000</v>
      </c>
      <c r="CD106" s="307">
        <f>AN94</f>
        <v>4252995000</v>
      </c>
      <c r="CE106" s="26"/>
      <c r="CF106" s="269">
        <f t="shared" si="104"/>
        <v>2491077000</v>
      </c>
      <c r="CG106" s="229">
        <f t="shared" si="104"/>
        <v>2644722000</v>
      </c>
      <c r="CH106" s="45">
        <f t="shared" si="97"/>
        <v>37366155</v>
      </c>
      <c r="CI106" s="45">
        <f t="shared" si="98"/>
        <v>26447220</v>
      </c>
      <c r="CJ106" s="48">
        <f t="shared" si="99"/>
        <v>58751800</v>
      </c>
      <c r="CK106" s="308">
        <f t="shared" si="100"/>
        <v>51979583.333333336</v>
      </c>
    </row>
    <row r="107" spans="1:89" x14ac:dyDescent="0.2">
      <c r="A107" s="3">
        <f t="shared" si="101"/>
        <v>68</v>
      </c>
      <c r="B107" s="288">
        <v>4</v>
      </c>
      <c r="C107" s="289" t="s">
        <v>155</v>
      </c>
      <c r="D107" s="290" t="s">
        <v>37</v>
      </c>
      <c r="E107" s="291"/>
      <c r="F107" s="267" t="s">
        <v>57</v>
      </c>
      <c r="G107" s="292">
        <f t="shared" si="76"/>
        <v>101</v>
      </c>
      <c r="H107" s="292">
        <f t="shared" si="77"/>
        <v>90</v>
      </c>
      <c r="I107" s="293">
        <f t="shared" si="78"/>
        <v>26966806</v>
      </c>
      <c r="J107" s="293">
        <f t="shared" si="79"/>
        <v>1</v>
      </c>
      <c r="K107" s="294">
        <f t="shared" si="80"/>
        <v>1.06</v>
      </c>
      <c r="L107" s="337">
        <f t="shared" si="81"/>
        <v>1.01</v>
      </c>
      <c r="M107" s="278">
        <f t="shared" si="82"/>
        <v>24125622.423629135</v>
      </c>
      <c r="N107" s="278">
        <f t="shared" si="83"/>
        <v>27193431.171833493</v>
      </c>
      <c r="O107" s="278">
        <f t="shared" si="84"/>
        <v>28870662.503600005</v>
      </c>
      <c r="P107" s="278">
        <f t="shared" si="85"/>
        <v>30651341.793900453</v>
      </c>
      <c r="Q107" s="75">
        <f t="shared" si="86"/>
        <v>28870662.503600005</v>
      </c>
      <c r="R107" s="278">
        <f t="shared" si="86"/>
        <v>30651341.793900453</v>
      </c>
      <c r="S107" s="278">
        <f t="shared" si="87"/>
        <v>32541849.486459062</v>
      </c>
      <c r="T107" s="278"/>
      <c r="U107" s="278">
        <f t="shared" si="88"/>
        <v>2171306018.1266222</v>
      </c>
      <c r="V107" s="278">
        <f t="shared" si="89"/>
        <v>2447408805.4650145</v>
      </c>
      <c r="W107" s="278">
        <f t="shared" si="90"/>
        <v>2598359625.3240004</v>
      </c>
      <c r="X107" s="75">
        <f t="shared" si="91"/>
        <v>2758620761.4510407</v>
      </c>
      <c r="Y107" s="75">
        <f t="shared" si="92"/>
        <v>2598359625.3240004</v>
      </c>
      <c r="Z107" s="278">
        <f t="shared" si="93"/>
        <v>2758620761.4510407</v>
      </c>
      <c r="AA107" s="278">
        <f t="shared" si="102"/>
        <v>2928766453.7813153</v>
      </c>
      <c r="AB107" s="278"/>
      <c r="AC107" s="216" t="str">
        <f t="shared" si="94"/>
        <v>BERTAHAP</v>
      </c>
      <c r="AD107" s="296">
        <f t="shared" si="95"/>
        <v>0</v>
      </c>
      <c r="AE107" s="297">
        <v>2</v>
      </c>
      <c r="AF107" s="298"/>
      <c r="AG107" s="278" t="e">
        <f>IF(AF107&gt;#REF!,"LB","KR")</f>
        <v>#REF!</v>
      </c>
      <c r="AH107" s="298">
        <f t="shared" si="55"/>
        <v>2388437000</v>
      </c>
      <c r="AI107" s="298">
        <f t="shared" si="55"/>
        <v>2692150000</v>
      </c>
      <c r="AJ107" s="298">
        <f t="shared" si="55"/>
        <v>2858196000</v>
      </c>
      <c r="AK107" s="299">
        <f t="shared" si="54"/>
        <v>3034483000</v>
      </c>
      <c r="AL107" s="299">
        <f t="shared" si="54"/>
        <v>2858196000</v>
      </c>
      <c r="AM107" s="298">
        <f t="shared" si="54"/>
        <v>3034483000</v>
      </c>
      <c r="AN107" s="298">
        <f t="shared" si="54"/>
        <v>3221644000</v>
      </c>
      <c r="AO107" s="26"/>
      <c r="AP107" s="26"/>
      <c r="AQ107" s="300">
        <f t="shared" si="96"/>
        <v>-1534411.2613999955</v>
      </c>
      <c r="AR107" s="329"/>
      <c r="AS107" s="136"/>
      <c r="AT107" s="136"/>
      <c r="AU107" s="13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BM107" s="26"/>
      <c r="BN107" s="26"/>
      <c r="BO107" s="26"/>
      <c r="BP107" s="26"/>
      <c r="BQ107" s="26"/>
      <c r="BR107" s="26"/>
      <c r="BS107" s="303">
        <v>20</v>
      </c>
      <c r="BT107" s="328" t="s">
        <v>48</v>
      </c>
      <c r="BU107" s="304" t="str">
        <f>F127</f>
        <v>2BR-11</v>
      </c>
      <c r="BV107" s="305">
        <f>D127</f>
        <v>11</v>
      </c>
      <c r="BW107" s="306">
        <f t="shared" ref="BW107:BX110" si="105">G127</f>
        <v>101</v>
      </c>
      <c r="BX107" s="306">
        <f t="shared" si="105"/>
        <v>90</v>
      </c>
      <c r="BY107" s="307">
        <f>O127</f>
        <v>29156510.647200003</v>
      </c>
      <c r="BZ107" s="307">
        <f t="shared" ref="BZ107:CC110" si="106">AH127</f>
        <v>2412085000</v>
      </c>
      <c r="CA107" s="307">
        <f t="shared" si="106"/>
        <v>2718805000</v>
      </c>
      <c r="CB107" s="307">
        <f t="shared" si="106"/>
        <v>2886495000</v>
      </c>
      <c r="CC107" s="307">
        <f t="shared" si="106"/>
        <v>3064528000</v>
      </c>
      <c r="CD107" s="307">
        <f>AN127</f>
        <v>3253541000</v>
      </c>
      <c r="CE107" s="26">
        <v>4</v>
      </c>
      <c r="CF107" s="269">
        <f t="shared" si="104"/>
        <v>3029688000</v>
      </c>
      <c r="CG107" s="229">
        <f t="shared" si="104"/>
        <v>3216552000</v>
      </c>
      <c r="CH107" s="45">
        <f t="shared" si="97"/>
        <v>45445320</v>
      </c>
      <c r="CI107" s="45">
        <f t="shared" si="98"/>
        <v>32165520</v>
      </c>
      <c r="CJ107" s="48">
        <f t="shared" si="99"/>
        <v>71454900</v>
      </c>
      <c r="CK107" s="308">
        <f t="shared" si="100"/>
        <v>63218395.833333336</v>
      </c>
    </row>
    <row r="108" spans="1:89" x14ac:dyDescent="0.2">
      <c r="A108" s="3">
        <f t="shared" si="101"/>
        <v>69</v>
      </c>
      <c r="B108" s="288">
        <v>5</v>
      </c>
      <c r="C108" s="289" t="s">
        <v>155</v>
      </c>
      <c r="D108" s="290" t="s">
        <v>43</v>
      </c>
      <c r="E108" s="291"/>
      <c r="F108" s="267" t="s">
        <v>59</v>
      </c>
      <c r="G108" s="292">
        <f t="shared" si="76"/>
        <v>101</v>
      </c>
      <c r="H108" s="292">
        <f t="shared" si="77"/>
        <v>90</v>
      </c>
      <c r="I108" s="293">
        <f t="shared" si="78"/>
        <v>26966806</v>
      </c>
      <c r="J108" s="293">
        <f t="shared" si="79"/>
        <v>1</v>
      </c>
      <c r="K108" s="294">
        <f t="shared" si="80"/>
        <v>1.06</v>
      </c>
      <c r="L108" s="337">
        <f t="shared" si="81"/>
        <v>1.01</v>
      </c>
      <c r="M108" s="278">
        <f t="shared" si="82"/>
        <v>24125622.423629135</v>
      </c>
      <c r="N108" s="278">
        <f t="shared" si="83"/>
        <v>27193431.171833493</v>
      </c>
      <c r="O108" s="278">
        <f t="shared" si="84"/>
        <v>28870662.503600005</v>
      </c>
      <c r="P108" s="278">
        <f t="shared" si="85"/>
        <v>30651341.793900453</v>
      </c>
      <c r="Q108" s="75">
        <f t="shared" si="86"/>
        <v>28870662.503600005</v>
      </c>
      <c r="R108" s="278">
        <f t="shared" si="86"/>
        <v>30651341.793900453</v>
      </c>
      <c r="S108" s="278">
        <f t="shared" si="87"/>
        <v>32541849.486459062</v>
      </c>
      <c r="T108" s="278"/>
      <c r="U108" s="278">
        <f t="shared" si="88"/>
        <v>2171306018.1266222</v>
      </c>
      <c r="V108" s="278">
        <f t="shared" si="89"/>
        <v>2447408805.4650145</v>
      </c>
      <c r="W108" s="278">
        <f t="shared" si="90"/>
        <v>2598359625.3240004</v>
      </c>
      <c r="X108" s="75">
        <f t="shared" si="91"/>
        <v>2758620761.4510407</v>
      </c>
      <c r="Y108" s="75">
        <f t="shared" si="92"/>
        <v>2598359625.3240004</v>
      </c>
      <c r="Z108" s="278">
        <f t="shared" si="93"/>
        <v>2758620761.4510407</v>
      </c>
      <c r="AA108" s="278">
        <f t="shared" si="102"/>
        <v>2928766453.7813153</v>
      </c>
      <c r="AB108" s="278"/>
      <c r="AC108" s="216" t="str">
        <f t="shared" si="94"/>
        <v>BERTAHAP</v>
      </c>
      <c r="AD108" s="296">
        <f t="shared" si="95"/>
        <v>0</v>
      </c>
      <c r="AE108" s="297">
        <v>2</v>
      </c>
      <c r="AF108" s="298"/>
      <c r="AG108" s="278" t="e">
        <f>IF(AF108&gt;#REF!,"LB","KR")</f>
        <v>#REF!</v>
      </c>
      <c r="AH108" s="298">
        <f t="shared" si="55"/>
        <v>2388437000</v>
      </c>
      <c r="AI108" s="298">
        <f t="shared" si="55"/>
        <v>2692150000</v>
      </c>
      <c r="AJ108" s="298">
        <f t="shared" si="55"/>
        <v>2858196000</v>
      </c>
      <c r="AK108" s="299">
        <f t="shared" si="54"/>
        <v>3034483000</v>
      </c>
      <c r="AL108" s="299">
        <f t="shared" si="54"/>
        <v>2858196000</v>
      </c>
      <c r="AM108" s="298">
        <f t="shared" si="54"/>
        <v>3034483000</v>
      </c>
      <c r="AN108" s="298">
        <f t="shared" si="54"/>
        <v>3221644000</v>
      </c>
      <c r="AO108" s="26"/>
      <c r="AP108" s="26"/>
      <c r="AQ108" s="300">
        <f t="shared" si="96"/>
        <v>-1534411.2613999955</v>
      </c>
      <c r="AR108" s="329"/>
      <c r="AS108" s="136"/>
      <c r="AT108" s="136"/>
      <c r="AU108" s="13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  <c r="BM108" s="26"/>
      <c r="BN108" s="26"/>
      <c r="BO108" s="26"/>
      <c r="BP108" s="26"/>
      <c r="BQ108" s="26"/>
      <c r="BR108" s="26"/>
      <c r="BS108" s="303"/>
      <c r="BT108" s="304"/>
      <c r="BU108" s="304" t="str">
        <f>F128</f>
        <v>2BR-15</v>
      </c>
      <c r="BV108" s="305">
        <f>D128</f>
        <v>15</v>
      </c>
      <c r="BW108" s="306">
        <f t="shared" si="105"/>
        <v>101</v>
      </c>
      <c r="BX108" s="306">
        <f t="shared" si="105"/>
        <v>90</v>
      </c>
      <c r="BY108" s="307">
        <f>O128</f>
        <v>29156510.647200003</v>
      </c>
      <c r="BZ108" s="307">
        <f t="shared" si="106"/>
        <v>2412085000</v>
      </c>
      <c r="CA108" s="307">
        <f t="shared" si="106"/>
        <v>2718805000</v>
      </c>
      <c r="CB108" s="307">
        <f t="shared" si="106"/>
        <v>2886495000</v>
      </c>
      <c r="CC108" s="307">
        <f t="shared" si="106"/>
        <v>3064528000</v>
      </c>
      <c r="CD108" s="307">
        <f>AN128</f>
        <v>3253541000</v>
      </c>
      <c r="CE108" s="26"/>
      <c r="CF108" s="269">
        <f t="shared" si="104"/>
        <v>3029688000</v>
      </c>
      <c r="CG108" s="229">
        <f t="shared" si="104"/>
        <v>3216552000</v>
      </c>
      <c r="CH108" s="45">
        <f t="shared" si="97"/>
        <v>45445320</v>
      </c>
      <c r="CI108" s="45">
        <f t="shared" si="98"/>
        <v>32165520</v>
      </c>
      <c r="CJ108" s="48">
        <f t="shared" si="99"/>
        <v>71454900</v>
      </c>
      <c r="CK108" s="308">
        <f t="shared" si="100"/>
        <v>63218395.833333336</v>
      </c>
    </row>
    <row r="109" spans="1:89" x14ac:dyDescent="0.2">
      <c r="A109" s="3">
        <f t="shared" si="101"/>
        <v>70</v>
      </c>
      <c r="B109" s="288">
        <v>6</v>
      </c>
      <c r="C109" s="289" t="s">
        <v>155</v>
      </c>
      <c r="D109" s="288">
        <v>11</v>
      </c>
      <c r="E109" s="291"/>
      <c r="F109" s="267" t="s">
        <v>61</v>
      </c>
      <c r="G109" s="292">
        <f t="shared" si="76"/>
        <v>101</v>
      </c>
      <c r="H109" s="292">
        <f t="shared" si="77"/>
        <v>90</v>
      </c>
      <c r="I109" s="293">
        <f t="shared" si="78"/>
        <v>26966806</v>
      </c>
      <c r="J109" s="293">
        <f t="shared" si="79"/>
        <v>1</v>
      </c>
      <c r="K109" s="294">
        <f t="shared" si="80"/>
        <v>1.06</v>
      </c>
      <c r="L109" s="337">
        <f t="shared" si="81"/>
        <v>1.01</v>
      </c>
      <c r="M109" s="278">
        <f t="shared" si="82"/>
        <v>24125622.423629135</v>
      </c>
      <c r="N109" s="278">
        <f t="shared" si="83"/>
        <v>27193431.171833493</v>
      </c>
      <c r="O109" s="278">
        <f t="shared" si="84"/>
        <v>28870662.503600005</v>
      </c>
      <c r="P109" s="278">
        <f t="shared" si="85"/>
        <v>30651341.793900453</v>
      </c>
      <c r="Q109" s="75">
        <f t="shared" si="86"/>
        <v>28870662.503600005</v>
      </c>
      <c r="R109" s="278">
        <f t="shared" si="86"/>
        <v>30651341.793900453</v>
      </c>
      <c r="S109" s="278">
        <f t="shared" si="87"/>
        <v>32541849.486459062</v>
      </c>
      <c r="T109" s="278"/>
      <c r="U109" s="278">
        <f t="shared" si="88"/>
        <v>2171306018.1266222</v>
      </c>
      <c r="V109" s="278">
        <f t="shared" si="89"/>
        <v>2447408805.4650145</v>
      </c>
      <c r="W109" s="278">
        <f t="shared" si="90"/>
        <v>2598359625.3240004</v>
      </c>
      <c r="X109" s="75">
        <f t="shared" si="91"/>
        <v>2758620761.4510407</v>
      </c>
      <c r="Y109" s="75">
        <f t="shared" si="92"/>
        <v>2598359625.3240004</v>
      </c>
      <c r="Z109" s="278">
        <f t="shared" si="93"/>
        <v>2758620761.4510407</v>
      </c>
      <c r="AA109" s="278">
        <f t="shared" si="102"/>
        <v>2928766453.7813153</v>
      </c>
      <c r="AB109" s="278"/>
      <c r="AC109" s="216" t="str">
        <f t="shared" si="94"/>
        <v>BERTAHAP</v>
      </c>
      <c r="AD109" s="296">
        <f t="shared" si="95"/>
        <v>0</v>
      </c>
      <c r="AE109" s="297">
        <v>2</v>
      </c>
      <c r="AF109" s="298"/>
      <c r="AG109" s="278" t="e">
        <f>IF(AF109&gt;#REF!,"LB","KR")</f>
        <v>#REF!</v>
      </c>
      <c r="AH109" s="298">
        <f t="shared" si="55"/>
        <v>2388437000</v>
      </c>
      <c r="AI109" s="298">
        <f t="shared" si="55"/>
        <v>2692150000</v>
      </c>
      <c r="AJ109" s="298">
        <f t="shared" si="55"/>
        <v>2858196000</v>
      </c>
      <c r="AK109" s="299">
        <f t="shared" si="54"/>
        <v>3034483000</v>
      </c>
      <c r="AL109" s="299">
        <f t="shared" si="54"/>
        <v>2858196000</v>
      </c>
      <c r="AM109" s="298">
        <f t="shared" si="54"/>
        <v>3034483000</v>
      </c>
      <c r="AN109" s="298">
        <f t="shared" si="54"/>
        <v>3221644000</v>
      </c>
      <c r="AO109" s="26"/>
      <c r="AP109" s="26"/>
      <c r="AQ109" s="300">
        <f t="shared" si="96"/>
        <v>-1534411.2613999955</v>
      </c>
      <c r="AR109" s="329"/>
      <c r="AS109" s="136"/>
      <c r="AT109" s="136"/>
      <c r="AU109" s="13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  <c r="BL109" s="26"/>
      <c r="BM109" s="26"/>
      <c r="BN109" s="26"/>
      <c r="BO109" s="26"/>
      <c r="BP109" s="26"/>
      <c r="BQ109" s="26"/>
      <c r="BR109" s="26"/>
      <c r="BS109" s="303"/>
      <c r="BT109" s="304"/>
      <c r="BU109" s="304" t="str">
        <f>F129</f>
        <v>2BR-17</v>
      </c>
      <c r="BV109" s="305">
        <f>D129</f>
        <v>17</v>
      </c>
      <c r="BW109" s="306">
        <f t="shared" si="105"/>
        <v>85</v>
      </c>
      <c r="BX109" s="306">
        <f t="shared" si="105"/>
        <v>74</v>
      </c>
      <c r="BY109" s="307">
        <f>O129</f>
        <v>29156510.647200003</v>
      </c>
      <c r="BZ109" s="307">
        <f t="shared" si="106"/>
        <v>1983270000</v>
      </c>
      <c r="CA109" s="307">
        <f t="shared" si="106"/>
        <v>2235462000</v>
      </c>
      <c r="CB109" s="307">
        <f t="shared" si="106"/>
        <v>2373340000</v>
      </c>
      <c r="CC109" s="307">
        <f t="shared" si="106"/>
        <v>2519723000</v>
      </c>
      <c r="CD109" s="307">
        <f>AN129</f>
        <v>2675134000</v>
      </c>
      <c r="CE109" s="26"/>
      <c r="CF109" s="269">
        <f t="shared" si="104"/>
        <v>3029688000</v>
      </c>
      <c r="CG109" s="229">
        <f t="shared" si="104"/>
        <v>3216552000</v>
      </c>
      <c r="CH109" s="45">
        <f t="shared" si="97"/>
        <v>45445320</v>
      </c>
      <c r="CI109" s="45">
        <f t="shared" si="98"/>
        <v>32165520</v>
      </c>
      <c r="CJ109" s="48">
        <f t="shared" si="99"/>
        <v>71454900</v>
      </c>
      <c r="CK109" s="308">
        <f t="shared" si="100"/>
        <v>63218395.833333336</v>
      </c>
    </row>
    <row r="110" spans="1:89" x14ac:dyDescent="0.2">
      <c r="A110" s="3">
        <f t="shared" si="101"/>
        <v>71</v>
      </c>
      <c r="B110" s="288">
        <v>7</v>
      </c>
      <c r="C110" s="289" t="s">
        <v>155</v>
      </c>
      <c r="D110" s="288">
        <v>15</v>
      </c>
      <c r="E110" s="291"/>
      <c r="F110" s="267" t="s">
        <v>63</v>
      </c>
      <c r="G110" s="292">
        <f t="shared" si="76"/>
        <v>101</v>
      </c>
      <c r="H110" s="292">
        <f t="shared" si="77"/>
        <v>90</v>
      </c>
      <c r="I110" s="293">
        <f t="shared" si="78"/>
        <v>26966806</v>
      </c>
      <c r="J110" s="293">
        <f t="shared" si="79"/>
        <v>1</v>
      </c>
      <c r="K110" s="294">
        <f t="shared" si="80"/>
        <v>1.06</v>
      </c>
      <c r="L110" s="337">
        <f t="shared" si="81"/>
        <v>1.01</v>
      </c>
      <c r="M110" s="278">
        <f t="shared" si="82"/>
        <v>24125622.423629135</v>
      </c>
      <c r="N110" s="278">
        <f t="shared" si="83"/>
        <v>27193431.171833493</v>
      </c>
      <c r="O110" s="278">
        <f t="shared" si="84"/>
        <v>28870662.503600005</v>
      </c>
      <c r="P110" s="278">
        <f t="shared" si="85"/>
        <v>30651341.793900453</v>
      </c>
      <c r="Q110" s="75">
        <f t="shared" si="86"/>
        <v>28870662.503600005</v>
      </c>
      <c r="R110" s="278">
        <f t="shared" si="86"/>
        <v>30651341.793900453</v>
      </c>
      <c r="S110" s="278">
        <f t="shared" si="87"/>
        <v>32541849.486459062</v>
      </c>
      <c r="T110" s="278"/>
      <c r="U110" s="278">
        <f t="shared" si="88"/>
        <v>2171306018.1266222</v>
      </c>
      <c r="V110" s="278">
        <f t="shared" si="89"/>
        <v>2447408805.4650145</v>
      </c>
      <c r="W110" s="278">
        <f t="shared" si="90"/>
        <v>2598359625.3240004</v>
      </c>
      <c r="X110" s="75">
        <f t="shared" si="91"/>
        <v>2758620761.4510407</v>
      </c>
      <c r="Y110" s="75">
        <f t="shared" si="92"/>
        <v>2598359625.3240004</v>
      </c>
      <c r="Z110" s="278">
        <f t="shared" si="93"/>
        <v>2758620761.4510407</v>
      </c>
      <c r="AA110" s="278">
        <f t="shared" si="102"/>
        <v>2928766453.7813153</v>
      </c>
      <c r="AB110" s="278"/>
      <c r="AC110" s="216" t="str">
        <f t="shared" si="94"/>
        <v>BERTAHAP</v>
      </c>
      <c r="AD110" s="296">
        <f t="shared" si="95"/>
        <v>0</v>
      </c>
      <c r="AE110" s="297">
        <v>2</v>
      </c>
      <c r="AF110" s="298"/>
      <c r="AG110" s="278" t="e">
        <f>IF(AF110&gt;#REF!,"LB","KR")</f>
        <v>#REF!</v>
      </c>
      <c r="AH110" s="298">
        <f t="shared" si="55"/>
        <v>2388437000</v>
      </c>
      <c r="AI110" s="298">
        <f t="shared" si="55"/>
        <v>2692150000</v>
      </c>
      <c r="AJ110" s="298">
        <f t="shared" si="55"/>
        <v>2858196000</v>
      </c>
      <c r="AK110" s="299">
        <f t="shared" si="54"/>
        <v>3034483000</v>
      </c>
      <c r="AL110" s="299">
        <f t="shared" si="54"/>
        <v>2858196000</v>
      </c>
      <c r="AM110" s="298">
        <f t="shared" si="54"/>
        <v>3034483000</v>
      </c>
      <c r="AN110" s="298">
        <f t="shared" si="54"/>
        <v>3221644000</v>
      </c>
      <c r="AO110" s="26"/>
      <c r="AP110" s="26"/>
      <c r="AQ110" s="300">
        <f t="shared" si="96"/>
        <v>-1534411.2613999955</v>
      </c>
      <c r="AR110" s="329"/>
      <c r="AS110" s="136"/>
      <c r="AT110" s="136"/>
      <c r="AU110" s="13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  <c r="BM110" s="26"/>
      <c r="BN110" s="26"/>
      <c r="BO110" s="26"/>
      <c r="BP110" s="26"/>
      <c r="BQ110" s="26"/>
      <c r="BR110" s="26"/>
      <c r="BS110" s="303"/>
      <c r="BT110" s="328"/>
      <c r="BU110" s="304" t="str">
        <f>F130</f>
        <v>3BR-19</v>
      </c>
      <c r="BV110" s="305">
        <f>D130</f>
        <v>19</v>
      </c>
      <c r="BW110" s="306">
        <f t="shared" si="105"/>
        <v>138</v>
      </c>
      <c r="BX110" s="306">
        <f t="shared" si="105"/>
        <v>120</v>
      </c>
      <c r="BY110" s="307">
        <f>O130</f>
        <v>29156510.647200003</v>
      </c>
      <c r="BZ110" s="307">
        <f t="shared" si="106"/>
        <v>3216113000</v>
      </c>
      <c r="CA110" s="307">
        <f t="shared" si="106"/>
        <v>3625073000</v>
      </c>
      <c r="CB110" s="307">
        <f t="shared" si="106"/>
        <v>3848660000</v>
      </c>
      <c r="CC110" s="307">
        <f t="shared" si="106"/>
        <v>4086037000</v>
      </c>
      <c r="CD110" s="307">
        <f>AN130</f>
        <v>4338055000</v>
      </c>
      <c r="CE110" s="26"/>
      <c r="CF110" s="269">
        <f t="shared" si="104"/>
        <v>3029688000</v>
      </c>
      <c r="CG110" s="229">
        <f t="shared" si="104"/>
        <v>3216552000</v>
      </c>
      <c r="CH110" s="45">
        <f t="shared" si="97"/>
        <v>45445320</v>
      </c>
      <c r="CI110" s="45">
        <f t="shared" si="98"/>
        <v>32165520</v>
      </c>
      <c r="CJ110" s="48">
        <f t="shared" si="99"/>
        <v>71454900</v>
      </c>
      <c r="CK110" s="308">
        <f t="shared" si="100"/>
        <v>63218395.833333336</v>
      </c>
    </row>
    <row r="111" spans="1:89" x14ac:dyDescent="0.2">
      <c r="A111" s="3">
        <f t="shared" si="101"/>
        <v>72</v>
      </c>
      <c r="B111" s="288">
        <v>8</v>
      </c>
      <c r="C111" s="289" t="s">
        <v>155</v>
      </c>
      <c r="D111" s="288">
        <v>17</v>
      </c>
      <c r="E111" s="291"/>
      <c r="F111" s="267" t="s">
        <v>66</v>
      </c>
      <c r="G111" s="292">
        <f t="shared" si="76"/>
        <v>85</v>
      </c>
      <c r="H111" s="292">
        <f t="shared" si="77"/>
        <v>74</v>
      </c>
      <c r="I111" s="293">
        <f t="shared" si="78"/>
        <v>26966806</v>
      </c>
      <c r="J111" s="293">
        <f t="shared" si="79"/>
        <v>1</v>
      </c>
      <c r="K111" s="294">
        <f t="shared" si="80"/>
        <v>1.06</v>
      </c>
      <c r="L111" s="337">
        <f t="shared" si="81"/>
        <v>1.01</v>
      </c>
      <c r="M111" s="278">
        <f t="shared" si="82"/>
        <v>24125622.423629135</v>
      </c>
      <c r="N111" s="278">
        <f t="shared" si="83"/>
        <v>27193431.171833493</v>
      </c>
      <c r="O111" s="278">
        <f t="shared" si="84"/>
        <v>28870662.503600005</v>
      </c>
      <c r="P111" s="278">
        <f t="shared" si="85"/>
        <v>30651341.793900453</v>
      </c>
      <c r="Q111" s="75">
        <f t="shared" si="86"/>
        <v>28870662.503600005</v>
      </c>
      <c r="R111" s="278">
        <f t="shared" si="86"/>
        <v>30651341.793900453</v>
      </c>
      <c r="S111" s="278">
        <f t="shared" si="87"/>
        <v>32541849.486459062</v>
      </c>
      <c r="T111" s="278"/>
      <c r="U111" s="278">
        <f t="shared" si="88"/>
        <v>1785296059.348556</v>
      </c>
      <c r="V111" s="278">
        <f t="shared" si="89"/>
        <v>2012313906.7156785</v>
      </c>
      <c r="W111" s="278">
        <f t="shared" si="90"/>
        <v>2136429025.2664003</v>
      </c>
      <c r="X111" s="75">
        <f t="shared" si="91"/>
        <v>2268199292.7486334</v>
      </c>
      <c r="Y111" s="75">
        <f t="shared" si="92"/>
        <v>2136429025.2664003</v>
      </c>
      <c r="Z111" s="278">
        <f t="shared" si="93"/>
        <v>2268199292.7486334</v>
      </c>
      <c r="AA111" s="278">
        <f t="shared" si="102"/>
        <v>2408096861.9979706</v>
      </c>
      <c r="AB111" s="278"/>
      <c r="AC111" s="216" t="str">
        <f t="shared" si="94"/>
        <v>BERTAHAP</v>
      </c>
      <c r="AD111" s="296">
        <f t="shared" si="95"/>
        <v>0</v>
      </c>
      <c r="AE111" s="297">
        <v>2</v>
      </c>
      <c r="AF111" s="298"/>
      <c r="AG111" s="278" t="e">
        <f>IF(AF111&gt;#REF!,"LB","KR")</f>
        <v>#REF!</v>
      </c>
      <c r="AH111" s="298">
        <f t="shared" si="55"/>
        <v>1963826000</v>
      </c>
      <c r="AI111" s="298">
        <f t="shared" si="55"/>
        <v>2213546000</v>
      </c>
      <c r="AJ111" s="298">
        <f t="shared" si="55"/>
        <v>2350072000</v>
      </c>
      <c r="AK111" s="299">
        <f t="shared" si="54"/>
        <v>2495020000</v>
      </c>
      <c r="AL111" s="299">
        <f t="shared" si="54"/>
        <v>2350072000</v>
      </c>
      <c r="AM111" s="298">
        <f t="shared" si="54"/>
        <v>2495020000</v>
      </c>
      <c r="AN111" s="298">
        <f t="shared" si="54"/>
        <v>2648907000</v>
      </c>
      <c r="AO111" s="26"/>
      <c r="AP111" s="26"/>
      <c r="AQ111" s="300">
        <f t="shared" si="96"/>
        <v>-1534411.2613999955</v>
      </c>
      <c r="AR111" s="329"/>
      <c r="AS111" s="136"/>
      <c r="AT111" s="136"/>
      <c r="AU111" s="13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/>
      <c r="BM111" s="26"/>
      <c r="BN111" s="26"/>
      <c r="BO111" s="26"/>
      <c r="BP111" s="26"/>
      <c r="BQ111" s="26"/>
      <c r="BR111" s="26"/>
      <c r="BS111" s="303">
        <v>21</v>
      </c>
      <c r="BT111" s="328" t="s">
        <v>54</v>
      </c>
      <c r="BU111" s="304" t="str">
        <f t="shared" ref="BU111:BU117" si="107">F149</f>
        <v>2BR-3</v>
      </c>
      <c r="BV111" s="305" t="str">
        <f t="shared" ref="BV111:BV117" si="108">D149</f>
        <v>03</v>
      </c>
      <c r="BW111" s="306">
        <f t="shared" ref="BW111:BX117" si="109">G149</f>
        <v>85</v>
      </c>
      <c r="BX111" s="306">
        <f t="shared" si="109"/>
        <v>74</v>
      </c>
      <c r="BY111" s="307">
        <f t="shared" ref="BY111:BY117" si="110">O149</f>
        <v>29156510.647200003</v>
      </c>
      <c r="BZ111" s="307">
        <f t="shared" ref="BZ111:CC117" si="111">AH149</f>
        <v>1983270000</v>
      </c>
      <c r="CA111" s="307">
        <f t="shared" si="111"/>
        <v>2235462000</v>
      </c>
      <c r="CB111" s="307">
        <f t="shared" si="111"/>
        <v>2373340000</v>
      </c>
      <c r="CC111" s="307">
        <f t="shared" si="111"/>
        <v>2519723000</v>
      </c>
      <c r="CD111" s="307">
        <f t="shared" ref="CD111:CD117" si="112">AN149</f>
        <v>2675134000</v>
      </c>
      <c r="CE111" s="26">
        <v>7</v>
      </c>
      <c r="CF111" s="269">
        <f t="shared" si="104"/>
        <v>2491077000</v>
      </c>
      <c r="CG111" s="229">
        <f t="shared" si="104"/>
        <v>2644722000</v>
      </c>
      <c r="CH111" s="45">
        <f t="shared" si="97"/>
        <v>37366155</v>
      </c>
      <c r="CI111" s="45">
        <f t="shared" si="98"/>
        <v>26447220</v>
      </c>
      <c r="CJ111" s="48">
        <f t="shared" si="99"/>
        <v>58751800</v>
      </c>
      <c r="CK111" s="308">
        <f t="shared" si="100"/>
        <v>51979583.333333336</v>
      </c>
    </row>
    <row r="112" spans="1:89" x14ac:dyDescent="0.2">
      <c r="A112" s="3">
        <f t="shared" si="101"/>
        <v>73</v>
      </c>
      <c r="B112" s="288">
        <v>9</v>
      </c>
      <c r="C112" s="289" t="s">
        <v>155</v>
      </c>
      <c r="D112" s="288">
        <v>19</v>
      </c>
      <c r="E112" s="291"/>
      <c r="F112" s="267" t="s">
        <v>77</v>
      </c>
      <c r="G112" s="292">
        <f t="shared" si="76"/>
        <v>138</v>
      </c>
      <c r="H112" s="292">
        <f t="shared" si="77"/>
        <v>120</v>
      </c>
      <c r="I112" s="293">
        <f t="shared" si="78"/>
        <v>26966806</v>
      </c>
      <c r="J112" s="293">
        <f t="shared" si="79"/>
        <v>1</v>
      </c>
      <c r="K112" s="294">
        <f t="shared" si="80"/>
        <v>1.06</v>
      </c>
      <c r="L112" s="337">
        <f t="shared" si="81"/>
        <v>1.01</v>
      </c>
      <c r="M112" s="278">
        <f t="shared" si="82"/>
        <v>24125622.423629135</v>
      </c>
      <c r="N112" s="278">
        <f t="shared" si="83"/>
        <v>27193431.171833493</v>
      </c>
      <c r="O112" s="278">
        <f t="shared" si="84"/>
        <v>28870662.503600005</v>
      </c>
      <c r="P112" s="278">
        <f t="shared" si="85"/>
        <v>30651341.793900453</v>
      </c>
      <c r="Q112" s="75">
        <f t="shared" si="86"/>
        <v>28870662.503600005</v>
      </c>
      <c r="R112" s="278">
        <f t="shared" si="86"/>
        <v>30651341.793900453</v>
      </c>
      <c r="S112" s="278">
        <f t="shared" si="87"/>
        <v>32541849.486459062</v>
      </c>
      <c r="T112" s="278"/>
      <c r="U112" s="278">
        <f t="shared" si="88"/>
        <v>2895074690.8354959</v>
      </c>
      <c r="V112" s="278">
        <f t="shared" si="89"/>
        <v>3263211740.620019</v>
      </c>
      <c r="W112" s="278">
        <f t="shared" si="90"/>
        <v>3464479500.4320006</v>
      </c>
      <c r="X112" s="75">
        <f t="shared" si="91"/>
        <v>3678161015.2680545</v>
      </c>
      <c r="Y112" s="75">
        <f t="shared" si="92"/>
        <v>3464479500.4320006</v>
      </c>
      <c r="Z112" s="278">
        <f t="shared" si="93"/>
        <v>3678161015.2680545</v>
      </c>
      <c r="AA112" s="278">
        <f t="shared" si="102"/>
        <v>3905021938.3750873</v>
      </c>
      <c r="AB112" s="278"/>
      <c r="AC112" s="216" t="str">
        <f t="shared" si="94"/>
        <v>BERTAHAP</v>
      </c>
      <c r="AD112" s="296">
        <f t="shared" si="95"/>
        <v>0</v>
      </c>
      <c r="AE112" s="297">
        <v>2</v>
      </c>
      <c r="AF112" s="298"/>
      <c r="AG112" s="278" t="e">
        <f>IF(AF112&gt;#REF!,"LB","KR")</f>
        <v>#REF!</v>
      </c>
      <c r="AH112" s="298">
        <f t="shared" si="55"/>
        <v>3184583000</v>
      </c>
      <c r="AI112" s="298">
        <f t="shared" si="55"/>
        <v>3589533000</v>
      </c>
      <c r="AJ112" s="298">
        <f t="shared" si="55"/>
        <v>3810928000</v>
      </c>
      <c r="AK112" s="299">
        <f t="shared" si="54"/>
        <v>4045978000</v>
      </c>
      <c r="AL112" s="299">
        <f t="shared" si="54"/>
        <v>3810928000</v>
      </c>
      <c r="AM112" s="298">
        <f t="shared" si="54"/>
        <v>4045978000</v>
      </c>
      <c r="AN112" s="298">
        <f t="shared" si="54"/>
        <v>4295525000</v>
      </c>
      <c r="AO112" s="26"/>
      <c r="AP112" s="26"/>
      <c r="AQ112" s="300">
        <f t="shared" si="96"/>
        <v>-1534411.2613999955</v>
      </c>
      <c r="AR112" s="329"/>
      <c r="AS112" s="136"/>
      <c r="AT112" s="136"/>
      <c r="AU112" s="13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  <c r="BL112" s="26"/>
      <c r="BM112" s="26"/>
      <c r="BN112" s="26"/>
      <c r="BO112" s="26"/>
      <c r="BP112" s="26"/>
      <c r="BQ112" s="26"/>
      <c r="BR112" s="26"/>
      <c r="BS112" s="303"/>
      <c r="BT112" s="304"/>
      <c r="BU112" s="304" t="str">
        <f t="shared" si="107"/>
        <v>2BR-5</v>
      </c>
      <c r="BV112" s="305" t="str">
        <f t="shared" si="108"/>
        <v>05</v>
      </c>
      <c r="BW112" s="306">
        <f t="shared" si="109"/>
        <v>85</v>
      </c>
      <c r="BX112" s="306">
        <f t="shared" si="109"/>
        <v>74</v>
      </c>
      <c r="BY112" s="307">
        <f t="shared" si="110"/>
        <v>29156510.647200003</v>
      </c>
      <c r="BZ112" s="307">
        <f t="shared" si="111"/>
        <v>1983270000</v>
      </c>
      <c r="CA112" s="307">
        <f t="shared" si="111"/>
        <v>2235462000</v>
      </c>
      <c r="CB112" s="307">
        <f t="shared" si="111"/>
        <v>2373340000</v>
      </c>
      <c r="CC112" s="307">
        <f t="shared" si="111"/>
        <v>2519723000</v>
      </c>
      <c r="CD112" s="307">
        <f t="shared" si="112"/>
        <v>2675134000</v>
      </c>
      <c r="CE112" s="26"/>
      <c r="CF112" s="269">
        <f t="shared" si="104"/>
        <v>4039584000</v>
      </c>
      <c r="CG112" s="229">
        <f t="shared" si="104"/>
        <v>4288737000</v>
      </c>
      <c r="CH112" s="45">
        <f t="shared" si="97"/>
        <v>60593760</v>
      </c>
      <c r="CI112" s="45">
        <f t="shared" si="98"/>
        <v>42887370</v>
      </c>
      <c r="CJ112" s="48">
        <f t="shared" si="99"/>
        <v>95273200</v>
      </c>
      <c r="CK112" s="308">
        <f t="shared" si="100"/>
        <v>84291208.333333328</v>
      </c>
    </row>
    <row r="113" spans="1:89" x14ac:dyDescent="0.2">
      <c r="A113" s="3">
        <f t="shared" si="101"/>
        <v>74</v>
      </c>
      <c r="B113" s="288">
        <v>10</v>
      </c>
      <c r="C113" s="289" t="s">
        <v>155</v>
      </c>
      <c r="D113" s="288">
        <v>21</v>
      </c>
      <c r="E113" s="291"/>
      <c r="F113" s="267" t="s">
        <v>83</v>
      </c>
      <c r="G113" s="292">
        <f t="shared" si="76"/>
        <v>132</v>
      </c>
      <c r="H113" s="292">
        <f t="shared" si="77"/>
        <v>112</v>
      </c>
      <c r="I113" s="293">
        <f t="shared" si="78"/>
        <v>26966806</v>
      </c>
      <c r="J113" s="293">
        <f t="shared" si="79"/>
        <v>3</v>
      </c>
      <c r="K113" s="294">
        <f t="shared" si="80"/>
        <v>1.1000000000000001</v>
      </c>
      <c r="L113" s="337">
        <f t="shared" si="81"/>
        <v>1.01</v>
      </c>
      <c r="M113" s="278">
        <f t="shared" si="82"/>
        <v>25036023.269803815</v>
      </c>
      <c r="N113" s="278">
        <f t="shared" si="83"/>
        <v>28219598.385864943</v>
      </c>
      <c r="O113" s="278">
        <f t="shared" si="84"/>
        <v>29960121.466000002</v>
      </c>
      <c r="P113" s="278">
        <f t="shared" si="85"/>
        <v>31807996.201217446</v>
      </c>
      <c r="Q113" s="75">
        <f t="shared" si="86"/>
        <v>29960121.466000002</v>
      </c>
      <c r="R113" s="278">
        <f t="shared" si="86"/>
        <v>31807996.201217446</v>
      </c>
      <c r="S113" s="278">
        <f t="shared" si="87"/>
        <v>33769843.806702793</v>
      </c>
      <c r="T113" s="278"/>
      <c r="U113" s="278">
        <f t="shared" si="88"/>
        <v>2804034606.2180271</v>
      </c>
      <c r="V113" s="278">
        <f t="shared" si="89"/>
        <v>3160595019.2168736</v>
      </c>
      <c r="W113" s="278">
        <f t="shared" si="90"/>
        <v>3355533604.1920004</v>
      </c>
      <c r="X113" s="75">
        <f t="shared" si="91"/>
        <v>3562495574.5363541</v>
      </c>
      <c r="Y113" s="75">
        <f t="shared" si="92"/>
        <v>3355533604.1920004</v>
      </c>
      <c r="Z113" s="278">
        <f t="shared" si="93"/>
        <v>3562495574.5363541</v>
      </c>
      <c r="AA113" s="278">
        <f t="shared" si="102"/>
        <v>3782222506.3507128</v>
      </c>
      <c r="AB113" s="278"/>
      <c r="AC113" s="216" t="str">
        <f t="shared" si="94"/>
        <v>BERTAHAP</v>
      </c>
      <c r="AD113" s="296">
        <f t="shared" si="95"/>
        <v>0</v>
      </c>
      <c r="AE113" s="297">
        <v>2</v>
      </c>
      <c r="AF113" s="298"/>
      <c r="AG113" s="278" t="e">
        <f>IF(AF113&gt;#REF!,"LB","KR")</f>
        <v>#REF!</v>
      </c>
      <c r="AH113" s="298">
        <f t="shared" si="55"/>
        <v>3084439000</v>
      </c>
      <c r="AI113" s="298">
        <f t="shared" si="55"/>
        <v>3476655000</v>
      </c>
      <c r="AJ113" s="298">
        <f t="shared" si="55"/>
        <v>3691087000</v>
      </c>
      <c r="AK113" s="299">
        <f t="shared" si="54"/>
        <v>3918746000</v>
      </c>
      <c r="AL113" s="299">
        <f t="shared" si="54"/>
        <v>3691087000</v>
      </c>
      <c r="AM113" s="298">
        <f t="shared" si="54"/>
        <v>3918746000</v>
      </c>
      <c r="AN113" s="298">
        <f t="shared" si="54"/>
        <v>4160445000</v>
      </c>
      <c r="AO113" s="26"/>
      <c r="AP113" s="26"/>
      <c r="AQ113" s="300">
        <f t="shared" si="96"/>
        <v>-444952.29899999872</v>
      </c>
      <c r="AR113" s="329"/>
      <c r="AS113" s="136"/>
      <c r="AT113" s="136"/>
      <c r="AU113" s="13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  <c r="BM113" s="26"/>
      <c r="BN113" s="26"/>
      <c r="BO113" s="26"/>
      <c r="BP113" s="26"/>
      <c r="BQ113" s="26"/>
      <c r="BR113" s="26"/>
      <c r="BS113" s="303"/>
      <c r="BT113" s="304"/>
      <c r="BU113" s="304" t="str">
        <f t="shared" si="107"/>
        <v>2BR-7</v>
      </c>
      <c r="BV113" s="305" t="str">
        <f t="shared" si="108"/>
        <v>07</v>
      </c>
      <c r="BW113" s="306">
        <f t="shared" si="109"/>
        <v>101</v>
      </c>
      <c r="BX113" s="306">
        <f t="shared" si="109"/>
        <v>90</v>
      </c>
      <c r="BY113" s="307">
        <f t="shared" si="110"/>
        <v>29156510.647200003</v>
      </c>
      <c r="BZ113" s="307">
        <f t="shared" si="111"/>
        <v>2412085000</v>
      </c>
      <c r="CA113" s="307">
        <f t="shared" si="111"/>
        <v>2718805000</v>
      </c>
      <c r="CB113" s="307">
        <f t="shared" si="111"/>
        <v>2886495000</v>
      </c>
      <c r="CC113" s="307">
        <f t="shared" si="111"/>
        <v>3064528000</v>
      </c>
      <c r="CD113" s="307">
        <f t="shared" si="112"/>
        <v>3253541000</v>
      </c>
      <c r="CE113" s="26"/>
      <c r="CF113" s="269">
        <f t="shared" si="104"/>
        <v>3912553000</v>
      </c>
      <c r="CG113" s="229">
        <f t="shared" si="104"/>
        <v>4153871000</v>
      </c>
      <c r="CH113" s="45">
        <f t="shared" si="97"/>
        <v>58688295</v>
      </c>
      <c r="CI113" s="45">
        <f t="shared" si="98"/>
        <v>41538710</v>
      </c>
      <c r="CJ113" s="48">
        <f t="shared" si="99"/>
        <v>92277175</v>
      </c>
      <c r="CK113" s="308">
        <f t="shared" si="100"/>
        <v>81640541.666666672</v>
      </c>
    </row>
    <row r="114" spans="1:89" x14ac:dyDescent="0.2">
      <c r="A114" s="3">
        <f t="shared" si="101"/>
        <v>75</v>
      </c>
      <c r="B114" s="288">
        <v>1</v>
      </c>
      <c r="C114" s="289" t="s">
        <v>156</v>
      </c>
      <c r="D114" s="290" t="s">
        <v>18</v>
      </c>
      <c r="E114" s="291"/>
      <c r="F114" s="267" t="s">
        <v>71</v>
      </c>
      <c r="G114" s="292">
        <f t="shared" si="76"/>
        <v>175</v>
      </c>
      <c r="H114" s="292">
        <f t="shared" si="77"/>
        <v>156</v>
      </c>
      <c r="I114" s="293">
        <f t="shared" si="78"/>
        <v>26966806</v>
      </c>
      <c r="J114" s="293">
        <f t="shared" si="79"/>
        <v>5</v>
      </c>
      <c r="K114" s="294">
        <f t="shared" si="80"/>
        <v>1.08</v>
      </c>
      <c r="L114" s="295">
        <f t="shared" ref="L114:L123" si="113">SUMIF($AN$4:$AN$22,D114,$AS$4:$AS$22)</f>
        <v>1.01</v>
      </c>
      <c r="M114" s="278">
        <f t="shared" si="82"/>
        <v>24580822.846716471</v>
      </c>
      <c r="N114" s="278">
        <f t="shared" si="83"/>
        <v>27706514.778849214</v>
      </c>
      <c r="O114" s="278">
        <f t="shared" si="84"/>
        <v>29415391.9848</v>
      </c>
      <c r="P114" s="278">
        <f t="shared" si="85"/>
        <v>31229668.997558944</v>
      </c>
      <c r="Q114" s="75">
        <f t="shared" si="86"/>
        <v>29415391.9848</v>
      </c>
      <c r="R114" s="278">
        <f t="shared" si="86"/>
        <v>31229668.997558944</v>
      </c>
      <c r="S114" s="278">
        <f t="shared" si="87"/>
        <v>33155846.646580923</v>
      </c>
      <c r="T114" s="278"/>
      <c r="U114" s="278">
        <f t="shared" si="88"/>
        <v>3834608364.0877695</v>
      </c>
      <c r="V114" s="278">
        <f t="shared" si="89"/>
        <v>4322216305.5004778</v>
      </c>
      <c r="W114" s="278">
        <f t="shared" si="90"/>
        <v>4588801149.6288004</v>
      </c>
      <c r="X114" s="75">
        <f t="shared" si="91"/>
        <v>4871828363.619195</v>
      </c>
      <c r="Y114" s="75">
        <f t="shared" si="92"/>
        <v>4588801149.6288004</v>
      </c>
      <c r="Z114" s="278">
        <f t="shared" si="93"/>
        <v>4871828363.619195</v>
      </c>
      <c r="AA114" s="278">
        <f t="shared" si="102"/>
        <v>5172312076.8666239</v>
      </c>
      <c r="AB114" s="278"/>
      <c r="AC114" s="216" t="str">
        <f t="shared" si="94"/>
        <v>BERTAHAP</v>
      </c>
      <c r="AD114" s="296">
        <f t="shared" si="95"/>
        <v>0</v>
      </c>
      <c r="AE114" s="297">
        <v>2</v>
      </c>
      <c r="AF114" s="298"/>
      <c r="AG114" s="278" t="e">
        <f>IF(AF114&gt;#REF!,"LB","KR")</f>
        <v>#REF!</v>
      </c>
      <c r="AH114" s="298">
        <f t="shared" si="55"/>
        <v>4218070000</v>
      </c>
      <c r="AI114" s="298">
        <f t="shared" si="55"/>
        <v>4754438000</v>
      </c>
      <c r="AJ114" s="298">
        <f t="shared" si="55"/>
        <v>5047682000</v>
      </c>
      <c r="AK114" s="299">
        <f t="shared" si="54"/>
        <v>5359012000</v>
      </c>
      <c r="AL114" s="299">
        <f t="shared" si="54"/>
        <v>5047682000</v>
      </c>
      <c r="AM114" s="298">
        <f t="shared" si="54"/>
        <v>5359012000</v>
      </c>
      <c r="AN114" s="298">
        <f t="shared" si="54"/>
        <v>5689544000</v>
      </c>
      <c r="AO114" s="26"/>
      <c r="AP114" s="26"/>
      <c r="AQ114" s="300">
        <f t="shared" si="96"/>
        <v>-989681.78020000085</v>
      </c>
      <c r="AR114" s="329"/>
      <c r="AS114" s="136"/>
      <c r="AT114" s="136"/>
      <c r="AU114" s="13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  <c r="BM114" s="26"/>
      <c r="BN114" s="26"/>
      <c r="BO114" s="26"/>
      <c r="BP114" s="26"/>
      <c r="BQ114" s="26"/>
      <c r="BR114" s="26"/>
      <c r="BS114" s="303"/>
      <c r="BT114" s="304"/>
      <c r="BU114" s="304" t="str">
        <f t="shared" si="107"/>
        <v>2BR-9</v>
      </c>
      <c r="BV114" s="305" t="str">
        <f t="shared" si="108"/>
        <v>09</v>
      </c>
      <c r="BW114" s="306">
        <f t="shared" si="109"/>
        <v>101</v>
      </c>
      <c r="BX114" s="306">
        <f t="shared" si="109"/>
        <v>90</v>
      </c>
      <c r="BY114" s="307">
        <f t="shared" si="110"/>
        <v>29156510.647200003</v>
      </c>
      <c r="BZ114" s="307">
        <f t="shared" si="111"/>
        <v>2412085000</v>
      </c>
      <c r="CA114" s="307">
        <f t="shared" si="111"/>
        <v>2718805000</v>
      </c>
      <c r="CB114" s="307">
        <f t="shared" si="111"/>
        <v>2886495000</v>
      </c>
      <c r="CC114" s="307">
        <f t="shared" si="111"/>
        <v>3064528000</v>
      </c>
      <c r="CD114" s="307">
        <f t="shared" si="112"/>
        <v>3253541000</v>
      </c>
      <c r="CE114" s="26"/>
      <c r="CF114" s="269">
        <f t="shared" si="104"/>
        <v>5350543000</v>
      </c>
      <c r="CG114" s="229">
        <f t="shared" si="104"/>
        <v>5680553000</v>
      </c>
      <c r="CH114" s="45">
        <f t="shared" si="97"/>
        <v>80258145</v>
      </c>
      <c r="CI114" s="45">
        <f t="shared" si="98"/>
        <v>56805530</v>
      </c>
      <c r="CJ114" s="48">
        <f t="shared" si="99"/>
        <v>126192050</v>
      </c>
      <c r="CK114" s="308">
        <f t="shared" si="100"/>
        <v>111646083.33333333</v>
      </c>
    </row>
    <row r="115" spans="1:89" x14ac:dyDescent="0.2">
      <c r="A115" s="3">
        <f t="shared" si="101"/>
        <v>76</v>
      </c>
      <c r="B115" s="288">
        <v>2</v>
      </c>
      <c r="C115" s="289" t="s">
        <v>156</v>
      </c>
      <c r="D115" s="290" t="s">
        <v>28</v>
      </c>
      <c r="E115" s="291"/>
      <c r="F115" s="267" t="s">
        <v>73</v>
      </c>
      <c r="G115" s="292">
        <f t="shared" si="76"/>
        <v>85</v>
      </c>
      <c r="H115" s="292">
        <f t="shared" si="77"/>
        <v>74</v>
      </c>
      <c r="I115" s="293">
        <f t="shared" si="78"/>
        <v>26966806</v>
      </c>
      <c r="J115" s="293">
        <f t="shared" si="79"/>
        <v>1</v>
      </c>
      <c r="K115" s="294">
        <f t="shared" si="80"/>
        <v>1.06</v>
      </c>
      <c r="L115" s="295">
        <f t="shared" si="113"/>
        <v>1.01</v>
      </c>
      <c r="M115" s="278">
        <f t="shared" si="82"/>
        <v>24125622.423629135</v>
      </c>
      <c r="N115" s="278">
        <f t="shared" si="83"/>
        <v>27193431.171833493</v>
      </c>
      <c r="O115" s="278">
        <f t="shared" si="84"/>
        <v>28870662.503600005</v>
      </c>
      <c r="P115" s="278">
        <f t="shared" si="85"/>
        <v>30651341.793900453</v>
      </c>
      <c r="Q115" s="75">
        <f t="shared" si="86"/>
        <v>28870662.503600005</v>
      </c>
      <c r="R115" s="278">
        <f t="shared" si="86"/>
        <v>30651341.793900453</v>
      </c>
      <c r="S115" s="278">
        <f t="shared" si="87"/>
        <v>32541849.486459062</v>
      </c>
      <c r="T115" s="278"/>
      <c r="U115" s="278">
        <f t="shared" si="88"/>
        <v>1785296059.348556</v>
      </c>
      <c r="V115" s="278">
        <f t="shared" si="89"/>
        <v>2012313906.7156785</v>
      </c>
      <c r="W115" s="278">
        <f t="shared" si="90"/>
        <v>2136429025.2664003</v>
      </c>
      <c r="X115" s="75">
        <f t="shared" si="91"/>
        <v>2268199292.7486334</v>
      </c>
      <c r="Y115" s="75">
        <f t="shared" si="92"/>
        <v>2136429025.2664003</v>
      </c>
      <c r="Z115" s="278">
        <f t="shared" si="93"/>
        <v>2268199292.7486334</v>
      </c>
      <c r="AA115" s="278">
        <f t="shared" si="102"/>
        <v>2408096861.9979706</v>
      </c>
      <c r="AB115" s="278"/>
      <c r="AC115" s="216" t="str">
        <f t="shared" si="94"/>
        <v>BERTAHAP</v>
      </c>
      <c r="AD115" s="296">
        <f t="shared" si="95"/>
        <v>0</v>
      </c>
      <c r="AE115" s="297">
        <v>2</v>
      </c>
      <c r="AF115" s="298"/>
      <c r="AG115" s="278" t="e">
        <f>IF(AF115&gt;#REF!,"LB","KR")</f>
        <v>#REF!</v>
      </c>
      <c r="AH115" s="298">
        <f t="shared" si="55"/>
        <v>1963826000</v>
      </c>
      <c r="AI115" s="298">
        <f t="shared" si="55"/>
        <v>2213546000</v>
      </c>
      <c r="AJ115" s="298">
        <f t="shared" si="55"/>
        <v>2350072000</v>
      </c>
      <c r="AK115" s="299">
        <f t="shared" si="54"/>
        <v>2495020000</v>
      </c>
      <c r="AL115" s="299">
        <f t="shared" si="54"/>
        <v>2350072000</v>
      </c>
      <c r="AM115" s="298">
        <f t="shared" si="54"/>
        <v>2495020000</v>
      </c>
      <c r="AN115" s="298">
        <f t="shared" si="54"/>
        <v>2648907000</v>
      </c>
      <c r="AO115" s="26"/>
      <c r="AP115" s="26"/>
      <c r="AQ115" s="300">
        <f t="shared" si="96"/>
        <v>-1534411.2613999955</v>
      </c>
      <c r="AR115" s="329"/>
      <c r="AS115" s="136"/>
      <c r="AT115" s="136"/>
      <c r="AU115" s="13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BM115" s="26"/>
      <c r="BN115" s="26"/>
      <c r="BO115" s="26"/>
      <c r="BP115" s="26"/>
      <c r="BQ115" s="26"/>
      <c r="BR115" s="26"/>
      <c r="BS115" s="303"/>
      <c r="BT115" s="328"/>
      <c r="BU115" s="304" t="str">
        <f t="shared" si="107"/>
        <v>2BR-11</v>
      </c>
      <c r="BV115" s="305">
        <f t="shared" si="108"/>
        <v>11</v>
      </c>
      <c r="BW115" s="306">
        <f t="shared" si="109"/>
        <v>101</v>
      </c>
      <c r="BX115" s="306">
        <f t="shared" si="109"/>
        <v>90</v>
      </c>
      <c r="BY115" s="307">
        <f t="shared" si="110"/>
        <v>29156510.647200003</v>
      </c>
      <c r="BZ115" s="307">
        <f t="shared" si="111"/>
        <v>2412085000</v>
      </c>
      <c r="CA115" s="307">
        <f t="shared" si="111"/>
        <v>2718805000</v>
      </c>
      <c r="CB115" s="307">
        <f t="shared" si="111"/>
        <v>2886495000</v>
      </c>
      <c r="CC115" s="307">
        <f t="shared" si="111"/>
        <v>3064528000</v>
      </c>
      <c r="CD115" s="307">
        <f t="shared" si="112"/>
        <v>3253541000</v>
      </c>
      <c r="CE115" s="26"/>
      <c r="CF115" s="269">
        <f t="shared" si="104"/>
        <v>2491077000</v>
      </c>
      <c r="CG115" s="229">
        <f t="shared" si="104"/>
        <v>2644722000</v>
      </c>
      <c r="CH115" s="45">
        <f t="shared" si="97"/>
        <v>37366155</v>
      </c>
      <c r="CI115" s="45">
        <f t="shared" si="98"/>
        <v>26447220</v>
      </c>
      <c r="CJ115" s="48">
        <f t="shared" si="99"/>
        <v>58751800</v>
      </c>
      <c r="CK115" s="308">
        <f t="shared" si="100"/>
        <v>51979583.333333336</v>
      </c>
    </row>
    <row r="116" spans="1:89" x14ac:dyDescent="0.2">
      <c r="A116" s="3">
        <f t="shared" si="101"/>
        <v>77</v>
      </c>
      <c r="B116" s="288">
        <v>3</v>
      </c>
      <c r="C116" s="289" t="s">
        <v>156</v>
      </c>
      <c r="D116" s="290" t="s">
        <v>31</v>
      </c>
      <c r="E116" s="291"/>
      <c r="F116" s="267" t="s">
        <v>55</v>
      </c>
      <c r="G116" s="292">
        <f t="shared" si="76"/>
        <v>85</v>
      </c>
      <c r="H116" s="292">
        <f t="shared" si="77"/>
        <v>74</v>
      </c>
      <c r="I116" s="293">
        <f t="shared" si="78"/>
        <v>26966806</v>
      </c>
      <c r="J116" s="293">
        <f t="shared" si="79"/>
        <v>1</v>
      </c>
      <c r="K116" s="294">
        <f t="shared" si="80"/>
        <v>1.06</v>
      </c>
      <c r="L116" s="295">
        <f t="shared" si="113"/>
        <v>1.01</v>
      </c>
      <c r="M116" s="278">
        <f t="shared" si="82"/>
        <v>24125622.423629135</v>
      </c>
      <c r="N116" s="278">
        <f t="shared" si="83"/>
        <v>27193431.171833493</v>
      </c>
      <c r="O116" s="278">
        <f t="shared" si="84"/>
        <v>28870662.503600005</v>
      </c>
      <c r="P116" s="278">
        <f t="shared" si="85"/>
        <v>30651341.793900453</v>
      </c>
      <c r="Q116" s="75">
        <f t="shared" si="86"/>
        <v>28870662.503600005</v>
      </c>
      <c r="R116" s="278">
        <f t="shared" si="86"/>
        <v>30651341.793900453</v>
      </c>
      <c r="S116" s="278">
        <f t="shared" si="87"/>
        <v>32541849.486459062</v>
      </c>
      <c r="T116" s="278"/>
      <c r="U116" s="278">
        <f t="shared" si="88"/>
        <v>1785296059.348556</v>
      </c>
      <c r="V116" s="278">
        <f t="shared" si="89"/>
        <v>2012313906.7156785</v>
      </c>
      <c r="W116" s="278">
        <f t="shared" si="90"/>
        <v>2136429025.2664003</v>
      </c>
      <c r="X116" s="75">
        <f t="shared" si="91"/>
        <v>2268199292.7486334</v>
      </c>
      <c r="Y116" s="75">
        <f t="shared" si="92"/>
        <v>2136429025.2664003</v>
      </c>
      <c r="Z116" s="278">
        <f t="shared" si="93"/>
        <v>2268199292.7486334</v>
      </c>
      <c r="AA116" s="278">
        <f t="shared" si="102"/>
        <v>2408096861.9979706</v>
      </c>
      <c r="AB116" s="278"/>
      <c r="AC116" s="216" t="str">
        <f t="shared" si="94"/>
        <v>BERTAHAP</v>
      </c>
      <c r="AD116" s="296">
        <f t="shared" si="95"/>
        <v>0</v>
      </c>
      <c r="AE116" s="297">
        <v>2</v>
      </c>
      <c r="AF116" s="298"/>
      <c r="AG116" s="278" t="e">
        <f>IF(AF116&gt;#REF!,"LB","KR")</f>
        <v>#REF!</v>
      </c>
      <c r="AH116" s="298">
        <f t="shared" si="55"/>
        <v>1963826000</v>
      </c>
      <c r="AI116" s="298">
        <f t="shared" si="55"/>
        <v>2213546000</v>
      </c>
      <c r="AJ116" s="298">
        <f t="shared" si="55"/>
        <v>2350072000</v>
      </c>
      <c r="AK116" s="299">
        <f t="shared" si="54"/>
        <v>2495020000</v>
      </c>
      <c r="AL116" s="299">
        <f t="shared" si="54"/>
        <v>2350072000</v>
      </c>
      <c r="AM116" s="298">
        <f t="shared" si="54"/>
        <v>2495020000</v>
      </c>
      <c r="AN116" s="298">
        <f t="shared" si="54"/>
        <v>2648907000</v>
      </c>
      <c r="AO116" s="26"/>
      <c r="AP116" s="26"/>
      <c r="AQ116" s="300">
        <f t="shared" si="96"/>
        <v>-1534411.2613999955</v>
      </c>
      <c r="AR116" s="329"/>
      <c r="AS116" s="136"/>
      <c r="AT116" s="136"/>
      <c r="AU116" s="13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  <c r="BM116" s="26"/>
      <c r="BN116" s="26"/>
      <c r="BO116" s="26"/>
      <c r="BP116" s="26"/>
      <c r="BQ116" s="26"/>
      <c r="BR116" s="26"/>
      <c r="BS116" s="303"/>
      <c r="BT116" s="304"/>
      <c r="BU116" s="304" t="str">
        <f t="shared" si="107"/>
        <v>2BR-15</v>
      </c>
      <c r="BV116" s="305">
        <f t="shared" si="108"/>
        <v>15</v>
      </c>
      <c r="BW116" s="306">
        <f t="shared" si="109"/>
        <v>101</v>
      </c>
      <c r="BX116" s="306">
        <f t="shared" si="109"/>
        <v>90</v>
      </c>
      <c r="BY116" s="307">
        <f t="shared" si="110"/>
        <v>29156510.647200003</v>
      </c>
      <c r="BZ116" s="307">
        <f t="shared" si="111"/>
        <v>2412085000</v>
      </c>
      <c r="CA116" s="307">
        <f t="shared" si="111"/>
        <v>2718805000</v>
      </c>
      <c r="CB116" s="307">
        <f t="shared" si="111"/>
        <v>2886495000</v>
      </c>
      <c r="CC116" s="307">
        <f t="shared" si="111"/>
        <v>3064528000</v>
      </c>
      <c r="CD116" s="307">
        <f t="shared" si="112"/>
        <v>3253541000</v>
      </c>
      <c r="CE116" s="26"/>
      <c r="CF116" s="269">
        <f t="shared" si="104"/>
        <v>2491077000</v>
      </c>
      <c r="CG116" s="229">
        <f t="shared" si="104"/>
        <v>2644722000</v>
      </c>
      <c r="CH116" s="45">
        <f t="shared" si="97"/>
        <v>37366155</v>
      </c>
      <c r="CI116" s="45">
        <f t="shared" si="98"/>
        <v>26447220</v>
      </c>
      <c r="CJ116" s="48">
        <f t="shared" si="99"/>
        <v>58751800</v>
      </c>
      <c r="CK116" s="308">
        <f t="shared" si="100"/>
        <v>51979583.333333336</v>
      </c>
    </row>
    <row r="117" spans="1:89" x14ac:dyDescent="0.2">
      <c r="A117" s="3">
        <f t="shared" si="101"/>
        <v>78</v>
      </c>
      <c r="B117" s="288">
        <v>4</v>
      </c>
      <c r="C117" s="289" t="s">
        <v>156</v>
      </c>
      <c r="D117" s="290" t="s">
        <v>37</v>
      </c>
      <c r="E117" s="291"/>
      <c r="F117" s="267" t="s">
        <v>57</v>
      </c>
      <c r="G117" s="292">
        <f t="shared" si="76"/>
        <v>101</v>
      </c>
      <c r="H117" s="292">
        <f t="shared" si="77"/>
        <v>90</v>
      </c>
      <c r="I117" s="293">
        <f t="shared" si="78"/>
        <v>26966806</v>
      </c>
      <c r="J117" s="293">
        <f t="shared" si="79"/>
        <v>1</v>
      </c>
      <c r="K117" s="294">
        <f t="shared" si="80"/>
        <v>1.06</v>
      </c>
      <c r="L117" s="295">
        <f t="shared" si="113"/>
        <v>1.01</v>
      </c>
      <c r="M117" s="278">
        <f t="shared" si="82"/>
        <v>24125622.423629135</v>
      </c>
      <c r="N117" s="278">
        <f t="shared" si="83"/>
        <v>27193431.171833493</v>
      </c>
      <c r="O117" s="278">
        <f t="shared" si="84"/>
        <v>28870662.503600005</v>
      </c>
      <c r="P117" s="278">
        <f t="shared" si="85"/>
        <v>30651341.793900453</v>
      </c>
      <c r="Q117" s="75">
        <f t="shared" si="86"/>
        <v>28870662.503600005</v>
      </c>
      <c r="R117" s="278">
        <f t="shared" si="86"/>
        <v>30651341.793900453</v>
      </c>
      <c r="S117" s="278">
        <f t="shared" si="87"/>
        <v>32541849.486459062</v>
      </c>
      <c r="T117" s="278"/>
      <c r="U117" s="278">
        <f t="shared" si="88"/>
        <v>2171306018.1266222</v>
      </c>
      <c r="V117" s="278">
        <f t="shared" si="89"/>
        <v>2447408805.4650145</v>
      </c>
      <c r="W117" s="278">
        <f t="shared" si="90"/>
        <v>2598359625.3240004</v>
      </c>
      <c r="X117" s="75">
        <f t="shared" si="91"/>
        <v>2758620761.4510407</v>
      </c>
      <c r="Y117" s="75">
        <f t="shared" si="92"/>
        <v>2598359625.3240004</v>
      </c>
      <c r="Z117" s="278">
        <f t="shared" si="93"/>
        <v>2758620761.4510407</v>
      </c>
      <c r="AA117" s="278">
        <f t="shared" si="102"/>
        <v>2928766453.7813153</v>
      </c>
      <c r="AB117" s="278"/>
      <c r="AC117" s="216" t="str">
        <f t="shared" si="94"/>
        <v>BERTAHAP</v>
      </c>
      <c r="AD117" s="296">
        <f t="shared" si="95"/>
        <v>0</v>
      </c>
      <c r="AE117" s="297">
        <v>2</v>
      </c>
      <c r="AF117" s="298"/>
      <c r="AG117" s="278" t="e">
        <f>IF(AF117&gt;#REF!,"LB","KR")</f>
        <v>#REF!</v>
      </c>
      <c r="AH117" s="298">
        <f t="shared" si="55"/>
        <v>2388437000</v>
      </c>
      <c r="AI117" s="298">
        <f t="shared" si="55"/>
        <v>2692150000</v>
      </c>
      <c r="AJ117" s="298">
        <f t="shared" si="55"/>
        <v>2858196000</v>
      </c>
      <c r="AK117" s="299">
        <f t="shared" si="54"/>
        <v>3034483000</v>
      </c>
      <c r="AL117" s="299">
        <f t="shared" si="54"/>
        <v>2858196000</v>
      </c>
      <c r="AM117" s="298">
        <f t="shared" si="54"/>
        <v>3034483000</v>
      </c>
      <c r="AN117" s="298">
        <f t="shared" si="54"/>
        <v>3221644000</v>
      </c>
      <c r="AO117" s="26"/>
      <c r="AP117" s="26"/>
      <c r="AQ117" s="300">
        <f t="shared" si="96"/>
        <v>-1534411.2613999955</v>
      </c>
      <c r="AR117" s="329"/>
      <c r="AS117" s="136"/>
      <c r="AT117" s="136"/>
      <c r="AU117" s="13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  <c r="BM117" s="26"/>
      <c r="BN117" s="26"/>
      <c r="BO117" s="26"/>
      <c r="BP117" s="26"/>
      <c r="BQ117" s="26"/>
      <c r="BR117" s="26"/>
      <c r="BS117" s="303"/>
      <c r="BT117" s="328"/>
      <c r="BU117" s="304" t="str">
        <f t="shared" si="107"/>
        <v>2BR-17</v>
      </c>
      <c r="BV117" s="305">
        <f t="shared" si="108"/>
        <v>17</v>
      </c>
      <c r="BW117" s="306">
        <f t="shared" si="109"/>
        <v>85</v>
      </c>
      <c r="BX117" s="306">
        <f t="shared" si="109"/>
        <v>74</v>
      </c>
      <c r="BY117" s="307">
        <f t="shared" si="110"/>
        <v>29156510.647200003</v>
      </c>
      <c r="BZ117" s="307">
        <f t="shared" si="111"/>
        <v>1983270000</v>
      </c>
      <c r="CA117" s="307">
        <f t="shared" si="111"/>
        <v>2235462000</v>
      </c>
      <c r="CB117" s="307">
        <f t="shared" si="111"/>
        <v>2373340000</v>
      </c>
      <c r="CC117" s="307">
        <f t="shared" si="111"/>
        <v>2519723000</v>
      </c>
      <c r="CD117" s="307">
        <f t="shared" si="112"/>
        <v>2675134000</v>
      </c>
      <c r="CE117" s="26"/>
      <c r="CF117" s="269">
        <f t="shared" si="104"/>
        <v>3029688000</v>
      </c>
      <c r="CG117" s="229">
        <f t="shared" si="104"/>
        <v>3216552000</v>
      </c>
      <c r="CH117" s="45">
        <f t="shared" si="97"/>
        <v>45445320</v>
      </c>
      <c r="CI117" s="45">
        <f t="shared" si="98"/>
        <v>32165520</v>
      </c>
      <c r="CJ117" s="48">
        <f t="shared" si="99"/>
        <v>71454900</v>
      </c>
      <c r="CK117" s="308">
        <f t="shared" si="100"/>
        <v>63218395.833333336</v>
      </c>
    </row>
    <row r="118" spans="1:89" x14ac:dyDescent="0.2">
      <c r="A118" s="3">
        <f t="shared" si="101"/>
        <v>79</v>
      </c>
      <c r="B118" s="288">
        <v>5</v>
      </c>
      <c r="C118" s="289" t="s">
        <v>156</v>
      </c>
      <c r="D118" s="290" t="s">
        <v>43</v>
      </c>
      <c r="E118" s="291"/>
      <c r="F118" s="267" t="s">
        <v>59</v>
      </c>
      <c r="G118" s="292">
        <f t="shared" si="76"/>
        <v>101</v>
      </c>
      <c r="H118" s="292">
        <f t="shared" si="77"/>
        <v>90</v>
      </c>
      <c r="I118" s="293">
        <f t="shared" si="78"/>
        <v>26966806</v>
      </c>
      <c r="J118" s="293">
        <f t="shared" si="79"/>
        <v>1</v>
      </c>
      <c r="K118" s="294">
        <f t="shared" si="80"/>
        <v>1.06</v>
      </c>
      <c r="L118" s="295">
        <f t="shared" si="113"/>
        <v>1.01</v>
      </c>
      <c r="M118" s="278">
        <f t="shared" si="82"/>
        <v>24125622.423629135</v>
      </c>
      <c r="N118" s="278">
        <f t="shared" si="83"/>
        <v>27193431.171833493</v>
      </c>
      <c r="O118" s="278">
        <f t="shared" si="84"/>
        <v>28870662.503600005</v>
      </c>
      <c r="P118" s="278">
        <f t="shared" si="85"/>
        <v>30651341.793900453</v>
      </c>
      <c r="Q118" s="75">
        <f t="shared" si="86"/>
        <v>28870662.503600005</v>
      </c>
      <c r="R118" s="278">
        <f t="shared" si="86"/>
        <v>30651341.793900453</v>
      </c>
      <c r="S118" s="278">
        <f t="shared" si="87"/>
        <v>32541849.486459062</v>
      </c>
      <c r="T118" s="278"/>
      <c r="U118" s="278">
        <f t="shared" si="88"/>
        <v>2171306018.1266222</v>
      </c>
      <c r="V118" s="278">
        <f t="shared" si="89"/>
        <v>2447408805.4650145</v>
      </c>
      <c r="W118" s="278">
        <f t="shared" si="90"/>
        <v>2598359625.3240004</v>
      </c>
      <c r="X118" s="75">
        <f t="shared" si="91"/>
        <v>2758620761.4510407</v>
      </c>
      <c r="Y118" s="75">
        <f t="shared" si="92"/>
        <v>2598359625.3240004</v>
      </c>
      <c r="Z118" s="278">
        <f t="shared" si="93"/>
        <v>2758620761.4510407</v>
      </c>
      <c r="AA118" s="278">
        <f t="shared" si="102"/>
        <v>2928766453.7813153</v>
      </c>
      <c r="AB118" s="278"/>
      <c r="AC118" s="216" t="str">
        <f t="shared" si="94"/>
        <v>BERTAHAP</v>
      </c>
      <c r="AD118" s="296">
        <f t="shared" si="95"/>
        <v>0</v>
      </c>
      <c r="AE118" s="297">
        <v>2</v>
      </c>
      <c r="AF118" s="298"/>
      <c r="AG118" s="278" t="e">
        <f>IF(AF118&gt;#REF!,"LB","KR")</f>
        <v>#REF!</v>
      </c>
      <c r="AH118" s="298">
        <f t="shared" si="55"/>
        <v>2388437000</v>
      </c>
      <c r="AI118" s="298">
        <f t="shared" si="55"/>
        <v>2692150000</v>
      </c>
      <c r="AJ118" s="298">
        <f t="shared" si="55"/>
        <v>2858196000</v>
      </c>
      <c r="AK118" s="299">
        <f t="shared" si="54"/>
        <v>3034483000</v>
      </c>
      <c r="AL118" s="299">
        <f t="shared" si="54"/>
        <v>2858196000</v>
      </c>
      <c r="AM118" s="298">
        <f t="shared" si="54"/>
        <v>3034483000</v>
      </c>
      <c r="AN118" s="298">
        <f t="shared" si="54"/>
        <v>3221644000</v>
      </c>
      <c r="AO118" s="26"/>
      <c r="AP118" s="26"/>
      <c r="AQ118" s="300">
        <f t="shared" si="96"/>
        <v>-1534411.2613999955</v>
      </c>
      <c r="AR118" s="329"/>
      <c r="AS118" s="136"/>
      <c r="AT118" s="136"/>
      <c r="AU118" s="13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N118" s="26"/>
      <c r="BO118" s="26"/>
      <c r="BP118" s="26"/>
      <c r="BQ118" s="26"/>
      <c r="BR118" s="26"/>
      <c r="BS118" s="303">
        <v>22</v>
      </c>
      <c r="BT118" s="304" t="s">
        <v>235</v>
      </c>
      <c r="BU118" s="304" t="str">
        <f t="shared" ref="BU118:BU123" si="114">F169</f>
        <v>2BR-3</v>
      </c>
      <c r="BV118" s="305" t="str">
        <f t="shared" ref="BV118:BV123" si="115">D169</f>
        <v>03</v>
      </c>
      <c r="BW118" s="306">
        <f t="shared" ref="BW118:BX123" si="116">G169</f>
        <v>85</v>
      </c>
      <c r="BX118" s="306">
        <f t="shared" si="116"/>
        <v>74</v>
      </c>
      <c r="BY118" s="307">
        <f t="shared" ref="BY118:BY123" si="117">O169</f>
        <v>29156510.647200003</v>
      </c>
      <c r="BZ118" s="307">
        <f t="shared" ref="BZ118:CC123" si="118">AH169</f>
        <v>1983270000</v>
      </c>
      <c r="CA118" s="307">
        <f t="shared" si="118"/>
        <v>2235462000</v>
      </c>
      <c r="CB118" s="307">
        <f t="shared" si="118"/>
        <v>2373340000</v>
      </c>
      <c r="CC118" s="307">
        <f t="shared" si="118"/>
        <v>2519723000</v>
      </c>
      <c r="CD118" s="307">
        <f t="shared" ref="CD118:CD123" si="119">AN169</f>
        <v>2675134000</v>
      </c>
      <c r="CE118" s="26">
        <v>12</v>
      </c>
      <c r="CF118" s="269">
        <f t="shared" si="104"/>
        <v>3029688000</v>
      </c>
      <c r="CG118" s="229">
        <f t="shared" si="104"/>
        <v>3216552000</v>
      </c>
      <c r="CH118" s="45">
        <f t="shared" si="97"/>
        <v>45445320</v>
      </c>
      <c r="CI118" s="45">
        <f t="shared" si="98"/>
        <v>32165520</v>
      </c>
      <c r="CJ118" s="48">
        <f t="shared" si="99"/>
        <v>71454900</v>
      </c>
      <c r="CK118" s="308">
        <f t="shared" si="100"/>
        <v>63218395.833333336</v>
      </c>
    </row>
    <row r="119" spans="1:89" x14ac:dyDescent="0.2">
      <c r="A119" s="3">
        <f t="shared" si="101"/>
        <v>80</v>
      </c>
      <c r="B119" s="288">
        <v>6</v>
      </c>
      <c r="C119" s="289" t="s">
        <v>156</v>
      </c>
      <c r="D119" s="288">
        <v>11</v>
      </c>
      <c r="E119" s="291"/>
      <c r="F119" s="267" t="s">
        <v>61</v>
      </c>
      <c r="G119" s="292">
        <f t="shared" si="76"/>
        <v>101</v>
      </c>
      <c r="H119" s="292">
        <f t="shared" si="77"/>
        <v>90</v>
      </c>
      <c r="I119" s="293">
        <f t="shared" si="78"/>
        <v>26966806</v>
      </c>
      <c r="J119" s="293">
        <f t="shared" si="79"/>
        <v>1</v>
      </c>
      <c r="K119" s="294">
        <f t="shared" si="80"/>
        <v>1.06</v>
      </c>
      <c r="L119" s="295">
        <f t="shared" si="113"/>
        <v>1.01</v>
      </c>
      <c r="M119" s="278">
        <f t="shared" si="82"/>
        <v>24125622.423629135</v>
      </c>
      <c r="N119" s="278">
        <f t="shared" si="83"/>
        <v>27193431.171833493</v>
      </c>
      <c r="O119" s="278">
        <f t="shared" si="84"/>
        <v>28870662.503600005</v>
      </c>
      <c r="P119" s="278">
        <f t="shared" si="85"/>
        <v>30651341.793900453</v>
      </c>
      <c r="Q119" s="75">
        <f t="shared" si="86"/>
        <v>28870662.503600005</v>
      </c>
      <c r="R119" s="278">
        <f t="shared" si="86"/>
        <v>30651341.793900453</v>
      </c>
      <c r="S119" s="278">
        <f t="shared" si="87"/>
        <v>32541849.486459062</v>
      </c>
      <c r="T119" s="278"/>
      <c r="U119" s="278">
        <f t="shared" si="88"/>
        <v>2171306018.1266222</v>
      </c>
      <c r="V119" s="278">
        <f t="shared" si="89"/>
        <v>2447408805.4650145</v>
      </c>
      <c r="W119" s="278">
        <f t="shared" si="90"/>
        <v>2598359625.3240004</v>
      </c>
      <c r="X119" s="75">
        <f t="shared" si="91"/>
        <v>2758620761.4510407</v>
      </c>
      <c r="Y119" s="75">
        <f t="shared" si="92"/>
        <v>2598359625.3240004</v>
      </c>
      <c r="Z119" s="278">
        <f t="shared" si="93"/>
        <v>2758620761.4510407</v>
      </c>
      <c r="AA119" s="278">
        <f t="shared" si="102"/>
        <v>2928766453.7813153</v>
      </c>
      <c r="AB119" s="278"/>
      <c r="AC119" s="216" t="str">
        <f t="shared" si="94"/>
        <v>BERTAHAP</v>
      </c>
      <c r="AD119" s="296">
        <f t="shared" si="95"/>
        <v>0</v>
      </c>
      <c r="AE119" s="297">
        <v>2</v>
      </c>
      <c r="AF119" s="298"/>
      <c r="AG119" s="278" t="e">
        <f>IF(AF119&gt;#REF!,"LB","KR")</f>
        <v>#REF!</v>
      </c>
      <c r="AH119" s="298">
        <f t="shared" si="55"/>
        <v>2388437000</v>
      </c>
      <c r="AI119" s="298">
        <f t="shared" si="55"/>
        <v>2692150000</v>
      </c>
      <c r="AJ119" s="298">
        <f t="shared" si="55"/>
        <v>2858196000</v>
      </c>
      <c r="AK119" s="299">
        <f t="shared" si="54"/>
        <v>3034483000</v>
      </c>
      <c r="AL119" s="299">
        <f t="shared" si="54"/>
        <v>2858196000</v>
      </c>
      <c r="AM119" s="298">
        <f t="shared" si="54"/>
        <v>3034483000</v>
      </c>
      <c r="AN119" s="298">
        <f t="shared" si="54"/>
        <v>3221644000</v>
      </c>
      <c r="AO119" s="26"/>
      <c r="AP119" s="26"/>
      <c r="AQ119" s="300">
        <f t="shared" si="96"/>
        <v>-1534411.2613999955</v>
      </c>
      <c r="AR119" s="329"/>
      <c r="AS119" s="136"/>
      <c r="AT119" s="136"/>
      <c r="AU119" s="13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  <c r="BN119" s="26"/>
      <c r="BO119" s="26"/>
      <c r="BP119" s="26"/>
      <c r="BQ119" s="26"/>
      <c r="BR119" s="26"/>
      <c r="BS119" s="303"/>
      <c r="BT119" s="304"/>
      <c r="BU119" s="304" t="str">
        <f t="shared" si="114"/>
        <v>2BR-5</v>
      </c>
      <c r="BV119" s="305" t="str">
        <f t="shared" si="115"/>
        <v>05</v>
      </c>
      <c r="BW119" s="306">
        <f t="shared" si="116"/>
        <v>85</v>
      </c>
      <c r="BX119" s="306">
        <f t="shared" si="116"/>
        <v>74</v>
      </c>
      <c r="BY119" s="307">
        <f t="shared" si="117"/>
        <v>29156510.647200003</v>
      </c>
      <c r="BZ119" s="307">
        <f t="shared" si="118"/>
        <v>1983270000</v>
      </c>
      <c r="CA119" s="307">
        <f t="shared" si="118"/>
        <v>2235462000</v>
      </c>
      <c r="CB119" s="307">
        <f t="shared" si="118"/>
        <v>2373340000</v>
      </c>
      <c r="CC119" s="307">
        <f t="shared" si="118"/>
        <v>2519723000</v>
      </c>
      <c r="CD119" s="307">
        <f t="shared" si="119"/>
        <v>2675134000</v>
      </c>
      <c r="CE119" s="26"/>
      <c r="CF119" s="269">
        <f t="shared" si="104"/>
        <v>3029688000</v>
      </c>
      <c r="CG119" s="229">
        <f t="shared" si="104"/>
        <v>3216552000</v>
      </c>
      <c r="CH119" s="45">
        <f t="shared" si="97"/>
        <v>45445320</v>
      </c>
      <c r="CI119" s="45">
        <f t="shared" si="98"/>
        <v>32165520</v>
      </c>
      <c r="CJ119" s="48">
        <f t="shared" si="99"/>
        <v>71454900</v>
      </c>
      <c r="CK119" s="308">
        <f t="shared" si="100"/>
        <v>63218395.833333336</v>
      </c>
    </row>
    <row r="120" spans="1:89" x14ac:dyDescent="0.2">
      <c r="A120" s="3">
        <f t="shared" si="101"/>
        <v>81</v>
      </c>
      <c r="B120" s="288">
        <v>7</v>
      </c>
      <c r="C120" s="289" t="s">
        <v>156</v>
      </c>
      <c r="D120" s="288">
        <v>15</v>
      </c>
      <c r="E120" s="291"/>
      <c r="F120" s="267" t="s">
        <v>63</v>
      </c>
      <c r="G120" s="292">
        <f t="shared" si="76"/>
        <v>101</v>
      </c>
      <c r="H120" s="292">
        <f t="shared" si="77"/>
        <v>90</v>
      </c>
      <c r="I120" s="293">
        <f t="shared" si="78"/>
        <v>26966806</v>
      </c>
      <c r="J120" s="293">
        <f t="shared" si="79"/>
        <v>1</v>
      </c>
      <c r="K120" s="294">
        <f t="shared" si="80"/>
        <v>1.06</v>
      </c>
      <c r="L120" s="295">
        <f t="shared" si="113"/>
        <v>1.01</v>
      </c>
      <c r="M120" s="278">
        <f t="shared" si="82"/>
        <v>24125622.423629135</v>
      </c>
      <c r="N120" s="278">
        <f t="shared" si="83"/>
        <v>27193431.171833493</v>
      </c>
      <c r="O120" s="278">
        <f t="shared" si="84"/>
        <v>28870662.503600005</v>
      </c>
      <c r="P120" s="278">
        <f t="shared" si="85"/>
        <v>30651341.793900453</v>
      </c>
      <c r="Q120" s="75">
        <f t="shared" si="86"/>
        <v>28870662.503600005</v>
      </c>
      <c r="R120" s="278">
        <f t="shared" si="86"/>
        <v>30651341.793900453</v>
      </c>
      <c r="S120" s="278">
        <f t="shared" si="87"/>
        <v>32541849.486459062</v>
      </c>
      <c r="T120" s="278"/>
      <c r="U120" s="278">
        <f t="shared" si="88"/>
        <v>2171306018.1266222</v>
      </c>
      <c r="V120" s="278">
        <f t="shared" si="89"/>
        <v>2447408805.4650145</v>
      </c>
      <c r="W120" s="278">
        <f t="shared" si="90"/>
        <v>2598359625.3240004</v>
      </c>
      <c r="X120" s="75">
        <f t="shared" si="91"/>
        <v>2758620761.4510407</v>
      </c>
      <c r="Y120" s="75">
        <f t="shared" si="92"/>
        <v>2598359625.3240004</v>
      </c>
      <c r="Z120" s="278">
        <f t="shared" si="93"/>
        <v>2758620761.4510407</v>
      </c>
      <c r="AA120" s="278">
        <f t="shared" si="102"/>
        <v>2928766453.7813153</v>
      </c>
      <c r="AB120" s="278"/>
      <c r="AC120" s="216" t="str">
        <f t="shared" si="94"/>
        <v>BERTAHAP</v>
      </c>
      <c r="AD120" s="296">
        <f t="shared" si="95"/>
        <v>0</v>
      </c>
      <c r="AE120" s="297">
        <v>2</v>
      </c>
      <c r="AF120" s="298"/>
      <c r="AG120" s="278" t="e">
        <f>IF(AF120&gt;#REF!,"LB","KR")</f>
        <v>#REF!</v>
      </c>
      <c r="AH120" s="298">
        <f t="shared" si="55"/>
        <v>2388437000</v>
      </c>
      <c r="AI120" s="298">
        <f t="shared" si="55"/>
        <v>2692150000</v>
      </c>
      <c r="AJ120" s="298">
        <f t="shared" si="55"/>
        <v>2858196000</v>
      </c>
      <c r="AK120" s="299">
        <f t="shared" si="54"/>
        <v>3034483000</v>
      </c>
      <c r="AL120" s="299">
        <f t="shared" si="54"/>
        <v>2858196000</v>
      </c>
      <c r="AM120" s="298">
        <f t="shared" si="54"/>
        <v>3034483000</v>
      </c>
      <c r="AN120" s="298">
        <f t="shared" si="54"/>
        <v>3221644000</v>
      </c>
      <c r="AO120" s="26"/>
      <c r="AP120" s="26"/>
      <c r="AQ120" s="300">
        <f t="shared" si="96"/>
        <v>-1534411.2613999955</v>
      </c>
      <c r="AR120" s="329"/>
      <c r="AS120" s="136"/>
      <c r="AT120" s="136"/>
      <c r="AU120" s="13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  <c r="BM120" s="26"/>
      <c r="BN120" s="26"/>
      <c r="BO120" s="26"/>
      <c r="BP120" s="26"/>
      <c r="BQ120" s="26"/>
      <c r="BR120" s="26"/>
      <c r="BS120" s="303"/>
      <c r="BT120" s="304"/>
      <c r="BU120" s="304" t="str">
        <f t="shared" si="114"/>
        <v>2BR-7</v>
      </c>
      <c r="BV120" s="305" t="str">
        <f t="shared" si="115"/>
        <v>07</v>
      </c>
      <c r="BW120" s="306">
        <f t="shared" si="116"/>
        <v>101</v>
      </c>
      <c r="BX120" s="306">
        <f t="shared" si="116"/>
        <v>90</v>
      </c>
      <c r="BY120" s="307">
        <f t="shared" si="117"/>
        <v>29156510.647200003</v>
      </c>
      <c r="BZ120" s="307">
        <f t="shared" si="118"/>
        <v>2412085000</v>
      </c>
      <c r="CA120" s="307">
        <f t="shared" si="118"/>
        <v>2718805000</v>
      </c>
      <c r="CB120" s="307">
        <f t="shared" si="118"/>
        <v>2886495000</v>
      </c>
      <c r="CC120" s="307">
        <f t="shared" si="118"/>
        <v>3064528000</v>
      </c>
      <c r="CD120" s="307">
        <f t="shared" si="119"/>
        <v>3253541000</v>
      </c>
      <c r="CE120" s="26"/>
      <c r="CF120" s="269">
        <f t="shared" si="104"/>
        <v>3029688000</v>
      </c>
      <c r="CG120" s="229">
        <f t="shared" si="104"/>
        <v>3216552000</v>
      </c>
      <c r="CH120" s="45">
        <f t="shared" si="97"/>
        <v>45445320</v>
      </c>
      <c r="CI120" s="45">
        <f t="shared" si="98"/>
        <v>32165520</v>
      </c>
      <c r="CJ120" s="48">
        <f t="shared" si="99"/>
        <v>71454900</v>
      </c>
      <c r="CK120" s="308">
        <f t="shared" si="100"/>
        <v>63218395.833333336</v>
      </c>
    </row>
    <row r="121" spans="1:89" x14ac:dyDescent="0.2">
      <c r="A121" s="3">
        <f t="shared" si="101"/>
        <v>82</v>
      </c>
      <c r="B121" s="288">
        <v>8</v>
      </c>
      <c r="C121" s="289" t="s">
        <v>156</v>
      </c>
      <c r="D121" s="288">
        <v>17</v>
      </c>
      <c r="E121" s="291"/>
      <c r="F121" s="267" t="s">
        <v>66</v>
      </c>
      <c r="G121" s="292">
        <f t="shared" si="76"/>
        <v>85</v>
      </c>
      <c r="H121" s="292">
        <f t="shared" si="77"/>
        <v>74</v>
      </c>
      <c r="I121" s="293">
        <f t="shared" si="78"/>
        <v>26966806</v>
      </c>
      <c r="J121" s="293">
        <f t="shared" si="79"/>
        <v>1</v>
      </c>
      <c r="K121" s="294">
        <f t="shared" si="80"/>
        <v>1.06</v>
      </c>
      <c r="L121" s="295">
        <f t="shared" si="113"/>
        <v>1.01</v>
      </c>
      <c r="M121" s="278">
        <f t="shared" si="82"/>
        <v>24125622.423629135</v>
      </c>
      <c r="N121" s="278">
        <f t="shared" si="83"/>
        <v>27193431.171833493</v>
      </c>
      <c r="O121" s="278">
        <f t="shared" si="84"/>
        <v>28870662.503600005</v>
      </c>
      <c r="P121" s="278">
        <f t="shared" si="85"/>
        <v>30651341.793900453</v>
      </c>
      <c r="Q121" s="75">
        <f t="shared" si="86"/>
        <v>28870662.503600005</v>
      </c>
      <c r="R121" s="278">
        <f t="shared" si="86"/>
        <v>30651341.793900453</v>
      </c>
      <c r="S121" s="278">
        <f t="shared" si="87"/>
        <v>32541849.486459062</v>
      </c>
      <c r="T121" s="278"/>
      <c r="U121" s="278">
        <f t="shared" si="88"/>
        <v>1785296059.348556</v>
      </c>
      <c r="V121" s="278">
        <f t="shared" si="89"/>
        <v>2012313906.7156785</v>
      </c>
      <c r="W121" s="278">
        <f t="shared" si="90"/>
        <v>2136429025.2664003</v>
      </c>
      <c r="X121" s="75">
        <f t="shared" si="91"/>
        <v>2268199292.7486334</v>
      </c>
      <c r="Y121" s="75">
        <f t="shared" si="92"/>
        <v>2136429025.2664003</v>
      </c>
      <c r="Z121" s="278">
        <f t="shared" si="93"/>
        <v>2268199292.7486334</v>
      </c>
      <c r="AA121" s="278">
        <f t="shared" si="102"/>
        <v>2408096861.9979706</v>
      </c>
      <c r="AB121" s="278"/>
      <c r="AC121" s="216" t="str">
        <f t="shared" si="94"/>
        <v>BERTAHAP</v>
      </c>
      <c r="AD121" s="296">
        <f t="shared" si="95"/>
        <v>0</v>
      </c>
      <c r="AE121" s="297">
        <v>2</v>
      </c>
      <c r="AF121" s="298"/>
      <c r="AG121" s="278" t="e">
        <f>IF(AF121&gt;#REF!,"LB","KR")</f>
        <v>#REF!</v>
      </c>
      <c r="AH121" s="298">
        <f t="shared" si="55"/>
        <v>1963826000</v>
      </c>
      <c r="AI121" s="298">
        <f t="shared" si="55"/>
        <v>2213546000</v>
      </c>
      <c r="AJ121" s="298">
        <f t="shared" si="55"/>
        <v>2350072000</v>
      </c>
      <c r="AK121" s="299">
        <f t="shared" si="54"/>
        <v>2495020000</v>
      </c>
      <c r="AL121" s="299">
        <f t="shared" si="54"/>
        <v>2350072000</v>
      </c>
      <c r="AM121" s="298">
        <f t="shared" si="54"/>
        <v>2495020000</v>
      </c>
      <c r="AN121" s="298">
        <f t="shared" si="54"/>
        <v>2648907000</v>
      </c>
      <c r="AO121" s="26"/>
      <c r="AP121" s="26"/>
      <c r="AQ121" s="300">
        <f t="shared" si="96"/>
        <v>-1534411.2613999955</v>
      </c>
      <c r="AR121" s="329"/>
      <c r="AS121" s="136"/>
      <c r="AT121" s="136"/>
      <c r="AU121" s="13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  <c r="BN121" s="26"/>
      <c r="BO121" s="26"/>
      <c r="BP121" s="26"/>
      <c r="BQ121" s="26"/>
      <c r="BR121" s="26"/>
      <c r="BS121" s="303"/>
      <c r="BT121" s="304"/>
      <c r="BU121" s="304" t="str">
        <f t="shared" si="114"/>
        <v>2BR-9</v>
      </c>
      <c r="BV121" s="305" t="str">
        <f t="shared" si="115"/>
        <v>09</v>
      </c>
      <c r="BW121" s="306">
        <f t="shared" si="116"/>
        <v>101</v>
      </c>
      <c r="BX121" s="306">
        <f t="shared" si="116"/>
        <v>90</v>
      </c>
      <c r="BY121" s="307">
        <f t="shared" si="117"/>
        <v>29156510.647200003</v>
      </c>
      <c r="BZ121" s="307">
        <f t="shared" si="118"/>
        <v>2412085000</v>
      </c>
      <c r="CA121" s="307">
        <f t="shared" si="118"/>
        <v>2718805000</v>
      </c>
      <c r="CB121" s="307">
        <f t="shared" si="118"/>
        <v>2886495000</v>
      </c>
      <c r="CC121" s="307">
        <f t="shared" si="118"/>
        <v>3064528000</v>
      </c>
      <c r="CD121" s="307">
        <f t="shared" si="119"/>
        <v>3253541000</v>
      </c>
      <c r="CE121" s="26"/>
      <c r="CF121" s="269">
        <f t="shared" si="104"/>
        <v>2491077000</v>
      </c>
      <c r="CG121" s="229">
        <f t="shared" si="104"/>
        <v>2644722000</v>
      </c>
      <c r="CH121" s="45">
        <f t="shared" si="97"/>
        <v>37366155</v>
      </c>
      <c r="CI121" s="45">
        <f t="shared" si="98"/>
        <v>26447220</v>
      </c>
      <c r="CJ121" s="48">
        <f t="shared" si="99"/>
        <v>58751800</v>
      </c>
      <c r="CK121" s="308">
        <f t="shared" si="100"/>
        <v>51979583.333333336</v>
      </c>
    </row>
    <row r="122" spans="1:89" x14ac:dyDescent="0.2">
      <c r="A122" s="3">
        <f t="shared" si="101"/>
        <v>83</v>
      </c>
      <c r="B122" s="288">
        <v>9</v>
      </c>
      <c r="C122" s="289" t="s">
        <v>156</v>
      </c>
      <c r="D122" s="288">
        <v>19</v>
      </c>
      <c r="E122" s="291"/>
      <c r="F122" s="267" t="s">
        <v>77</v>
      </c>
      <c r="G122" s="292">
        <f t="shared" si="76"/>
        <v>138</v>
      </c>
      <c r="H122" s="292">
        <f t="shared" si="77"/>
        <v>120</v>
      </c>
      <c r="I122" s="293">
        <f t="shared" si="78"/>
        <v>26966806</v>
      </c>
      <c r="J122" s="293">
        <f t="shared" si="79"/>
        <v>1</v>
      </c>
      <c r="K122" s="294">
        <f t="shared" si="80"/>
        <v>1.06</v>
      </c>
      <c r="L122" s="295">
        <f t="shared" si="113"/>
        <v>1.01</v>
      </c>
      <c r="M122" s="278">
        <f t="shared" si="82"/>
        <v>24125622.423629135</v>
      </c>
      <c r="N122" s="278">
        <f t="shared" si="83"/>
        <v>27193431.171833493</v>
      </c>
      <c r="O122" s="278">
        <f t="shared" si="84"/>
        <v>28870662.503600005</v>
      </c>
      <c r="P122" s="278">
        <f t="shared" si="85"/>
        <v>30651341.793900453</v>
      </c>
      <c r="Q122" s="75">
        <f t="shared" si="86"/>
        <v>28870662.503600005</v>
      </c>
      <c r="R122" s="278">
        <f t="shared" si="86"/>
        <v>30651341.793900453</v>
      </c>
      <c r="S122" s="278">
        <f t="shared" si="87"/>
        <v>32541849.486459062</v>
      </c>
      <c r="T122" s="278"/>
      <c r="U122" s="278">
        <f t="shared" si="88"/>
        <v>2895074690.8354959</v>
      </c>
      <c r="V122" s="278">
        <f t="shared" si="89"/>
        <v>3263211740.620019</v>
      </c>
      <c r="W122" s="278">
        <f t="shared" si="90"/>
        <v>3464479500.4320006</v>
      </c>
      <c r="X122" s="75">
        <f t="shared" si="91"/>
        <v>3678161015.2680545</v>
      </c>
      <c r="Y122" s="75">
        <f t="shared" si="92"/>
        <v>3464479500.4320006</v>
      </c>
      <c r="Z122" s="278">
        <f t="shared" si="93"/>
        <v>3678161015.2680545</v>
      </c>
      <c r="AA122" s="278">
        <f t="shared" si="102"/>
        <v>3905021938.3750873</v>
      </c>
      <c r="AB122" s="278"/>
      <c r="AC122" s="216" t="str">
        <f t="shared" si="94"/>
        <v>BERTAHAP</v>
      </c>
      <c r="AD122" s="296">
        <f t="shared" si="95"/>
        <v>0</v>
      </c>
      <c r="AE122" s="297">
        <v>2</v>
      </c>
      <c r="AF122" s="298"/>
      <c r="AG122" s="278" t="e">
        <f>IF(AF122&gt;#REF!,"LB","KR")</f>
        <v>#REF!</v>
      </c>
      <c r="AH122" s="298">
        <f t="shared" si="55"/>
        <v>3184583000</v>
      </c>
      <c r="AI122" s="298">
        <f t="shared" si="55"/>
        <v>3589533000</v>
      </c>
      <c r="AJ122" s="298">
        <f t="shared" si="55"/>
        <v>3810928000</v>
      </c>
      <c r="AK122" s="299">
        <f t="shared" si="54"/>
        <v>4045978000</v>
      </c>
      <c r="AL122" s="299">
        <f t="shared" si="54"/>
        <v>3810928000</v>
      </c>
      <c r="AM122" s="298">
        <f t="shared" si="54"/>
        <v>4045978000</v>
      </c>
      <c r="AN122" s="298">
        <f t="shared" si="54"/>
        <v>4295525000</v>
      </c>
      <c r="AO122" s="26"/>
      <c r="AP122" s="26"/>
      <c r="AQ122" s="300">
        <f t="shared" si="96"/>
        <v>-1534411.2613999955</v>
      </c>
      <c r="AR122" s="329"/>
      <c r="AS122" s="136"/>
      <c r="AT122" s="136"/>
      <c r="AU122" s="13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  <c r="BN122" s="26"/>
      <c r="BO122" s="26"/>
      <c r="BP122" s="26"/>
      <c r="BQ122" s="26"/>
      <c r="BR122" s="26"/>
      <c r="BS122" s="303"/>
      <c r="BT122" s="304"/>
      <c r="BU122" s="304" t="str">
        <f t="shared" si="114"/>
        <v>2BR-11</v>
      </c>
      <c r="BV122" s="305">
        <f t="shared" si="115"/>
        <v>11</v>
      </c>
      <c r="BW122" s="306">
        <f t="shared" si="116"/>
        <v>101</v>
      </c>
      <c r="BX122" s="306">
        <f t="shared" si="116"/>
        <v>90</v>
      </c>
      <c r="BY122" s="307">
        <f t="shared" si="117"/>
        <v>29156510.647200003</v>
      </c>
      <c r="BZ122" s="307">
        <f t="shared" si="118"/>
        <v>2412085000</v>
      </c>
      <c r="CA122" s="307">
        <f t="shared" si="118"/>
        <v>2718805000</v>
      </c>
      <c r="CB122" s="307">
        <f t="shared" si="118"/>
        <v>2886495000</v>
      </c>
      <c r="CC122" s="307">
        <f t="shared" si="118"/>
        <v>3064528000</v>
      </c>
      <c r="CD122" s="307">
        <f t="shared" si="119"/>
        <v>3253541000</v>
      </c>
      <c r="CE122" s="26"/>
      <c r="CF122" s="269">
        <f t="shared" si="104"/>
        <v>4039584000</v>
      </c>
      <c r="CG122" s="229">
        <f t="shared" si="104"/>
        <v>4288737000</v>
      </c>
      <c r="CH122" s="45">
        <f t="shared" si="97"/>
        <v>60593760</v>
      </c>
      <c r="CI122" s="45">
        <f t="shared" si="98"/>
        <v>42887370</v>
      </c>
      <c r="CJ122" s="48">
        <f t="shared" si="99"/>
        <v>95273200</v>
      </c>
      <c r="CK122" s="308">
        <f t="shared" si="100"/>
        <v>84291208.333333328</v>
      </c>
    </row>
    <row r="123" spans="1:89" x14ac:dyDescent="0.2">
      <c r="A123" s="3">
        <f t="shared" si="101"/>
        <v>84</v>
      </c>
      <c r="B123" s="288">
        <v>10</v>
      </c>
      <c r="C123" s="289" t="s">
        <v>156</v>
      </c>
      <c r="D123" s="288">
        <v>21</v>
      </c>
      <c r="E123" s="291"/>
      <c r="F123" s="267" t="s">
        <v>83</v>
      </c>
      <c r="G123" s="292">
        <f t="shared" si="76"/>
        <v>132</v>
      </c>
      <c r="H123" s="292">
        <f t="shared" si="77"/>
        <v>112</v>
      </c>
      <c r="I123" s="293">
        <f t="shared" si="78"/>
        <v>26966806</v>
      </c>
      <c r="J123" s="293">
        <f t="shared" si="79"/>
        <v>3</v>
      </c>
      <c r="K123" s="294">
        <f t="shared" si="80"/>
        <v>1.1000000000000001</v>
      </c>
      <c r="L123" s="295">
        <f t="shared" si="113"/>
        <v>1.01</v>
      </c>
      <c r="M123" s="278">
        <f t="shared" si="82"/>
        <v>25036023.269803815</v>
      </c>
      <c r="N123" s="278">
        <f t="shared" si="83"/>
        <v>28219598.385864943</v>
      </c>
      <c r="O123" s="278">
        <f t="shared" si="84"/>
        <v>29960121.466000002</v>
      </c>
      <c r="P123" s="278">
        <f t="shared" si="85"/>
        <v>31807996.201217446</v>
      </c>
      <c r="Q123" s="75">
        <f t="shared" si="86"/>
        <v>29960121.466000002</v>
      </c>
      <c r="R123" s="278">
        <f t="shared" si="86"/>
        <v>31807996.201217446</v>
      </c>
      <c r="S123" s="278">
        <f t="shared" si="87"/>
        <v>33769843.806702793</v>
      </c>
      <c r="T123" s="278"/>
      <c r="U123" s="278">
        <f t="shared" si="88"/>
        <v>2804034606.2180271</v>
      </c>
      <c r="V123" s="278">
        <f t="shared" si="89"/>
        <v>3160595019.2168736</v>
      </c>
      <c r="W123" s="278">
        <f t="shared" si="90"/>
        <v>3355533604.1920004</v>
      </c>
      <c r="X123" s="75">
        <f t="shared" si="91"/>
        <v>3562495574.5363541</v>
      </c>
      <c r="Y123" s="75">
        <f t="shared" si="92"/>
        <v>3355533604.1920004</v>
      </c>
      <c r="Z123" s="278">
        <f t="shared" si="93"/>
        <v>3562495574.5363541</v>
      </c>
      <c r="AA123" s="278">
        <f t="shared" si="102"/>
        <v>3782222506.3507128</v>
      </c>
      <c r="AB123" s="278"/>
      <c r="AC123" s="216" t="str">
        <f t="shared" si="94"/>
        <v>BERTAHAP</v>
      </c>
      <c r="AD123" s="296">
        <f t="shared" si="95"/>
        <v>0</v>
      </c>
      <c r="AE123" s="297">
        <v>2</v>
      </c>
      <c r="AF123" s="298"/>
      <c r="AG123" s="278" t="e">
        <f>IF(AF123&gt;#REF!,"LB","KR")</f>
        <v>#REF!</v>
      </c>
      <c r="AH123" s="298">
        <f t="shared" si="55"/>
        <v>3084439000</v>
      </c>
      <c r="AI123" s="298">
        <f t="shared" si="55"/>
        <v>3476655000</v>
      </c>
      <c r="AJ123" s="298">
        <f t="shared" si="55"/>
        <v>3691087000</v>
      </c>
      <c r="AK123" s="299">
        <f t="shared" si="54"/>
        <v>3918746000</v>
      </c>
      <c r="AL123" s="299">
        <f t="shared" si="54"/>
        <v>3691087000</v>
      </c>
      <c r="AM123" s="298">
        <f t="shared" si="54"/>
        <v>3918746000</v>
      </c>
      <c r="AN123" s="298">
        <f t="shared" si="54"/>
        <v>4160445000</v>
      </c>
      <c r="AO123" s="26"/>
      <c r="AP123" s="26"/>
      <c r="AQ123" s="300">
        <f t="shared" si="96"/>
        <v>-444952.29899999872</v>
      </c>
      <c r="AR123" s="329"/>
      <c r="AS123" s="136"/>
      <c r="AT123" s="136"/>
      <c r="AU123" s="13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  <c r="BN123" s="26"/>
      <c r="BO123" s="26"/>
      <c r="BP123" s="26"/>
      <c r="BQ123" s="26"/>
      <c r="BR123" s="26"/>
      <c r="BS123" s="303"/>
      <c r="BT123" s="304"/>
      <c r="BU123" s="304" t="str">
        <f t="shared" si="114"/>
        <v>2BR-15</v>
      </c>
      <c r="BV123" s="305">
        <f t="shared" si="115"/>
        <v>15</v>
      </c>
      <c r="BW123" s="306">
        <f t="shared" si="116"/>
        <v>101</v>
      </c>
      <c r="BX123" s="306">
        <f t="shared" si="116"/>
        <v>90</v>
      </c>
      <c r="BY123" s="307">
        <f t="shared" si="117"/>
        <v>29156510.647200003</v>
      </c>
      <c r="BZ123" s="307">
        <f t="shared" si="118"/>
        <v>2412085000</v>
      </c>
      <c r="CA123" s="307">
        <f t="shared" si="118"/>
        <v>2718805000</v>
      </c>
      <c r="CB123" s="307">
        <f t="shared" si="118"/>
        <v>2886495000</v>
      </c>
      <c r="CC123" s="307">
        <f t="shared" si="118"/>
        <v>3064528000</v>
      </c>
      <c r="CD123" s="307">
        <f t="shared" si="119"/>
        <v>3253541000</v>
      </c>
      <c r="CE123" s="26"/>
      <c r="CF123" s="269">
        <f t="shared" si="104"/>
        <v>3912553000</v>
      </c>
      <c r="CG123" s="229">
        <f t="shared" si="104"/>
        <v>4153871000</v>
      </c>
      <c r="CH123" s="45">
        <f t="shared" si="97"/>
        <v>58688295</v>
      </c>
      <c r="CI123" s="45">
        <f t="shared" si="98"/>
        <v>41538710</v>
      </c>
      <c r="CJ123" s="48">
        <f t="shared" si="99"/>
        <v>92277175</v>
      </c>
      <c r="CK123" s="308">
        <f t="shared" si="100"/>
        <v>81640541.666666672</v>
      </c>
    </row>
    <row r="124" spans="1:89" x14ac:dyDescent="0.2">
      <c r="A124" s="3">
        <f t="shared" si="101"/>
        <v>85</v>
      </c>
      <c r="B124" s="288">
        <v>1</v>
      </c>
      <c r="C124" s="289" t="s">
        <v>157</v>
      </c>
      <c r="D124" s="290" t="s">
        <v>18</v>
      </c>
      <c r="E124" s="291"/>
      <c r="F124" s="267" t="s">
        <v>71</v>
      </c>
      <c r="G124" s="292">
        <f t="shared" si="76"/>
        <v>175</v>
      </c>
      <c r="H124" s="292">
        <f t="shared" si="77"/>
        <v>156</v>
      </c>
      <c r="I124" s="293">
        <f t="shared" si="78"/>
        <v>26966806</v>
      </c>
      <c r="J124" s="293">
        <f t="shared" si="79"/>
        <v>5</v>
      </c>
      <c r="K124" s="294">
        <f t="shared" si="80"/>
        <v>1.08</v>
      </c>
      <c r="L124" s="337">
        <f t="shared" ref="L124:L131" si="120">SUMIF($AN$4:$AN$22,D124,$BF$4:$BF$22)</f>
        <v>1.02</v>
      </c>
      <c r="M124" s="278">
        <f t="shared" si="82"/>
        <v>24824197.330347329</v>
      </c>
      <c r="N124" s="278">
        <f t="shared" si="83"/>
        <v>27980836.707352675</v>
      </c>
      <c r="O124" s="278">
        <f t="shared" si="84"/>
        <v>29706633.489600003</v>
      </c>
      <c r="P124" s="278">
        <f t="shared" si="85"/>
        <v>31538873.641099136</v>
      </c>
      <c r="Q124" s="75">
        <f t="shared" si="86"/>
        <v>29706633.489600003</v>
      </c>
      <c r="R124" s="278">
        <f t="shared" si="86"/>
        <v>31538873.641099136</v>
      </c>
      <c r="S124" s="278">
        <f t="shared" si="87"/>
        <v>33484122.355953015</v>
      </c>
      <c r="T124" s="278"/>
      <c r="U124" s="278">
        <f t="shared" si="88"/>
        <v>3872574783.5341835</v>
      </c>
      <c r="V124" s="278">
        <f t="shared" si="89"/>
        <v>4365010526.3470173</v>
      </c>
      <c r="W124" s="278">
        <f t="shared" si="90"/>
        <v>4634234824.3776007</v>
      </c>
      <c r="X124" s="75">
        <f t="shared" si="91"/>
        <v>4920064288.0114651</v>
      </c>
      <c r="Y124" s="75">
        <f t="shared" si="92"/>
        <v>4634234824.3776007</v>
      </c>
      <c r="Z124" s="278">
        <f t="shared" si="93"/>
        <v>4920064288.0114651</v>
      </c>
      <c r="AA124" s="278">
        <f t="shared" si="102"/>
        <v>5223523087.5286703</v>
      </c>
      <c r="AB124" s="278"/>
      <c r="AC124" s="216" t="str">
        <f t="shared" si="94"/>
        <v>BERTAHAP</v>
      </c>
      <c r="AD124" s="296">
        <f t="shared" si="95"/>
        <v>0</v>
      </c>
      <c r="AE124" s="297">
        <v>2</v>
      </c>
      <c r="AF124" s="298"/>
      <c r="AG124" s="278" t="e">
        <f>IF(AF124&gt;#REF!,"LB","KR")</f>
        <v>#REF!</v>
      </c>
      <c r="AH124" s="298">
        <f t="shared" si="55"/>
        <v>4259833000</v>
      </c>
      <c r="AI124" s="298">
        <f t="shared" si="55"/>
        <v>4801512000</v>
      </c>
      <c r="AJ124" s="298">
        <f t="shared" si="55"/>
        <v>5097659000</v>
      </c>
      <c r="AK124" s="299">
        <f t="shared" si="54"/>
        <v>5412071000</v>
      </c>
      <c r="AL124" s="299">
        <f t="shared" si="54"/>
        <v>5097659000</v>
      </c>
      <c r="AM124" s="298">
        <f t="shared" si="54"/>
        <v>5412071000</v>
      </c>
      <c r="AN124" s="298">
        <f t="shared" si="54"/>
        <v>5745876000</v>
      </c>
      <c r="AO124" s="26"/>
      <c r="AP124" s="26"/>
      <c r="AQ124" s="300">
        <f t="shared" si="96"/>
        <v>-698440.27539999783</v>
      </c>
      <c r="AR124" s="329"/>
      <c r="AS124" s="136"/>
      <c r="AT124" s="136"/>
      <c r="AU124" s="13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  <c r="BM124" s="26"/>
      <c r="BN124" s="26"/>
      <c r="BO124" s="26"/>
      <c r="BP124" s="26"/>
      <c r="BQ124" s="26"/>
      <c r="BR124" s="26"/>
      <c r="BS124" s="303">
        <v>23</v>
      </c>
      <c r="BT124" s="328" t="s">
        <v>68</v>
      </c>
      <c r="BU124" s="304" t="str">
        <f t="shared" ref="BU124:BU131" si="121">F203</f>
        <v>2BR-3</v>
      </c>
      <c r="BV124" s="305" t="str">
        <f t="shared" ref="BV124:BV131" si="122">D203</f>
        <v>03</v>
      </c>
      <c r="BW124" s="306">
        <f t="shared" ref="BW124:BX131" si="123">G203</f>
        <v>85</v>
      </c>
      <c r="BX124" s="306">
        <f t="shared" si="123"/>
        <v>74</v>
      </c>
      <c r="BY124" s="307">
        <f t="shared" ref="BY124:BY131" si="124">O203</f>
        <v>29156510.647200003</v>
      </c>
      <c r="BZ124" s="307">
        <f t="shared" ref="BZ124:CC131" si="125">AH203</f>
        <v>1983270000</v>
      </c>
      <c r="CA124" s="307">
        <f t="shared" si="125"/>
        <v>2235462000</v>
      </c>
      <c r="CB124" s="307">
        <f t="shared" si="125"/>
        <v>2373340000</v>
      </c>
      <c r="CC124" s="307">
        <f t="shared" si="125"/>
        <v>2519723000</v>
      </c>
      <c r="CD124" s="307">
        <f t="shared" ref="CD124:CD131" si="126">AN203</f>
        <v>2675134000</v>
      </c>
      <c r="CE124" s="26">
        <v>8</v>
      </c>
      <c r="CF124" s="269">
        <f t="shared" si="104"/>
        <v>5403519000</v>
      </c>
      <c r="CG124" s="229">
        <f t="shared" si="104"/>
        <v>5736796000</v>
      </c>
      <c r="CH124" s="45">
        <f t="shared" si="97"/>
        <v>81052785</v>
      </c>
      <c r="CI124" s="45">
        <f t="shared" si="98"/>
        <v>57367960</v>
      </c>
      <c r="CJ124" s="48">
        <f t="shared" si="99"/>
        <v>127441475</v>
      </c>
      <c r="CK124" s="308">
        <f t="shared" si="100"/>
        <v>112751479.16666667</v>
      </c>
    </row>
    <row r="125" spans="1:89" x14ac:dyDescent="0.2">
      <c r="A125" s="3">
        <f t="shared" si="101"/>
        <v>86</v>
      </c>
      <c r="B125" s="288">
        <v>2</v>
      </c>
      <c r="C125" s="289" t="s">
        <v>157</v>
      </c>
      <c r="D125" s="290" t="s">
        <v>28</v>
      </c>
      <c r="E125" s="291"/>
      <c r="F125" s="267" t="s">
        <v>73</v>
      </c>
      <c r="G125" s="292">
        <f t="shared" si="76"/>
        <v>85</v>
      </c>
      <c r="H125" s="292">
        <f t="shared" si="77"/>
        <v>74</v>
      </c>
      <c r="I125" s="293">
        <f t="shared" si="78"/>
        <v>26966806</v>
      </c>
      <c r="J125" s="293">
        <f t="shared" si="79"/>
        <v>1</v>
      </c>
      <c r="K125" s="294">
        <f t="shared" si="80"/>
        <v>1.06</v>
      </c>
      <c r="L125" s="337">
        <f t="shared" si="120"/>
        <v>1.02</v>
      </c>
      <c r="M125" s="278">
        <f t="shared" si="82"/>
        <v>24364489.972377934</v>
      </c>
      <c r="N125" s="278">
        <f t="shared" si="83"/>
        <v>27462673.064623922</v>
      </c>
      <c r="O125" s="278">
        <f t="shared" si="84"/>
        <v>29156510.647200003</v>
      </c>
      <c r="P125" s="278">
        <f t="shared" si="85"/>
        <v>30954820.425523225</v>
      </c>
      <c r="Q125" s="75">
        <f t="shared" si="86"/>
        <v>29156510.647200003</v>
      </c>
      <c r="R125" s="278">
        <f t="shared" si="86"/>
        <v>30954820.425523225</v>
      </c>
      <c r="S125" s="278">
        <f t="shared" si="87"/>
        <v>32864046.016027961</v>
      </c>
      <c r="T125" s="278"/>
      <c r="U125" s="278">
        <f t="shared" si="88"/>
        <v>1802972257.9559672</v>
      </c>
      <c r="V125" s="278">
        <f t="shared" si="89"/>
        <v>2032237806.7821703</v>
      </c>
      <c r="W125" s="278">
        <f t="shared" si="90"/>
        <v>2157581787.8928003</v>
      </c>
      <c r="X125" s="75">
        <f t="shared" si="91"/>
        <v>2290656711.4887185</v>
      </c>
      <c r="Y125" s="75">
        <f t="shared" si="92"/>
        <v>2157581787.8928003</v>
      </c>
      <c r="Z125" s="278">
        <f t="shared" si="93"/>
        <v>2290656711.4887185</v>
      </c>
      <c r="AA125" s="278">
        <f t="shared" si="102"/>
        <v>2431939405.186069</v>
      </c>
      <c r="AB125" s="278"/>
      <c r="AC125" s="216" t="str">
        <f t="shared" si="94"/>
        <v>BERTAHAP</v>
      </c>
      <c r="AD125" s="296">
        <f t="shared" si="95"/>
        <v>0</v>
      </c>
      <c r="AE125" s="297">
        <v>2</v>
      </c>
      <c r="AF125" s="298"/>
      <c r="AG125" s="278" t="e">
        <f>IF(AF125&gt;#REF!,"LB","KR")</f>
        <v>#REF!</v>
      </c>
      <c r="AH125" s="298">
        <f t="shared" si="55"/>
        <v>1983270000</v>
      </c>
      <c r="AI125" s="298">
        <f t="shared" si="55"/>
        <v>2235462000</v>
      </c>
      <c r="AJ125" s="298">
        <f t="shared" si="55"/>
        <v>2373340000</v>
      </c>
      <c r="AK125" s="299">
        <f t="shared" si="54"/>
        <v>2519723000</v>
      </c>
      <c r="AL125" s="299">
        <f t="shared" si="54"/>
        <v>2373340000</v>
      </c>
      <c r="AM125" s="298">
        <f t="shared" si="54"/>
        <v>2519723000</v>
      </c>
      <c r="AN125" s="298">
        <f t="shared" si="54"/>
        <v>2675134000</v>
      </c>
      <c r="AO125" s="26"/>
      <c r="AP125" s="26"/>
      <c r="AQ125" s="300">
        <f t="shared" si="96"/>
        <v>-1248563.1177999973</v>
      </c>
      <c r="AR125" s="329"/>
      <c r="AS125" s="136"/>
      <c r="AT125" s="136"/>
      <c r="AU125" s="13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  <c r="BM125" s="26"/>
      <c r="BN125" s="26"/>
      <c r="BO125" s="26"/>
      <c r="BP125" s="26"/>
      <c r="BQ125" s="26"/>
      <c r="BR125" s="26"/>
      <c r="BS125" s="303"/>
      <c r="BT125" s="328"/>
      <c r="BU125" s="304" t="str">
        <f t="shared" si="121"/>
        <v>2BR-5</v>
      </c>
      <c r="BV125" s="305" t="str">
        <f t="shared" si="122"/>
        <v>05</v>
      </c>
      <c r="BW125" s="306">
        <f t="shared" si="123"/>
        <v>85</v>
      </c>
      <c r="BX125" s="306">
        <f t="shared" si="123"/>
        <v>74</v>
      </c>
      <c r="BY125" s="307">
        <f t="shared" si="124"/>
        <v>29156510.647200003</v>
      </c>
      <c r="BZ125" s="307">
        <f t="shared" si="125"/>
        <v>1983270000</v>
      </c>
      <c r="CA125" s="307">
        <f t="shared" si="125"/>
        <v>2235462000</v>
      </c>
      <c r="CB125" s="307">
        <f t="shared" si="125"/>
        <v>2373340000</v>
      </c>
      <c r="CC125" s="307">
        <f t="shared" si="125"/>
        <v>2519723000</v>
      </c>
      <c r="CD125" s="307">
        <f t="shared" si="126"/>
        <v>2675134000</v>
      </c>
      <c r="CE125" s="26"/>
      <c r="CF125" s="269">
        <f t="shared" si="104"/>
        <v>2515741000</v>
      </c>
      <c r="CG125" s="229">
        <f t="shared" si="104"/>
        <v>2670907000</v>
      </c>
      <c r="CH125" s="45">
        <f t="shared" si="97"/>
        <v>37736115</v>
      </c>
      <c r="CI125" s="45">
        <f t="shared" si="98"/>
        <v>26709070</v>
      </c>
      <c r="CJ125" s="48">
        <f t="shared" si="99"/>
        <v>59333500</v>
      </c>
      <c r="CK125" s="308">
        <f t="shared" si="100"/>
        <v>52494229.166666664</v>
      </c>
    </row>
    <row r="126" spans="1:89" x14ac:dyDescent="0.2">
      <c r="A126" s="3">
        <f t="shared" si="101"/>
        <v>87</v>
      </c>
      <c r="B126" s="288">
        <v>3</v>
      </c>
      <c r="C126" s="289" t="s">
        <v>157</v>
      </c>
      <c r="D126" s="290" t="s">
        <v>43</v>
      </c>
      <c r="E126" s="291"/>
      <c r="F126" s="267" t="s">
        <v>59</v>
      </c>
      <c r="G126" s="292">
        <f t="shared" si="76"/>
        <v>101</v>
      </c>
      <c r="H126" s="292">
        <f t="shared" si="77"/>
        <v>90</v>
      </c>
      <c r="I126" s="293">
        <f t="shared" si="78"/>
        <v>26966806</v>
      </c>
      <c r="J126" s="293">
        <f t="shared" si="79"/>
        <v>1</v>
      </c>
      <c r="K126" s="294">
        <f t="shared" si="80"/>
        <v>1.06</v>
      </c>
      <c r="L126" s="337">
        <f t="shared" si="120"/>
        <v>1.02</v>
      </c>
      <c r="M126" s="278">
        <f t="shared" si="82"/>
        <v>24364489.972377934</v>
      </c>
      <c r="N126" s="278">
        <f t="shared" si="83"/>
        <v>27462673.064623922</v>
      </c>
      <c r="O126" s="278">
        <f t="shared" si="84"/>
        <v>29156510.647200003</v>
      </c>
      <c r="P126" s="278">
        <f t="shared" si="85"/>
        <v>30954820.425523225</v>
      </c>
      <c r="Q126" s="75">
        <f t="shared" si="86"/>
        <v>29156510.647200003</v>
      </c>
      <c r="R126" s="278">
        <f t="shared" si="86"/>
        <v>30954820.425523225</v>
      </c>
      <c r="S126" s="278">
        <f t="shared" si="87"/>
        <v>32864046.016027961</v>
      </c>
      <c r="T126" s="278"/>
      <c r="U126" s="278">
        <f t="shared" si="88"/>
        <v>2192804097.5140142</v>
      </c>
      <c r="V126" s="278">
        <f t="shared" si="89"/>
        <v>2471640575.816153</v>
      </c>
      <c r="W126" s="278">
        <f t="shared" si="90"/>
        <v>2624085958.2480001</v>
      </c>
      <c r="X126" s="75">
        <f t="shared" si="91"/>
        <v>2785933838.2970901</v>
      </c>
      <c r="Y126" s="75">
        <f t="shared" si="92"/>
        <v>2624085958.2480001</v>
      </c>
      <c r="Z126" s="278">
        <f t="shared" si="93"/>
        <v>2785933838.2970901</v>
      </c>
      <c r="AA126" s="278">
        <f t="shared" si="102"/>
        <v>2957764141.4425163</v>
      </c>
      <c r="AB126" s="278"/>
      <c r="AC126" s="216" t="str">
        <f t="shared" si="94"/>
        <v>BERTAHAP</v>
      </c>
      <c r="AD126" s="296">
        <f t="shared" si="95"/>
        <v>0</v>
      </c>
      <c r="AE126" s="297">
        <v>2</v>
      </c>
      <c r="AF126" s="298"/>
      <c r="AG126" s="278" t="e">
        <f>IF(AF126&gt;#REF!,"LB","KR")</f>
        <v>#REF!</v>
      </c>
      <c r="AH126" s="298">
        <f t="shared" si="55"/>
        <v>2412085000</v>
      </c>
      <c r="AI126" s="298">
        <f t="shared" si="55"/>
        <v>2718805000</v>
      </c>
      <c r="AJ126" s="298">
        <f t="shared" si="55"/>
        <v>2886495000</v>
      </c>
      <c r="AK126" s="299">
        <f t="shared" si="54"/>
        <v>3064528000</v>
      </c>
      <c r="AL126" s="299">
        <f t="shared" si="54"/>
        <v>2886495000</v>
      </c>
      <c r="AM126" s="298">
        <f t="shared" si="54"/>
        <v>3064528000</v>
      </c>
      <c r="AN126" s="298">
        <f t="shared" si="54"/>
        <v>3253541000</v>
      </c>
      <c r="AO126" s="26"/>
      <c r="AP126" s="26"/>
      <c r="AQ126" s="300">
        <f t="shared" si="96"/>
        <v>-1248563.1177999973</v>
      </c>
      <c r="AR126" s="329"/>
      <c r="AS126" s="136"/>
      <c r="AT126" s="136"/>
      <c r="AU126" s="13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  <c r="BL126" s="26"/>
      <c r="BM126" s="26"/>
      <c r="BN126" s="26"/>
      <c r="BO126" s="26"/>
      <c r="BP126" s="26"/>
      <c r="BQ126" s="26"/>
      <c r="BR126" s="26"/>
      <c r="BS126" s="303"/>
      <c r="BT126" s="328"/>
      <c r="BU126" s="304" t="str">
        <f t="shared" si="121"/>
        <v>2BR-7</v>
      </c>
      <c r="BV126" s="305" t="str">
        <f t="shared" si="122"/>
        <v>07</v>
      </c>
      <c r="BW126" s="306">
        <f t="shared" si="123"/>
        <v>101</v>
      </c>
      <c r="BX126" s="306">
        <f t="shared" si="123"/>
        <v>90</v>
      </c>
      <c r="BY126" s="307">
        <f t="shared" si="124"/>
        <v>29156510.647200003</v>
      </c>
      <c r="BZ126" s="307">
        <f t="shared" si="125"/>
        <v>2412085000</v>
      </c>
      <c r="CA126" s="307">
        <f t="shared" si="125"/>
        <v>2718805000</v>
      </c>
      <c r="CB126" s="307">
        <f t="shared" si="125"/>
        <v>2886495000</v>
      </c>
      <c r="CC126" s="307">
        <f t="shared" si="125"/>
        <v>3064528000</v>
      </c>
      <c r="CD126" s="307">
        <f t="shared" si="126"/>
        <v>3253541000</v>
      </c>
      <c r="CE126" s="26"/>
      <c r="CF126" s="269">
        <f t="shared" si="104"/>
        <v>3059685000</v>
      </c>
      <c r="CG126" s="229">
        <f t="shared" si="104"/>
        <v>3248400000</v>
      </c>
      <c r="CH126" s="45">
        <f t="shared" si="97"/>
        <v>45895275</v>
      </c>
      <c r="CI126" s="45">
        <f t="shared" si="98"/>
        <v>32484000</v>
      </c>
      <c r="CJ126" s="48">
        <f t="shared" si="99"/>
        <v>72162375</v>
      </c>
      <c r="CK126" s="308">
        <f t="shared" si="100"/>
        <v>63844333.333333336</v>
      </c>
    </row>
    <row r="127" spans="1:89" x14ac:dyDescent="0.2">
      <c r="A127" s="3">
        <f t="shared" si="101"/>
        <v>88</v>
      </c>
      <c r="B127" s="288">
        <v>4</v>
      </c>
      <c r="C127" s="289" t="s">
        <v>157</v>
      </c>
      <c r="D127" s="288">
        <v>11</v>
      </c>
      <c r="E127" s="291"/>
      <c r="F127" s="267" t="s">
        <v>61</v>
      </c>
      <c r="G127" s="292">
        <f t="shared" si="76"/>
        <v>101</v>
      </c>
      <c r="H127" s="292">
        <f t="shared" si="77"/>
        <v>90</v>
      </c>
      <c r="I127" s="293">
        <f t="shared" si="78"/>
        <v>26966806</v>
      </c>
      <c r="J127" s="293">
        <f t="shared" si="79"/>
        <v>1</v>
      </c>
      <c r="K127" s="294">
        <f t="shared" si="80"/>
        <v>1.06</v>
      </c>
      <c r="L127" s="337">
        <f t="shared" si="120"/>
        <v>1.02</v>
      </c>
      <c r="M127" s="278">
        <f t="shared" si="82"/>
        <v>24364489.972377934</v>
      </c>
      <c r="N127" s="278">
        <f t="shared" si="83"/>
        <v>27462673.064623922</v>
      </c>
      <c r="O127" s="278">
        <f t="shared" si="84"/>
        <v>29156510.647200003</v>
      </c>
      <c r="P127" s="278">
        <f t="shared" si="85"/>
        <v>30954820.425523225</v>
      </c>
      <c r="Q127" s="75">
        <f t="shared" si="86"/>
        <v>29156510.647200003</v>
      </c>
      <c r="R127" s="278">
        <f t="shared" si="86"/>
        <v>30954820.425523225</v>
      </c>
      <c r="S127" s="278">
        <f t="shared" si="87"/>
        <v>32864046.016027961</v>
      </c>
      <c r="T127" s="278"/>
      <c r="U127" s="278">
        <f t="shared" si="88"/>
        <v>2192804097.5140142</v>
      </c>
      <c r="V127" s="278">
        <f t="shared" si="89"/>
        <v>2471640575.816153</v>
      </c>
      <c r="W127" s="278">
        <f t="shared" si="90"/>
        <v>2624085958.2480001</v>
      </c>
      <c r="X127" s="75">
        <f t="shared" si="91"/>
        <v>2785933838.2970901</v>
      </c>
      <c r="Y127" s="75">
        <f t="shared" si="92"/>
        <v>2624085958.2480001</v>
      </c>
      <c r="Z127" s="278">
        <f t="shared" si="93"/>
        <v>2785933838.2970901</v>
      </c>
      <c r="AA127" s="278">
        <f t="shared" si="102"/>
        <v>2957764141.4425163</v>
      </c>
      <c r="AB127" s="278"/>
      <c r="AC127" s="216" t="str">
        <f t="shared" si="94"/>
        <v>BERTAHAP</v>
      </c>
      <c r="AD127" s="296">
        <f t="shared" si="95"/>
        <v>0</v>
      </c>
      <c r="AE127" s="297">
        <v>2</v>
      </c>
      <c r="AF127" s="298"/>
      <c r="AG127" s="278" t="e">
        <f>IF(AF127&gt;#REF!,"LB","KR")</f>
        <v>#REF!</v>
      </c>
      <c r="AH127" s="298">
        <f t="shared" si="55"/>
        <v>2412085000</v>
      </c>
      <c r="AI127" s="298">
        <f t="shared" si="55"/>
        <v>2718805000</v>
      </c>
      <c r="AJ127" s="298">
        <f t="shared" si="55"/>
        <v>2886495000</v>
      </c>
      <c r="AK127" s="299">
        <f t="shared" si="54"/>
        <v>3064528000</v>
      </c>
      <c r="AL127" s="299">
        <f t="shared" si="54"/>
        <v>2886495000</v>
      </c>
      <c r="AM127" s="298">
        <f t="shared" si="54"/>
        <v>3064528000</v>
      </c>
      <c r="AN127" s="298">
        <f t="shared" si="54"/>
        <v>3253541000</v>
      </c>
      <c r="AO127" s="26"/>
      <c r="AP127" s="26"/>
      <c r="AQ127" s="300">
        <f t="shared" si="96"/>
        <v>-1248563.1177999973</v>
      </c>
      <c r="AR127" s="329"/>
      <c r="AS127" s="136"/>
      <c r="AT127" s="136"/>
      <c r="AU127" s="13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  <c r="BL127" s="26"/>
      <c r="BM127" s="26"/>
      <c r="BN127" s="26"/>
      <c r="BO127" s="26"/>
      <c r="BP127" s="26"/>
      <c r="BQ127" s="26"/>
      <c r="BR127" s="26"/>
      <c r="BS127" s="303"/>
      <c r="BT127" s="304"/>
      <c r="BU127" s="304" t="str">
        <f t="shared" si="121"/>
        <v>2BR-9</v>
      </c>
      <c r="BV127" s="305" t="str">
        <f t="shared" si="122"/>
        <v>09</v>
      </c>
      <c r="BW127" s="306">
        <f t="shared" si="123"/>
        <v>101</v>
      </c>
      <c r="BX127" s="306">
        <f t="shared" si="123"/>
        <v>90</v>
      </c>
      <c r="BY127" s="307">
        <f t="shared" si="124"/>
        <v>29156510.647200003</v>
      </c>
      <c r="BZ127" s="307">
        <f t="shared" si="125"/>
        <v>2412085000</v>
      </c>
      <c r="CA127" s="307">
        <f t="shared" si="125"/>
        <v>2718805000</v>
      </c>
      <c r="CB127" s="307">
        <f t="shared" si="125"/>
        <v>2886495000</v>
      </c>
      <c r="CC127" s="307">
        <f t="shared" si="125"/>
        <v>3064528000</v>
      </c>
      <c r="CD127" s="307">
        <f t="shared" si="126"/>
        <v>3253541000</v>
      </c>
      <c r="CE127" s="26"/>
      <c r="CF127" s="269">
        <f t="shared" si="104"/>
        <v>3059685000</v>
      </c>
      <c r="CG127" s="229">
        <f t="shared" si="104"/>
        <v>3248400000</v>
      </c>
      <c r="CH127" s="45">
        <f t="shared" si="97"/>
        <v>45895275</v>
      </c>
      <c r="CI127" s="45">
        <f t="shared" si="98"/>
        <v>32484000</v>
      </c>
      <c r="CJ127" s="48">
        <f t="shared" si="99"/>
        <v>72162375</v>
      </c>
      <c r="CK127" s="308">
        <f t="shared" si="100"/>
        <v>63844333.333333336</v>
      </c>
    </row>
    <row r="128" spans="1:89" x14ac:dyDescent="0.2">
      <c r="A128" s="3">
        <f t="shared" si="101"/>
        <v>89</v>
      </c>
      <c r="B128" s="288">
        <v>5</v>
      </c>
      <c r="C128" s="289" t="s">
        <v>157</v>
      </c>
      <c r="D128" s="288">
        <v>15</v>
      </c>
      <c r="E128" s="291"/>
      <c r="F128" s="267" t="s">
        <v>63</v>
      </c>
      <c r="G128" s="292">
        <f t="shared" si="76"/>
        <v>101</v>
      </c>
      <c r="H128" s="292">
        <f t="shared" si="77"/>
        <v>90</v>
      </c>
      <c r="I128" s="293">
        <f t="shared" si="78"/>
        <v>26966806</v>
      </c>
      <c r="J128" s="293">
        <f t="shared" si="79"/>
        <v>1</v>
      </c>
      <c r="K128" s="294">
        <f t="shared" si="80"/>
        <v>1.06</v>
      </c>
      <c r="L128" s="337">
        <f t="shared" si="120"/>
        <v>1.02</v>
      </c>
      <c r="M128" s="278">
        <f t="shared" si="82"/>
        <v>24364489.972377934</v>
      </c>
      <c r="N128" s="278">
        <f t="shared" si="83"/>
        <v>27462673.064623922</v>
      </c>
      <c r="O128" s="278">
        <f t="shared" si="84"/>
        <v>29156510.647200003</v>
      </c>
      <c r="P128" s="278">
        <f t="shared" si="85"/>
        <v>30954820.425523225</v>
      </c>
      <c r="Q128" s="75">
        <f t="shared" si="86"/>
        <v>29156510.647200003</v>
      </c>
      <c r="R128" s="278">
        <f t="shared" si="86"/>
        <v>30954820.425523225</v>
      </c>
      <c r="S128" s="278">
        <f t="shared" si="87"/>
        <v>32864046.016027961</v>
      </c>
      <c r="T128" s="278"/>
      <c r="U128" s="278">
        <f t="shared" si="88"/>
        <v>2192804097.5140142</v>
      </c>
      <c r="V128" s="278">
        <f t="shared" si="89"/>
        <v>2471640575.816153</v>
      </c>
      <c r="W128" s="278">
        <f t="shared" si="90"/>
        <v>2624085958.2480001</v>
      </c>
      <c r="X128" s="75">
        <f t="shared" si="91"/>
        <v>2785933838.2970901</v>
      </c>
      <c r="Y128" s="75">
        <f t="shared" si="92"/>
        <v>2624085958.2480001</v>
      </c>
      <c r="Z128" s="278">
        <f t="shared" si="93"/>
        <v>2785933838.2970901</v>
      </c>
      <c r="AA128" s="278">
        <f t="shared" si="102"/>
        <v>2957764141.4425163</v>
      </c>
      <c r="AB128" s="278"/>
      <c r="AC128" s="216" t="str">
        <f t="shared" si="94"/>
        <v>BERTAHAP</v>
      </c>
      <c r="AD128" s="296">
        <f t="shared" si="95"/>
        <v>0</v>
      </c>
      <c r="AE128" s="297">
        <v>2</v>
      </c>
      <c r="AF128" s="298"/>
      <c r="AG128" s="278" t="e">
        <f>IF(AF128&gt;#REF!,"LB","KR")</f>
        <v>#REF!</v>
      </c>
      <c r="AH128" s="298">
        <f t="shared" si="55"/>
        <v>2412085000</v>
      </c>
      <c r="AI128" s="298">
        <f t="shared" si="55"/>
        <v>2718805000</v>
      </c>
      <c r="AJ128" s="298">
        <f t="shared" si="55"/>
        <v>2886495000</v>
      </c>
      <c r="AK128" s="299">
        <f t="shared" si="54"/>
        <v>3064528000</v>
      </c>
      <c r="AL128" s="299">
        <f t="shared" si="54"/>
        <v>2886495000</v>
      </c>
      <c r="AM128" s="298">
        <f t="shared" si="54"/>
        <v>3064528000</v>
      </c>
      <c r="AN128" s="298">
        <f t="shared" si="54"/>
        <v>3253541000</v>
      </c>
      <c r="AO128" s="26"/>
      <c r="AP128" s="26"/>
      <c r="AQ128" s="300">
        <f t="shared" si="96"/>
        <v>-1248563.1177999973</v>
      </c>
      <c r="AR128" s="329"/>
      <c r="AS128" s="136"/>
      <c r="AT128" s="136"/>
      <c r="AU128" s="13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  <c r="BK128" s="26"/>
      <c r="BL128" s="26"/>
      <c r="BM128" s="26"/>
      <c r="BN128" s="26"/>
      <c r="BO128" s="26"/>
      <c r="BP128" s="26"/>
      <c r="BQ128" s="26"/>
      <c r="BR128" s="26"/>
      <c r="BS128" s="303"/>
      <c r="BT128" s="304"/>
      <c r="BU128" s="304" t="str">
        <f t="shared" si="121"/>
        <v>2BR-11</v>
      </c>
      <c r="BV128" s="305">
        <f t="shared" si="122"/>
        <v>11</v>
      </c>
      <c r="BW128" s="306">
        <f t="shared" si="123"/>
        <v>101</v>
      </c>
      <c r="BX128" s="306">
        <f t="shared" si="123"/>
        <v>90</v>
      </c>
      <c r="BY128" s="307">
        <f t="shared" si="124"/>
        <v>29156510.647200003</v>
      </c>
      <c r="BZ128" s="307">
        <f t="shared" si="125"/>
        <v>2412085000</v>
      </c>
      <c r="CA128" s="307">
        <f t="shared" si="125"/>
        <v>2718805000</v>
      </c>
      <c r="CB128" s="307">
        <f t="shared" si="125"/>
        <v>2886495000</v>
      </c>
      <c r="CC128" s="307">
        <f t="shared" si="125"/>
        <v>3064528000</v>
      </c>
      <c r="CD128" s="307">
        <f t="shared" si="126"/>
        <v>3253541000</v>
      </c>
      <c r="CE128" s="26"/>
      <c r="CF128" s="269">
        <f t="shared" si="104"/>
        <v>3059685000</v>
      </c>
      <c r="CG128" s="229">
        <f t="shared" si="104"/>
        <v>3248400000</v>
      </c>
      <c r="CH128" s="45">
        <f t="shared" si="97"/>
        <v>45895275</v>
      </c>
      <c r="CI128" s="45">
        <f t="shared" si="98"/>
        <v>32484000</v>
      </c>
      <c r="CJ128" s="48">
        <f t="shared" si="99"/>
        <v>72162375</v>
      </c>
      <c r="CK128" s="308">
        <f t="shared" si="100"/>
        <v>63844333.333333336</v>
      </c>
    </row>
    <row r="129" spans="1:89" x14ac:dyDescent="0.2">
      <c r="A129" s="3">
        <f t="shared" si="101"/>
        <v>90</v>
      </c>
      <c r="B129" s="288">
        <v>6</v>
      </c>
      <c r="C129" s="289" t="s">
        <v>157</v>
      </c>
      <c r="D129" s="288">
        <v>17</v>
      </c>
      <c r="E129" s="291"/>
      <c r="F129" s="267" t="s">
        <v>66</v>
      </c>
      <c r="G129" s="292">
        <f t="shared" si="76"/>
        <v>85</v>
      </c>
      <c r="H129" s="292">
        <f t="shared" si="77"/>
        <v>74</v>
      </c>
      <c r="I129" s="293">
        <f t="shared" si="78"/>
        <v>26966806</v>
      </c>
      <c r="J129" s="293">
        <f t="shared" si="79"/>
        <v>1</v>
      </c>
      <c r="K129" s="294">
        <f t="shared" si="80"/>
        <v>1.06</v>
      </c>
      <c r="L129" s="337">
        <f t="shared" si="120"/>
        <v>1.02</v>
      </c>
      <c r="M129" s="278">
        <f t="shared" si="82"/>
        <v>24364489.972377934</v>
      </c>
      <c r="N129" s="278">
        <f t="shared" si="83"/>
        <v>27462673.064623922</v>
      </c>
      <c r="O129" s="278">
        <f t="shared" si="84"/>
        <v>29156510.647200003</v>
      </c>
      <c r="P129" s="278">
        <f t="shared" si="85"/>
        <v>30954820.425523225</v>
      </c>
      <c r="Q129" s="75">
        <f t="shared" si="86"/>
        <v>29156510.647200003</v>
      </c>
      <c r="R129" s="278">
        <f t="shared" si="86"/>
        <v>30954820.425523225</v>
      </c>
      <c r="S129" s="278">
        <f t="shared" si="87"/>
        <v>32864046.016027961</v>
      </c>
      <c r="T129" s="278"/>
      <c r="U129" s="278">
        <f t="shared" si="88"/>
        <v>1802972257.9559672</v>
      </c>
      <c r="V129" s="278">
        <f t="shared" si="89"/>
        <v>2032237806.7821703</v>
      </c>
      <c r="W129" s="278">
        <f t="shared" si="90"/>
        <v>2157581787.8928003</v>
      </c>
      <c r="X129" s="75">
        <f t="shared" si="91"/>
        <v>2290656711.4887185</v>
      </c>
      <c r="Y129" s="75">
        <f t="shared" si="92"/>
        <v>2157581787.8928003</v>
      </c>
      <c r="Z129" s="278">
        <f t="shared" si="93"/>
        <v>2290656711.4887185</v>
      </c>
      <c r="AA129" s="278">
        <f t="shared" si="102"/>
        <v>2431939405.186069</v>
      </c>
      <c r="AB129" s="278"/>
      <c r="AC129" s="216" t="str">
        <f t="shared" si="94"/>
        <v>BERTAHAP</v>
      </c>
      <c r="AD129" s="296">
        <f t="shared" si="95"/>
        <v>0</v>
      </c>
      <c r="AE129" s="297">
        <v>2</v>
      </c>
      <c r="AF129" s="298"/>
      <c r="AG129" s="278" t="e">
        <f>IF(AF129&gt;#REF!,"LB","KR")</f>
        <v>#REF!</v>
      </c>
      <c r="AH129" s="298">
        <f t="shared" si="55"/>
        <v>1983270000</v>
      </c>
      <c r="AI129" s="298">
        <f t="shared" si="55"/>
        <v>2235462000</v>
      </c>
      <c r="AJ129" s="298">
        <f t="shared" si="55"/>
        <v>2373340000</v>
      </c>
      <c r="AK129" s="299">
        <f t="shared" si="54"/>
        <v>2519723000</v>
      </c>
      <c r="AL129" s="299">
        <f t="shared" si="54"/>
        <v>2373340000</v>
      </c>
      <c r="AM129" s="298">
        <f t="shared" si="54"/>
        <v>2519723000</v>
      </c>
      <c r="AN129" s="298">
        <f t="shared" si="54"/>
        <v>2675134000</v>
      </c>
      <c r="AO129" s="26"/>
      <c r="AP129" s="26"/>
      <c r="AQ129" s="300">
        <f t="shared" si="96"/>
        <v>-1248563.1177999973</v>
      </c>
      <c r="AR129" s="329"/>
      <c r="AS129" s="136"/>
      <c r="AT129" s="136"/>
      <c r="AU129" s="13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  <c r="BL129" s="26"/>
      <c r="BM129" s="26"/>
      <c r="BN129" s="26"/>
      <c r="BO129" s="26"/>
      <c r="BP129" s="26"/>
      <c r="BQ129" s="26"/>
      <c r="BR129" s="26"/>
      <c r="BS129" s="303"/>
      <c r="BT129" s="304"/>
      <c r="BU129" s="304" t="str">
        <f t="shared" si="121"/>
        <v>2BR-15</v>
      </c>
      <c r="BV129" s="305">
        <f t="shared" si="122"/>
        <v>15</v>
      </c>
      <c r="BW129" s="306">
        <f t="shared" si="123"/>
        <v>101</v>
      </c>
      <c r="BX129" s="306">
        <f t="shared" si="123"/>
        <v>90</v>
      </c>
      <c r="BY129" s="307">
        <f t="shared" si="124"/>
        <v>29156510.647200003</v>
      </c>
      <c r="BZ129" s="307">
        <f t="shared" si="125"/>
        <v>2412085000</v>
      </c>
      <c r="CA129" s="307">
        <f t="shared" si="125"/>
        <v>2718805000</v>
      </c>
      <c r="CB129" s="307">
        <f t="shared" si="125"/>
        <v>2886495000</v>
      </c>
      <c r="CC129" s="307">
        <f t="shared" si="125"/>
        <v>3064528000</v>
      </c>
      <c r="CD129" s="307">
        <f t="shared" si="126"/>
        <v>3253541000</v>
      </c>
      <c r="CE129" s="26"/>
      <c r="CF129" s="269">
        <f t="shared" si="104"/>
        <v>2515741000</v>
      </c>
      <c r="CG129" s="229">
        <f t="shared" si="104"/>
        <v>2670907000</v>
      </c>
      <c r="CH129" s="45">
        <f t="shared" si="97"/>
        <v>37736115</v>
      </c>
      <c r="CI129" s="45">
        <f t="shared" si="98"/>
        <v>26709070</v>
      </c>
      <c r="CJ129" s="48">
        <f t="shared" si="99"/>
        <v>59333500</v>
      </c>
      <c r="CK129" s="308">
        <f t="shared" si="100"/>
        <v>52494229.166666664</v>
      </c>
    </row>
    <row r="130" spans="1:89" x14ac:dyDescent="0.2">
      <c r="A130" s="3">
        <f t="shared" si="101"/>
        <v>91</v>
      </c>
      <c r="B130" s="288">
        <v>7</v>
      </c>
      <c r="C130" s="289" t="s">
        <v>157</v>
      </c>
      <c r="D130" s="288">
        <v>19</v>
      </c>
      <c r="E130" s="291"/>
      <c r="F130" s="267" t="s">
        <v>77</v>
      </c>
      <c r="G130" s="292">
        <f t="shared" si="76"/>
        <v>138</v>
      </c>
      <c r="H130" s="292">
        <f t="shared" si="77"/>
        <v>120</v>
      </c>
      <c r="I130" s="293">
        <f t="shared" si="78"/>
        <v>26966806</v>
      </c>
      <c r="J130" s="293">
        <f t="shared" si="79"/>
        <v>1</v>
      </c>
      <c r="K130" s="294">
        <f t="shared" si="80"/>
        <v>1.06</v>
      </c>
      <c r="L130" s="337">
        <f t="shared" si="120"/>
        <v>1.02</v>
      </c>
      <c r="M130" s="278">
        <f t="shared" si="82"/>
        <v>24364489.972377934</v>
      </c>
      <c r="N130" s="278">
        <f t="shared" si="83"/>
        <v>27462673.064623922</v>
      </c>
      <c r="O130" s="278">
        <f t="shared" si="84"/>
        <v>29156510.647200003</v>
      </c>
      <c r="P130" s="278">
        <f t="shared" si="85"/>
        <v>30954820.425523225</v>
      </c>
      <c r="Q130" s="75">
        <f t="shared" si="86"/>
        <v>29156510.647200003</v>
      </c>
      <c r="R130" s="278">
        <f t="shared" si="86"/>
        <v>30954820.425523225</v>
      </c>
      <c r="S130" s="278">
        <f t="shared" si="87"/>
        <v>32864046.016027961</v>
      </c>
      <c r="T130" s="278"/>
      <c r="U130" s="278">
        <f t="shared" si="88"/>
        <v>2923738796.6853518</v>
      </c>
      <c r="V130" s="278">
        <f t="shared" si="89"/>
        <v>3295520767.7548704</v>
      </c>
      <c r="W130" s="278">
        <f t="shared" si="90"/>
        <v>3498781277.6640005</v>
      </c>
      <c r="X130" s="75">
        <f t="shared" si="91"/>
        <v>3714578451.0627871</v>
      </c>
      <c r="Y130" s="75">
        <f t="shared" si="92"/>
        <v>3498781277.6640005</v>
      </c>
      <c r="Z130" s="278">
        <f t="shared" si="93"/>
        <v>3714578451.0627871</v>
      </c>
      <c r="AA130" s="278">
        <f t="shared" si="102"/>
        <v>3943685521.9233551</v>
      </c>
      <c r="AB130" s="278"/>
      <c r="AC130" s="216" t="str">
        <f t="shared" si="94"/>
        <v>BERTAHAP</v>
      </c>
      <c r="AD130" s="296">
        <f t="shared" si="95"/>
        <v>0</v>
      </c>
      <c r="AE130" s="297">
        <v>2</v>
      </c>
      <c r="AF130" s="298"/>
      <c r="AG130" s="278" t="e">
        <f>IF(AF130&gt;#REF!,"LB","KR")</f>
        <v>#REF!</v>
      </c>
      <c r="AH130" s="298">
        <f t="shared" si="55"/>
        <v>3216113000</v>
      </c>
      <c r="AI130" s="298">
        <f t="shared" si="55"/>
        <v>3625073000</v>
      </c>
      <c r="AJ130" s="298">
        <f t="shared" si="55"/>
        <v>3848660000</v>
      </c>
      <c r="AK130" s="299">
        <f t="shared" si="54"/>
        <v>4086037000</v>
      </c>
      <c r="AL130" s="299">
        <f t="shared" si="54"/>
        <v>3848660000</v>
      </c>
      <c r="AM130" s="298">
        <f t="shared" si="54"/>
        <v>4086037000</v>
      </c>
      <c r="AN130" s="298">
        <f t="shared" si="54"/>
        <v>4338055000</v>
      </c>
      <c r="AO130" s="26"/>
      <c r="AP130" s="26"/>
      <c r="AQ130" s="300">
        <f t="shared" si="96"/>
        <v>-1248563.1177999973</v>
      </c>
      <c r="AR130" s="329"/>
      <c r="AS130" s="136"/>
      <c r="AT130" s="136"/>
      <c r="AU130" s="13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  <c r="BK130" s="26"/>
      <c r="BL130" s="26"/>
      <c r="BM130" s="26"/>
      <c r="BN130" s="26"/>
      <c r="BO130" s="26"/>
      <c r="BP130" s="26"/>
      <c r="BQ130" s="26"/>
      <c r="BR130" s="26"/>
      <c r="BS130" s="303"/>
      <c r="BT130" s="304"/>
      <c r="BU130" s="304" t="str">
        <f t="shared" si="121"/>
        <v>2BR-17</v>
      </c>
      <c r="BV130" s="305">
        <f t="shared" si="122"/>
        <v>17</v>
      </c>
      <c r="BW130" s="306">
        <f t="shared" si="123"/>
        <v>85</v>
      </c>
      <c r="BX130" s="306">
        <f t="shared" si="123"/>
        <v>74</v>
      </c>
      <c r="BY130" s="307">
        <f t="shared" si="124"/>
        <v>29156510.647200003</v>
      </c>
      <c r="BZ130" s="307">
        <f t="shared" si="125"/>
        <v>1983270000</v>
      </c>
      <c r="CA130" s="307">
        <f t="shared" si="125"/>
        <v>2235462000</v>
      </c>
      <c r="CB130" s="307">
        <f t="shared" si="125"/>
        <v>2373340000</v>
      </c>
      <c r="CC130" s="307">
        <f t="shared" si="125"/>
        <v>2519723000</v>
      </c>
      <c r="CD130" s="307">
        <f t="shared" si="126"/>
        <v>2675134000</v>
      </c>
      <c r="CE130" s="26"/>
      <c r="CF130" s="269">
        <f t="shared" si="104"/>
        <v>4079580000</v>
      </c>
      <c r="CG130" s="229">
        <f t="shared" si="104"/>
        <v>4331200000</v>
      </c>
      <c r="CH130" s="45">
        <f t="shared" si="97"/>
        <v>61193700</v>
      </c>
      <c r="CI130" s="45">
        <f t="shared" si="98"/>
        <v>43312000</v>
      </c>
      <c r="CJ130" s="48">
        <f t="shared" si="99"/>
        <v>96216500</v>
      </c>
      <c r="CK130" s="308">
        <f t="shared" si="100"/>
        <v>85125770.833333328</v>
      </c>
    </row>
    <row r="131" spans="1:89" x14ac:dyDescent="0.2">
      <c r="A131" s="3">
        <f t="shared" si="101"/>
        <v>92</v>
      </c>
      <c r="B131" s="288">
        <v>8</v>
      </c>
      <c r="C131" s="289" t="s">
        <v>157</v>
      </c>
      <c r="D131" s="288">
        <v>21</v>
      </c>
      <c r="E131" s="291"/>
      <c r="F131" s="267" t="s">
        <v>83</v>
      </c>
      <c r="G131" s="292">
        <f t="shared" si="76"/>
        <v>132</v>
      </c>
      <c r="H131" s="292">
        <f t="shared" si="77"/>
        <v>112</v>
      </c>
      <c r="I131" s="293">
        <f t="shared" si="78"/>
        <v>26966806</v>
      </c>
      <c r="J131" s="293">
        <f t="shared" si="79"/>
        <v>3</v>
      </c>
      <c r="K131" s="294">
        <f t="shared" si="80"/>
        <v>1.1000000000000001</v>
      </c>
      <c r="L131" s="337">
        <f t="shared" si="120"/>
        <v>1.02</v>
      </c>
      <c r="M131" s="278">
        <f t="shared" si="82"/>
        <v>25283904.688316725</v>
      </c>
      <c r="N131" s="278">
        <f t="shared" si="83"/>
        <v>28499000.350081429</v>
      </c>
      <c r="O131" s="278">
        <f t="shared" si="84"/>
        <v>30256756.332000002</v>
      </c>
      <c r="P131" s="278">
        <f t="shared" si="85"/>
        <v>32122926.856675044</v>
      </c>
      <c r="Q131" s="75">
        <f t="shared" si="86"/>
        <v>30256756.332000002</v>
      </c>
      <c r="R131" s="278">
        <f t="shared" si="86"/>
        <v>32122926.856675044</v>
      </c>
      <c r="S131" s="278">
        <f t="shared" si="87"/>
        <v>34104198.695878074</v>
      </c>
      <c r="T131" s="278"/>
      <c r="U131" s="278">
        <f t="shared" si="88"/>
        <v>2831797325.0914731</v>
      </c>
      <c r="V131" s="278">
        <f t="shared" si="89"/>
        <v>3191888039.2091198</v>
      </c>
      <c r="W131" s="278">
        <f t="shared" si="90"/>
        <v>3388756709.184</v>
      </c>
      <c r="X131" s="75">
        <f t="shared" si="91"/>
        <v>3597767807.9476051</v>
      </c>
      <c r="Y131" s="75">
        <f t="shared" si="92"/>
        <v>3388756709.184</v>
      </c>
      <c r="Z131" s="278">
        <f t="shared" si="93"/>
        <v>3597767807.9476051</v>
      </c>
      <c r="AA131" s="278">
        <f t="shared" si="102"/>
        <v>3819670253.938344</v>
      </c>
      <c r="AB131" s="278"/>
      <c r="AC131" s="216" t="str">
        <f t="shared" si="94"/>
        <v>BERTAHAP</v>
      </c>
      <c r="AD131" s="296">
        <f t="shared" si="95"/>
        <v>0</v>
      </c>
      <c r="AE131" s="297">
        <v>2</v>
      </c>
      <c r="AF131" s="298"/>
      <c r="AG131" s="278" t="e">
        <f>IF(AF131&gt;#REF!,"LB","KR")</f>
        <v>#REF!</v>
      </c>
      <c r="AH131" s="298">
        <f t="shared" si="55"/>
        <v>3114978000</v>
      </c>
      <c r="AI131" s="298">
        <f t="shared" si="55"/>
        <v>3511077000</v>
      </c>
      <c r="AJ131" s="298">
        <f t="shared" si="55"/>
        <v>3727633000</v>
      </c>
      <c r="AK131" s="299">
        <f t="shared" si="54"/>
        <v>3957545000</v>
      </c>
      <c r="AL131" s="299">
        <f t="shared" si="54"/>
        <v>3727633000</v>
      </c>
      <c r="AM131" s="298">
        <f t="shared" si="54"/>
        <v>3957545000</v>
      </c>
      <c r="AN131" s="298">
        <f t="shared" si="54"/>
        <v>4201638000</v>
      </c>
      <c r="AO131" s="26"/>
      <c r="AP131" s="26"/>
      <c r="AQ131" s="300">
        <f t="shared" si="96"/>
        <v>-148317.43299999833</v>
      </c>
      <c r="AR131" s="329"/>
      <c r="AS131" s="136"/>
      <c r="AT131" s="136"/>
      <c r="AU131" s="13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  <c r="BK131" s="26"/>
      <c r="BL131" s="26"/>
      <c r="BM131" s="26"/>
      <c r="BN131" s="26"/>
      <c r="BO131" s="26"/>
      <c r="BP131" s="26"/>
      <c r="BQ131" s="26"/>
      <c r="BR131" s="26"/>
      <c r="BS131" s="303"/>
      <c r="BT131" s="304"/>
      <c r="BU131" s="304" t="str">
        <f t="shared" si="121"/>
        <v>3BR-19</v>
      </c>
      <c r="BV131" s="305">
        <f t="shared" si="122"/>
        <v>19</v>
      </c>
      <c r="BW131" s="306">
        <f t="shared" si="123"/>
        <v>138</v>
      </c>
      <c r="BX131" s="306">
        <f t="shared" si="123"/>
        <v>120</v>
      </c>
      <c r="BY131" s="307">
        <f t="shared" si="124"/>
        <v>29156510.647200003</v>
      </c>
      <c r="BZ131" s="307">
        <f t="shared" si="125"/>
        <v>3216113000</v>
      </c>
      <c r="CA131" s="307">
        <f t="shared" si="125"/>
        <v>3625073000</v>
      </c>
      <c r="CB131" s="307">
        <f t="shared" si="125"/>
        <v>3848660000</v>
      </c>
      <c r="CC131" s="307">
        <f t="shared" si="125"/>
        <v>4086037000</v>
      </c>
      <c r="CD131" s="307">
        <f t="shared" si="126"/>
        <v>4338055000</v>
      </c>
      <c r="CE131" s="26"/>
      <c r="CF131" s="269">
        <f t="shared" si="104"/>
        <v>3951291000</v>
      </c>
      <c r="CG131" s="229">
        <f t="shared" si="104"/>
        <v>4194998000</v>
      </c>
      <c r="CH131" s="45">
        <f t="shared" si="97"/>
        <v>59269365</v>
      </c>
      <c r="CI131" s="45">
        <f t="shared" si="98"/>
        <v>41949980</v>
      </c>
      <c r="CJ131" s="48">
        <f t="shared" si="99"/>
        <v>93190825</v>
      </c>
      <c r="CK131" s="308">
        <f t="shared" si="100"/>
        <v>82448854.166666672</v>
      </c>
    </row>
    <row r="132" spans="1:89" x14ac:dyDescent="0.2">
      <c r="A132" s="3">
        <f t="shared" si="101"/>
        <v>93</v>
      </c>
      <c r="B132" s="288">
        <v>1</v>
      </c>
      <c r="C132" s="289" t="s">
        <v>160</v>
      </c>
      <c r="D132" s="290" t="s">
        <v>18</v>
      </c>
      <c r="E132" s="291"/>
      <c r="F132" s="267" t="s">
        <v>71</v>
      </c>
      <c r="G132" s="292">
        <f t="shared" si="76"/>
        <v>175</v>
      </c>
      <c r="H132" s="292">
        <f t="shared" si="77"/>
        <v>156</v>
      </c>
      <c r="I132" s="293">
        <f t="shared" si="78"/>
        <v>26966806</v>
      </c>
      <c r="J132" s="293">
        <f t="shared" si="79"/>
        <v>5</v>
      </c>
      <c r="K132" s="294">
        <f t="shared" si="80"/>
        <v>1.08</v>
      </c>
      <c r="L132" s="295">
        <f t="shared" ref="L132:L147" si="127">SUMIF($AN$4:$AN$22,D132,$AS$4:$AS$22)</f>
        <v>1.01</v>
      </c>
      <c r="M132" s="278">
        <f t="shared" si="82"/>
        <v>24580822.846716471</v>
      </c>
      <c r="N132" s="278">
        <f t="shared" si="83"/>
        <v>27706514.778849214</v>
      </c>
      <c r="O132" s="278">
        <f t="shared" si="84"/>
        <v>29415391.9848</v>
      </c>
      <c r="P132" s="278">
        <f t="shared" si="85"/>
        <v>31229668.997558944</v>
      </c>
      <c r="Q132" s="75">
        <f t="shared" si="86"/>
        <v>29415391.9848</v>
      </c>
      <c r="R132" s="278">
        <f t="shared" si="86"/>
        <v>31229668.997558944</v>
      </c>
      <c r="S132" s="278">
        <f t="shared" si="87"/>
        <v>33155846.646580923</v>
      </c>
      <c r="T132" s="278"/>
      <c r="U132" s="278">
        <f t="shared" si="88"/>
        <v>3834608364.0877695</v>
      </c>
      <c r="V132" s="278">
        <f t="shared" si="89"/>
        <v>4322216305.5004778</v>
      </c>
      <c r="W132" s="278">
        <f t="shared" si="90"/>
        <v>4588801149.6288004</v>
      </c>
      <c r="X132" s="75">
        <f t="shared" si="91"/>
        <v>4871828363.619195</v>
      </c>
      <c r="Y132" s="75">
        <f t="shared" si="92"/>
        <v>4588801149.6288004</v>
      </c>
      <c r="Z132" s="278">
        <f t="shared" si="93"/>
        <v>4871828363.619195</v>
      </c>
      <c r="AA132" s="278">
        <f t="shared" si="102"/>
        <v>5172312076.8666239</v>
      </c>
      <c r="AB132" s="278"/>
      <c r="AC132" s="216" t="str">
        <f t="shared" si="94"/>
        <v>BERTAHAP</v>
      </c>
      <c r="AD132" s="296">
        <f t="shared" si="95"/>
        <v>0</v>
      </c>
      <c r="AE132" s="297">
        <v>2</v>
      </c>
      <c r="AF132" s="298"/>
      <c r="AG132" s="278" t="e">
        <f>IF(AF132&gt;#REF!,"LB","KR")</f>
        <v>#REF!</v>
      </c>
      <c r="AH132" s="298">
        <f t="shared" si="55"/>
        <v>4218070000</v>
      </c>
      <c r="AI132" s="298">
        <f t="shared" si="55"/>
        <v>4754438000</v>
      </c>
      <c r="AJ132" s="298">
        <f t="shared" si="55"/>
        <v>5047682000</v>
      </c>
      <c r="AK132" s="299">
        <f t="shared" si="54"/>
        <v>5359012000</v>
      </c>
      <c r="AL132" s="299">
        <f t="shared" si="54"/>
        <v>5047682000</v>
      </c>
      <c r="AM132" s="298">
        <f t="shared" si="54"/>
        <v>5359012000</v>
      </c>
      <c r="AN132" s="298">
        <f t="shared" si="54"/>
        <v>5689544000</v>
      </c>
      <c r="AO132" s="26"/>
      <c r="AP132" s="26"/>
      <c r="AQ132" s="300">
        <f t="shared" si="96"/>
        <v>-989681.78020000085</v>
      </c>
      <c r="AR132" s="329"/>
      <c r="AS132" s="136"/>
      <c r="AT132" s="136"/>
      <c r="AU132" s="13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  <c r="BK132" s="26"/>
      <c r="BL132" s="26"/>
      <c r="BM132" s="26"/>
      <c r="BN132" s="26"/>
      <c r="BO132" s="26"/>
      <c r="BP132" s="26"/>
      <c r="BQ132" s="26"/>
      <c r="BR132" s="26"/>
      <c r="BS132" s="303">
        <v>24</v>
      </c>
      <c r="BT132" s="304" t="s">
        <v>158</v>
      </c>
      <c r="BU132" s="304" t="str">
        <f t="shared" ref="BU132:BU138" si="128">F222</f>
        <v>2BR-5</v>
      </c>
      <c r="BV132" s="305" t="str">
        <f t="shared" ref="BV132:BV138" si="129">D222</f>
        <v>05</v>
      </c>
      <c r="BW132" s="306">
        <f t="shared" ref="BW132:BX138" si="130">G222</f>
        <v>85</v>
      </c>
      <c r="BX132" s="306">
        <f t="shared" si="130"/>
        <v>74</v>
      </c>
      <c r="BY132" s="307">
        <f t="shared" ref="BY132:BY138" si="131">O222</f>
        <v>29156510.647200003</v>
      </c>
      <c r="BZ132" s="307">
        <f t="shared" ref="BZ132:CC138" si="132">AH222</f>
        <v>1983270000</v>
      </c>
      <c r="CA132" s="307">
        <f t="shared" si="132"/>
        <v>2235462000</v>
      </c>
      <c r="CB132" s="307">
        <f t="shared" si="132"/>
        <v>2373340000</v>
      </c>
      <c r="CC132" s="307">
        <f t="shared" si="132"/>
        <v>2519723000</v>
      </c>
      <c r="CD132" s="307">
        <f t="shared" ref="CD132:CD138" si="133">AN222</f>
        <v>2675134000</v>
      </c>
      <c r="CE132" s="26">
        <v>14</v>
      </c>
      <c r="CF132" s="269">
        <f t="shared" si="104"/>
        <v>5350543000</v>
      </c>
      <c r="CG132" s="229">
        <f t="shared" si="104"/>
        <v>5680553000</v>
      </c>
      <c r="CH132" s="45">
        <f t="shared" si="97"/>
        <v>80258145</v>
      </c>
      <c r="CI132" s="45">
        <f t="shared" si="98"/>
        <v>56805530</v>
      </c>
      <c r="CJ132" s="48">
        <f t="shared" si="99"/>
        <v>126192050</v>
      </c>
      <c r="CK132" s="308">
        <f t="shared" si="100"/>
        <v>111646083.33333333</v>
      </c>
    </row>
    <row r="133" spans="1:89" x14ac:dyDescent="0.2">
      <c r="A133" s="3">
        <f t="shared" si="101"/>
        <v>94</v>
      </c>
      <c r="B133" s="288">
        <v>2</v>
      </c>
      <c r="C133" s="289" t="s">
        <v>160</v>
      </c>
      <c r="D133" s="290" t="s">
        <v>28</v>
      </c>
      <c r="E133" s="291"/>
      <c r="F133" s="267" t="s">
        <v>73</v>
      </c>
      <c r="G133" s="292">
        <f t="shared" si="76"/>
        <v>85</v>
      </c>
      <c r="H133" s="292">
        <f t="shared" si="77"/>
        <v>74</v>
      </c>
      <c r="I133" s="293">
        <f t="shared" si="78"/>
        <v>26966806</v>
      </c>
      <c r="J133" s="293">
        <f t="shared" si="79"/>
        <v>1</v>
      </c>
      <c r="K133" s="294">
        <f t="shared" si="80"/>
        <v>1.06</v>
      </c>
      <c r="L133" s="295">
        <f t="shared" si="127"/>
        <v>1.01</v>
      </c>
      <c r="M133" s="278">
        <f t="shared" si="82"/>
        <v>24125622.423629135</v>
      </c>
      <c r="N133" s="278">
        <f t="shared" si="83"/>
        <v>27193431.171833493</v>
      </c>
      <c r="O133" s="278">
        <f t="shared" si="84"/>
        <v>28870662.503600005</v>
      </c>
      <c r="P133" s="278">
        <f t="shared" si="85"/>
        <v>30651341.793900453</v>
      </c>
      <c r="Q133" s="75">
        <f t="shared" si="86"/>
        <v>28870662.503600005</v>
      </c>
      <c r="R133" s="278">
        <f t="shared" si="86"/>
        <v>30651341.793900453</v>
      </c>
      <c r="S133" s="278">
        <f t="shared" si="87"/>
        <v>32541849.486459062</v>
      </c>
      <c r="T133" s="278"/>
      <c r="U133" s="278">
        <f t="shared" si="88"/>
        <v>1785296059.348556</v>
      </c>
      <c r="V133" s="278">
        <f t="shared" si="89"/>
        <v>2012313906.7156785</v>
      </c>
      <c r="W133" s="278">
        <f t="shared" si="90"/>
        <v>2136429025.2664003</v>
      </c>
      <c r="X133" s="75">
        <f t="shared" si="91"/>
        <v>2268199292.7486334</v>
      </c>
      <c r="Y133" s="75">
        <f t="shared" si="92"/>
        <v>2136429025.2664003</v>
      </c>
      <c r="Z133" s="278">
        <f t="shared" si="93"/>
        <v>2268199292.7486334</v>
      </c>
      <c r="AA133" s="278">
        <f t="shared" si="102"/>
        <v>2408096861.9979706</v>
      </c>
      <c r="AB133" s="278"/>
      <c r="AC133" s="216" t="str">
        <f t="shared" si="94"/>
        <v>BERTAHAP</v>
      </c>
      <c r="AD133" s="296">
        <f t="shared" si="95"/>
        <v>0</v>
      </c>
      <c r="AE133" s="297">
        <v>2</v>
      </c>
      <c r="AF133" s="298"/>
      <c r="AG133" s="278" t="e">
        <f>IF(AF133&gt;#REF!,"LB","KR")</f>
        <v>#REF!</v>
      </c>
      <c r="AH133" s="298">
        <f t="shared" si="55"/>
        <v>1963826000</v>
      </c>
      <c r="AI133" s="298">
        <f t="shared" si="55"/>
        <v>2213546000</v>
      </c>
      <c r="AJ133" s="298">
        <f t="shared" si="55"/>
        <v>2350072000</v>
      </c>
      <c r="AK133" s="299">
        <f t="shared" si="54"/>
        <v>2495020000</v>
      </c>
      <c r="AL133" s="299">
        <f t="shared" si="54"/>
        <v>2350072000</v>
      </c>
      <c r="AM133" s="298">
        <f t="shared" si="54"/>
        <v>2495020000</v>
      </c>
      <c r="AN133" s="298">
        <f t="shared" si="54"/>
        <v>2648907000</v>
      </c>
      <c r="AO133" s="26"/>
      <c r="AP133" s="26"/>
      <c r="AQ133" s="300">
        <f t="shared" si="96"/>
        <v>-1534411.2613999955</v>
      </c>
      <c r="AR133" s="329"/>
      <c r="AS133" s="136"/>
      <c r="AT133" s="136"/>
      <c r="AU133" s="13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26"/>
      <c r="BM133" s="26"/>
      <c r="BN133" s="26"/>
      <c r="BO133" s="26"/>
      <c r="BP133" s="26"/>
      <c r="BQ133" s="26"/>
      <c r="BR133" s="26"/>
      <c r="BS133" s="303"/>
      <c r="BT133" s="304"/>
      <c r="BU133" s="304" t="str">
        <f t="shared" si="128"/>
        <v>2BR-7</v>
      </c>
      <c r="BV133" s="305" t="str">
        <f t="shared" si="129"/>
        <v>07</v>
      </c>
      <c r="BW133" s="306">
        <f t="shared" si="130"/>
        <v>101</v>
      </c>
      <c r="BX133" s="306">
        <f t="shared" si="130"/>
        <v>90</v>
      </c>
      <c r="BY133" s="307">
        <f t="shared" si="131"/>
        <v>29156510.647200003</v>
      </c>
      <c r="BZ133" s="307">
        <f t="shared" si="132"/>
        <v>2412085000</v>
      </c>
      <c r="CA133" s="307">
        <f t="shared" si="132"/>
        <v>2718805000</v>
      </c>
      <c r="CB133" s="307">
        <f t="shared" si="132"/>
        <v>2886495000</v>
      </c>
      <c r="CC133" s="307">
        <f t="shared" si="132"/>
        <v>3064528000</v>
      </c>
      <c r="CD133" s="307">
        <f t="shared" si="133"/>
        <v>3253541000</v>
      </c>
      <c r="CE133" s="26"/>
      <c r="CF133" s="269">
        <f t="shared" si="104"/>
        <v>2491077000</v>
      </c>
      <c r="CG133" s="229">
        <f t="shared" si="104"/>
        <v>2644722000</v>
      </c>
      <c r="CH133" s="45">
        <f t="shared" si="97"/>
        <v>37366155</v>
      </c>
      <c r="CI133" s="45">
        <f t="shared" si="98"/>
        <v>26447220</v>
      </c>
      <c r="CJ133" s="48">
        <f t="shared" si="99"/>
        <v>58751800</v>
      </c>
      <c r="CK133" s="308">
        <f t="shared" si="100"/>
        <v>51979583.333333336</v>
      </c>
    </row>
    <row r="134" spans="1:89" x14ac:dyDescent="0.2">
      <c r="A134" s="3">
        <f t="shared" si="101"/>
        <v>95</v>
      </c>
      <c r="B134" s="288">
        <v>3</v>
      </c>
      <c r="C134" s="289" t="s">
        <v>160</v>
      </c>
      <c r="D134" s="290" t="s">
        <v>43</v>
      </c>
      <c r="E134" s="291"/>
      <c r="F134" s="267" t="s">
        <v>59</v>
      </c>
      <c r="G134" s="292">
        <f t="shared" si="76"/>
        <v>101</v>
      </c>
      <c r="H134" s="292">
        <f t="shared" si="77"/>
        <v>90</v>
      </c>
      <c r="I134" s="293">
        <f t="shared" si="78"/>
        <v>26966806</v>
      </c>
      <c r="J134" s="293">
        <f t="shared" si="79"/>
        <v>1</v>
      </c>
      <c r="K134" s="294">
        <f t="shared" si="80"/>
        <v>1.06</v>
      </c>
      <c r="L134" s="295">
        <f t="shared" si="127"/>
        <v>1.01</v>
      </c>
      <c r="M134" s="278">
        <f t="shared" si="82"/>
        <v>24125622.423629135</v>
      </c>
      <c r="N134" s="278">
        <f t="shared" si="83"/>
        <v>27193431.171833493</v>
      </c>
      <c r="O134" s="278">
        <f t="shared" si="84"/>
        <v>28870662.503600005</v>
      </c>
      <c r="P134" s="278">
        <f t="shared" si="85"/>
        <v>30651341.793900453</v>
      </c>
      <c r="Q134" s="75">
        <f t="shared" si="86"/>
        <v>28870662.503600005</v>
      </c>
      <c r="R134" s="278">
        <f t="shared" si="86"/>
        <v>30651341.793900453</v>
      </c>
      <c r="S134" s="278">
        <f t="shared" si="87"/>
        <v>32541849.486459062</v>
      </c>
      <c r="T134" s="278"/>
      <c r="U134" s="278">
        <f t="shared" si="88"/>
        <v>2171306018.1266222</v>
      </c>
      <c r="V134" s="278">
        <f t="shared" si="89"/>
        <v>2447408805.4650145</v>
      </c>
      <c r="W134" s="278">
        <f t="shared" si="90"/>
        <v>2598359625.3240004</v>
      </c>
      <c r="X134" s="75">
        <f t="shared" si="91"/>
        <v>2758620761.4510407</v>
      </c>
      <c r="Y134" s="75">
        <f t="shared" si="92"/>
        <v>2598359625.3240004</v>
      </c>
      <c r="Z134" s="278">
        <f t="shared" si="93"/>
        <v>2758620761.4510407</v>
      </c>
      <c r="AA134" s="278">
        <f t="shared" si="102"/>
        <v>2928766453.7813153</v>
      </c>
      <c r="AB134" s="278"/>
      <c r="AC134" s="216" t="str">
        <f t="shared" si="94"/>
        <v>BERTAHAP</v>
      </c>
      <c r="AD134" s="296">
        <f t="shared" si="95"/>
        <v>0</v>
      </c>
      <c r="AE134" s="297">
        <v>2</v>
      </c>
      <c r="AF134" s="298"/>
      <c r="AG134" s="278" t="e">
        <f>IF(AF134&gt;#REF!,"LB","KR")</f>
        <v>#REF!</v>
      </c>
      <c r="AH134" s="298">
        <f t="shared" si="55"/>
        <v>2388437000</v>
      </c>
      <c r="AI134" s="298">
        <f t="shared" si="55"/>
        <v>2692150000</v>
      </c>
      <c r="AJ134" s="298">
        <f t="shared" si="55"/>
        <v>2858196000</v>
      </c>
      <c r="AK134" s="299">
        <f t="shared" si="54"/>
        <v>3034483000</v>
      </c>
      <c r="AL134" s="299">
        <f t="shared" si="54"/>
        <v>2858196000</v>
      </c>
      <c r="AM134" s="298">
        <f t="shared" si="54"/>
        <v>3034483000</v>
      </c>
      <c r="AN134" s="298">
        <f t="shared" si="54"/>
        <v>3221644000</v>
      </c>
      <c r="AO134" s="26"/>
      <c r="AP134" s="26"/>
      <c r="AQ134" s="300">
        <f t="shared" si="96"/>
        <v>-1534411.2613999955</v>
      </c>
      <c r="AR134" s="329"/>
      <c r="AS134" s="136"/>
      <c r="AT134" s="136"/>
      <c r="AU134" s="13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  <c r="BK134" s="26"/>
      <c r="BL134" s="26"/>
      <c r="BM134" s="26"/>
      <c r="BN134" s="26"/>
      <c r="BO134" s="26"/>
      <c r="BP134" s="26"/>
      <c r="BQ134" s="26"/>
      <c r="BR134" s="26"/>
      <c r="BS134" s="303"/>
      <c r="BT134" s="304"/>
      <c r="BU134" s="304" t="str">
        <f t="shared" si="128"/>
        <v>2BR-9</v>
      </c>
      <c r="BV134" s="305" t="str">
        <f t="shared" si="129"/>
        <v>09</v>
      </c>
      <c r="BW134" s="306">
        <f t="shared" si="130"/>
        <v>101</v>
      </c>
      <c r="BX134" s="306">
        <f t="shared" si="130"/>
        <v>90</v>
      </c>
      <c r="BY134" s="307">
        <f t="shared" si="131"/>
        <v>29156510.647200003</v>
      </c>
      <c r="BZ134" s="307">
        <f t="shared" si="132"/>
        <v>2412085000</v>
      </c>
      <c r="CA134" s="307">
        <f t="shared" si="132"/>
        <v>2718805000</v>
      </c>
      <c r="CB134" s="307">
        <f t="shared" si="132"/>
        <v>2886495000</v>
      </c>
      <c r="CC134" s="307">
        <f t="shared" si="132"/>
        <v>3064528000</v>
      </c>
      <c r="CD134" s="307">
        <f t="shared" si="133"/>
        <v>3253541000</v>
      </c>
      <c r="CE134" s="26"/>
      <c r="CF134" s="269">
        <f t="shared" si="104"/>
        <v>3029688000</v>
      </c>
      <c r="CG134" s="229">
        <f t="shared" si="104"/>
        <v>3216552000</v>
      </c>
      <c r="CH134" s="45">
        <f t="shared" si="97"/>
        <v>45445320</v>
      </c>
      <c r="CI134" s="45">
        <f t="shared" si="98"/>
        <v>32165520</v>
      </c>
      <c r="CJ134" s="48">
        <f t="shared" si="99"/>
        <v>71454900</v>
      </c>
      <c r="CK134" s="308">
        <f t="shared" si="100"/>
        <v>63218395.833333336</v>
      </c>
    </row>
    <row r="135" spans="1:89" x14ac:dyDescent="0.2">
      <c r="A135" s="3">
        <f t="shared" si="101"/>
        <v>96</v>
      </c>
      <c r="B135" s="288">
        <v>4</v>
      </c>
      <c r="C135" s="289" t="s">
        <v>160</v>
      </c>
      <c r="D135" s="288">
        <v>11</v>
      </c>
      <c r="E135" s="291"/>
      <c r="F135" s="267" t="s">
        <v>61</v>
      </c>
      <c r="G135" s="292">
        <f t="shared" si="76"/>
        <v>101</v>
      </c>
      <c r="H135" s="292">
        <f t="shared" si="77"/>
        <v>90</v>
      </c>
      <c r="I135" s="293">
        <f t="shared" si="78"/>
        <v>26966806</v>
      </c>
      <c r="J135" s="293">
        <f t="shared" si="79"/>
        <v>1</v>
      </c>
      <c r="K135" s="294">
        <f t="shared" si="80"/>
        <v>1.06</v>
      </c>
      <c r="L135" s="295">
        <f t="shared" si="127"/>
        <v>1.01</v>
      </c>
      <c r="M135" s="278">
        <f t="shared" si="82"/>
        <v>24125622.423629135</v>
      </c>
      <c r="N135" s="278">
        <f t="shared" si="83"/>
        <v>27193431.171833493</v>
      </c>
      <c r="O135" s="278">
        <f t="shared" si="84"/>
        <v>28870662.503600005</v>
      </c>
      <c r="P135" s="278">
        <f t="shared" si="85"/>
        <v>30651341.793900453</v>
      </c>
      <c r="Q135" s="75">
        <f t="shared" si="86"/>
        <v>28870662.503600005</v>
      </c>
      <c r="R135" s="278">
        <f t="shared" si="86"/>
        <v>30651341.793900453</v>
      </c>
      <c r="S135" s="278">
        <f t="shared" si="87"/>
        <v>32541849.486459062</v>
      </c>
      <c r="T135" s="278"/>
      <c r="U135" s="278">
        <f t="shared" si="88"/>
        <v>2171306018.1266222</v>
      </c>
      <c r="V135" s="278">
        <f t="shared" si="89"/>
        <v>2447408805.4650145</v>
      </c>
      <c r="W135" s="278">
        <f t="shared" si="90"/>
        <v>2598359625.3240004</v>
      </c>
      <c r="X135" s="75">
        <f t="shared" si="91"/>
        <v>2758620761.4510407</v>
      </c>
      <c r="Y135" s="75">
        <f t="shared" si="92"/>
        <v>2598359625.3240004</v>
      </c>
      <c r="Z135" s="278">
        <f t="shared" si="93"/>
        <v>2758620761.4510407</v>
      </c>
      <c r="AA135" s="278">
        <f t="shared" si="102"/>
        <v>2928766453.7813153</v>
      </c>
      <c r="AB135" s="278"/>
      <c r="AC135" s="216" t="str">
        <f t="shared" si="94"/>
        <v>BERTAHAP</v>
      </c>
      <c r="AD135" s="296">
        <f t="shared" si="95"/>
        <v>0</v>
      </c>
      <c r="AE135" s="297">
        <v>2</v>
      </c>
      <c r="AF135" s="298"/>
      <c r="AG135" s="278" t="e">
        <f>IF(AF135&gt;#REF!,"LB","KR")</f>
        <v>#REF!</v>
      </c>
      <c r="AH135" s="298">
        <f t="shared" si="55"/>
        <v>2388437000</v>
      </c>
      <c r="AI135" s="298">
        <f t="shared" si="55"/>
        <v>2692150000</v>
      </c>
      <c r="AJ135" s="298">
        <f t="shared" si="55"/>
        <v>2858196000</v>
      </c>
      <c r="AK135" s="299">
        <f t="shared" si="54"/>
        <v>3034483000</v>
      </c>
      <c r="AL135" s="299">
        <f t="shared" si="54"/>
        <v>2858196000</v>
      </c>
      <c r="AM135" s="298">
        <f t="shared" si="54"/>
        <v>3034483000</v>
      </c>
      <c r="AN135" s="298">
        <f t="shared" si="54"/>
        <v>3221644000</v>
      </c>
      <c r="AO135" s="26"/>
      <c r="AP135" s="26"/>
      <c r="AQ135" s="300">
        <f t="shared" si="96"/>
        <v>-1534411.2613999955</v>
      </c>
      <c r="AR135" s="329"/>
      <c r="AS135" s="136"/>
      <c r="AT135" s="136"/>
      <c r="AU135" s="13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  <c r="BK135" s="26"/>
      <c r="BL135" s="26"/>
      <c r="BM135" s="26"/>
      <c r="BN135" s="26"/>
      <c r="BO135" s="26"/>
      <c r="BP135" s="26"/>
      <c r="BQ135" s="26"/>
      <c r="BR135" s="26"/>
      <c r="BS135" s="303"/>
      <c r="BT135" s="304"/>
      <c r="BU135" s="304" t="str">
        <f t="shared" si="128"/>
        <v>2BR-11</v>
      </c>
      <c r="BV135" s="305">
        <f t="shared" si="129"/>
        <v>11</v>
      </c>
      <c r="BW135" s="306">
        <f t="shared" si="130"/>
        <v>101</v>
      </c>
      <c r="BX135" s="306">
        <f t="shared" si="130"/>
        <v>90</v>
      </c>
      <c r="BY135" s="307">
        <f t="shared" si="131"/>
        <v>29156510.647200003</v>
      </c>
      <c r="BZ135" s="307">
        <f t="shared" si="132"/>
        <v>2412085000</v>
      </c>
      <c r="CA135" s="307">
        <f t="shared" si="132"/>
        <v>2718805000</v>
      </c>
      <c r="CB135" s="307">
        <f t="shared" si="132"/>
        <v>2886495000</v>
      </c>
      <c r="CC135" s="307">
        <f t="shared" si="132"/>
        <v>3064528000</v>
      </c>
      <c r="CD135" s="307">
        <f t="shared" si="133"/>
        <v>3253541000</v>
      </c>
      <c r="CE135" s="26"/>
      <c r="CF135" s="269">
        <f t="shared" si="104"/>
        <v>3029688000</v>
      </c>
      <c r="CG135" s="229">
        <f t="shared" si="104"/>
        <v>3216552000</v>
      </c>
      <c r="CH135" s="45">
        <f t="shared" si="97"/>
        <v>45445320</v>
      </c>
      <c r="CI135" s="45">
        <f t="shared" si="98"/>
        <v>32165520</v>
      </c>
      <c r="CJ135" s="48">
        <f t="shared" si="99"/>
        <v>71454900</v>
      </c>
      <c r="CK135" s="308">
        <f t="shared" si="100"/>
        <v>63218395.833333336</v>
      </c>
    </row>
    <row r="136" spans="1:89" x14ac:dyDescent="0.2">
      <c r="A136" s="3">
        <f t="shared" si="101"/>
        <v>97</v>
      </c>
      <c r="B136" s="288">
        <v>5</v>
      </c>
      <c r="C136" s="289" t="s">
        <v>160</v>
      </c>
      <c r="D136" s="288">
        <v>15</v>
      </c>
      <c r="E136" s="291"/>
      <c r="F136" s="267" t="s">
        <v>63</v>
      </c>
      <c r="G136" s="292">
        <f t="shared" si="76"/>
        <v>101</v>
      </c>
      <c r="H136" s="292">
        <f t="shared" si="77"/>
        <v>90</v>
      </c>
      <c r="I136" s="293">
        <f t="shared" si="78"/>
        <v>26966806</v>
      </c>
      <c r="J136" s="293">
        <f t="shared" si="79"/>
        <v>1</v>
      </c>
      <c r="K136" s="294">
        <f t="shared" si="80"/>
        <v>1.06</v>
      </c>
      <c r="L136" s="295">
        <f t="shared" si="127"/>
        <v>1.01</v>
      </c>
      <c r="M136" s="278">
        <f t="shared" si="82"/>
        <v>24125622.423629135</v>
      </c>
      <c r="N136" s="278">
        <f t="shared" si="83"/>
        <v>27193431.171833493</v>
      </c>
      <c r="O136" s="278">
        <f t="shared" si="84"/>
        <v>28870662.503600005</v>
      </c>
      <c r="P136" s="278">
        <f t="shared" si="85"/>
        <v>30651341.793900453</v>
      </c>
      <c r="Q136" s="75">
        <f t="shared" si="86"/>
        <v>28870662.503600005</v>
      </c>
      <c r="R136" s="278">
        <f t="shared" si="86"/>
        <v>30651341.793900453</v>
      </c>
      <c r="S136" s="278">
        <f t="shared" si="87"/>
        <v>32541849.486459062</v>
      </c>
      <c r="T136" s="278"/>
      <c r="U136" s="278">
        <f t="shared" si="88"/>
        <v>2171306018.1266222</v>
      </c>
      <c r="V136" s="278">
        <f t="shared" si="89"/>
        <v>2447408805.4650145</v>
      </c>
      <c r="W136" s="278">
        <f t="shared" si="90"/>
        <v>2598359625.3240004</v>
      </c>
      <c r="X136" s="75">
        <f t="shared" si="91"/>
        <v>2758620761.4510407</v>
      </c>
      <c r="Y136" s="75">
        <f t="shared" si="92"/>
        <v>2598359625.3240004</v>
      </c>
      <c r="Z136" s="278">
        <f t="shared" si="93"/>
        <v>2758620761.4510407</v>
      </c>
      <c r="AA136" s="278">
        <f t="shared" si="102"/>
        <v>2928766453.7813153</v>
      </c>
      <c r="AB136" s="278"/>
      <c r="AC136" s="216" t="str">
        <f t="shared" si="94"/>
        <v>BERTAHAP</v>
      </c>
      <c r="AD136" s="296">
        <f t="shared" si="95"/>
        <v>0</v>
      </c>
      <c r="AE136" s="297">
        <v>2</v>
      </c>
      <c r="AF136" s="298"/>
      <c r="AG136" s="278" t="e">
        <f>IF(AF136&gt;#REF!,"LB","KR")</f>
        <v>#REF!</v>
      </c>
      <c r="AH136" s="298">
        <f t="shared" si="55"/>
        <v>2388437000</v>
      </c>
      <c r="AI136" s="298">
        <f t="shared" si="55"/>
        <v>2692150000</v>
      </c>
      <c r="AJ136" s="298">
        <f t="shared" si="55"/>
        <v>2858196000</v>
      </c>
      <c r="AK136" s="299">
        <f t="shared" si="54"/>
        <v>3034483000</v>
      </c>
      <c r="AL136" s="299">
        <f t="shared" si="54"/>
        <v>2858196000</v>
      </c>
      <c r="AM136" s="298">
        <f t="shared" si="54"/>
        <v>3034483000</v>
      </c>
      <c r="AN136" s="298">
        <f t="shared" si="54"/>
        <v>3221644000</v>
      </c>
      <c r="AO136" s="26"/>
      <c r="AP136" s="26"/>
      <c r="AQ136" s="300">
        <f t="shared" si="96"/>
        <v>-1534411.2613999955</v>
      </c>
      <c r="AR136" s="329"/>
      <c r="AS136" s="136"/>
      <c r="AT136" s="136"/>
      <c r="AU136" s="13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  <c r="BK136" s="26"/>
      <c r="BL136" s="26"/>
      <c r="BM136" s="26"/>
      <c r="BN136" s="26"/>
      <c r="BO136" s="26"/>
      <c r="BP136" s="26"/>
      <c r="BQ136" s="26"/>
      <c r="BR136" s="26"/>
      <c r="BS136" s="303"/>
      <c r="BT136" s="304"/>
      <c r="BU136" s="304" t="str">
        <f t="shared" si="128"/>
        <v>2BR-15</v>
      </c>
      <c r="BV136" s="305">
        <f t="shared" si="129"/>
        <v>15</v>
      </c>
      <c r="BW136" s="306">
        <f t="shared" si="130"/>
        <v>101</v>
      </c>
      <c r="BX136" s="306">
        <f t="shared" si="130"/>
        <v>90</v>
      </c>
      <c r="BY136" s="307">
        <f t="shared" si="131"/>
        <v>29156510.647200003</v>
      </c>
      <c r="BZ136" s="307">
        <f t="shared" si="132"/>
        <v>2412085000</v>
      </c>
      <c r="CA136" s="307">
        <f t="shared" si="132"/>
        <v>2718805000</v>
      </c>
      <c r="CB136" s="307">
        <f t="shared" si="132"/>
        <v>2886495000</v>
      </c>
      <c r="CC136" s="307">
        <f t="shared" si="132"/>
        <v>3064528000</v>
      </c>
      <c r="CD136" s="307">
        <f t="shared" si="133"/>
        <v>3253541000</v>
      </c>
      <c r="CE136" s="26"/>
      <c r="CF136" s="269">
        <f t="shared" si="104"/>
        <v>3029688000</v>
      </c>
      <c r="CG136" s="229">
        <f t="shared" si="104"/>
        <v>3216552000</v>
      </c>
      <c r="CH136" s="45">
        <f t="shared" si="97"/>
        <v>45445320</v>
      </c>
      <c r="CI136" s="45">
        <f t="shared" si="98"/>
        <v>32165520</v>
      </c>
      <c r="CJ136" s="48">
        <f t="shared" si="99"/>
        <v>71454900</v>
      </c>
      <c r="CK136" s="308">
        <f t="shared" si="100"/>
        <v>63218395.833333336</v>
      </c>
    </row>
    <row r="137" spans="1:89" x14ac:dyDescent="0.2">
      <c r="A137" s="3">
        <f t="shared" si="101"/>
        <v>98</v>
      </c>
      <c r="B137" s="288">
        <v>6</v>
      </c>
      <c r="C137" s="289" t="s">
        <v>160</v>
      </c>
      <c r="D137" s="288">
        <v>17</v>
      </c>
      <c r="E137" s="291"/>
      <c r="F137" s="267" t="s">
        <v>66</v>
      </c>
      <c r="G137" s="292">
        <f t="shared" si="76"/>
        <v>85</v>
      </c>
      <c r="H137" s="292">
        <f t="shared" si="77"/>
        <v>74</v>
      </c>
      <c r="I137" s="293">
        <f t="shared" si="78"/>
        <v>26966806</v>
      </c>
      <c r="J137" s="293">
        <f t="shared" si="79"/>
        <v>1</v>
      </c>
      <c r="K137" s="294">
        <f t="shared" si="80"/>
        <v>1.06</v>
      </c>
      <c r="L137" s="295">
        <f t="shared" si="127"/>
        <v>1.01</v>
      </c>
      <c r="M137" s="278">
        <f t="shared" si="82"/>
        <v>24125622.423629135</v>
      </c>
      <c r="N137" s="278">
        <f t="shared" si="83"/>
        <v>27193431.171833493</v>
      </c>
      <c r="O137" s="278">
        <f t="shared" si="84"/>
        <v>28870662.503600005</v>
      </c>
      <c r="P137" s="278">
        <f t="shared" si="85"/>
        <v>30651341.793900453</v>
      </c>
      <c r="Q137" s="75">
        <f t="shared" si="86"/>
        <v>28870662.503600005</v>
      </c>
      <c r="R137" s="278">
        <f t="shared" si="86"/>
        <v>30651341.793900453</v>
      </c>
      <c r="S137" s="278">
        <f t="shared" si="87"/>
        <v>32541849.486459062</v>
      </c>
      <c r="T137" s="278"/>
      <c r="U137" s="278">
        <f t="shared" si="88"/>
        <v>1785296059.348556</v>
      </c>
      <c r="V137" s="278">
        <f t="shared" si="89"/>
        <v>2012313906.7156785</v>
      </c>
      <c r="W137" s="278">
        <f t="shared" si="90"/>
        <v>2136429025.2664003</v>
      </c>
      <c r="X137" s="75">
        <f t="shared" si="91"/>
        <v>2268199292.7486334</v>
      </c>
      <c r="Y137" s="75">
        <f t="shared" si="92"/>
        <v>2136429025.2664003</v>
      </c>
      <c r="Z137" s="278">
        <f t="shared" si="93"/>
        <v>2268199292.7486334</v>
      </c>
      <c r="AA137" s="278">
        <f t="shared" si="102"/>
        <v>2408096861.9979706</v>
      </c>
      <c r="AB137" s="278"/>
      <c r="AC137" s="216" t="str">
        <f t="shared" si="94"/>
        <v>BERTAHAP</v>
      </c>
      <c r="AD137" s="296">
        <f t="shared" si="95"/>
        <v>0</v>
      </c>
      <c r="AE137" s="297">
        <v>2</v>
      </c>
      <c r="AF137" s="298"/>
      <c r="AG137" s="278" t="e">
        <f>IF(AF137&gt;#REF!,"LB","KR")</f>
        <v>#REF!</v>
      </c>
      <c r="AH137" s="298">
        <f t="shared" si="55"/>
        <v>1963826000</v>
      </c>
      <c r="AI137" s="298">
        <f t="shared" si="55"/>
        <v>2213546000</v>
      </c>
      <c r="AJ137" s="298">
        <f t="shared" si="55"/>
        <v>2350072000</v>
      </c>
      <c r="AK137" s="299">
        <f t="shared" si="54"/>
        <v>2495020000</v>
      </c>
      <c r="AL137" s="299">
        <f t="shared" si="54"/>
        <v>2350072000</v>
      </c>
      <c r="AM137" s="298">
        <f t="shared" si="54"/>
        <v>2495020000</v>
      </c>
      <c r="AN137" s="298">
        <f t="shared" si="54"/>
        <v>2648907000</v>
      </c>
      <c r="AO137" s="26"/>
      <c r="AP137" s="26"/>
      <c r="AQ137" s="300">
        <f t="shared" si="96"/>
        <v>-1534411.2613999955</v>
      </c>
      <c r="AR137" s="329"/>
      <c r="AS137" s="136"/>
      <c r="AT137" s="136"/>
      <c r="AU137" s="13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  <c r="BK137" s="26"/>
      <c r="BL137" s="26"/>
      <c r="BM137" s="26"/>
      <c r="BN137" s="26"/>
      <c r="BO137" s="26"/>
      <c r="BP137" s="26"/>
      <c r="BQ137" s="26"/>
      <c r="BR137" s="26"/>
      <c r="BS137" s="303"/>
      <c r="BT137" s="304"/>
      <c r="BU137" s="304" t="str">
        <f t="shared" si="128"/>
        <v>2BR-17</v>
      </c>
      <c r="BV137" s="305">
        <f t="shared" si="129"/>
        <v>17</v>
      </c>
      <c r="BW137" s="306">
        <f t="shared" si="130"/>
        <v>85</v>
      </c>
      <c r="BX137" s="306">
        <f t="shared" si="130"/>
        <v>74</v>
      </c>
      <c r="BY137" s="307">
        <f t="shared" si="131"/>
        <v>29156510.647200003</v>
      </c>
      <c r="BZ137" s="307">
        <f t="shared" si="132"/>
        <v>1983270000</v>
      </c>
      <c r="CA137" s="307">
        <f t="shared" si="132"/>
        <v>2235462000</v>
      </c>
      <c r="CB137" s="307">
        <f t="shared" si="132"/>
        <v>2373340000</v>
      </c>
      <c r="CC137" s="307">
        <f t="shared" si="132"/>
        <v>2519723000</v>
      </c>
      <c r="CD137" s="307">
        <f t="shared" si="133"/>
        <v>2675134000</v>
      </c>
      <c r="CE137" s="26"/>
      <c r="CF137" s="269">
        <f t="shared" si="104"/>
        <v>2491077000</v>
      </c>
      <c r="CG137" s="229">
        <f t="shared" si="104"/>
        <v>2644722000</v>
      </c>
      <c r="CH137" s="45">
        <f t="shared" si="97"/>
        <v>37366155</v>
      </c>
      <c r="CI137" s="45">
        <f t="shared" si="98"/>
        <v>26447220</v>
      </c>
      <c r="CJ137" s="48">
        <f t="shared" si="99"/>
        <v>58751800</v>
      </c>
      <c r="CK137" s="308">
        <f t="shared" si="100"/>
        <v>51979583.333333336</v>
      </c>
    </row>
    <row r="138" spans="1:89" x14ac:dyDescent="0.2">
      <c r="A138" s="3">
        <f t="shared" si="101"/>
        <v>99</v>
      </c>
      <c r="B138" s="288">
        <v>7</v>
      </c>
      <c r="C138" s="289" t="s">
        <v>160</v>
      </c>
      <c r="D138" s="288">
        <v>19</v>
      </c>
      <c r="E138" s="291"/>
      <c r="F138" s="267" t="s">
        <v>77</v>
      </c>
      <c r="G138" s="292">
        <f t="shared" si="76"/>
        <v>138</v>
      </c>
      <c r="H138" s="292">
        <f t="shared" si="77"/>
        <v>120</v>
      </c>
      <c r="I138" s="293">
        <f t="shared" si="78"/>
        <v>26966806</v>
      </c>
      <c r="J138" s="293">
        <f t="shared" si="79"/>
        <v>1</v>
      </c>
      <c r="K138" s="294">
        <f t="shared" si="80"/>
        <v>1.06</v>
      </c>
      <c r="L138" s="295">
        <f t="shared" si="127"/>
        <v>1.01</v>
      </c>
      <c r="M138" s="278">
        <f t="shared" si="82"/>
        <v>24125622.423629135</v>
      </c>
      <c r="N138" s="278">
        <f t="shared" si="83"/>
        <v>27193431.171833493</v>
      </c>
      <c r="O138" s="278">
        <f t="shared" si="84"/>
        <v>28870662.503600005</v>
      </c>
      <c r="P138" s="278">
        <f t="shared" si="85"/>
        <v>30651341.793900453</v>
      </c>
      <c r="Q138" s="75">
        <f t="shared" si="86"/>
        <v>28870662.503600005</v>
      </c>
      <c r="R138" s="278">
        <f t="shared" si="86"/>
        <v>30651341.793900453</v>
      </c>
      <c r="S138" s="278">
        <f t="shared" si="87"/>
        <v>32541849.486459062</v>
      </c>
      <c r="T138" s="278"/>
      <c r="U138" s="278">
        <f t="shared" si="88"/>
        <v>2895074690.8354959</v>
      </c>
      <c r="V138" s="278">
        <f t="shared" si="89"/>
        <v>3263211740.620019</v>
      </c>
      <c r="W138" s="278">
        <f t="shared" si="90"/>
        <v>3464479500.4320006</v>
      </c>
      <c r="X138" s="75">
        <f t="shared" si="91"/>
        <v>3678161015.2680545</v>
      </c>
      <c r="Y138" s="75">
        <f t="shared" si="92"/>
        <v>3464479500.4320006</v>
      </c>
      <c r="Z138" s="278">
        <f t="shared" si="93"/>
        <v>3678161015.2680545</v>
      </c>
      <c r="AA138" s="278">
        <f t="shared" si="102"/>
        <v>3905021938.3750873</v>
      </c>
      <c r="AB138" s="278"/>
      <c r="AC138" s="216" t="str">
        <f t="shared" si="94"/>
        <v>BERTAHAP</v>
      </c>
      <c r="AD138" s="296">
        <f t="shared" si="95"/>
        <v>0</v>
      </c>
      <c r="AE138" s="297">
        <v>2</v>
      </c>
      <c r="AF138" s="298"/>
      <c r="AG138" s="278" t="e">
        <f>IF(AF138&gt;#REF!,"LB","KR")</f>
        <v>#REF!</v>
      </c>
      <c r="AH138" s="298">
        <f t="shared" si="55"/>
        <v>3184583000</v>
      </c>
      <c r="AI138" s="298">
        <f t="shared" si="55"/>
        <v>3589533000</v>
      </c>
      <c r="AJ138" s="298">
        <f t="shared" si="55"/>
        <v>3810928000</v>
      </c>
      <c r="AK138" s="299">
        <f t="shared" si="54"/>
        <v>4045978000</v>
      </c>
      <c r="AL138" s="299">
        <f t="shared" si="54"/>
        <v>3810928000</v>
      </c>
      <c r="AM138" s="298">
        <f t="shared" si="54"/>
        <v>4045978000</v>
      </c>
      <c r="AN138" s="298">
        <f t="shared" si="54"/>
        <v>4295525000</v>
      </c>
      <c r="AO138" s="26"/>
      <c r="AP138" s="26"/>
      <c r="AQ138" s="300">
        <f t="shared" si="96"/>
        <v>-1534411.2613999955</v>
      </c>
      <c r="AR138" s="329"/>
      <c r="AS138" s="136"/>
      <c r="AT138" s="136"/>
      <c r="AU138" s="13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  <c r="BK138" s="26"/>
      <c r="BL138" s="26"/>
      <c r="BM138" s="26"/>
      <c r="BN138" s="26"/>
      <c r="BO138" s="26"/>
      <c r="BP138" s="26"/>
      <c r="BQ138" s="26"/>
      <c r="BR138" s="26"/>
      <c r="BS138" s="303"/>
      <c r="BT138" s="304"/>
      <c r="BU138" s="304" t="str">
        <f t="shared" si="128"/>
        <v>3BR-19</v>
      </c>
      <c r="BV138" s="305">
        <f t="shared" si="129"/>
        <v>19</v>
      </c>
      <c r="BW138" s="306">
        <f t="shared" si="130"/>
        <v>138</v>
      </c>
      <c r="BX138" s="306">
        <f t="shared" si="130"/>
        <v>120</v>
      </c>
      <c r="BY138" s="307">
        <f t="shared" si="131"/>
        <v>29156510.647200003</v>
      </c>
      <c r="BZ138" s="307">
        <f t="shared" si="132"/>
        <v>3216113000</v>
      </c>
      <c r="CA138" s="307">
        <f t="shared" si="132"/>
        <v>3625073000</v>
      </c>
      <c r="CB138" s="307">
        <f t="shared" si="132"/>
        <v>3848660000</v>
      </c>
      <c r="CC138" s="307">
        <f t="shared" si="132"/>
        <v>4086037000</v>
      </c>
      <c r="CD138" s="307">
        <f t="shared" si="133"/>
        <v>4338055000</v>
      </c>
      <c r="CE138" s="26"/>
      <c r="CF138" s="269">
        <f t="shared" si="104"/>
        <v>4039584000</v>
      </c>
      <c r="CG138" s="229">
        <f t="shared" si="104"/>
        <v>4288737000</v>
      </c>
      <c r="CH138" s="45">
        <f t="shared" si="97"/>
        <v>60593760</v>
      </c>
      <c r="CI138" s="45">
        <f t="shared" si="98"/>
        <v>42887370</v>
      </c>
      <c r="CJ138" s="48">
        <f t="shared" si="99"/>
        <v>95273200</v>
      </c>
      <c r="CK138" s="308">
        <f t="shared" si="100"/>
        <v>84291208.333333328</v>
      </c>
    </row>
    <row r="139" spans="1:89" x14ac:dyDescent="0.2">
      <c r="A139" s="3">
        <f t="shared" si="101"/>
        <v>100</v>
      </c>
      <c r="B139" s="288">
        <v>8</v>
      </c>
      <c r="C139" s="289" t="s">
        <v>160</v>
      </c>
      <c r="D139" s="288">
        <v>21</v>
      </c>
      <c r="E139" s="291"/>
      <c r="F139" s="267" t="s">
        <v>83</v>
      </c>
      <c r="G139" s="292">
        <f t="shared" si="76"/>
        <v>132</v>
      </c>
      <c r="H139" s="292">
        <f t="shared" si="77"/>
        <v>112</v>
      </c>
      <c r="I139" s="293">
        <f t="shared" si="78"/>
        <v>26966806</v>
      </c>
      <c r="J139" s="293">
        <f t="shared" si="79"/>
        <v>3</v>
      </c>
      <c r="K139" s="294">
        <f t="shared" si="80"/>
        <v>1.1000000000000001</v>
      </c>
      <c r="L139" s="295">
        <f t="shared" si="127"/>
        <v>1.01</v>
      </c>
      <c r="M139" s="278">
        <f t="shared" si="82"/>
        <v>25036023.269803815</v>
      </c>
      <c r="N139" s="278">
        <f t="shared" si="83"/>
        <v>28219598.385864943</v>
      </c>
      <c r="O139" s="278">
        <f t="shared" si="84"/>
        <v>29960121.466000002</v>
      </c>
      <c r="P139" s="278">
        <f t="shared" si="85"/>
        <v>31807996.201217446</v>
      </c>
      <c r="Q139" s="75">
        <f t="shared" si="86"/>
        <v>29960121.466000002</v>
      </c>
      <c r="R139" s="278">
        <f t="shared" si="86"/>
        <v>31807996.201217446</v>
      </c>
      <c r="S139" s="278">
        <f t="shared" si="87"/>
        <v>33769843.806702793</v>
      </c>
      <c r="T139" s="278"/>
      <c r="U139" s="278">
        <f t="shared" si="88"/>
        <v>2804034606.2180271</v>
      </c>
      <c r="V139" s="278">
        <f t="shared" si="89"/>
        <v>3160595019.2168736</v>
      </c>
      <c r="W139" s="278">
        <f t="shared" si="90"/>
        <v>3355533604.1920004</v>
      </c>
      <c r="X139" s="75">
        <f t="shared" si="91"/>
        <v>3562495574.5363541</v>
      </c>
      <c r="Y139" s="75">
        <f t="shared" si="92"/>
        <v>3355533604.1920004</v>
      </c>
      <c r="Z139" s="278">
        <f t="shared" si="93"/>
        <v>3562495574.5363541</v>
      </c>
      <c r="AA139" s="278">
        <f t="shared" si="102"/>
        <v>3782222506.3507128</v>
      </c>
      <c r="AB139" s="278"/>
      <c r="AC139" s="216" t="str">
        <f t="shared" si="94"/>
        <v>BERTAHAP</v>
      </c>
      <c r="AD139" s="296">
        <f t="shared" si="95"/>
        <v>0</v>
      </c>
      <c r="AE139" s="297">
        <v>2</v>
      </c>
      <c r="AF139" s="298"/>
      <c r="AG139" s="278" t="e">
        <f>IF(AF139&gt;#REF!,"LB","KR")</f>
        <v>#REF!</v>
      </c>
      <c r="AH139" s="298">
        <f t="shared" si="55"/>
        <v>3084439000</v>
      </c>
      <c r="AI139" s="298">
        <f t="shared" si="55"/>
        <v>3476655000</v>
      </c>
      <c r="AJ139" s="298">
        <f t="shared" si="55"/>
        <v>3691087000</v>
      </c>
      <c r="AK139" s="299">
        <f t="shared" si="54"/>
        <v>3918746000</v>
      </c>
      <c r="AL139" s="299">
        <f t="shared" si="54"/>
        <v>3691087000</v>
      </c>
      <c r="AM139" s="298">
        <f t="shared" si="54"/>
        <v>3918746000</v>
      </c>
      <c r="AN139" s="298">
        <f t="shared" ref="AN139:AN202" si="134">ROUNDUP((AA139*(1+$J$5)),-3)</f>
        <v>4160445000</v>
      </c>
      <c r="AO139" s="26"/>
      <c r="AP139" s="26"/>
      <c r="AQ139" s="300">
        <f t="shared" si="96"/>
        <v>-444952.29899999872</v>
      </c>
      <c r="AR139" s="329"/>
      <c r="AS139" s="136"/>
      <c r="AT139" s="136"/>
      <c r="AU139" s="13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  <c r="BK139" s="26"/>
      <c r="BL139" s="26"/>
      <c r="BM139" s="26"/>
      <c r="BN139" s="26"/>
      <c r="BO139" s="26"/>
      <c r="BP139" s="26"/>
      <c r="BQ139" s="26"/>
      <c r="BR139" s="26"/>
      <c r="BS139" s="303">
        <v>25</v>
      </c>
      <c r="BT139" s="328" t="s">
        <v>159</v>
      </c>
      <c r="BU139" s="304" t="str">
        <f>F250</f>
        <v>2BR-3</v>
      </c>
      <c r="BV139" s="305" t="str">
        <f>D250</f>
        <v>03</v>
      </c>
      <c r="BW139" s="306">
        <f t="shared" ref="BW139:BX142" si="135">G250</f>
        <v>85</v>
      </c>
      <c r="BX139" s="306">
        <f t="shared" si="135"/>
        <v>74</v>
      </c>
      <c r="BY139" s="307">
        <f>O250</f>
        <v>29156510.647200003</v>
      </c>
      <c r="BZ139" s="307">
        <f t="shared" ref="BZ139:CC142" si="136">AH250</f>
        <v>1983270000</v>
      </c>
      <c r="CA139" s="307">
        <f t="shared" si="136"/>
        <v>2235462000</v>
      </c>
      <c r="CB139" s="307">
        <f t="shared" si="136"/>
        <v>2373340000</v>
      </c>
      <c r="CC139" s="307">
        <f t="shared" si="136"/>
        <v>2519723000</v>
      </c>
      <c r="CD139" s="307">
        <f>AN250</f>
        <v>2675134000</v>
      </c>
      <c r="CE139" s="26">
        <v>7</v>
      </c>
      <c r="CF139" s="269">
        <f t="shared" si="104"/>
        <v>3912553000</v>
      </c>
      <c r="CG139" s="229">
        <f t="shared" si="104"/>
        <v>4153871000</v>
      </c>
      <c r="CH139" s="45">
        <f t="shared" si="97"/>
        <v>58688295</v>
      </c>
      <c r="CI139" s="45">
        <f t="shared" si="98"/>
        <v>41538710</v>
      </c>
      <c r="CJ139" s="48">
        <f t="shared" si="99"/>
        <v>92277175</v>
      </c>
      <c r="CK139" s="308">
        <f t="shared" si="100"/>
        <v>81640541.666666672</v>
      </c>
    </row>
    <row r="140" spans="1:89" x14ac:dyDescent="0.2">
      <c r="A140" s="3">
        <f t="shared" si="101"/>
        <v>101</v>
      </c>
      <c r="B140" s="288">
        <v>1</v>
      </c>
      <c r="C140" s="289" t="s">
        <v>164</v>
      </c>
      <c r="D140" s="290" t="s">
        <v>18</v>
      </c>
      <c r="E140" s="291"/>
      <c r="F140" s="267" t="s">
        <v>71</v>
      </c>
      <c r="G140" s="292">
        <f t="shared" si="76"/>
        <v>175</v>
      </c>
      <c r="H140" s="292">
        <f t="shared" si="77"/>
        <v>156</v>
      </c>
      <c r="I140" s="293">
        <f t="shared" si="78"/>
        <v>26966806</v>
      </c>
      <c r="J140" s="293">
        <f t="shared" si="79"/>
        <v>5</v>
      </c>
      <c r="K140" s="294">
        <f t="shared" si="80"/>
        <v>1.08</v>
      </c>
      <c r="L140" s="295">
        <f t="shared" si="127"/>
        <v>1.01</v>
      </c>
      <c r="M140" s="278">
        <f t="shared" si="82"/>
        <v>24580822.846716471</v>
      </c>
      <c r="N140" s="278">
        <f t="shared" si="83"/>
        <v>27706514.778849214</v>
      </c>
      <c r="O140" s="278">
        <f t="shared" si="84"/>
        <v>29415391.9848</v>
      </c>
      <c r="P140" s="278">
        <f t="shared" si="85"/>
        <v>31229668.997558944</v>
      </c>
      <c r="Q140" s="75">
        <f t="shared" si="86"/>
        <v>29415391.9848</v>
      </c>
      <c r="R140" s="278">
        <f t="shared" si="86"/>
        <v>31229668.997558944</v>
      </c>
      <c r="S140" s="278">
        <f t="shared" si="87"/>
        <v>33155846.646580923</v>
      </c>
      <c r="T140" s="278"/>
      <c r="U140" s="278">
        <f t="shared" si="88"/>
        <v>3834608364.0877695</v>
      </c>
      <c r="V140" s="278">
        <f t="shared" si="89"/>
        <v>4322216305.5004778</v>
      </c>
      <c r="W140" s="278">
        <f t="shared" si="90"/>
        <v>4588801149.6288004</v>
      </c>
      <c r="X140" s="75">
        <f t="shared" si="91"/>
        <v>4871828363.619195</v>
      </c>
      <c r="Y140" s="75">
        <f t="shared" si="92"/>
        <v>4588801149.6288004</v>
      </c>
      <c r="Z140" s="278">
        <f t="shared" si="93"/>
        <v>4871828363.619195</v>
      </c>
      <c r="AA140" s="278">
        <f t="shared" si="102"/>
        <v>5172312076.8666239</v>
      </c>
      <c r="AB140" s="278"/>
      <c r="AC140" s="216" t="str">
        <f t="shared" si="94"/>
        <v>BERTAHAP</v>
      </c>
      <c r="AD140" s="296">
        <f t="shared" si="95"/>
        <v>0</v>
      </c>
      <c r="AE140" s="297">
        <v>2</v>
      </c>
      <c r="AF140" s="298"/>
      <c r="AG140" s="278" t="e">
        <f>IF(AF140&gt;#REF!,"LB","KR")</f>
        <v>#REF!</v>
      </c>
      <c r="AH140" s="298">
        <f t="shared" si="55"/>
        <v>4218070000</v>
      </c>
      <c r="AI140" s="298">
        <f t="shared" si="55"/>
        <v>4754438000</v>
      </c>
      <c r="AJ140" s="298">
        <f t="shared" si="55"/>
        <v>5047682000</v>
      </c>
      <c r="AK140" s="299">
        <f t="shared" si="55"/>
        <v>5359012000</v>
      </c>
      <c r="AL140" s="299">
        <f t="shared" si="55"/>
        <v>5047682000</v>
      </c>
      <c r="AM140" s="298">
        <f t="shared" si="55"/>
        <v>5359012000</v>
      </c>
      <c r="AN140" s="298">
        <f t="shared" si="134"/>
        <v>5689544000</v>
      </c>
      <c r="AO140" s="26"/>
      <c r="AP140" s="26"/>
      <c r="AQ140" s="300">
        <f t="shared" si="96"/>
        <v>-989681.78020000085</v>
      </c>
      <c r="AR140" s="329"/>
      <c r="AS140" s="136"/>
      <c r="AT140" s="136"/>
      <c r="AU140" s="13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  <c r="BK140" s="26"/>
      <c r="BL140" s="26"/>
      <c r="BM140" s="26"/>
      <c r="BN140" s="26"/>
      <c r="BO140" s="26"/>
      <c r="BP140" s="26"/>
      <c r="BQ140" s="26"/>
      <c r="BR140" s="26"/>
      <c r="BS140" s="303"/>
      <c r="BT140" s="304"/>
      <c r="BU140" s="304" t="str">
        <f>F251</f>
        <v>2BR-5</v>
      </c>
      <c r="BV140" s="305" t="str">
        <f>D251</f>
        <v>05</v>
      </c>
      <c r="BW140" s="306">
        <f t="shared" si="135"/>
        <v>85</v>
      </c>
      <c r="BX140" s="306">
        <f t="shared" si="135"/>
        <v>74</v>
      </c>
      <c r="BY140" s="307">
        <f>O251</f>
        <v>29156510.647200003</v>
      </c>
      <c r="BZ140" s="307">
        <f t="shared" si="136"/>
        <v>1983270000</v>
      </c>
      <c r="CA140" s="307">
        <f t="shared" si="136"/>
        <v>2235462000</v>
      </c>
      <c r="CB140" s="307">
        <f t="shared" si="136"/>
        <v>2373340000</v>
      </c>
      <c r="CC140" s="307">
        <f t="shared" si="136"/>
        <v>2519723000</v>
      </c>
      <c r="CD140" s="307">
        <f>AN251</f>
        <v>2675134000</v>
      </c>
      <c r="CE140" s="26"/>
      <c r="CF140" s="269">
        <f t="shared" si="104"/>
        <v>5350543000</v>
      </c>
      <c r="CG140" s="229">
        <f t="shared" si="104"/>
        <v>5680553000</v>
      </c>
      <c r="CH140" s="45">
        <f t="shared" si="97"/>
        <v>80258145</v>
      </c>
      <c r="CI140" s="45">
        <f t="shared" si="98"/>
        <v>56805530</v>
      </c>
      <c r="CJ140" s="48">
        <f t="shared" si="99"/>
        <v>126192050</v>
      </c>
      <c r="CK140" s="308">
        <f t="shared" si="100"/>
        <v>111646083.33333333</v>
      </c>
    </row>
    <row r="141" spans="1:89" x14ac:dyDescent="0.2">
      <c r="A141" s="3">
        <f t="shared" si="101"/>
        <v>102</v>
      </c>
      <c r="B141" s="288">
        <v>2</v>
      </c>
      <c r="C141" s="289" t="s">
        <v>164</v>
      </c>
      <c r="D141" s="290" t="s">
        <v>28</v>
      </c>
      <c r="E141" s="291"/>
      <c r="F141" s="267" t="s">
        <v>73</v>
      </c>
      <c r="G141" s="292">
        <f t="shared" si="76"/>
        <v>85</v>
      </c>
      <c r="H141" s="292">
        <f t="shared" si="77"/>
        <v>74</v>
      </c>
      <c r="I141" s="293">
        <f t="shared" si="78"/>
        <v>26966806</v>
      </c>
      <c r="J141" s="293">
        <f t="shared" si="79"/>
        <v>1</v>
      </c>
      <c r="K141" s="294">
        <f t="shared" si="80"/>
        <v>1.06</v>
      </c>
      <c r="L141" s="295">
        <f t="shared" si="127"/>
        <v>1.01</v>
      </c>
      <c r="M141" s="278">
        <f t="shared" si="82"/>
        <v>24125622.423629135</v>
      </c>
      <c r="N141" s="278">
        <f t="shared" si="83"/>
        <v>27193431.171833493</v>
      </c>
      <c r="O141" s="278">
        <f t="shared" si="84"/>
        <v>28870662.503600005</v>
      </c>
      <c r="P141" s="278">
        <f t="shared" si="85"/>
        <v>30651341.793900453</v>
      </c>
      <c r="Q141" s="75">
        <f t="shared" si="86"/>
        <v>28870662.503600005</v>
      </c>
      <c r="R141" s="278">
        <f t="shared" si="86"/>
        <v>30651341.793900453</v>
      </c>
      <c r="S141" s="278">
        <f t="shared" si="87"/>
        <v>32541849.486459062</v>
      </c>
      <c r="T141" s="278"/>
      <c r="U141" s="278">
        <f t="shared" si="88"/>
        <v>1785296059.348556</v>
      </c>
      <c r="V141" s="278">
        <f t="shared" si="89"/>
        <v>2012313906.7156785</v>
      </c>
      <c r="W141" s="278">
        <f t="shared" si="90"/>
        <v>2136429025.2664003</v>
      </c>
      <c r="X141" s="75">
        <f t="shared" si="91"/>
        <v>2268199292.7486334</v>
      </c>
      <c r="Y141" s="75">
        <f t="shared" si="92"/>
        <v>2136429025.2664003</v>
      </c>
      <c r="Z141" s="278">
        <f t="shared" si="93"/>
        <v>2268199292.7486334</v>
      </c>
      <c r="AA141" s="278">
        <f t="shared" si="102"/>
        <v>2408096861.9979706</v>
      </c>
      <c r="AB141" s="278"/>
      <c r="AC141" s="216" t="str">
        <f t="shared" si="94"/>
        <v>BERTAHAP</v>
      </c>
      <c r="AD141" s="296">
        <f t="shared" si="95"/>
        <v>0</v>
      </c>
      <c r="AE141" s="297">
        <v>2</v>
      </c>
      <c r="AF141" s="298"/>
      <c r="AG141" s="278" t="e">
        <f>IF(AF141&gt;#REF!,"LB","KR")</f>
        <v>#REF!</v>
      </c>
      <c r="AH141" s="298">
        <f t="shared" ref="AH141:AM183" si="137">ROUNDUP((U141*(1+$J$5)),-3)</f>
        <v>1963826000</v>
      </c>
      <c r="AI141" s="298">
        <f t="shared" si="137"/>
        <v>2213546000</v>
      </c>
      <c r="AJ141" s="298">
        <f t="shared" si="137"/>
        <v>2350072000</v>
      </c>
      <c r="AK141" s="299">
        <f t="shared" si="137"/>
        <v>2495020000</v>
      </c>
      <c r="AL141" s="299">
        <f t="shared" si="137"/>
        <v>2350072000</v>
      </c>
      <c r="AM141" s="298">
        <f t="shared" si="137"/>
        <v>2495020000</v>
      </c>
      <c r="AN141" s="298">
        <f t="shared" si="134"/>
        <v>2648907000</v>
      </c>
      <c r="AO141" s="26"/>
      <c r="AP141" s="26"/>
      <c r="AQ141" s="300">
        <f t="shared" si="96"/>
        <v>-1534411.2613999955</v>
      </c>
      <c r="AR141" s="329"/>
      <c r="AS141" s="136"/>
      <c r="AT141" s="136"/>
      <c r="AU141" s="13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  <c r="BK141" s="26"/>
      <c r="BL141" s="26"/>
      <c r="BM141" s="26"/>
      <c r="BN141" s="26"/>
      <c r="BO141" s="26"/>
      <c r="BP141" s="26"/>
      <c r="BQ141" s="26"/>
      <c r="BR141" s="26"/>
      <c r="BS141" s="303"/>
      <c r="BT141" s="304"/>
      <c r="BU141" s="304" t="str">
        <f>F252</f>
        <v>2BR-7</v>
      </c>
      <c r="BV141" s="305" t="str">
        <f>D252</f>
        <v>07</v>
      </c>
      <c r="BW141" s="306">
        <f t="shared" si="135"/>
        <v>101</v>
      </c>
      <c r="BX141" s="306">
        <f t="shared" si="135"/>
        <v>90</v>
      </c>
      <c r="BY141" s="307">
        <f>O252</f>
        <v>29156510.647200003</v>
      </c>
      <c r="BZ141" s="307">
        <f t="shared" si="136"/>
        <v>2412085000</v>
      </c>
      <c r="CA141" s="307">
        <f t="shared" si="136"/>
        <v>2718805000</v>
      </c>
      <c r="CB141" s="307">
        <f t="shared" si="136"/>
        <v>2886495000</v>
      </c>
      <c r="CC141" s="307">
        <f t="shared" si="136"/>
        <v>3064528000</v>
      </c>
      <c r="CD141" s="307">
        <f>AN252</f>
        <v>3253541000</v>
      </c>
      <c r="CE141" s="26"/>
      <c r="CF141" s="269">
        <f t="shared" si="104"/>
        <v>2491077000</v>
      </c>
      <c r="CG141" s="229">
        <f t="shared" si="104"/>
        <v>2644722000</v>
      </c>
      <c r="CH141" s="45">
        <f t="shared" si="97"/>
        <v>37366155</v>
      </c>
      <c r="CI141" s="45">
        <f t="shared" si="98"/>
        <v>26447220</v>
      </c>
      <c r="CJ141" s="48">
        <f t="shared" si="99"/>
        <v>58751800</v>
      </c>
      <c r="CK141" s="308">
        <f t="shared" si="100"/>
        <v>51979583.333333336</v>
      </c>
    </row>
    <row r="142" spans="1:89" x14ac:dyDescent="0.2">
      <c r="A142" s="3">
        <f t="shared" si="101"/>
        <v>103</v>
      </c>
      <c r="B142" s="288">
        <v>3</v>
      </c>
      <c r="C142" s="289" t="s">
        <v>164</v>
      </c>
      <c r="D142" s="290" t="s">
        <v>43</v>
      </c>
      <c r="E142" s="291"/>
      <c r="F142" s="267" t="s">
        <v>59</v>
      </c>
      <c r="G142" s="292">
        <f t="shared" si="76"/>
        <v>101</v>
      </c>
      <c r="H142" s="292">
        <f t="shared" si="77"/>
        <v>90</v>
      </c>
      <c r="I142" s="293">
        <f t="shared" si="78"/>
        <v>26966806</v>
      </c>
      <c r="J142" s="293">
        <f t="shared" si="79"/>
        <v>1</v>
      </c>
      <c r="K142" s="294">
        <f t="shared" si="80"/>
        <v>1.06</v>
      </c>
      <c r="L142" s="295">
        <f t="shared" si="127"/>
        <v>1.01</v>
      </c>
      <c r="M142" s="278">
        <f t="shared" si="82"/>
        <v>24125622.423629135</v>
      </c>
      <c r="N142" s="278">
        <f t="shared" si="83"/>
        <v>27193431.171833493</v>
      </c>
      <c r="O142" s="278">
        <f t="shared" si="84"/>
        <v>28870662.503600005</v>
      </c>
      <c r="P142" s="278">
        <f t="shared" si="85"/>
        <v>30651341.793900453</v>
      </c>
      <c r="Q142" s="75">
        <f t="shared" si="86"/>
        <v>28870662.503600005</v>
      </c>
      <c r="R142" s="278">
        <f t="shared" si="86"/>
        <v>30651341.793900453</v>
      </c>
      <c r="S142" s="278">
        <f t="shared" si="87"/>
        <v>32541849.486459062</v>
      </c>
      <c r="T142" s="278"/>
      <c r="U142" s="278">
        <f t="shared" si="88"/>
        <v>2171306018.1266222</v>
      </c>
      <c r="V142" s="278">
        <f t="shared" si="89"/>
        <v>2447408805.4650145</v>
      </c>
      <c r="W142" s="278">
        <f t="shared" si="90"/>
        <v>2598359625.3240004</v>
      </c>
      <c r="X142" s="75">
        <f t="shared" si="91"/>
        <v>2758620761.4510407</v>
      </c>
      <c r="Y142" s="75">
        <f t="shared" si="92"/>
        <v>2598359625.3240004</v>
      </c>
      <c r="Z142" s="278">
        <f t="shared" si="93"/>
        <v>2758620761.4510407</v>
      </c>
      <c r="AA142" s="278">
        <f t="shared" si="102"/>
        <v>2928766453.7813153</v>
      </c>
      <c r="AB142" s="278"/>
      <c r="AC142" s="216" t="str">
        <f t="shared" si="94"/>
        <v>BERTAHAP</v>
      </c>
      <c r="AD142" s="296">
        <f t="shared" si="95"/>
        <v>0</v>
      </c>
      <c r="AE142" s="297">
        <v>2</v>
      </c>
      <c r="AF142" s="298"/>
      <c r="AG142" s="278" t="e">
        <f>IF(AF142&gt;#REF!,"LB","KR")</f>
        <v>#REF!</v>
      </c>
      <c r="AH142" s="298">
        <f t="shared" si="137"/>
        <v>2388437000</v>
      </c>
      <c r="AI142" s="298">
        <f t="shared" si="137"/>
        <v>2692150000</v>
      </c>
      <c r="AJ142" s="298">
        <f t="shared" si="137"/>
        <v>2858196000</v>
      </c>
      <c r="AK142" s="299">
        <f t="shared" si="137"/>
        <v>3034483000</v>
      </c>
      <c r="AL142" s="299">
        <f t="shared" si="137"/>
        <v>2858196000</v>
      </c>
      <c r="AM142" s="298">
        <f t="shared" si="137"/>
        <v>3034483000</v>
      </c>
      <c r="AN142" s="298">
        <f t="shared" si="134"/>
        <v>3221644000</v>
      </c>
      <c r="AO142" s="26"/>
      <c r="AP142" s="26"/>
      <c r="AQ142" s="300">
        <f t="shared" si="96"/>
        <v>-1534411.2613999955</v>
      </c>
      <c r="AR142" s="329"/>
      <c r="AS142" s="136"/>
      <c r="AT142" s="136"/>
      <c r="AU142" s="13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  <c r="BK142" s="26"/>
      <c r="BL142" s="26"/>
      <c r="BM142" s="26"/>
      <c r="BN142" s="26"/>
      <c r="BO142" s="26"/>
      <c r="BP142" s="26"/>
      <c r="BQ142" s="26"/>
      <c r="BR142" s="26"/>
      <c r="BS142" s="303"/>
      <c r="BT142" s="304"/>
      <c r="BU142" s="304" t="str">
        <f>F253</f>
        <v>2BR-9</v>
      </c>
      <c r="BV142" s="305" t="str">
        <f>D253</f>
        <v>09</v>
      </c>
      <c r="BW142" s="306">
        <f t="shared" si="135"/>
        <v>101</v>
      </c>
      <c r="BX142" s="306">
        <f t="shared" si="135"/>
        <v>90</v>
      </c>
      <c r="BY142" s="307">
        <f>O253</f>
        <v>29156510.647200003</v>
      </c>
      <c r="BZ142" s="307">
        <f t="shared" si="136"/>
        <v>2412085000</v>
      </c>
      <c r="CA142" s="307">
        <f t="shared" si="136"/>
        <v>2718805000</v>
      </c>
      <c r="CB142" s="307">
        <f t="shared" si="136"/>
        <v>2886495000</v>
      </c>
      <c r="CC142" s="307">
        <f t="shared" si="136"/>
        <v>3064528000</v>
      </c>
      <c r="CD142" s="307">
        <f>AN253</f>
        <v>3253541000</v>
      </c>
      <c r="CE142" s="26"/>
      <c r="CF142" s="269">
        <f t="shared" si="104"/>
        <v>3029688000</v>
      </c>
      <c r="CG142" s="229">
        <f t="shared" si="104"/>
        <v>3216552000</v>
      </c>
      <c r="CH142" s="45">
        <f t="shared" si="97"/>
        <v>45445320</v>
      </c>
      <c r="CI142" s="45">
        <f t="shared" si="98"/>
        <v>32165520</v>
      </c>
      <c r="CJ142" s="48">
        <f t="shared" si="99"/>
        <v>71454900</v>
      </c>
      <c r="CK142" s="308">
        <f t="shared" si="100"/>
        <v>63218395.833333336</v>
      </c>
    </row>
    <row r="143" spans="1:89" x14ac:dyDescent="0.2">
      <c r="A143" s="3">
        <f t="shared" si="101"/>
        <v>104</v>
      </c>
      <c r="B143" s="288">
        <v>4</v>
      </c>
      <c r="C143" s="289" t="s">
        <v>164</v>
      </c>
      <c r="D143" s="288">
        <v>11</v>
      </c>
      <c r="E143" s="291"/>
      <c r="F143" s="267" t="s">
        <v>61</v>
      </c>
      <c r="G143" s="292">
        <f t="shared" si="76"/>
        <v>101</v>
      </c>
      <c r="H143" s="292">
        <f t="shared" si="77"/>
        <v>90</v>
      </c>
      <c r="I143" s="293">
        <f t="shared" si="78"/>
        <v>26966806</v>
      </c>
      <c r="J143" s="293">
        <f t="shared" si="79"/>
        <v>1</v>
      </c>
      <c r="K143" s="294">
        <f t="shared" si="80"/>
        <v>1.06</v>
      </c>
      <c r="L143" s="295">
        <f t="shared" si="127"/>
        <v>1.01</v>
      </c>
      <c r="M143" s="278">
        <f t="shared" si="82"/>
        <v>24125622.423629135</v>
      </c>
      <c r="N143" s="278">
        <f t="shared" si="83"/>
        <v>27193431.171833493</v>
      </c>
      <c r="O143" s="278">
        <f t="shared" si="84"/>
        <v>28870662.503600005</v>
      </c>
      <c r="P143" s="278">
        <f t="shared" si="85"/>
        <v>30651341.793900453</v>
      </c>
      <c r="Q143" s="75">
        <f t="shared" si="86"/>
        <v>28870662.503600005</v>
      </c>
      <c r="R143" s="278">
        <f t="shared" si="86"/>
        <v>30651341.793900453</v>
      </c>
      <c r="S143" s="278">
        <f t="shared" si="87"/>
        <v>32541849.486459062</v>
      </c>
      <c r="T143" s="278"/>
      <c r="U143" s="278">
        <f t="shared" si="88"/>
        <v>2171306018.1266222</v>
      </c>
      <c r="V143" s="278">
        <f t="shared" si="89"/>
        <v>2447408805.4650145</v>
      </c>
      <c r="W143" s="278">
        <f t="shared" si="90"/>
        <v>2598359625.3240004</v>
      </c>
      <c r="X143" s="75">
        <f t="shared" si="91"/>
        <v>2758620761.4510407</v>
      </c>
      <c r="Y143" s="75">
        <f t="shared" si="92"/>
        <v>2598359625.3240004</v>
      </c>
      <c r="Z143" s="278">
        <f t="shared" si="93"/>
        <v>2758620761.4510407</v>
      </c>
      <c r="AA143" s="278">
        <f t="shared" si="102"/>
        <v>2928766453.7813153</v>
      </c>
      <c r="AB143" s="278"/>
      <c r="AC143" s="216" t="str">
        <f t="shared" si="94"/>
        <v>BERTAHAP</v>
      </c>
      <c r="AD143" s="296">
        <f t="shared" si="95"/>
        <v>0</v>
      </c>
      <c r="AE143" s="297">
        <v>2</v>
      </c>
      <c r="AF143" s="298"/>
      <c r="AG143" s="278" t="e">
        <f>IF(AF143&gt;#REF!,"LB","KR")</f>
        <v>#REF!</v>
      </c>
      <c r="AH143" s="298">
        <f t="shared" si="137"/>
        <v>2388437000</v>
      </c>
      <c r="AI143" s="298">
        <f t="shared" si="137"/>
        <v>2692150000</v>
      </c>
      <c r="AJ143" s="298">
        <f t="shared" si="137"/>
        <v>2858196000</v>
      </c>
      <c r="AK143" s="299">
        <f t="shared" si="137"/>
        <v>3034483000</v>
      </c>
      <c r="AL143" s="299">
        <f t="shared" si="137"/>
        <v>2858196000</v>
      </c>
      <c r="AM143" s="298">
        <f t="shared" si="137"/>
        <v>3034483000</v>
      </c>
      <c r="AN143" s="298">
        <f t="shared" si="134"/>
        <v>3221644000</v>
      </c>
      <c r="AO143" s="26"/>
      <c r="AP143" s="26"/>
      <c r="AQ143" s="300">
        <f t="shared" si="96"/>
        <v>-1534411.2613999955</v>
      </c>
      <c r="AR143" s="329"/>
      <c r="AS143" s="136"/>
      <c r="AT143" s="136"/>
      <c r="AU143" s="13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  <c r="BL143" s="26"/>
      <c r="BM143" s="26"/>
      <c r="BN143" s="26"/>
      <c r="BO143" s="26"/>
      <c r="BP143" s="26"/>
      <c r="BQ143" s="26"/>
      <c r="BR143" s="26"/>
      <c r="BS143" s="303"/>
      <c r="BT143" s="328"/>
      <c r="BU143" s="304" t="str">
        <f>F255</f>
        <v>2BR-15</v>
      </c>
      <c r="BV143" s="305">
        <f>D255</f>
        <v>15</v>
      </c>
      <c r="BW143" s="306">
        <f t="shared" ref="BW143:BX145" si="138">G255</f>
        <v>101</v>
      </c>
      <c r="BX143" s="306">
        <f t="shared" si="138"/>
        <v>90</v>
      </c>
      <c r="BY143" s="307">
        <f>O255</f>
        <v>29156510.647200003</v>
      </c>
      <c r="BZ143" s="307">
        <f t="shared" ref="BZ143:CC145" si="139">AH255</f>
        <v>2412085000</v>
      </c>
      <c r="CA143" s="307">
        <f t="shared" si="139"/>
        <v>2718805000</v>
      </c>
      <c r="CB143" s="307">
        <f t="shared" si="139"/>
        <v>2886495000</v>
      </c>
      <c r="CC143" s="307">
        <f t="shared" si="139"/>
        <v>3064528000</v>
      </c>
      <c r="CD143" s="307">
        <f>AN255</f>
        <v>3253541000</v>
      </c>
      <c r="CE143" s="26"/>
      <c r="CF143" s="269">
        <f t="shared" si="104"/>
        <v>3029688000</v>
      </c>
      <c r="CG143" s="229">
        <f t="shared" si="104"/>
        <v>3216552000</v>
      </c>
      <c r="CH143" s="45">
        <f t="shared" si="97"/>
        <v>45445320</v>
      </c>
      <c r="CI143" s="45">
        <f t="shared" si="98"/>
        <v>32165520</v>
      </c>
      <c r="CJ143" s="48">
        <f t="shared" si="99"/>
        <v>71454900</v>
      </c>
      <c r="CK143" s="308">
        <f t="shared" si="100"/>
        <v>63218395.833333336</v>
      </c>
    </row>
    <row r="144" spans="1:89" x14ac:dyDescent="0.2">
      <c r="A144" s="3">
        <f t="shared" si="101"/>
        <v>105</v>
      </c>
      <c r="B144" s="288">
        <v>5</v>
      </c>
      <c r="C144" s="289" t="s">
        <v>164</v>
      </c>
      <c r="D144" s="288">
        <v>15</v>
      </c>
      <c r="E144" s="291"/>
      <c r="F144" s="267" t="s">
        <v>63</v>
      </c>
      <c r="G144" s="292">
        <f t="shared" si="76"/>
        <v>101</v>
      </c>
      <c r="H144" s="292">
        <f t="shared" si="77"/>
        <v>90</v>
      </c>
      <c r="I144" s="293">
        <f t="shared" si="78"/>
        <v>26966806</v>
      </c>
      <c r="J144" s="293">
        <f t="shared" si="79"/>
        <v>1</v>
      </c>
      <c r="K144" s="294">
        <f t="shared" si="80"/>
        <v>1.06</v>
      </c>
      <c r="L144" s="295">
        <f t="shared" si="127"/>
        <v>1.01</v>
      </c>
      <c r="M144" s="278">
        <f t="shared" si="82"/>
        <v>24125622.423629135</v>
      </c>
      <c r="N144" s="278">
        <f t="shared" si="83"/>
        <v>27193431.171833493</v>
      </c>
      <c r="O144" s="278">
        <f t="shared" si="84"/>
        <v>28870662.503600005</v>
      </c>
      <c r="P144" s="278">
        <f t="shared" si="85"/>
        <v>30651341.793900453</v>
      </c>
      <c r="Q144" s="75">
        <f t="shared" si="86"/>
        <v>28870662.503600005</v>
      </c>
      <c r="R144" s="278">
        <f t="shared" si="86"/>
        <v>30651341.793900453</v>
      </c>
      <c r="S144" s="278">
        <f t="shared" si="87"/>
        <v>32541849.486459062</v>
      </c>
      <c r="T144" s="278"/>
      <c r="U144" s="278">
        <f t="shared" si="88"/>
        <v>2171306018.1266222</v>
      </c>
      <c r="V144" s="278">
        <f t="shared" si="89"/>
        <v>2447408805.4650145</v>
      </c>
      <c r="W144" s="278">
        <f t="shared" si="90"/>
        <v>2598359625.3240004</v>
      </c>
      <c r="X144" s="75">
        <f t="shared" si="91"/>
        <v>2758620761.4510407</v>
      </c>
      <c r="Y144" s="75">
        <f t="shared" si="92"/>
        <v>2598359625.3240004</v>
      </c>
      <c r="Z144" s="278">
        <f t="shared" si="93"/>
        <v>2758620761.4510407</v>
      </c>
      <c r="AA144" s="278">
        <f t="shared" si="102"/>
        <v>2928766453.7813153</v>
      </c>
      <c r="AB144" s="278"/>
      <c r="AC144" s="216" t="str">
        <f t="shared" si="94"/>
        <v>BERTAHAP</v>
      </c>
      <c r="AD144" s="296">
        <f t="shared" si="95"/>
        <v>0</v>
      </c>
      <c r="AE144" s="297">
        <v>2</v>
      </c>
      <c r="AF144" s="298"/>
      <c r="AG144" s="278" t="e">
        <f>IF(AF144&gt;#REF!,"LB","KR")</f>
        <v>#REF!</v>
      </c>
      <c r="AH144" s="298">
        <f t="shared" si="137"/>
        <v>2388437000</v>
      </c>
      <c r="AI144" s="298">
        <f t="shared" si="137"/>
        <v>2692150000</v>
      </c>
      <c r="AJ144" s="298">
        <f t="shared" si="137"/>
        <v>2858196000</v>
      </c>
      <c r="AK144" s="299">
        <f t="shared" si="137"/>
        <v>3034483000</v>
      </c>
      <c r="AL144" s="299">
        <f t="shared" si="137"/>
        <v>2858196000</v>
      </c>
      <c r="AM144" s="298">
        <f t="shared" si="137"/>
        <v>3034483000</v>
      </c>
      <c r="AN144" s="298">
        <f t="shared" si="134"/>
        <v>3221644000</v>
      </c>
      <c r="AO144" s="26"/>
      <c r="AP144" s="26"/>
      <c r="AQ144" s="300">
        <f t="shared" si="96"/>
        <v>-1534411.2613999955</v>
      </c>
      <c r="AR144" s="329"/>
      <c r="AS144" s="136"/>
      <c r="AT144" s="136"/>
      <c r="AU144" s="13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  <c r="BK144" s="26"/>
      <c r="BL144" s="26"/>
      <c r="BM144" s="26"/>
      <c r="BN144" s="26"/>
      <c r="BO144" s="26"/>
      <c r="BP144" s="26"/>
      <c r="BQ144" s="26"/>
      <c r="BR144" s="26"/>
      <c r="BS144" s="303"/>
      <c r="BT144" s="328"/>
      <c r="BU144" s="304" t="str">
        <f>F256</f>
        <v>2BR-17</v>
      </c>
      <c r="BV144" s="305">
        <f>D256</f>
        <v>17</v>
      </c>
      <c r="BW144" s="306">
        <f t="shared" si="138"/>
        <v>85</v>
      </c>
      <c r="BX144" s="306">
        <f t="shared" si="138"/>
        <v>74</v>
      </c>
      <c r="BY144" s="307">
        <f>O256</f>
        <v>29156510.647200003</v>
      </c>
      <c r="BZ144" s="307">
        <f t="shared" si="139"/>
        <v>1983270000</v>
      </c>
      <c r="CA144" s="307">
        <f t="shared" si="139"/>
        <v>2235462000</v>
      </c>
      <c r="CB144" s="307">
        <f t="shared" si="139"/>
        <v>2373340000</v>
      </c>
      <c r="CC144" s="307">
        <f t="shared" si="139"/>
        <v>2519723000</v>
      </c>
      <c r="CD144" s="307">
        <f>AN256</f>
        <v>2675134000</v>
      </c>
      <c r="CE144" s="26"/>
      <c r="CF144" s="269">
        <f t="shared" si="104"/>
        <v>3029688000</v>
      </c>
      <c r="CG144" s="229">
        <f t="shared" si="104"/>
        <v>3216552000</v>
      </c>
      <c r="CH144" s="45">
        <f t="shared" si="97"/>
        <v>45445320</v>
      </c>
      <c r="CI144" s="45">
        <f t="shared" si="98"/>
        <v>32165520</v>
      </c>
      <c r="CJ144" s="48">
        <f t="shared" si="99"/>
        <v>71454900</v>
      </c>
      <c r="CK144" s="308">
        <f t="shared" si="100"/>
        <v>63218395.833333336</v>
      </c>
    </row>
    <row r="145" spans="1:89" x14ac:dyDescent="0.2">
      <c r="A145" s="3">
        <f t="shared" si="101"/>
        <v>106</v>
      </c>
      <c r="B145" s="288">
        <v>6</v>
      </c>
      <c r="C145" s="289" t="s">
        <v>164</v>
      </c>
      <c r="D145" s="288">
        <v>17</v>
      </c>
      <c r="E145" s="291"/>
      <c r="F145" s="267" t="s">
        <v>66</v>
      </c>
      <c r="G145" s="292">
        <f t="shared" si="76"/>
        <v>85</v>
      </c>
      <c r="H145" s="292">
        <f t="shared" si="77"/>
        <v>74</v>
      </c>
      <c r="I145" s="293">
        <f t="shared" si="78"/>
        <v>26966806</v>
      </c>
      <c r="J145" s="293">
        <f t="shared" si="79"/>
        <v>1</v>
      </c>
      <c r="K145" s="294">
        <f t="shared" si="80"/>
        <v>1.06</v>
      </c>
      <c r="L145" s="295">
        <f t="shared" si="127"/>
        <v>1.01</v>
      </c>
      <c r="M145" s="278">
        <f t="shared" si="82"/>
        <v>24125622.423629135</v>
      </c>
      <c r="N145" s="278">
        <f t="shared" si="83"/>
        <v>27193431.171833493</v>
      </c>
      <c r="O145" s="278">
        <f t="shared" si="84"/>
        <v>28870662.503600005</v>
      </c>
      <c r="P145" s="278">
        <f t="shared" si="85"/>
        <v>30651341.793900453</v>
      </c>
      <c r="Q145" s="75">
        <f t="shared" si="86"/>
        <v>28870662.503600005</v>
      </c>
      <c r="R145" s="278">
        <f t="shared" si="86"/>
        <v>30651341.793900453</v>
      </c>
      <c r="S145" s="278">
        <f t="shared" si="87"/>
        <v>32541849.486459062</v>
      </c>
      <c r="T145" s="278"/>
      <c r="U145" s="278">
        <f t="shared" si="88"/>
        <v>1785296059.348556</v>
      </c>
      <c r="V145" s="278">
        <f t="shared" si="89"/>
        <v>2012313906.7156785</v>
      </c>
      <c r="W145" s="278">
        <f t="shared" si="90"/>
        <v>2136429025.2664003</v>
      </c>
      <c r="X145" s="75">
        <f t="shared" si="91"/>
        <v>2268199292.7486334</v>
      </c>
      <c r="Y145" s="75">
        <f t="shared" si="92"/>
        <v>2136429025.2664003</v>
      </c>
      <c r="Z145" s="278">
        <f t="shared" si="93"/>
        <v>2268199292.7486334</v>
      </c>
      <c r="AA145" s="278">
        <f t="shared" si="102"/>
        <v>2408096861.9979706</v>
      </c>
      <c r="AB145" s="278"/>
      <c r="AC145" s="216" t="str">
        <f t="shared" si="94"/>
        <v>BERTAHAP</v>
      </c>
      <c r="AD145" s="296">
        <f t="shared" si="95"/>
        <v>0</v>
      </c>
      <c r="AE145" s="297">
        <v>2</v>
      </c>
      <c r="AF145" s="298"/>
      <c r="AG145" s="278" t="e">
        <f>IF(AF145&gt;#REF!,"LB","KR")</f>
        <v>#REF!</v>
      </c>
      <c r="AH145" s="298">
        <f t="shared" si="137"/>
        <v>1963826000</v>
      </c>
      <c r="AI145" s="298">
        <f t="shared" si="137"/>
        <v>2213546000</v>
      </c>
      <c r="AJ145" s="298">
        <f t="shared" si="137"/>
        <v>2350072000</v>
      </c>
      <c r="AK145" s="299">
        <f t="shared" si="137"/>
        <v>2495020000</v>
      </c>
      <c r="AL145" s="299">
        <f t="shared" si="137"/>
        <v>2350072000</v>
      </c>
      <c r="AM145" s="298">
        <f t="shared" si="137"/>
        <v>2495020000</v>
      </c>
      <c r="AN145" s="298">
        <f t="shared" si="134"/>
        <v>2648907000</v>
      </c>
      <c r="AO145" s="26"/>
      <c r="AP145" s="26"/>
      <c r="AQ145" s="300">
        <f t="shared" si="96"/>
        <v>-1534411.2613999955</v>
      </c>
      <c r="AR145" s="329"/>
      <c r="AS145" s="136"/>
      <c r="AT145" s="136"/>
      <c r="AU145" s="13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  <c r="BK145" s="26"/>
      <c r="BL145" s="26"/>
      <c r="BM145" s="26"/>
      <c r="BN145" s="26"/>
      <c r="BO145" s="26"/>
      <c r="BP145" s="26"/>
      <c r="BQ145" s="26"/>
      <c r="BR145" s="26"/>
      <c r="BS145" s="303"/>
      <c r="BT145" s="328"/>
      <c r="BU145" s="304" t="str">
        <f>F257</f>
        <v>3BR-19</v>
      </c>
      <c r="BV145" s="305">
        <f>D257</f>
        <v>19</v>
      </c>
      <c r="BW145" s="306">
        <f t="shared" si="138"/>
        <v>138</v>
      </c>
      <c r="BX145" s="306">
        <f t="shared" si="138"/>
        <v>120</v>
      </c>
      <c r="BY145" s="307">
        <f>O257</f>
        <v>29156510.647200003</v>
      </c>
      <c r="BZ145" s="307">
        <f t="shared" si="139"/>
        <v>3216113000</v>
      </c>
      <c r="CA145" s="307">
        <f t="shared" si="139"/>
        <v>3625073000</v>
      </c>
      <c r="CB145" s="307">
        <f t="shared" si="139"/>
        <v>3848660000</v>
      </c>
      <c r="CC145" s="307">
        <f t="shared" si="139"/>
        <v>4086037000</v>
      </c>
      <c r="CD145" s="307">
        <f>AN257</f>
        <v>4338055000</v>
      </c>
      <c r="CE145" s="26"/>
      <c r="CF145" s="269">
        <f t="shared" si="104"/>
        <v>2491077000</v>
      </c>
      <c r="CG145" s="229">
        <f t="shared" si="104"/>
        <v>2644722000</v>
      </c>
      <c r="CH145" s="45">
        <f t="shared" si="97"/>
        <v>37366155</v>
      </c>
      <c r="CI145" s="45">
        <f t="shared" si="98"/>
        <v>26447220</v>
      </c>
      <c r="CJ145" s="48">
        <f t="shared" si="99"/>
        <v>58751800</v>
      </c>
      <c r="CK145" s="308">
        <f t="shared" si="100"/>
        <v>51979583.333333336</v>
      </c>
    </row>
    <row r="146" spans="1:89" x14ac:dyDescent="0.2">
      <c r="A146" s="3">
        <f t="shared" si="101"/>
        <v>107</v>
      </c>
      <c r="B146" s="288">
        <v>7</v>
      </c>
      <c r="C146" s="289" t="s">
        <v>164</v>
      </c>
      <c r="D146" s="288">
        <v>19</v>
      </c>
      <c r="E146" s="291"/>
      <c r="F146" s="267" t="s">
        <v>77</v>
      </c>
      <c r="G146" s="292">
        <f t="shared" si="76"/>
        <v>138</v>
      </c>
      <c r="H146" s="292">
        <f t="shared" si="77"/>
        <v>120</v>
      </c>
      <c r="I146" s="293">
        <f t="shared" si="78"/>
        <v>26966806</v>
      </c>
      <c r="J146" s="293">
        <f t="shared" si="79"/>
        <v>1</v>
      </c>
      <c r="K146" s="294">
        <f t="shared" si="80"/>
        <v>1.06</v>
      </c>
      <c r="L146" s="295">
        <f t="shared" si="127"/>
        <v>1.01</v>
      </c>
      <c r="M146" s="278">
        <f t="shared" si="82"/>
        <v>24125622.423629135</v>
      </c>
      <c r="N146" s="278">
        <f t="shared" si="83"/>
        <v>27193431.171833493</v>
      </c>
      <c r="O146" s="278">
        <f t="shared" si="84"/>
        <v>28870662.503600005</v>
      </c>
      <c r="P146" s="278">
        <f t="shared" si="85"/>
        <v>30651341.793900453</v>
      </c>
      <c r="Q146" s="75">
        <f t="shared" si="86"/>
        <v>28870662.503600005</v>
      </c>
      <c r="R146" s="278">
        <f t="shared" si="86"/>
        <v>30651341.793900453</v>
      </c>
      <c r="S146" s="278">
        <f t="shared" si="87"/>
        <v>32541849.486459062</v>
      </c>
      <c r="T146" s="278"/>
      <c r="U146" s="278">
        <f t="shared" si="88"/>
        <v>2895074690.8354959</v>
      </c>
      <c r="V146" s="278">
        <f t="shared" si="89"/>
        <v>3263211740.620019</v>
      </c>
      <c r="W146" s="278">
        <f t="shared" si="90"/>
        <v>3464479500.4320006</v>
      </c>
      <c r="X146" s="75">
        <f t="shared" si="91"/>
        <v>3678161015.2680545</v>
      </c>
      <c r="Y146" s="75">
        <f t="shared" si="92"/>
        <v>3464479500.4320006</v>
      </c>
      <c r="Z146" s="278">
        <f t="shared" si="93"/>
        <v>3678161015.2680545</v>
      </c>
      <c r="AA146" s="278">
        <f t="shared" si="102"/>
        <v>3905021938.3750873</v>
      </c>
      <c r="AB146" s="278"/>
      <c r="AC146" s="216" t="str">
        <f t="shared" si="94"/>
        <v>BERTAHAP</v>
      </c>
      <c r="AD146" s="296">
        <f t="shared" si="95"/>
        <v>0</v>
      </c>
      <c r="AE146" s="297">
        <v>2</v>
      </c>
      <c r="AF146" s="298"/>
      <c r="AG146" s="278" t="e">
        <f>IF(AF146&gt;#REF!,"LB","KR")</f>
        <v>#REF!</v>
      </c>
      <c r="AH146" s="298">
        <f t="shared" si="137"/>
        <v>3184583000</v>
      </c>
      <c r="AI146" s="298">
        <f t="shared" si="137"/>
        <v>3589533000</v>
      </c>
      <c r="AJ146" s="298">
        <f t="shared" si="137"/>
        <v>3810928000</v>
      </c>
      <c r="AK146" s="299">
        <f t="shared" si="137"/>
        <v>4045978000</v>
      </c>
      <c r="AL146" s="299">
        <f t="shared" si="137"/>
        <v>3810928000</v>
      </c>
      <c r="AM146" s="298">
        <f t="shared" si="137"/>
        <v>4045978000</v>
      </c>
      <c r="AN146" s="298">
        <f t="shared" si="134"/>
        <v>4295525000</v>
      </c>
      <c r="AO146" s="26"/>
      <c r="AP146" s="26"/>
      <c r="AQ146" s="300">
        <f t="shared" si="96"/>
        <v>-1534411.2613999955</v>
      </c>
      <c r="AR146" s="329"/>
      <c r="AS146" s="136"/>
      <c r="AT146" s="136"/>
      <c r="AU146" s="13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  <c r="BK146" s="26"/>
      <c r="BL146" s="26"/>
      <c r="BM146" s="26"/>
      <c r="BN146" s="26"/>
      <c r="BO146" s="26"/>
      <c r="BP146" s="26"/>
      <c r="BQ146" s="26"/>
      <c r="BR146" s="26"/>
      <c r="BS146" s="303">
        <v>26</v>
      </c>
      <c r="BT146" s="328" t="s">
        <v>46</v>
      </c>
      <c r="BU146" s="304" t="str">
        <f>F116</f>
        <v>2BR-5</v>
      </c>
      <c r="BV146" s="305" t="str">
        <f>D116</f>
        <v>05</v>
      </c>
      <c r="BW146" s="306">
        <f>G116</f>
        <v>85</v>
      </c>
      <c r="BX146" s="306">
        <f>H116</f>
        <v>74</v>
      </c>
      <c r="BY146" s="307">
        <f>O116</f>
        <v>28870662.503600005</v>
      </c>
      <c r="BZ146" s="307">
        <f t="shared" ref="BZ146:CC147" si="140">AH116</f>
        <v>1963826000</v>
      </c>
      <c r="CA146" s="307">
        <f t="shared" si="140"/>
        <v>2213546000</v>
      </c>
      <c r="CB146" s="307">
        <f t="shared" si="140"/>
        <v>2350072000</v>
      </c>
      <c r="CC146" s="307">
        <f t="shared" si="140"/>
        <v>2495020000</v>
      </c>
      <c r="CD146" s="307">
        <f>AN116</f>
        <v>2648907000</v>
      </c>
      <c r="CE146" s="26">
        <v>2</v>
      </c>
      <c r="CF146" s="269">
        <f t="shared" si="104"/>
        <v>4039584000</v>
      </c>
      <c r="CG146" s="229">
        <f t="shared" si="104"/>
        <v>4288737000</v>
      </c>
      <c r="CH146" s="45">
        <f t="shared" si="97"/>
        <v>60593760</v>
      </c>
      <c r="CI146" s="45">
        <f t="shared" si="98"/>
        <v>42887370</v>
      </c>
      <c r="CJ146" s="48">
        <f t="shared" si="99"/>
        <v>95273200</v>
      </c>
      <c r="CK146" s="308">
        <f t="shared" si="100"/>
        <v>84291208.333333328</v>
      </c>
    </row>
    <row r="147" spans="1:89" x14ac:dyDescent="0.2">
      <c r="A147" s="3">
        <f t="shared" si="101"/>
        <v>108</v>
      </c>
      <c r="B147" s="288">
        <v>8</v>
      </c>
      <c r="C147" s="289" t="s">
        <v>164</v>
      </c>
      <c r="D147" s="288">
        <v>21</v>
      </c>
      <c r="E147" s="291"/>
      <c r="F147" s="267" t="s">
        <v>83</v>
      </c>
      <c r="G147" s="292">
        <f t="shared" si="76"/>
        <v>132</v>
      </c>
      <c r="H147" s="292">
        <f t="shared" si="77"/>
        <v>112</v>
      </c>
      <c r="I147" s="293">
        <f t="shared" si="78"/>
        <v>26966806</v>
      </c>
      <c r="J147" s="293">
        <f t="shared" si="79"/>
        <v>3</v>
      </c>
      <c r="K147" s="294">
        <f t="shared" si="80"/>
        <v>1.1000000000000001</v>
      </c>
      <c r="L147" s="295">
        <f t="shared" si="127"/>
        <v>1.01</v>
      </c>
      <c r="M147" s="278">
        <f t="shared" si="82"/>
        <v>25036023.269803815</v>
      </c>
      <c r="N147" s="278">
        <f t="shared" si="83"/>
        <v>28219598.385864943</v>
      </c>
      <c r="O147" s="278">
        <f t="shared" si="84"/>
        <v>29960121.466000002</v>
      </c>
      <c r="P147" s="278">
        <f t="shared" si="85"/>
        <v>31807996.201217446</v>
      </c>
      <c r="Q147" s="75">
        <f t="shared" si="86"/>
        <v>29960121.466000002</v>
      </c>
      <c r="R147" s="278">
        <f t="shared" si="86"/>
        <v>31807996.201217446</v>
      </c>
      <c r="S147" s="278">
        <f t="shared" si="87"/>
        <v>33769843.806702793</v>
      </c>
      <c r="T147" s="278"/>
      <c r="U147" s="278">
        <f t="shared" si="88"/>
        <v>2804034606.2180271</v>
      </c>
      <c r="V147" s="278">
        <f t="shared" si="89"/>
        <v>3160595019.2168736</v>
      </c>
      <c r="W147" s="278">
        <f t="shared" si="90"/>
        <v>3355533604.1920004</v>
      </c>
      <c r="X147" s="75">
        <f t="shared" si="91"/>
        <v>3562495574.5363541</v>
      </c>
      <c r="Y147" s="75">
        <f t="shared" si="92"/>
        <v>3355533604.1920004</v>
      </c>
      <c r="Z147" s="278">
        <f t="shared" si="93"/>
        <v>3562495574.5363541</v>
      </c>
      <c r="AA147" s="278">
        <f t="shared" si="102"/>
        <v>3782222506.3507128</v>
      </c>
      <c r="AB147" s="278"/>
      <c r="AC147" s="216" t="str">
        <f t="shared" si="94"/>
        <v>BERTAHAP</v>
      </c>
      <c r="AD147" s="296">
        <f t="shared" si="95"/>
        <v>0</v>
      </c>
      <c r="AE147" s="297">
        <v>2</v>
      </c>
      <c r="AF147" s="298"/>
      <c r="AG147" s="278" t="e">
        <f>IF(AF147&gt;#REF!,"LB","KR")</f>
        <v>#REF!</v>
      </c>
      <c r="AH147" s="298">
        <f t="shared" si="137"/>
        <v>3084439000</v>
      </c>
      <c r="AI147" s="298">
        <f t="shared" si="137"/>
        <v>3476655000</v>
      </c>
      <c r="AJ147" s="298">
        <f t="shared" si="137"/>
        <v>3691087000</v>
      </c>
      <c r="AK147" s="299">
        <f t="shared" si="137"/>
        <v>3918746000</v>
      </c>
      <c r="AL147" s="299">
        <f t="shared" si="137"/>
        <v>3691087000</v>
      </c>
      <c r="AM147" s="298">
        <f t="shared" si="137"/>
        <v>3918746000</v>
      </c>
      <c r="AN147" s="298">
        <f t="shared" si="134"/>
        <v>4160445000</v>
      </c>
      <c r="AO147" s="26"/>
      <c r="AP147" s="26"/>
      <c r="AQ147" s="300">
        <f t="shared" si="96"/>
        <v>-444952.29899999872</v>
      </c>
      <c r="AR147" s="301"/>
      <c r="AS147" s="136"/>
      <c r="AT147" s="136"/>
      <c r="AU147" s="13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  <c r="BL147" s="26"/>
      <c r="BM147" s="26"/>
      <c r="BN147" s="26"/>
      <c r="BO147" s="26"/>
      <c r="BP147" s="26"/>
      <c r="BQ147" s="26"/>
      <c r="BR147" s="26"/>
      <c r="BS147" s="303"/>
      <c r="BT147" s="304"/>
      <c r="BU147" s="304" t="str">
        <f>F117</f>
        <v>2BR-7</v>
      </c>
      <c r="BV147" s="305" t="str">
        <f>D117</f>
        <v>07</v>
      </c>
      <c r="BW147" s="306">
        <f>G117</f>
        <v>101</v>
      </c>
      <c r="BX147" s="306">
        <f>H117</f>
        <v>90</v>
      </c>
      <c r="BY147" s="307">
        <f>O117</f>
        <v>28870662.503600005</v>
      </c>
      <c r="BZ147" s="307">
        <f t="shared" si="140"/>
        <v>2388437000</v>
      </c>
      <c r="CA147" s="307">
        <f t="shared" si="140"/>
        <v>2692150000</v>
      </c>
      <c r="CB147" s="307">
        <f t="shared" si="140"/>
        <v>2858196000</v>
      </c>
      <c r="CC147" s="307">
        <f t="shared" si="140"/>
        <v>3034483000</v>
      </c>
      <c r="CD147" s="307">
        <f>AN117</f>
        <v>3221644000</v>
      </c>
      <c r="CE147" s="26"/>
      <c r="CF147" s="269">
        <f t="shared" si="104"/>
        <v>3912553000</v>
      </c>
      <c r="CG147" s="229">
        <f t="shared" si="104"/>
        <v>4153871000</v>
      </c>
      <c r="CH147" s="45">
        <f t="shared" si="97"/>
        <v>58688295</v>
      </c>
      <c r="CI147" s="45">
        <f t="shared" si="98"/>
        <v>41538710</v>
      </c>
      <c r="CJ147" s="48">
        <f t="shared" si="99"/>
        <v>92277175</v>
      </c>
      <c r="CK147" s="308">
        <f t="shared" si="100"/>
        <v>81640541.666666672</v>
      </c>
    </row>
    <row r="148" spans="1:89" x14ac:dyDescent="0.2">
      <c r="A148" s="3">
        <f t="shared" si="101"/>
        <v>109</v>
      </c>
      <c r="B148" s="288">
        <v>1</v>
      </c>
      <c r="C148" s="289" t="s">
        <v>168</v>
      </c>
      <c r="D148" s="290" t="s">
        <v>18</v>
      </c>
      <c r="E148" s="291"/>
      <c r="F148" s="267" t="s">
        <v>71</v>
      </c>
      <c r="G148" s="292">
        <f t="shared" si="76"/>
        <v>175</v>
      </c>
      <c r="H148" s="292">
        <f t="shared" si="77"/>
        <v>156</v>
      </c>
      <c r="I148" s="293">
        <f t="shared" si="78"/>
        <v>26966806</v>
      </c>
      <c r="J148" s="293">
        <f t="shared" si="79"/>
        <v>5</v>
      </c>
      <c r="K148" s="294">
        <f t="shared" si="80"/>
        <v>1.08</v>
      </c>
      <c r="L148" s="337">
        <f t="shared" ref="L148:L157" si="141">SUMIF($AN$4:$AN$22,D148,$BG$4:$BG$22)</f>
        <v>1.02</v>
      </c>
      <c r="M148" s="278">
        <f t="shared" si="82"/>
        <v>24824197.330347329</v>
      </c>
      <c r="N148" s="278">
        <f t="shared" si="83"/>
        <v>27980836.707352675</v>
      </c>
      <c r="O148" s="278">
        <f t="shared" si="84"/>
        <v>29706633.489600003</v>
      </c>
      <c r="P148" s="278">
        <f t="shared" si="85"/>
        <v>31538873.641099136</v>
      </c>
      <c r="Q148" s="75">
        <f t="shared" si="86"/>
        <v>29706633.489600003</v>
      </c>
      <c r="R148" s="278">
        <f t="shared" si="86"/>
        <v>31538873.641099136</v>
      </c>
      <c r="S148" s="278">
        <f t="shared" si="87"/>
        <v>33484122.355953015</v>
      </c>
      <c r="T148" s="278"/>
      <c r="U148" s="278">
        <f t="shared" si="88"/>
        <v>3872574783.5341835</v>
      </c>
      <c r="V148" s="278">
        <f t="shared" si="89"/>
        <v>4365010526.3470173</v>
      </c>
      <c r="W148" s="278">
        <f t="shared" si="90"/>
        <v>4634234824.3776007</v>
      </c>
      <c r="X148" s="75">
        <f t="shared" si="91"/>
        <v>4920064288.0114651</v>
      </c>
      <c r="Y148" s="75">
        <f t="shared" si="92"/>
        <v>4634234824.3776007</v>
      </c>
      <c r="Z148" s="278">
        <f t="shared" si="93"/>
        <v>4920064288.0114651</v>
      </c>
      <c r="AA148" s="278">
        <f t="shared" si="102"/>
        <v>5223523087.5286703</v>
      </c>
      <c r="AB148" s="278"/>
      <c r="AC148" s="216" t="str">
        <f t="shared" si="94"/>
        <v>BERTAHAP</v>
      </c>
      <c r="AD148" s="296">
        <f t="shared" si="95"/>
        <v>0</v>
      </c>
      <c r="AE148" s="297">
        <v>2</v>
      </c>
      <c r="AF148" s="298"/>
      <c r="AG148" s="278" t="e">
        <f>IF(AF148&gt;#REF!,"LB","KR")</f>
        <v>#REF!</v>
      </c>
      <c r="AH148" s="298">
        <f t="shared" si="137"/>
        <v>4259833000</v>
      </c>
      <c r="AI148" s="298">
        <f t="shared" si="137"/>
        <v>4801512000</v>
      </c>
      <c r="AJ148" s="298">
        <f t="shared" si="137"/>
        <v>5097659000</v>
      </c>
      <c r="AK148" s="299">
        <f t="shared" si="137"/>
        <v>5412071000</v>
      </c>
      <c r="AL148" s="299">
        <f t="shared" si="137"/>
        <v>5097659000</v>
      </c>
      <c r="AM148" s="298">
        <f t="shared" si="137"/>
        <v>5412071000</v>
      </c>
      <c r="AN148" s="298">
        <f t="shared" si="134"/>
        <v>5745876000</v>
      </c>
      <c r="AO148" s="26"/>
      <c r="AP148" s="26"/>
      <c r="AQ148" s="300">
        <f t="shared" si="96"/>
        <v>-698440.27539999783</v>
      </c>
      <c r="AR148" s="301"/>
      <c r="AS148" s="136"/>
      <c r="AT148" s="136"/>
      <c r="AU148" s="13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  <c r="BK148" s="26"/>
      <c r="BL148" s="26"/>
      <c r="BM148" s="26"/>
      <c r="BN148" s="26"/>
      <c r="BO148" s="26"/>
      <c r="BP148" s="26"/>
      <c r="BQ148" s="26"/>
      <c r="BR148" s="26"/>
      <c r="BS148" s="303">
        <v>27</v>
      </c>
      <c r="BT148" s="328" t="s">
        <v>48</v>
      </c>
      <c r="BU148" s="304" t="str">
        <f>F125</f>
        <v>2BR-3</v>
      </c>
      <c r="BV148" s="305" t="str">
        <f>D125</f>
        <v>03</v>
      </c>
      <c r="BW148" s="306">
        <f>G125</f>
        <v>85</v>
      </c>
      <c r="BX148" s="306">
        <f>H125</f>
        <v>74</v>
      </c>
      <c r="BY148" s="307">
        <f>O125</f>
        <v>29156510.647200003</v>
      </c>
      <c r="BZ148" s="307">
        <f t="shared" ref="BZ148:CC149" si="142">AH125</f>
        <v>1983270000</v>
      </c>
      <c r="CA148" s="307">
        <f t="shared" si="142"/>
        <v>2235462000</v>
      </c>
      <c r="CB148" s="307">
        <f t="shared" si="142"/>
        <v>2373340000</v>
      </c>
      <c r="CC148" s="307">
        <f t="shared" si="142"/>
        <v>2519723000</v>
      </c>
      <c r="CD148" s="307">
        <f>AN125</f>
        <v>2675134000</v>
      </c>
      <c r="CE148" s="26">
        <v>2</v>
      </c>
      <c r="CF148" s="269">
        <f t="shared" si="104"/>
        <v>5403519000</v>
      </c>
      <c r="CG148" s="229">
        <f t="shared" si="104"/>
        <v>5736796000</v>
      </c>
      <c r="CH148" s="45">
        <f t="shared" si="97"/>
        <v>81052785</v>
      </c>
      <c r="CI148" s="45">
        <f t="shared" si="98"/>
        <v>57367960</v>
      </c>
      <c r="CJ148" s="48">
        <f t="shared" si="99"/>
        <v>127441475</v>
      </c>
      <c r="CK148" s="308">
        <f t="shared" si="100"/>
        <v>112751479.16666667</v>
      </c>
    </row>
    <row r="149" spans="1:89" x14ac:dyDescent="0.2">
      <c r="A149" s="3">
        <f t="shared" si="101"/>
        <v>110</v>
      </c>
      <c r="B149" s="288">
        <v>2</v>
      </c>
      <c r="C149" s="289" t="s">
        <v>168</v>
      </c>
      <c r="D149" s="290" t="s">
        <v>28</v>
      </c>
      <c r="E149" s="291"/>
      <c r="F149" s="267" t="s">
        <v>73</v>
      </c>
      <c r="G149" s="292">
        <f t="shared" si="76"/>
        <v>85</v>
      </c>
      <c r="H149" s="292">
        <f t="shared" si="77"/>
        <v>74</v>
      </c>
      <c r="I149" s="293">
        <f t="shared" si="78"/>
        <v>26966806</v>
      </c>
      <c r="J149" s="293">
        <f t="shared" si="79"/>
        <v>1</v>
      </c>
      <c r="K149" s="294">
        <f t="shared" si="80"/>
        <v>1.06</v>
      </c>
      <c r="L149" s="337">
        <f t="shared" si="141"/>
        <v>1.02</v>
      </c>
      <c r="M149" s="278">
        <f t="shared" si="82"/>
        <v>24364489.972377934</v>
      </c>
      <c r="N149" s="278">
        <f t="shared" si="83"/>
        <v>27462673.064623922</v>
      </c>
      <c r="O149" s="278">
        <f t="shared" si="84"/>
        <v>29156510.647200003</v>
      </c>
      <c r="P149" s="278">
        <f t="shared" si="85"/>
        <v>30954820.425523225</v>
      </c>
      <c r="Q149" s="75">
        <f t="shared" si="86"/>
        <v>29156510.647200003</v>
      </c>
      <c r="R149" s="278">
        <f t="shared" si="86"/>
        <v>30954820.425523225</v>
      </c>
      <c r="S149" s="278">
        <f t="shared" si="87"/>
        <v>32864046.016027961</v>
      </c>
      <c r="T149" s="278"/>
      <c r="U149" s="278">
        <f t="shared" si="88"/>
        <v>1802972257.9559672</v>
      </c>
      <c r="V149" s="278">
        <f t="shared" si="89"/>
        <v>2032237806.7821703</v>
      </c>
      <c r="W149" s="278">
        <f t="shared" si="90"/>
        <v>2157581787.8928003</v>
      </c>
      <c r="X149" s="75">
        <f t="shared" si="91"/>
        <v>2290656711.4887185</v>
      </c>
      <c r="Y149" s="75">
        <f t="shared" si="92"/>
        <v>2157581787.8928003</v>
      </c>
      <c r="Z149" s="278">
        <f t="shared" si="93"/>
        <v>2290656711.4887185</v>
      </c>
      <c r="AA149" s="278">
        <f t="shared" si="102"/>
        <v>2431939405.186069</v>
      </c>
      <c r="AB149" s="278"/>
      <c r="AC149" s="216" t="str">
        <f t="shared" si="94"/>
        <v>BERTAHAP</v>
      </c>
      <c r="AD149" s="296">
        <f t="shared" si="95"/>
        <v>0</v>
      </c>
      <c r="AE149" s="297">
        <v>2</v>
      </c>
      <c r="AF149" s="298"/>
      <c r="AG149" s="278" t="e">
        <f>IF(AF149&gt;#REF!,"LB","KR")</f>
        <v>#REF!</v>
      </c>
      <c r="AH149" s="298">
        <f t="shared" si="137"/>
        <v>1983270000</v>
      </c>
      <c r="AI149" s="298">
        <f t="shared" si="137"/>
        <v>2235462000</v>
      </c>
      <c r="AJ149" s="298">
        <f t="shared" si="137"/>
        <v>2373340000</v>
      </c>
      <c r="AK149" s="299">
        <f t="shared" si="137"/>
        <v>2519723000</v>
      </c>
      <c r="AL149" s="299">
        <f t="shared" si="137"/>
        <v>2373340000</v>
      </c>
      <c r="AM149" s="298">
        <f t="shared" si="137"/>
        <v>2519723000</v>
      </c>
      <c r="AN149" s="298">
        <f t="shared" si="134"/>
        <v>2675134000</v>
      </c>
      <c r="AO149" s="26"/>
      <c r="AP149" s="26"/>
      <c r="AQ149" s="300">
        <f t="shared" si="96"/>
        <v>-1248563.1177999973</v>
      </c>
      <c r="AR149" s="301"/>
      <c r="AS149" s="136"/>
      <c r="AT149" s="136"/>
      <c r="AU149" s="13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26"/>
      <c r="BM149" s="26"/>
      <c r="BN149" s="26"/>
      <c r="BO149" s="26"/>
      <c r="BP149" s="26"/>
      <c r="BQ149" s="26"/>
      <c r="BR149" s="26"/>
      <c r="BS149" s="303"/>
      <c r="BT149" s="328"/>
      <c r="BU149" s="304" t="str">
        <f>F126</f>
        <v>2BR-9</v>
      </c>
      <c r="BV149" s="305" t="str">
        <f>D126</f>
        <v>09</v>
      </c>
      <c r="BW149" s="306">
        <f>G126</f>
        <v>101</v>
      </c>
      <c r="BX149" s="306">
        <f>H126</f>
        <v>90</v>
      </c>
      <c r="BY149" s="307">
        <f>O126</f>
        <v>29156510.647200003</v>
      </c>
      <c r="BZ149" s="307">
        <f t="shared" si="142"/>
        <v>2412085000</v>
      </c>
      <c r="CA149" s="307">
        <f t="shared" si="142"/>
        <v>2718805000</v>
      </c>
      <c r="CB149" s="307">
        <f t="shared" si="142"/>
        <v>2886495000</v>
      </c>
      <c r="CC149" s="307">
        <f t="shared" si="142"/>
        <v>3064528000</v>
      </c>
      <c r="CD149" s="307">
        <f>AN126</f>
        <v>3253541000</v>
      </c>
      <c r="CE149" s="26"/>
      <c r="CF149" s="269">
        <f t="shared" si="104"/>
        <v>2515741000</v>
      </c>
      <c r="CG149" s="229">
        <f t="shared" si="104"/>
        <v>2670907000</v>
      </c>
      <c r="CH149" s="45">
        <f t="shared" si="97"/>
        <v>37736115</v>
      </c>
      <c r="CI149" s="45">
        <f t="shared" si="98"/>
        <v>26709070</v>
      </c>
      <c r="CJ149" s="48">
        <f t="shared" si="99"/>
        <v>59333500</v>
      </c>
      <c r="CK149" s="308">
        <f t="shared" si="100"/>
        <v>52494229.166666664</v>
      </c>
    </row>
    <row r="150" spans="1:89" x14ac:dyDescent="0.2">
      <c r="A150" s="3">
        <f t="shared" si="101"/>
        <v>111</v>
      </c>
      <c r="B150" s="288">
        <v>3</v>
      </c>
      <c r="C150" s="289" t="s">
        <v>168</v>
      </c>
      <c r="D150" s="290" t="s">
        <v>31</v>
      </c>
      <c r="E150" s="291"/>
      <c r="F150" s="267" t="s">
        <v>55</v>
      </c>
      <c r="G150" s="292">
        <f t="shared" si="76"/>
        <v>85</v>
      </c>
      <c r="H150" s="292">
        <f t="shared" si="77"/>
        <v>74</v>
      </c>
      <c r="I150" s="293">
        <f t="shared" si="78"/>
        <v>26966806</v>
      </c>
      <c r="J150" s="293">
        <f t="shared" si="79"/>
        <v>1</v>
      </c>
      <c r="K150" s="294">
        <f t="shared" si="80"/>
        <v>1.06</v>
      </c>
      <c r="L150" s="337">
        <f t="shared" si="141"/>
        <v>1.02</v>
      </c>
      <c r="M150" s="278">
        <f t="shared" si="82"/>
        <v>24364489.972377934</v>
      </c>
      <c r="N150" s="278">
        <f t="shared" si="83"/>
        <v>27462673.064623922</v>
      </c>
      <c r="O150" s="278">
        <f t="shared" si="84"/>
        <v>29156510.647200003</v>
      </c>
      <c r="P150" s="278">
        <f t="shared" si="85"/>
        <v>30954820.425523225</v>
      </c>
      <c r="Q150" s="75">
        <f t="shared" si="86"/>
        <v>29156510.647200003</v>
      </c>
      <c r="R150" s="278">
        <f t="shared" si="86"/>
        <v>30954820.425523225</v>
      </c>
      <c r="S150" s="278">
        <f t="shared" si="87"/>
        <v>32864046.016027961</v>
      </c>
      <c r="T150" s="278"/>
      <c r="U150" s="278">
        <f t="shared" si="88"/>
        <v>1802972257.9559672</v>
      </c>
      <c r="V150" s="278">
        <f t="shared" si="89"/>
        <v>2032237806.7821703</v>
      </c>
      <c r="W150" s="278">
        <f t="shared" si="90"/>
        <v>2157581787.8928003</v>
      </c>
      <c r="X150" s="75">
        <f t="shared" si="91"/>
        <v>2290656711.4887185</v>
      </c>
      <c r="Y150" s="75">
        <f t="shared" si="92"/>
        <v>2157581787.8928003</v>
      </c>
      <c r="Z150" s="278">
        <f t="shared" si="93"/>
        <v>2290656711.4887185</v>
      </c>
      <c r="AA150" s="278">
        <f t="shared" si="102"/>
        <v>2431939405.186069</v>
      </c>
      <c r="AB150" s="278"/>
      <c r="AC150" s="216" t="str">
        <f t="shared" si="94"/>
        <v>BERTAHAP</v>
      </c>
      <c r="AD150" s="296">
        <f t="shared" si="95"/>
        <v>0</v>
      </c>
      <c r="AE150" s="297">
        <v>2</v>
      </c>
      <c r="AF150" s="298"/>
      <c r="AG150" s="278" t="e">
        <f>IF(AF150&gt;#REF!,"LB","KR")</f>
        <v>#REF!</v>
      </c>
      <c r="AH150" s="298">
        <f t="shared" si="137"/>
        <v>1983270000</v>
      </c>
      <c r="AI150" s="298">
        <f t="shared" si="137"/>
        <v>2235462000</v>
      </c>
      <c r="AJ150" s="298">
        <f t="shared" si="137"/>
        <v>2373340000</v>
      </c>
      <c r="AK150" s="299">
        <f t="shared" si="137"/>
        <v>2519723000</v>
      </c>
      <c r="AL150" s="299">
        <f t="shared" si="137"/>
        <v>2373340000</v>
      </c>
      <c r="AM150" s="298">
        <f t="shared" si="137"/>
        <v>2519723000</v>
      </c>
      <c r="AN150" s="298">
        <f t="shared" si="134"/>
        <v>2675134000</v>
      </c>
      <c r="AO150" s="26"/>
      <c r="AP150" s="26"/>
      <c r="AQ150" s="300">
        <f t="shared" si="96"/>
        <v>-1248563.1177999973</v>
      </c>
      <c r="AR150" s="301"/>
      <c r="AS150" s="136"/>
      <c r="AT150" s="136"/>
      <c r="AU150" s="13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  <c r="BL150" s="26"/>
      <c r="BM150" s="26"/>
      <c r="BN150" s="26"/>
      <c r="BO150" s="26"/>
      <c r="BP150" s="26"/>
      <c r="BQ150" s="26"/>
      <c r="BR150" s="26"/>
      <c r="BS150" s="303">
        <v>28</v>
      </c>
      <c r="BT150" s="304" t="s">
        <v>236</v>
      </c>
      <c r="BU150" s="304" t="str">
        <f>F156</f>
        <v>3BR-19</v>
      </c>
      <c r="BV150" s="305">
        <f>D156</f>
        <v>19</v>
      </c>
      <c r="BW150" s="306">
        <f>G156</f>
        <v>138</v>
      </c>
      <c r="BX150" s="306">
        <f>H156</f>
        <v>120</v>
      </c>
      <c r="BY150" s="307">
        <f>O156</f>
        <v>29156510.647200003</v>
      </c>
      <c r="BZ150" s="307">
        <f>AH156</f>
        <v>3216113000</v>
      </c>
      <c r="CA150" s="307">
        <f>AI156</f>
        <v>3625073000</v>
      </c>
      <c r="CB150" s="307">
        <f>AJ156</f>
        <v>3848660000</v>
      </c>
      <c r="CC150" s="307">
        <f>AK156</f>
        <v>4086037000</v>
      </c>
      <c r="CD150" s="307">
        <f>AN156</f>
        <v>4338055000</v>
      </c>
      <c r="CE150" s="26">
        <v>2</v>
      </c>
      <c r="CF150" s="269">
        <f t="shared" si="104"/>
        <v>2515741000</v>
      </c>
      <c r="CG150" s="229">
        <f t="shared" si="104"/>
        <v>2670907000</v>
      </c>
      <c r="CH150" s="45">
        <f t="shared" si="97"/>
        <v>37736115</v>
      </c>
      <c r="CI150" s="45">
        <f t="shared" si="98"/>
        <v>26709070</v>
      </c>
      <c r="CJ150" s="48">
        <f t="shared" si="99"/>
        <v>59333500</v>
      </c>
      <c r="CK150" s="308">
        <f t="shared" si="100"/>
        <v>52494229.166666664</v>
      </c>
    </row>
    <row r="151" spans="1:89" x14ac:dyDescent="0.2">
      <c r="A151" s="3">
        <f t="shared" si="101"/>
        <v>112</v>
      </c>
      <c r="B151" s="288">
        <v>4</v>
      </c>
      <c r="C151" s="289" t="s">
        <v>168</v>
      </c>
      <c r="D151" s="290" t="s">
        <v>37</v>
      </c>
      <c r="E151" s="291"/>
      <c r="F151" s="267" t="s">
        <v>57</v>
      </c>
      <c r="G151" s="292">
        <f t="shared" si="76"/>
        <v>101</v>
      </c>
      <c r="H151" s="292">
        <f t="shared" si="77"/>
        <v>90</v>
      </c>
      <c r="I151" s="293">
        <f t="shared" si="78"/>
        <v>26966806</v>
      </c>
      <c r="J151" s="293">
        <f t="shared" si="79"/>
        <v>1</v>
      </c>
      <c r="K151" s="294">
        <f t="shared" si="80"/>
        <v>1.06</v>
      </c>
      <c r="L151" s="337">
        <f t="shared" si="141"/>
        <v>1.02</v>
      </c>
      <c r="M151" s="278">
        <f t="shared" si="82"/>
        <v>24364489.972377934</v>
      </c>
      <c r="N151" s="278">
        <f t="shared" si="83"/>
        <v>27462673.064623922</v>
      </c>
      <c r="O151" s="278">
        <f t="shared" si="84"/>
        <v>29156510.647200003</v>
      </c>
      <c r="P151" s="278">
        <f t="shared" si="85"/>
        <v>30954820.425523225</v>
      </c>
      <c r="Q151" s="75">
        <f t="shared" si="86"/>
        <v>29156510.647200003</v>
      </c>
      <c r="R151" s="278">
        <f t="shared" si="86"/>
        <v>30954820.425523225</v>
      </c>
      <c r="S151" s="278">
        <f t="shared" si="87"/>
        <v>32864046.016027961</v>
      </c>
      <c r="T151" s="278"/>
      <c r="U151" s="278">
        <f t="shared" si="88"/>
        <v>2192804097.5140142</v>
      </c>
      <c r="V151" s="278">
        <f t="shared" si="89"/>
        <v>2471640575.816153</v>
      </c>
      <c r="W151" s="278">
        <f t="shared" si="90"/>
        <v>2624085958.2480001</v>
      </c>
      <c r="X151" s="75">
        <f t="shared" si="91"/>
        <v>2785933838.2970901</v>
      </c>
      <c r="Y151" s="75">
        <f t="shared" si="92"/>
        <v>2624085958.2480001</v>
      </c>
      <c r="Z151" s="278">
        <f t="shared" si="93"/>
        <v>2785933838.2970901</v>
      </c>
      <c r="AA151" s="278">
        <f t="shared" si="102"/>
        <v>2957764141.4425163</v>
      </c>
      <c r="AB151" s="278"/>
      <c r="AC151" s="216" t="str">
        <f t="shared" si="94"/>
        <v>BERTAHAP</v>
      </c>
      <c r="AD151" s="296">
        <f t="shared" si="95"/>
        <v>0</v>
      </c>
      <c r="AE151" s="297">
        <v>2</v>
      </c>
      <c r="AF151" s="298"/>
      <c r="AG151" s="278" t="e">
        <f>IF(AF151&gt;#REF!,"LB","KR")</f>
        <v>#REF!</v>
      </c>
      <c r="AH151" s="298">
        <f t="shared" si="137"/>
        <v>2412085000</v>
      </c>
      <c r="AI151" s="298">
        <f t="shared" si="137"/>
        <v>2718805000</v>
      </c>
      <c r="AJ151" s="298">
        <f t="shared" si="137"/>
        <v>2886495000</v>
      </c>
      <c r="AK151" s="299">
        <f t="shared" si="137"/>
        <v>3064528000</v>
      </c>
      <c r="AL151" s="299">
        <f t="shared" si="137"/>
        <v>2886495000</v>
      </c>
      <c r="AM151" s="298">
        <f t="shared" si="137"/>
        <v>3064528000</v>
      </c>
      <c r="AN151" s="298">
        <f t="shared" si="134"/>
        <v>3253541000</v>
      </c>
      <c r="AO151" s="26"/>
      <c r="AP151" s="26"/>
      <c r="AQ151" s="300">
        <f t="shared" si="96"/>
        <v>-1248563.1177999973</v>
      </c>
      <c r="AR151" s="301"/>
      <c r="AS151" s="136"/>
      <c r="AT151" s="136"/>
      <c r="AU151" s="13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  <c r="BK151" s="26"/>
      <c r="BL151" s="26"/>
      <c r="BM151" s="26"/>
      <c r="BN151" s="26"/>
      <c r="BO151" s="26"/>
      <c r="BP151" s="26"/>
      <c r="BQ151" s="26"/>
      <c r="BR151" s="26"/>
      <c r="BS151" s="311">
        <v>29</v>
      </c>
      <c r="BT151" s="328" t="s">
        <v>58</v>
      </c>
      <c r="BU151" s="304" t="str">
        <f>F175</f>
        <v>2BR-17</v>
      </c>
      <c r="BV151" s="305">
        <f>D175</f>
        <v>17</v>
      </c>
      <c r="BW151" s="306">
        <f>G175</f>
        <v>85</v>
      </c>
      <c r="BX151" s="306">
        <f>H175</f>
        <v>74</v>
      </c>
      <c r="BY151" s="307">
        <f>O175</f>
        <v>29156510.647200003</v>
      </c>
      <c r="BZ151" s="307">
        <f>AH175</f>
        <v>1983270000</v>
      </c>
      <c r="CA151" s="307">
        <f>AI175</f>
        <v>2235462000</v>
      </c>
      <c r="CB151" s="307">
        <f>AJ175</f>
        <v>2373340000</v>
      </c>
      <c r="CC151" s="307">
        <f>AK175</f>
        <v>2519723000</v>
      </c>
      <c r="CD151" s="307">
        <f>AN175</f>
        <v>2675134000</v>
      </c>
      <c r="CE151" s="26">
        <v>1</v>
      </c>
      <c r="CF151" s="269">
        <f t="shared" si="104"/>
        <v>3059685000</v>
      </c>
      <c r="CG151" s="229">
        <f t="shared" si="104"/>
        <v>3248400000</v>
      </c>
      <c r="CH151" s="45">
        <f t="shared" si="97"/>
        <v>45895275</v>
      </c>
      <c r="CI151" s="45">
        <f t="shared" si="98"/>
        <v>32484000</v>
      </c>
      <c r="CJ151" s="48">
        <f t="shared" si="99"/>
        <v>72162375</v>
      </c>
      <c r="CK151" s="308">
        <f t="shared" si="100"/>
        <v>63844333.333333336</v>
      </c>
    </row>
    <row r="152" spans="1:89" x14ac:dyDescent="0.2">
      <c r="A152" s="3">
        <f t="shared" si="101"/>
        <v>113</v>
      </c>
      <c r="B152" s="288">
        <v>5</v>
      </c>
      <c r="C152" s="289" t="s">
        <v>168</v>
      </c>
      <c r="D152" s="290" t="s">
        <v>43</v>
      </c>
      <c r="E152" s="291"/>
      <c r="F152" s="267" t="s">
        <v>59</v>
      </c>
      <c r="G152" s="292">
        <f t="shared" si="76"/>
        <v>101</v>
      </c>
      <c r="H152" s="292">
        <f t="shared" si="77"/>
        <v>90</v>
      </c>
      <c r="I152" s="293">
        <f t="shared" si="78"/>
        <v>26966806</v>
      </c>
      <c r="J152" s="293">
        <f t="shared" si="79"/>
        <v>1</v>
      </c>
      <c r="K152" s="294">
        <f t="shared" si="80"/>
        <v>1.06</v>
      </c>
      <c r="L152" s="337">
        <f t="shared" si="141"/>
        <v>1.02</v>
      </c>
      <c r="M152" s="278">
        <f t="shared" si="82"/>
        <v>24364489.972377934</v>
      </c>
      <c r="N152" s="278">
        <f t="shared" si="83"/>
        <v>27462673.064623922</v>
      </c>
      <c r="O152" s="278">
        <f t="shared" si="84"/>
        <v>29156510.647200003</v>
      </c>
      <c r="P152" s="278">
        <f t="shared" si="85"/>
        <v>30954820.425523225</v>
      </c>
      <c r="Q152" s="75">
        <f t="shared" si="86"/>
        <v>29156510.647200003</v>
      </c>
      <c r="R152" s="278">
        <f t="shared" si="86"/>
        <v>30954820.425523225</v>
      </c>
      <c r="S152" s="278">
        <f t="shared" si="87"/>
        <v>32864046.016027961</v>
      </c>
      <c r="T152" s="278"/>
      <c r="U152" s="278">
        <f t="shared" si="88"/>
        <v>2192804097.5140142</v>
      </c>
      <c r="V152" s="278">
        <f t="shared" si="89"/>
        <v>2471640575.816153</v>
      </c>
      <c r="W152" s="278">
        <f t="shared" si="90"/>
        <v>2624085958.2480001</v>
      </c>
      <c r="X152" s="75">
        <f t="shared" si="91"/>
        <v>2785933838.2970901</v>
      </c>
      <c r="Y152" s="75">
        <f t="shared" si="92"/>
        <v>2624085958.2480001</v>
      </c>
      <c r="Z152" s="278">
        <f t="shared" si="93"/>
        <v>2785933838.2970901</v>
      </c>
      <c r="AA152" s="278">
        <f t="shared" si="102"/>
        <v>2957764141.4425163</v>
      </c>
      <c r="AB152" s="278"/>
      <c r="AC152" s="216" t="str">
        <f t="shared" si="94"/>
        <v>BERTAHAP</v>
      </c>
      <c r="AD152" s="296">
        <f t="shared" si="95"/>
        <v>0</v>
      </c>
      <c r="AE152" s="297">
        <v>2</v>
      </c>
      <c r="AF152" s="298"/>
      <c r="AG152" s="278" t="e">
        <f>IF(AF152&gt;#REF!,"LB","KR")</f>
        <v>#REF!</v>
      </c>
      <c r="AH152" s="298">
        <f t="shared" si="137"/>
        <v>2412085000</v>
      </c>
      <c r="AI152" s="298">
        <f t="shared" si="137"/>
        <v>2718805000</v>
      </c>
      <c r="AJ152" s="298">
        <f t="shared" si="137"/>
        <v>2886495000</v>
      </c>
      <c r="AK152" s="299">
        <f t="shared" si="137"/>
        <v>3064528000</v>
      </c>
      <c r="AL152" s="299">
        <f t="shared" si="137"/>
        <v>2886495000</v>
      </c>
      <c r="AM152" s="298">
        <f t="shared" si="137"/>
        <v>3064528000</v>
      </c>
      <c r="AN152" s="298">
        <f t="shared" si="134"/>
        <v>3253541000</v>
      </c>
      <c r="AO152" s="26"/>
      <c r="AP152" s="26"/>
      <c r="AQ152" s="300">
        <f t="shared" si="96"/>
        <v>-1248563.1177999973</v>
      </c>
      <c r="AR152" s="301"/>
      <c r="AS152" s="136"/>
      <c r="AT152" s="136"/>
      <c r="AU152" s="13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  <c r="BK152" s="26"/>
      <c r="BL152" s="26"/>
      <c r="BM152" s="26"/>
      <c r="BN152" s="26"/>
      <c r="BO152" s="26"/>
      <c r="BP152" s="26"/>
      <c r="BQ152" s="26"/>
      <c r="BR152" s="26"/>
      <c r="BS152" s="311">
        <v>30</v>
      </c>
      <c r="BT152" s="304" t="s">
        <v>166</v>
      </c>
      <c r="BU152" s="304" t="str">
        <f>F124</f>
        <v>3BR-1</v>
      </c>
      <c r="BV152" s="305" t="str">
        <f>D124</f>
        <v>01</v>
      </c>
      <c r="BW152" s="306">
        <f>G124</f>
        <v>175</v>
      </c>
      <c r="BX152" s="306">
        <f>H124</f>
        <v>156</v>
      </c>
      <c r="BY152" s="307">
        <f>O124</f>
        <v>29706633.489600003</v>
      </c>
      <c r="BZ152" s="307">
        <f>AH124</f>
        <v>4259833000</v>
      </c>
      <c r="CA152" s="307">
        <f>AI124</f>
        <v>4801512000</v>
      </c>
      <c r="CB152" s="307">
        <f>AJ124</f>
        <v>5097659000</v>
      </c>
      <c r="CC152" s="307">
        <f>AK124</f>
        <v>5412071000</v>
      </c>
      <c r="CD152" s="307">
        <f>AN124</f>
        <v>5745876000</v>
      </c>
      <c r="CE152" s="26">
        <v>5</v>
      </c>
      <c r="CF152" s="269">
        <f t="shared" si="104"/>
        <v>3059685000</v>
      </c>
      <c r="CG152" s="229">
        <f t="shared" si="104"/>
        <v>3248400000</v>
      </c>
      <c r="CH152" s="45">
        <f t="shared" si="97"/>
        <v>45895275</v>
      </c>
      <c r="CI152" s="45">
        <f t="shared" si="98"/>
        <v>32484000</v>
      </c>
      <c r="CJ152" s="48">
        <f t="shared" si="99"/>
        <v>72162375</v>
      </c>
      <c r="CK152" s="308">
        <f t="shared" si="100"/>
        <v>63844333.333333336</v>
      </c>
    </row>
    <row r="153" spans="1:89" x14ac:dyDescent="0.2">
      <c r="A153" s="3">
        <f t="shared" si="101"/>
        <v>114</v>
      </c>
      <c r="B153" s="288">
        <v>6</v>
      </c>
      <c r="C153" s="289" t="s">
        <v>168</v>
      </c>
      <c r="D153" s="288">
        <v>11</v>
      </c>
      <c r="E153" s="291"/>
      <c r="F153" s="267" t="s">
        <v>61</v>
      </c>
      <c r="G153" s="292">
        <f t="shared" si="76"/>
        <v>101</v>
      </c>
      <c r="H153" s="292">
        <f t="shared" si="77"/>
        <v>90</v>
      </c>
      <c r="I153" s="293">
        <f t="shared" si="78"/>
        <v>26966806</v>
      </c>
      <c r="J153" s="293">
        <f t="shared" si="79"/>
        <v>1</v>
      </c>
      <c r="K153" s="294">
        <f t="shared" si="80"/>
        <v>1.06</v>
      </c>
      <c r="L153" s="337">
        <f t="shared" si="141"/>
        <v>1.02</v>
      </c>
      <c r="M153" s="278">
        <f t="shared" si="82"/>
        <v>24364489.972377934</v>
      </c>
      <c r="N153" s="278">
        <f t="shared" si="83"/>
        <v>27462673.064623922</v>
      </c>
      <c r="O153" s="278">
        <f t="shared" si="84"/>
        <v>29156510.647200003</v>
      </c>
      <c r="P153" s="278">
        <f t="shared" si="85"/>
        <v>30954820.425523225</v>
      </c>
      <c r="Q153" s="75">
        <f t="shared" si="86"/>
        <v>29156510.647200003</v>
      </c>
      <c r="R153" s="278">
        <f t="shared" si="86"/>
        <v>30954820.425523225</v>
      </c>
      <c r="S153" s="278">
        <f t="shared" si="87"/>
        <v>32864046.016027961</v>
      </c>
      <c r="T153" s="278"/>
      <c r="U153" s="278">
        <f t="shared" si="88"/>
        <v>2192804097.5140142</v>
      </c>
      <c r="V153" s="278">
        <f t="shared" si="89"/>
        <v>2471640575.816153</v>
      </c>
      <c r="W153" s="278">
        <f t="shared" si="90"/>
        <v>2624085958.2480001</v>
      </c>
      <c r="X153" s="75">
        <f t="shared" si="91"/>
        <v>2785933838.2970901</v>
      </c>
      <c r="Y153" s="75">
        <f t="shared" si="92"/>
        <v>2624085958.2480001</v>
      </c>
      <c r="Z153" s="278">
        <f t="shared" si="93"/>
        <v>2785933838.2970901</v>
      </c>
      <c r="AA153" s="278">
        <f t="shared" si="102"/>
        <v>2957764141.4425163</v>
      </c>
      <c r="AB153" s="278"/>
      <c r="AC153" s="216" t="str">
        <f t="shared" si="94"/>
        <v>BERTAHAP</v>
      </c>
      <c r="AD153" s="296">
        <f t="shared" si="95"/>
        <v>0</v>
      </c>
      <c r="AE153" s="297">
        <v>2</v>
      </c>
      <c r="AF153" s="298"/>
      <c r="AG153" s="278" t="e">
        <f>IF(AF153&gt;#REF!,"LB","KR")</f>
        <v>#REF!</v>
      </c>
      <c r="AH153" s="298">
        <f t="shared" si="137"/>
        <v>2412085000</v>
      </c>
      <c r="AI153" s="298">
        <f t="shared" si="137"/>
        <v>2718805000</v>
      </c>
      <c r="AJ153" s="298">
        <f t="shared" si="137"/>
        <v>2886495000</v>
      </c>
      <c r="AK153" s="299">
        <f t="shared" si="137"/>
        <v>3064528000</v>
      </c>
      <c r="AL153" s="299">
        <f t="shared" si="137"/>
        <v>2886495000</v>
      </c>
      <c r="AM153" s="298">
        <f t="shared" si="137"/>
        <v>3064528000</v>
      </c>
      <c r="AN153" s="298">
        <f t="shared" si="134"/>
        <v>3253541000</v>
      </c>
      <c r="AO153" s="26"/>
      <c r="AP153" s="26"/>
      <c r="AQ153" s="300">
        <f t="shared" si="96"/>
        <v>-1248563.1177999973</v>
      </c>
      <c r="AR153" s="301"/>
      <c r="AS153" s="136"/>
      <c r="AT153" s="136"/>
      <c r="AU153" s="13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  <c r="BK153" s="26"/>
      <c r="BL153" s="26"/>
      <c r="BM153" s="26"/>
      <c r="BN153" s="26"/>
      <c r="BO153" s="26"/>
      <c r="BP153" s="26"/>
      <c r="BQ153" s="26"/>
      <c r="BR153" s="26"/>
      <c r="BS153" s="311">
        <v>31</v>
      </c>
      <c r="BT153" s="304" t="s">
        <v>167</v>
      </c>
      <c r="BU153" s="304" t="str">
        <f>F131</f>
        <v>3BR-21</v>
      </c>
      <c r="BV153" s="305">
        <f>D131</f>
        <v>21</v>
      </c>
      <c r="BW153" s="306">
        <f>G131</f>
        <v>132</v>
      </c>
      <c r="BX153" s="306">
        <f>H131</f>
        <v>112</v>
      </c>
      <c r="BY153" s="307">
        <f>O131</f>
        <v>30256756.332000002</v>
      </c>
      <c r="BZ153" s="307">
        <f>AH131</f>
        <v>3114978000</v>
      </c>
      <c r="CA153" s="307">
        <f>AI131</f>
        <v>3511077000</v>
      </c>
      <c r="CB153" s="307">
        <f>AJ131</f>
        <v>3727633000</v>
      </c>
      <c r="CC153" s="307">
        <f>AK131</f>
        <v>3957545000</v>
      </c>
      <c r="CD153" s="307">
        <f>AN131</f>
        <v>4201638000</v>
      </c>
      <c r="CE153" s="26">
        <v>5</v>
      </c>
      <c r="CF153" s="269">
        <f t="shared" si="104"/>
        <v>3059685000</v>
      </c>
      <c r="CG153" s="229">
        <f t="shared" si="104"/>
        <v>3248400000</v>
      </c>
      <c r="CH153" s="45">
        <f t="shared" si="97"/>
        <v>45895275</v>
      </c>
      <c r="CI153" s="45">
        <f t="shared" si="98"/>
        <v>32484000</v>
      </c>
      <c r="CJ153" s="48">
        <f t="shared" si="99"/>
        <v>72162375</v>
      </c>
      <c r="CK153" s="308">
        <f t="shared" si="100"/>
        <v>63844333.333333336</v>
      </c>
    </row>
    <row r="154" spans="1:89" x14ac:dyDescent="0.2">
      <c r="A154" s="3">
        <f t="shared" si="101"/>
        <v>115</v>
      </c>
      <c r="B154" s="288">
        <v>7</v>
      </c>
      <c r="C154" s="289" t="s">
        <v>168</v>
      </c>
      <c r="D154" s="288">
        <v>15</v>
      </c>
      <c r="E154" s="291"/>
      <c r="F154" s="267" t="s">
        <v>63</v>
      </c>
      <c r="G154" s="292">
        <f t="shared" si="76"/>
        <v>101</v>
      </c>
      <c r="H154" s="292">
        <f t="shared" si="77"/>
        <v>90</v>
      </c>
      <c r="I154" s="293">
        <f t="shared" si="78"/>
        <v>26966806</v>
      </c>
      <c r="J154" s="293">
        <f t="shared" si="79"/>
        <v>1</v>
      </c>
      <c r="K154" s="294">
        <f t="shared" si="80"/>
        <v>1.06</v>
      </c>
      <c r="L154" s="337">
        <f t="shared" si="141"/>
        <v>1.02</v>
      </c>
      <c r="M154" s="278">
        <f t="shared" si="82"/>
        <v>24364489.972377934</v>
      </c>
      <c r="N154" s="278">
        <f t="shared" si="83"/>
        <v>27462673.064623922</v>
      </c>
      <c r="O154" s="278">
        <f t="shared" si="84"/>
        <v>29156510.647200003</v>
      </c>
      <c r="P154" s="278">
        <f t="shared" si="85"/>
        <v>30954820.425523225</v>
      </c>
      <c r="Q154" s="75">
        <f t="shared" si="86"/>
        <v>29156510.647200003</v>
      </c>
      <c r="R154" s="278">
        <f t="shared" si="86"/>
        <v>30954820.425523225</v>
      </c>
      <c r="S154" s="278">
        <f t="shared" si="87"/>
        <v>32864046.016027961</v>
      </c>
      <c r="T154" s="278"/>
      <c r="U154" s="278">
        <f t="shared" si="88"/>
        <v>2192804097.5140142</v>
      </c>
      <c r="V154" s="278">
        <f t="shared" si="89"/>
        <v>2471640575.816153</v>
      </c>
      <c r="W154" s="278">
        <f t="shared" si="90"/>
        <v>2624085958.2480001</v>
      </c>
      <c r="X154" s="75">
        <f t="shared" si="91"/>
        <v>2785933838.2970901</v>
      </c>
      <c r="Y154" s="75">
        <f t="shared" si="92"/>
        <v>2624085958.2480001</v>
      </c>
      <c r="Z154" s="278">
        <f t="shared" si="93"/>
        <v>2785933838.2970901</v>
      </c>
      <c r="AA154" s="278">
        <f t="shared" si="102"/>
        <v>2957764141.4425163</v>
      </c>
      <c r="AB154" s="278"/>
      <c r="AC154" s="216" t="str">
        <f t="shared" si="94"/>
        <v>BERTAHAP</v>
      </c>
      <c r="AD154" s="296">
        <f t="shared" si="95"/>
        <v>0</v>
      </c>
      <c r="AE154" s="297">
        <v>2</v>
      </c>
      <c r="AF154" s="298"/>
      <c r="AG154" s="278" t="e">
        <f>IF(AF154&gt;#REF!,"LB","KR")</f>
        <v>#REF!</v>
      </c>
      <c r="AH154" s="298">
        <f t="shared" si="137"/>
        <v>2412085000</v>
      </c>
      <c r="AI154" s="298">
        <f t="shared" si="137"/>
        <v>2718805000</v>
      </c>
      <c r="AJ154" s="298">
        <f t="shared" si="137"/>
        <v>2886495000</v>
      </c>
      <c r="AK154" s="299">
        <f t="shared" si="137"/>
        <v>3064528000</v>
      </c>
      <c r="AL154" s="299">
        <f t="shared" si="137"/>
        <v>2886495000</v>
      </c>
      <c r="AM154" s="298">
        <f t="shared" si="137"/>
        <v>3064528000</v>
      </c>
      <c r="AN154" s="298">
        <f t="shared" si="134"/>
        <v>3253541000</v>
      </c>
      <c r="AO154" s="26"/>
      <c r="AP154" s="26"/>
      <c r="AQ154" s="300">
        <f t="shared" si="96"/>
        <v>-1248563.1177999973</v>
      </c>
      <c r="AR154" s="301"/>
      <c r="AS154" s="136"/>
      <c r="AT154" s="136"/>
      <c r="AU154" s="13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  <c r="BL154" s="26"/>
      <c r="BM154" s="26"/>
      <c r="BN154" s="26"/>
      <c r="BO154" s="26"/>
      <c r="BP154" s="26"/>
      <c r="BQ154" s="26"/>
      <c r="BR154" s="26"/>
      <c r="BS154" s="311">
        <v>32</v>
      </c>
      <c r="BT154" s="304" t="s">
        <v>147</v>
      </c>
      <c r="BU154" s="304" t="str">
        <f>F133</f>
        <v>2BR-3</v>
      </c>
      <c r="BV154" s="305" t="str">
        <f>D133</f>
        <v>03</v>
      </c>
      <c r="BW154" s="306">
        <f>G133</f>
        <v>85</v>
      </c>
      <c r="BX154" s="306">
        <f>H133</f>
        <v>74</v>
      </c>
      <c r="BY154" s="307">
        <f>O133</f>
        <v>28870662.503600005</v>
      </c>
      <c r="BZ154" s="307">
        <f t="shared" ref="BZ154:CC155" si="143">AH133</f>
        <v>1963826000</v>
      </c>
      <c r="CA154" s="307">
        <f t="shared" si="143"/>
        <v>2213546000</v>
      </c>
      <c r="CB154" s="307">
        <f t="shared" si="143"/>
        <v>2350072000</v>
      </c>
      <c r="CC154" s="307">
        <f t="shared" si="143"/>
        <v>2495020000</v>
      </c>
      <c r="CD154" s="307">
        <f>AN133</f>
        <v>2648907000</v>
      </c>
      <c r="CE154" s="26">
        <v>4</v>
      </c>
      <c r="CF154" s="269">
        <f t="shared" si="104"/>
        <v>3059685000</v>
      </c>
      <c r="CG154" s="229">
        <f t="shared" si="104"/>
        <v>3248400000</v>
      </c>
      <c r="CH154" s="45">
        <f t="shared" si="97"/>
        <v>45895275</v>
      </c>
      <c r="CI154" s="45">
        <f t="shared" si="98"/>
        <v>32484000</v>
      </c>
      <c r="CJ154" s="48">
        <f t="shared" si="99"/>
        <v>72162375</v>
      </c>
      <c r="CK154" s="308">
        <f t="shared" si="100"/>
        <v>63844333.333333336</v>
      </c>
    </row>
    <row r="155" spans="1:89" x14ac:dyDescent="0.2">
      <c r="A155" s="3">
        <f t="shared" si="101"/>
        <v>116</v>
      </c>
      <c r="B155" s="288">
        <v>8</v>
      </c>
      <c r="C155" s="289" t="s">
        <v>168</v>
      </c>
      <c r="D155" s="288">
        <v>17</v>
      </c>
      <c r="E155" s="291"/>
      <c r="F155" s="267" t="s">
        <v>66</v>
      </c>
      <c r="G155" s="292">
        <f t="shared" si="76"/>
        <v>85</v>
      </c>
      <c r="H155" s="292">
        <f t="shared" si="77"/>
        <v>74</v>
      </c>
      <c r="I155" s="293">
        <f t="shared" si="78"/>
        <v>26966806</v>
      </c>
      <c r="J155" s="293">
        <f t="shared" si="79"/>
        <v>1</v>
      </c>
      <c r="K155" s="294">
        <f t="shared" si="80"/>
        <v>1.06</v>
      </c>
      <c r="L155" s="337">
        <f t="shared" si="141"/>
        <v>1.02</v>
      </c>
      <c r="M155" s="278">
        <f t="shared" si="82"/>
        <v>24364489.972377934</v>
      </c>
      <c r="N155" s="278">
        <f t="shared" si="83"/>
        <v>27462673.064623922</v>
      </c>
      <c r="O155" s="278">
        <f t="shared" si="84"/>
        <v>29156510.647200003</v>
      </c>
      <c r="P155" s="278">
        <f t="shared" si="85"/>
        <v>30954820.425523225</v>
      </c>
      <c r="Q155" s="75">
        <f t="shared" si="86"/>
        <v>29156510.647200003</v>
      </c>
      <c r="R155" s="278">
        <f t="shared" si="86"/>
        <v>30954820.425523225</v>
      </c>
      <c r="S155" s="278">
        <f t="shared" si="87"/>
        <v>32864046.016027961</v>
      </c>
      <c r="T155" s="278"/>
      <c r="U155" s="278">
        <f t="shared" si="88"/>
        <v>1802972257.9559672</v>
      </c>
      <c r="V155" s="278">
        <f t="shared" si="89"/>
        <v>2032237806.7821703</v>
      </c>
      <c r="W155" s="278">
        <f t="shared" si="90"/>
        <v>2157581787.8928003</v>
      </c>
      <c r="X155" s="75">
        <f t="shared" si="91"/>
        <v>2290656711.4887185</v>
      </c>
      <c r="Y155" s="75">
        <f t="shared" si="92"/>
        <v>2157581787.8928003</v>
      </c>
      <c r="Z155" s="278">
        <f t="shared" si="93"/>
        <v>2290656711.4887185</v>
      </c>
      <c r="AA155" s="278">
        <f t="shared" si="102"/>
        <v>2431939405.186069</v>
      </c>
      <c r="AB155" s="278"/>
      <c r="AC155" s="216" t="str">
        <f t="shared" si="94"/>
        <v>BERTAHAP</v>
      </c>
      <c r="AD155" s="296">
        <f t="shared" si="95"/>
        <v>0</v>
      </c>
      <c r="AE155" s="297">
        <v>2</v>
      </c>
      <c r="AF155" s="298"/>
      <c r="AG155" s="278" t="e">
        <f>IF(AF155&gt;#REF!,"LB","KR")</f>
        <v>#REF!</v>
      </c>
      <c r="AH155" s="298">
        <f t="shared" si="137"/>
        <v>1983270000</v>
      </c>
      <c r="AI155" s="298">
        <f t="shared" si="137"/>
        <v>2235462000</v>
      </c>
      <c r="AJ155" s="298">
        <f t="shared" si="137"/>
        <v>2373340000</v>
      </c>
      <c r="AK155" s="299">
        <f t="shared" si="137"/>
        <v>2519723000</v>
      </c>
      <c r="AL155" s="299">
        <f t="shared" si="137"/>
        <v>2373340000</v>
      </c>
      <c r="AM155" s="298">
        <f t="shared" si="137"/>
        <v>2519723000</v>
      </c>
      <c r="AN155" s="298">
        <f t="shared" si="134"/>
        <v>2675134000</v>
      </c>
      <c r="AO155" s="26"/>
      <c r="AP155" s="26"/>
      <c r="AQ155" s="300">
        <f t="shared" si="96"/>
        <v>-1248563.1177999973</v>
      </c>
      <c r="AR155" s="301"/>
      <c r="AS155" s="136"/>
      <c r="AT155" s="136"/>
      <c r="AU155" s="13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  <c r="BK155" s="26"/>
      <c r="BL155" s="26"/>
      <c r="BM155" s="26"/>
      <c r="BN155" s="26"/>
      <c r="BO155" s="26"/>
      <c r="BP155" s="26"/>
      <c r="BQ155" s="26"/>
      <c r="BR155" s="26"/>
      <c r="BS155" s="311"/>
      <c r="BT155" s="304"/>
      <c r="BU155" s="304" t="str">
        <f>F134</f>
        <v>2BR-9</v>
      </c>
      <c r="BV155" s="305" t="str">
        <f>D134</f>
        <v>09</v>
      </c>
      <c r="BW155" s="306">
        <f>G134</f>
        <v>101</v>
      </c>
      <c r="BX155" s="306">
        <f>H134</f>
        <v>90</v>
      </c>
      <c r="BY155" s="307">
        <f>O134</f>
        <v>28870662.503600005</v>
      </c>
      <c r="BZ155" s="307">
        <f t="shared" si="143"/>
        <v>2388437000</v>
      </c>
      <c r="CA155" s="307">
        <f t="shared" si="143"/>
        <v>2692150000</v>
      </c>
      <c r="CB155" s="307">
        <f t="shared" si="143"/>
        <v>2858196000</v>
      </c>
      <c r="CC155" s="307">
        <f t="shared" si="143"/>
        <v>3034483000</v>
      </c>
      <c r="CD155" s="307">
        <f>AN134</f>
        <v>3221644000</v>
      </c>
      <c r="CE155" s="26"/>
      <c r="CF155" s="269">
        <f t="shared" si="104"/>
        <v>2515741000</v>
      </c>
      <c r="CG155" s="229">
        <f t="shared" si="104"/>
        <v>2670907000</v>
      </c>
      <c r="CH155" s="45">
        <f t="shared" si="97"/>
        <v>37736115</v>
      </c>
      <c r="CI155" s="45">
        <f t="shared" si="98"/>
        <v>26709070</v>
      </c>
      <c r="CJ155" s="48">
        <f t="shared" si="99"/>
        <v>59333500</v>
      </c>
      <c r="CK155" s="308">
        <f t="shared" si="100"/>
        <v>52494229.166666664</v>
      </c>
    </row>
    <row r="156" spans="1:89" x14ac:dyDescent="0.2">
      <c r="A156" s="3">
        <f t="shared" si="101"/>
        <v>117</v>
      </c>
      <c r="B156" s="288">
        <v>9</v>
      </c>
      <c r="C156" s="289" t="s">
        <v>168</v>
      </c>
      <c r="D156" s="288">
        <v>19</v>
      </c>
      <c r="E156" s="291"/>
      <c r="F156" s="267" t="s">
        <v>77</v>
      </c>
      <c r="G156" s="292">
        <f t="shared" si="76"/>
        <v>138</v>
      </c>
      <c r="H156" s="292">
        <f t="shared" si="77"/>
        <v>120</v>
      </c>
      <c r="I156" s="293">
        <f t="shared" si="78"/>
        <v>26966806</v>
      </c>
      <c r="J156" s="293">
        <f t="shared" si="79"/>
        <v>1</v>
      </c>
      <c r="K156" s="294">
        <f t="shared" si="80"/>
        <v>1.06</v>
      </c>
      <c r="L156" s="337">
        <f t="shared" si="141"/>
        <v>1.02</v>
      </c>
      <c r="M156" s="278">
        <f t="shared" si="82"/>
        <v>24364489.972377934</v>
      </c>
      <c r="N156" s="278">
        <f t="shared" si="83"/>
        <v>27462673.064623922</v>
      </c>
      <c r="O156" s="278">
        <f t="shared" si="84"/>
        <v>29156510.647200003</v>
      </c>
      <c r="P156" s="278">
        <f t="shared" si="85"/>
        <v>30954820.425523225</v>
      </c>
      <c r="Q156" s="75">
        <f t="shared" si="86"/>
        <v>29156510.647200003</v>
      </c>
      <c r="R156" s="278">
        <f t="shared" si="86"/>
        <v>30954820.425523225</v>
      </c>
      <c r="S156" s="278">
        <f t="shared" si="87"/>
        <v>32864046.016027961</v>
      </c>
      <c r="T156" s="278"/>
      <c r="U156" s="278">
        <f t="shared" si="88"/>
        <v>2923738796.6853518</v>
      </c>
      <c r="V156" s="278">
        <f t="shared" si="89"/>
        <v>3295520767.7548704</v>
      </c>
      <c r="W156" s="278">
        <f t="shared" si="90"/>
        <v>3498781277.6640005</v>
      </c>
      <c r="X156" s="75">
        <f t="shared" si="91"/>
        <v>3714578451.0627871</v>
      </c>
      <c r="Y156" s="75">
        <f t="shared" si="92"/>
        <v>3498781277.6640005</v>
      </c>
      <c r="Z156" s="278">
        <f t="shared" si="93"/>
        <v>3714578451.0627871</v>
      </c>
      <c r="AA156" s="278">
        <f t="shared" si="102"/>
        <v>3943685521.9233551</v>
      </c>
      <c r="AB156" s="278"/>
      <c r="AC156" s="216" t="str">
        <f t="shared" si="94"/>
        <v>BERTAHAP</v>
      </c>
      <c r="AD156" s="296">
        <f t="shared" si="95"/>
        <v>0</v>
      </c>
      <c r="AE156" s="297">
        <v>2</v>
      </c>
      <c r="AF156" s="298"/>
      <c r="AG156" s="278" t="e">
        <f>IF(AF156&gt;#REF!,"LB","KR")</f>
        <v>#REF!</v>
      </c>
      <c r="AH156" s="298">
        <f t="shared" si="137"/>
        <v>3216113000</v>
      </c>
      <c r="AI156" s="298">
        <f t="shared" si="137"/>
        <v>3625073000</v>
      </c>
      <c r="AJ156" s="298">
        <f t="shared" si="137"/>
        <v>3848660000</v>
      </c>
      <c r="AK156" s="299">
        <f t="shared" si="137"/>
        <v>4086037000</v>
      </c>
      <c r="AL156" s="299">
        <f t="shared" si="137"/>
        <v>3848660000</v>
      </c>
      <c r="AM156" s="298">
        <f t="shared" si="137"/>
        <v>4086037000</v>
      </c>
      <c r="AN156" s="298">
        <f t="shared" si="134"/>
        <v>4338055000</v>
      </c>
      <c r="AO156" s="26"/>
      <c r="AP156" s="26"/>
      <c r="AQ156" s="300">
        <f t="shared" si="96"/>
        <v>-1248563.1177999973</v>
      </c>
      <c r="AR156" s="301"/>
      <c r="AS156" s="136"/>
      <c r="AT156" s="136"/>
      <c r="AU156" s="13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  <c r="BL156" s="26"/>
      <c r="BM156" s="26"/>
      <c r="BN156" s="26"/>
      <c r="BO156" s="26"/>
      <c r="BP156" s="26"/>
      <c r="BQ156" s="26"/>
      <c r="BR156" s="26"/>
      <c r="BS156" s="311">
        <v>33</v>
      </c>
      <c r="BT156" s="328" t="s">
        <v>60</v>
      </c>
      <c r="BU156" s="304" t="str">
        <f>F183</f>
        <v>2BR-17</v>
      </c>
      <c r="BV156" s="305">
        <f>D183</f>
        <v>17</v>
      </c>
      <c r="BW156" s="306">
        <f>G183</f>
        <v>85</v>
      </c>
      <c r="BX156" s="306">
        <f>H183</f>
        <v>74</v>
      </c>
      <c r="BY156" s="307">
        <f>O183</f>
        <v>28870662.503600005</v>
      </c>
      <c r="BZ156" s="307">
        <f>AH183</f>
        <v>1963826000</v>
      </c>
      <c r="CA156" s="307">
        <f>AI183</f>
        <v>2213546000</v>
      </c>
      <c r="CB156" s="307">
        <f>AJ183</f>
        <v>2350072000</v>
      </c>
      <c r="CC156" s="307">
        <f>AK183</f>
        <v>2495020000</v>
      </c>
      <c r="CD156" s="307">
        <f>AN183</f>
        <v>2648907000</v>
      </c>
      <c r="CE156" s="26">
        <v>1</v>
      </c>
      <c r="CF156" s="269">
        <f t="shared" si="104"/>
        <v>4079580000</v>
      </c>
      <c r="CG156" s="229">
        <f t="shared" si="104"/>
        <v>4331200000</v>
      </c>
      <c r="CH156" s="45">
        <f t="shared" si="97"/>
        <v>61193700</v>
      </c>
      <c r="CI156" s="45">
        <f t="shared" si="98"/>
        <v>43312000</v>
      </c>
      <c r="CJ156" s="48">
        <f t="shared" si="99"/>
        <v>96216500</v>
      </c>
      <c r="CK156" s="308">
        <f t="shared" si="100"/>
        <v>85125770.833333328</v>
      </c>
    </row>
    <row r="157" spans="1:89" x14ac:dyDescent="0.2">
      <c r="A157" s="3">
        <f t="shared" si="101"/>
        <v>118</v>
      </c>
      <c r="B157" s="288">
        <v>10</v>
      </c>
      <c r="C157" s="289" t="s">
        <v>168</v>
      </c>
      <c r="D157" s="288">
        <v>21</v>
      </c>
      <c r="E157" s="291"/>
      <c r="F157" s="267" t="s">
        <v>83</v>
      </c>
      <c r="G157" s="292">
        <f t="shared" si="76"/>
        <v>132</v>
      </c>
      <c r="H157" s="292">
        <f t="shared" si="77"/>
        <v>112</v>
      </c>
      <c r="I157" s="293">
        <f t="shared" si="78"/>
        <v>26966806</v>
      </c>
      <c r="J157" s="293">
        <f t="shared" si="79"/>
        <v>3</v>
      </c>
      <c r="K157" s="294">
        <f t="shared" si="80"/>
        <v>1.1000000000000001</v>
      </c>
      <c r="L157" s="337">
        <f t="shared" si="141"/>
        <v>1.02</v>
      </c>
      <c r="M157" s="278">
        <f t="shared" si="82"/>
        <v>25283904.688316725</v>
      </c>
      <c r="N157" s="278">
        <f t="shared" si="83"/>
        <v>28499000.350081429</v>
      </c>
      <c r="O157" s="278">
        <f t="shared" si="84"/>
        <v>30256756.332000002</v>
      </c>
      <c r="P157" s="278">
        <f t="shared" si="85"/>
        <v>32122926.856675044</v>
      </c>
      <c r="Q157" s="75">
        <f t="shared" si="86"/>
        <v>30256756.332000002</v>
      </c>
      <c r="R157" s="278">
        <f t="shared" si="86"/>
        <v>32122926.856675044</v>
      </c>
      <c r="S157" s="278">
        <f t="shared" si="87"/>
        <v>34104198.695878074</v>
      </c>
      <c r="T157" s="278"/>
      <c r="U157" s="278">
        <f t="shared" si="88"/>
        <v>2831797325.0914731</v>
      </c>
      <c r="V157" s="278">
        <f t="shared" si="89"/>
        <v>3191888039.2091198</v>
      </c>
      <c r="W157" s="278">
        <f t="shared" si="90"/>
        <v>3388756709.184</v>
      </c>
      <c r="X157" s="75">
        <f t="shared" si="91"/>
        <v>3597767807.9476051</v>
      </c>
      <c r="Y157" s="75">
        <f t="shared" si="92"/>
        <v>3388756709.184</v>
      </c>
      <c r="Z157" s="278">
        <f t="shared" si="93"/>
        <v>3597767807.9476051</v>
      </c>
      <c r="AA157" s="278">
        <f t="shared" si="102"/>
        <v>3819670253.938344</v>
      </c>
      <c r="AB157" s="278"/>
      <c r="AC157" s="216" t="str">
        <f t="shared" si="94"/>
        <v>BERTAHAP</v>
      </c>
      <c r="AD157" s="296">
        <f t="shared" si="95"/>
        <v>0</v>
      </c>
      <c r="AE157" s="297">
        <v>2</v>
      </c>
      <c r="AF157" s="298"/>
      <c r="AG157" s="278" t="e">
        <f>IF(AF157&gt;#REF!,"LB","KR")</f>
        <v>#REF!</v>
      </c>
      <c r="AH157" s="298">
        <f t="shared" si="137"/>
        <v>3114978000</v>
      </c>
      <c r="AI157" s="298">
        <f t="shared" si="137"/>
        <v>3511077000</v>
      </c>
      <c r="AJ157" s="298">
        <f t="shared" si="137"/>
        <v>3727633000</v>
      </c>
      <c r="AK157" s="299">
        <f t="shared" si="137"/>
        <v>3957545000</v>
      </c>
      <c r="AL157" s="299">
        <f t="shared" si="137"/>
        <v>3727633000</v>
      </c>
      <c r="AM157" s="298">
        <f t="shared" si="137"/>
        <v>3957545000</v>
      </c>
      <c r="AN157" s="298">
        <f t="shared" si="134"/>
        <v>4201638000</v>
      </c>
      <c r="AO157" s="26"/>
      <c r="AP157" s="26"/>
      <c r="AQ157" s="300">
        <f t="shared" si="96"/>
        <v>-148317.43299999833</v>
      </c>
      <c r="AR157" s="301"/>
      <c r="AS157" s="136"/>
      <c r="AT157" s="136"/>
      <c r="AU157" s="13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26"/>
      <c r="BM157" s="26"/>
      <c r="BN157" s="26"/>
      <c r="BO157" s="26"/>
      <c r="BP157" s="26"/>
      <c r="BQ157" s="26"/>
      <c r="BR157" s="26"/>
      <c r="BS157" s="311">
        <v>34</v>
      </c>
      <c r="BT157" s="328" t="s">
        <v>64</v>
      </c>
      <c r="BU157" s="304" t="str">
        <f t="shared" ref="BU157:BU164" si="144">F193</f>
        <v>2BR-3</v>
      </c>
      <c r="BV157" s="305" t="str">
        <f t="shared" ref="BV157:BV164" si="145">D193</f>
        <v>03</v>
      </c>
      <c r="BW157" s="306">
        <f t="shared" ref="BW157:BX164" si="146">G193</f>
        <v>85</v>
      </c>
      <c r="BX157" s="306">
        <f t="shared" si="146"/>
        <v>74</v>
      </c>
      <c r="BY157" s="307">
        <f t="shared" ref="BY157:BY164" si="147">O193</f>
        <v>29442358.790800005</v>
      </c>
      <c r="BZ157" s="307">
        <f t="shared" ref="BZ157:CC164" si="148">AH193</f>
        <v>2002714000</v>
      </c>
      <c r="CA157" s="307">
        <f t="shared" si="148"/>
        <v>2257378000</v>
      </c>
      <c r="CB157" s="307">
        <f t="shared" si="148"/>
        <v>2396609000</v>
      </c>
      <c r="CC157" s="307">
        <f t="shared" si="148"/>
        <v>2544426000</v>
      </c>
      <c r="CD157" s="307">
        <f t="shared" ref="CD157:CD164" si="149">AN193</f>
        <v>2701361000</v>
      </c>
      <c r="CE157" s="26">
        <v>8</v>
      </c>
      <c r="CF157" s="269">
        <f t="shared" si="104"/>
        <v>3951291000</v>
      </c>
      <c r="CG157" s="229">
        <f t="shared" si="104"/>
        <v>4194998000</v>
      </c>
      <c r="CH157" s="45">
        <f t="shared" si="97"/>
        <v>59269365</v>
      </c>
      <c r="CI157" s="45">
        <f t="shared" si="98"/>
        <v>41949980</v>
      </c>
      <c r="CJ157" s="48">
        <f t="shared" si="99"/>
        <v>93190825</v>
      </c>
      <c r="CK157" s="308">
        <f t="shared" si="100"/>
        <v>82448854.166666672</v>
      </c>
    </row>
    <row r="158" spans="1:89" x14ac:dyDescent="0.2">
      <c r="A158" s="3">
        <f t="shared" si="101"/>
        <v>119</v>
      </c>
      <c r="B158" s="288">
        <v>1</v>
      </c>
      <c r="C158" s="289" t="s">
        <v>170</v>
      </c>
      <c r="D158" s="290" t="s">
        <v>18</v>
      </c>
      <c r="E158" s="291"/>
      <c r="F158" s="267" t="s">
        <v>71</v>
      </c>
      <c r="G158" s="292">
        <f t="shared" si="76"/>
        <v>175</v>
      </c>
      <c r="H158" s="292">
        <f t="shared" si="77"/>
        <v>156</v>
      </c>
      <c r="I158" s="293">
        <f t="shared" si="78"/>
        <v>26966806</v>
      </c>
      <c r="J158" s="293">
        <f t="shared" si="79"/>
        <v>5</v>
      </c>
      <c r="K158" s="294">
        <f t="shared" si="80"/>
        <v>1.08</v>
      </c>
      <c r="L158" s="295">
        <f t="shared" ref="L158:L167" si="150">SUMIF($AN$4:$AN$22,D158,$AT$4:$AT$22)</f>
        <v>1.01</v>
      </c>
      <c r="M158" s="278">
        <f t="shared" si="82"/>
        <v>24580822.846716471</v>
      </c>
      <c r="N158" s="278">
        <f t="shared" si="83"/>
        <v>27706514.778849214</v>
      </c>
      <c r="O158" s="278">
        <f t="shared" si="84"/>
        <v>29415391.9848</v>
      </c>
      <c r="P158" s="278">
        <f t="shared" si="85"/>
        <v>31229668.997558944</v>
      </c>
      <c r="Q158" s="75">
        <f t="shared" si="86"/>
        <v>29415391.9848</v>
      </c>
      <c r="R158" s="278">
        <f t="shared" si="86"/>
        <v>31229668.997558944</v>
      </c>
      <c r="S158" s="278">
        <f t="shared" si="87"/>
        <v>33155846.646580923</v>
      </c>
      <c r="T158" s="278"/>
      <c r="U158" s="278">
        <f t="shared" si="88"/>
        <v>3834608364.0877695</v>
      </c>
      <c r="V158" s="278">
        <f t="shared" si="89"/>
        <v>4322216305.5004778</v>
      </c>
      <c r="W158" s="278">
        <f t="shared" si="90"/>
        <v>4588801149.6288004</v>
      </c>
      <c r="X158" s="75">
        <f t="shared" si="91"/>
        <v>4871828363.619195</v>
      </c>
      <c r="Y158" s="75">
        <f t="shared" si="92"/>
        <v>4588801149.6288004</v>
      </c>
      <c r="Z158" s="278">
        <f t="shared" si="93"/>
        <v>4871828363.619195</v>
      </c>
      <c r="AA158" s="278">
        <f t="shared" si="102"/>
        <v>5172312076.8666239</v>
      </c>
      <c r="AB158" s="278"/>
      <c r="AC158" s="216" t="str">
        <f t="shared" si="94"/>
        <v>BERTAHAP</v>
      </c>
      <c r="AD158" s="296">
        <f t="shared" si="95"/>
        <v>0</v>
      </c>
      <c r="AE158" s="297">
        <v>2</v>
      </c>
      <c r="AF158" s="298"/>
      <c r="AG158" s="278" t="e">
        <f>IF(AF158&gt;#REF!,"LB","KR")</f>
        <v>#REF!</v>
      </c>
      <c r="AH158" s="298">
        <f t="shared" si="137"/>
        <v>4218070000</v>
      </c>
      <c r="AI158" s="298">
        <f t="shared" si="137"/>
        <v>4754438000</v>
      </c>
      <c r="AJ158" s="298">
        <f t="shared" si="137"/>
        <v>5047682000</v>
      </c>
      <c r="AK158" s="299">
        <f t="shared" si="137"/>
        <v>5359012000</v>
      </c>
      <c r="AL158" s="299">
        <f t="shared" si="137"/>
        <v>5047682000</v>
      </c>
      <c r="AM158" s="298">
        <f t="shared" si="137"/>
        <v>5359012000</v>
      </c>
      <c r="AN158" s="298">
        <f t="shared" si="134"/>
        <v>5689544000</v>
      </c>
      <c r="AO158" s="26"/>
      <c r="AP158" s="26"/>
      <c r="AQ158" s="300">
        <f t="shared" si="96"/>
        <v>-989681.78020000085</v>
      </c>
      <c r="AR158" s="301"/>
      <c r="AS158" s="136"/>
      <c r="AT158" s="136"/>
      <c r="AU158" s="13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  <c r="BL158" s="26"/>
      <c r="BM158" s="26"/>
      <c r="BN158" s="26"/>
      <c r="BO158" s="26"/>
      <c r="BP158" s="26"/>
      <c r="BQ158" s="26"/>
      <c r="BR158" s="26"/>
      <c r="BS158" s="311"/>
      <c r="BT158" s="328"/>
      <c r="BU158" s="304" t="str">
        <f t="shared" si="144"/>
        <v>2BR-5</v>
      </c>
      <c r="BV158" s="305" t="str">
        <f t="shared" si="145"/>
        <v>05</v>
      </c>
      <c r="BW158" s="306">
        <f t="shared" si="146"/>
        <v>85</v>
      </c>
      <c r="BX158" s="306">
        <f t="shared" si="146"/>
        <v>74</v>
      </c>
      <c r="BY158" s="307">
        <f t="shared" si="147"/>
        <v>29442358.790800005</v>
      </c>
      <c r="BZ158" s="307">
        <f t="shared" si="148"/>
        <v>2002714000</v>
      </c>
      <c r="CA158" s="307">
        <f t="shared" si="148"/>
        <v>2257378000</v>
      </c>
      <c r="CB158" s="307">
        <f t="shared" si="148"/>
        <v>2396609000</v>
      </c>
      <c r="CC158" s="307">
        <f t="shared" si="148"/>
        <v>2544426000</v>
      </c>
      <c r="CD158" s="307">
        <f t="shared" si="149"/>
        <v>2701361000</v>
      </c>
      <c r="CE158" s="26"/>
      <c r="CF158" s="269">
        <f t="shared" si="104"/>
        <v>5350543000</v>
      </c>
      <c r="CG158" s="229">
        <f t="shared" si="104"/>
        <v>5680553000</v>
      </c>
      <c r="CH158" s="45">
        <f t="shared" si="97"/>
        <v>80258145</v>
      </c>
      <c r="CI158" s="45">
        <f t="shared" si="98"/>
        <v>56805530</v>
      </c>
      <c r="CJ158" s="48">
        <f t="shared" si="99"/>
        <v>126192050</v>
      </c>
      <c r="CK158" s="308">
        <f t="shared" si="100"/>
        <v>111646083.33333333</v>
      </c>
    </row>
    <row r="159" spans="1:89" x14ac:dyDescent="0.2">
      <c r="A159" s="3">
        <f t="shared" si="101"/>
        <v>120</v>
      </c>
      <c r="B159" s="288">
        <v>2</v>
      </c>
      <c r="C159" s="289" t="s">
        <v>170</v>
      </c>
      <c r="D159" s="290" t="s">
        <v>28</v>
      </c>
      <c r="E159" s="291"/>
      <c r="F159" s="267" t="s">
        <v>73</v>
      </c>
      <c r="G159" s="292">
        <f t="shared" si="76"/>
        <v>85</v>
      </c>
      <c r="H159" s="292">
        <f t="shared" si="77"/>
        <v>74</v>
      </c>
      <c r="I159" s="293">
        <f t="shared" si="78"/>
        <v>26966806</v>
      </c>
      <c r="J159" s="293">
        <f t="shared" si="79"/>
        <v>1</v>
      </c>
      <c r="K159" s="294">
        <f t="shared" si="80"/>
        <v>1.06</v>
      </c>
      <c r="L159" s="295">
        <f t="shared" si="150"/>
        <v>1.01</v>
      </c>
      <c r="M159" s="278">
        <f t="shared" si="82"/>
        <v>24125622.423629135</v>
      </c>
      <c r="N159" s="278">
        <f t="shared" si="83"/>
        <v>27193431.171833493</v>
      </c>
      <c r="O159" s="278">
        <f t="shared" si="84"/>
        <v>28870662.503600005</v>
      </c>
      <c r="P159" s="278">
        <f t="shared" si="85"/>
        <v>30651341.793900453</v>
      </c>
      <c r="Q159" s="75">
        <f t="shared" si="86"/>
        <v>28870662.503600005</v>
      </c>
      <c r="R159" s="278">
        <f t="shared" si="86"/>
        <v>30651341.793900453</v>
      </c>
      <c r="S159" s="278">
        <f t="shared" si="87"/>
        <v>32541849.486459062</v>
      </c>
      <c r="T159" s="278"/>
      <c r="U159" s="278">
        <f t="shared" si="88"/>
        <v>1785296059.348556</v>
      </c>
      <c r="V159" s="278">
        <f t="shared" si="89"/>
        <v>2012313906.7156785</v>
      </c>
      <c r="W159" s="278">
        <f t="shared" si="90"/>
        <v>2136429025.2664003</v>
      </c>
      <c r="X159" s="75">
        <f t="shared" si="91"/>
        <v>2268199292.7486334</v>
      </c>
      <c r="Y159" s="75">
        <f t="shared" si="92"/>
        <v>2136429025.2664003</v>
      </c>
      <c r="Z159" s="278">
        <f t="shared" si="93"/>
        <v>2268199292.7486334</v>
      </c>
      <c r="AA159" s="278">
        <f t="shared" si="102"/>
        <v>2408096861.9979706</v>
      </c>
      <c r="AB159" s="278"/>
      <c r="AC159" s="216" t="str">
        <f t="shared" si="94"/>
        <v>BERTAHAP</v>
      </c>
      <c r="AD159" s="296">
        <f t="shared" si="95"/>
        <v>0</v>
      </c>
      <c r="AE159" s="297">
        <v>2</v>
      </c>
      <c r="AF159" s="298"/>
      <c r="AG159" s="278" t="e">
        <f>IF(AF159&gt;#REF!,"LB","KR")</f>
        <v>#REF!</v>
      </c>
      <c r="AH159" s="298">
        <f t="shared" si="137"/>
        <v>1963826000</v>
      </c>
      <c r="AI159" s="298">
        <f t="shared" si="137"/>
        <v>2213546000</v>
      </c>
      <c r="AJ159" s="298">
        <f t="shared" si="137"/>
        <v>2350072000</v>
      </c>
      <c r="AK159" s="299">
        <f t="shared" si="137"/>
        <v>2495020000</v>
      </c>
      <c r="AL159" s="299">
        <f t="shared" si="137"/>
        <v>2350072000</v>
      </c>
      <c r="AM159" s="298">
        <f t="shared" si="137"/>
        <v>2495020000</v>
      </c>
      <c r="AN159" s="298">
        <f t="shared" si="134"/>
        <v>2648907000</v>
      </c>
      <c r="AO159" s="26"/>
      <c r="AP159" s="26"/>
      <c r="AQ159" s="300">
        <f t="shared" si="96"/>
        <v>-1534411.2613999955</v>
      </c>
      <c r="AR159" s="301"/>
      <c r="AS159" s="136"/>
      <c r="AT159" s="136"/>
      <c r="AU159" s="13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  <c r="BL159" s="26"/>
      <c r="BM159" s="26"/>
      <c r="BN159" s="26"/>
      <c r="BO159" s="26"/>
      <c r="BP159" s="26"/>
      <c r="BQ159" s="26"/>
      <c r="BR159" s="26"/>
      <c r="BS159" s="311"/>
      <c r="BT159" s="304"/>
      <c r="BU159" s="304" t="str">
        <f t="shared" si="144"/>
        <v>2BR-7</v>
      </c>
      <c r="BV159" s="305" t="str">
        <f t="shared" si="145"/>
        <v>07</v>
      </c>
      <c r="BW159" s="306">
        <f t="shared" si="146"/>
        <v>101</v>
      </c>
      <c r="BX159" s="306">
        <f t="shared" si="146"/>
        <v>90</v>
      </c>
      <c r="BY159" s="307">
        <f t="shared" si="147"/>
        <v>29442358.790800005</v>
      </c>
      <c r="BZ159" s="307">
        <f t="shared" si="148"/>
        <v>2435733000</v>
      </c>
      <c r="CA159" s="307">
        <f t="shared" si="148"/>
        <v>2745460000</v>
      </c>
      <c r="CB159" s="307">
        <f t="shared" si="148"/>
        <v>2914794000</v>
      </c>
      <c r="CC159" s="307">
        <f t="shared" si="148"/>
        <v>3094572000</v>
      </c>
      <c r="CD159" s="307">
        <f t="shared" si="149"/>
        <v>3285439000</v>
      </c>
      <c r="CE159" s="26"/>
      <c r="CF159" s="269">
        <f t="shared" si="104"/>
        <v>2491077000</v>
      </c>
      <c r="CG159" s="229">
        <f t="shared" si="104"/>
        <v>2644722000</v>
      </c>
      <c r="CH159" s="45">
        <f t="shared" si="97"/>
        <v>37366155</v>
      </c>
      <c r="CI159" s="45">
        <f t="shared" si="98"/>
        <v>26447220</v>
      </c>
      <c r="CJ159" s="48">
        <f t="shared" si="99"/>
        <v>58751800</v>
      </c>
      <c r="CK159" s="308">
        <f t="shared" si="100"/>
        <v>51979583.333333336</v>
      </c>
    </row>
    <row r="160" spans="1:89" x14ac:dyDescent="0.2">
      <c r="A160" s="3">
        <f t="shared" si="101"/>
        <v>121</v>
      </c>
      <c r="B160" s="288">
        <v>3</v>
      </c>
      <c r="C160" s="289" t="s">
        <v>170</v>
      </c>
      <c r="D160" s="290" t="s">
        <v>31</v>
      </c>
      <c r="E160" s="291"/>
      <c r="F160" s="267" t="s">
        <v>55</v>
      </c>
      <c r="G160" s="292">
        <f t="shared" si="76"/>
        <v>85</v>
      </c>
      <c r="H160" s="292">
        <f t="shared" si="77"/>
        <v>74</v>
      </c>
      <c r="I160" s="293">
        <f t="shared" si="78"/>
        <v>26966806</v>
      </c>
      <c r="J160" s="293">
        <f t="shared" si="79"/>
        <v>1</v>
      </c>
      <c r="K160" s="294">
        <f t="shared" si="80"/>
        <v>1.06</v>
      </c>
      <c r="L160" s="295">
        <f t="shared" si="150"/>
        <v>1.01</v>
      </c>
      <c r="M160" s="278">
        <f t="shared" si="82"/>
        <v>24125622.423629135</v>
      </c>
      <c r="N160" s="278">
        <f t="shared" si="83"/>
        <v>27193431.171833493</v>
      </c>
      <c r="O160" s="278">
        <f t="shared" si="84"/>
        <v>28870662.503600005</v>
      </c>
      <c r="P160" s="278">
        <f t="shared" si="85"/>
        <v>30651341.793900453</v>
      </c>
      <c r="Q160" s="75">
        <f t="shared" si="86"/>
        <v>28870662.503600005</v>
      </c>
      <c r="R160" s="278">
        <f t="shared" si="86"/>
        <v>30651341.793900453</v>
      </c>
      <c r="S160" s="278">
        <f t="shared" si="87"/>
        <v>32541849.486459062</v>
      </c>
      <c r="T160" s="278"/>
      <c r="U160" s="278">
        <f t="shared" si="88"/>
        <v>1785296059.348556</v>
      </c>
      <c r="V160" s="278">
        <f t="shared" si="89"/>
        <v>2012313906.7156785</v>
      </c>
      <c r="W160" s="278">
        <f t="shared" si="90"/>
        <v>2136429025.2664003</v>
      </c>
      <c r="X160" s="75">
        <f t="shared" si="91"/>
        <v>2268199292.7486334</v>
      </c>
      <c r="Y160" s="75">
        <f t="shared" si="92"/>
        <v>2136429025.2664003</v>
      </c>
      <c r="Z160" s="278">
        <f t="shared" si="93"/>
        <v>2268199292.7486334</v>
      </c>
      <c r="AA160" s="278">
        <f t="shared" si="102"/>
        <v>2408096861.9979706</v>
      </c>
      <c r="AB160" s="278"/>
      <c r="AC160" s="216" t="str">
        <f t="shared" si="94"/>
        <v>BERTAHAP</v>
      </c>
      <c r="AD160" s="296">
        <f t="shared" si="95"/>
        <v>0</v>
      </c>
      <c r="AE160" s="297">
        <v>2</v>
      </c>
      <c r="AF160" s="298"/>
      <c r="AG160" s="278" t="e">
        <f>IF(AF160&gt;#REF!,"LB","KR")</f>
        <v>#REF!</v>
      </c>
      <c r="AH160" s="298">
        <f t="shared" si="137"/>
        <v>1963826000</v>
      </c>
      <c r="AI160" s="298">
        <f t="shared" si="137"/>
        <v>2213546000</v>
      </c>
      <c r="AJ160" s="298">
        <f t="shared" si="137"/>
        <v>2350072000</v>
      </c>
      <c r="AK160" s="299">
        <f t="shared" si="137"/>
        <v>2495020000</v>
      </c>
      <c r="AL160" s="299">
        <f t="shared" si="137"/>
        <v>2350072000</v>
      </c>
      <c r="AM160" s="298">
        <f t="shared" si="137"/>
        <v>2495020000</v>
      </c>
      <c r="AN160" s="298">
        <f t="shared" si="134"/>
        <v>2648907000</v>
      </c>
      <c r="AO160" s="26"/>
      <c r="AP160" s="26"/>
      <c r="AQ160" s="300">
        <f t="shared" si="96"/>
        <v>-1534411.2613999955</v>
      </c>
      <c r="AR160" s="301"/>
      <c r="AS160" s="136"/>
      <c r="AT160" s="136"/>
      <c r="AU160" s="13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  <c r="BK160" s="26"/>
      <c r="BL160" s="26"/>
      <c r="BM160" s="26"/>
      <c r="BN160" s="26"/>
      <c r="BO160" s="26"/>
      <c r="BP160" s="26"/>
      <c r="BQ160" s="26"/>
      <c r="BR160" s="26"/>
      <c r="BS160" s="311"/>
      <c r="BT160" s="304"/>
      <c r="BU160" s="304" t="str">
        <f t="shared" si="144"/>
        <v>2BR-9</v>
      </c>
      <c r="BV160" s="305" t="str">
        <f t="shared" si="145"/>
        <v>09</v>
      </c>
      <c r="BW160" s="306">
        <f t="shared" si="146"/>
        <v>101</v>
      </c>
      <c r="BX160" s="306">
        <f t="shared" si="146"/>
        <v>90</v>
      </c>
      <c r="BY160" s="307">
        <f t="shared" si="147"/>
        <v>29442358.790800005</v>
      </c>
      <c r="BZ160" s="307">
        <f t="shared" si="148"/>
        <v>2435733000</v>
      </c>
      <c r="CA160" s="307">
        <f t="shared" si="148"/>
        <v>2745460000</v>
      </c>
      <c r="CB160" s="307">
        <f t="shared" si="148"/>
        <v>2914794000</v>
      </c>
      <c r="CC160" s="307">
        <f t="shared" si="148"/>
        <v>3094572000</v>
      </c>
      <c r="CD160" s="307">
        <f t="shared" si="149"/>
        <v>3285439000</v>
      </c>
      <c r="CE160" s="26"/>
      <c r="CF160" s="269">
        <f t="shared" si="104"/>
        <v>2491077000</v>
      </c>
      <c r="CG160" s="229">
        <f t="shared" si="104"/>
        <v>2644722000</v>
      </c>
      <c r="CH160" s="45">
        <f t="shared" si="97"/>
        <v>37366155</v>
      </c>
      <c r="CI160" s="45">
        <f t="shared" si="98"/>
        <v>26447220</v>
      </c>
      <c r="CJ160" s="48">
        <f t="shared" si="99"/>
        <v>58751800</v>
      </c>
      <c r="CK160" s="308">
        <f t="shared" si="100"/>
        <v>51979583.333333336</v>
      </c>
    </row>
    <row r="161" spans="1:89" x14ac:dyDescent="0.2">
      <c r="A161" s="3">
        <f t="shared" si="101"/>
        <v>122</v>
      </c>
      <c r="B161" s="288">
        <v>4</v>
      </c>
      <c r="C161" s="289" t="s">
        <v>170</v>
      </c>
      <c r="D161" s="290" t="s">
        <v>37</v>
      </c>
      <c r="E161" s="291"/>
      <c r="F161" s="267" t="s">
        <v>57</v>
      </c>
      <c r="G161" s="292">
        <f t="shared" si="76"/>
        <v>101</v>
      </c>
      <c r="H161" s="292">
        <f t="shared" si="77"/>
        <v>90</v>
      </c>
      <c r="I161" s="293">
        <f t="shared" si="78"/>
        <v>26966806</v>
      </c>
      <c r="J161" s="293">
        <f t="shared" si="79"/>
        <v>1</v>
      </c>
      <c r="K161" s="294">
        <f t="shared" si="80"/>
        <v>1.06</v>
      </c>
      <c r="L161" s="295">
        <f t="shared" si="150"/>
        <v>1.01</v>
      </c>
      <c r="M161" s="278">
        <f t="shared" si="82"/>
        <v>24125622.423629135</v>
      </c>
      <c r="N161" s="278">
        <f t="shared" si="83"/>
        <v>27193431.171833493</v>
      </c>
      <c r="O161" s="278">
        <f t="shared" si="84"/>
        <v>28870662.503600005</v>
      </c>
      <c r="P161" s="278">
        <f t="shared" si="85"/>
        <v>30651341.793900453</v>
      </c>
      <c r="Q161" s="75">
        <f t="shared" si="86"/>
        <v>28870662.503600005</v>
      </c>
      <c r="R161" s="278">
        <f t="shared" si="86"/>
        <v>30651341.793900453</v>
      </c>
      <c r="S161" s="278">
        <f t="shared" si="87"/>
        <v>32541849.486459062</v>
      </c>
      <c r="T161" s="278"/>
      <c r="U161" s="278">
        <f t="shared" si="88"/>
        <v>2171306018.1266222</v>
      </c>
      <c r="V161" s="278">
        <f t="shared" si="89"/>
        <v>2447408805.4650145</v>
      </c>
      <c r="W161" s="278">
        <f t="shared" si="90"/>
        <v>2598359625.3240004</v>
      </c>
      <c r="X161" s="75">
        <f t="shared" si="91"/>
        <v>2758620761.4510407</v>
      </c>
      <c r="Y161" s="75">
        <f t="shared" si="92"/>
        <v>2598359625.3240004</v>
      </c>
      <c r="Z161" s="278">
        <f t="shared" si="93"/>
        <v>2758620761.4510407</v>
      </c>
      <c r="AA161" s="278">
        <f t="shared" si="102"/>
        <v>2928766453.7813153</v>
      </c>
      <c r="AB161" s="278"/>
      <c r="AC161" s="216" t="str">
        <f t="shared" si="94"/>
        <v>BERTAHAP</v>
      </c>
      <c r="AD161" s="296">
        <f t="shared" si="95"/>
        <v>0</v>
      </c>
      <c r="AE161" s="297">
        <v>2</v>
      </c>
      <c r="AF161" s="298"/>
      <c r="AG161" s="278" t="e">
        <f>IF(AF161&gt;#REF!,"LB","KR")</f>
        <v>#REF!</v>
      </c>
      <c r="AH161" s="298">
        <f t="shared" si="137"/>
        <v>2388437000</v>
      </c>
      <c r="AI161" s="298">
        <f t="shared" si="137"/>
        <v>2692150000</v>
      </c>
      <c r="AJ161" s="298">
        <f t="shared" si="137"/>
        <v>2858196000</v>
      </c>
      <c r="AK161" s="299">
        <f t="shared" si="137"/>
        <v>3034483000</v>
      </c>
      <c r="AL161" s="299">
        <f t="shared" si="137"/>
        <v>2858196000</v>
      </c>
      <c r="AM161" s="298">
        <f t="shared" si="137"/>
        <v>3034483000</v>
      </c>
      <c r="AN161" s="298">
        <f t="shared" si="134"/>
        <v>3221644000</v>
      </c>
      <c r="AO161" s="26"/>
      <c r="AP161" s="26"/>
      <c r="AQ161" s="300">
        <f t="shared" si="96"/>
        <v>-1534411.2613999955</v>
      </c>
      <c r="AR161" s="301"/>
      <c r="AS161" s="136"/>
      <c r="AT161" s="136"/>
      <c r="AU161" s="13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  <c r="BL161" s="26"/>
      <c r="BM161" s="26"/>
      <c r="BN161" s="26"/>
      <c r="BO161" s="26"/>
      <c r="BP161" s="26"/>
      <c r="BQ161" s="26"/>
      <c r="BR161" s="26"/>
      <c r="BS161" s="311"/>
      <c r="BT161" s="304"/>
      <c r="BU161" s="304" t="str">
        <f t="shared" si="144"/>
        <v>2BR-11</v>
      </c>
      <c r="BV161" s="305">
        <f t="shared" si="145"/>
        <v>11</v>
      </c>
      <c r="BW161" s="306">
        <f t="shared" si="146"/>
        <v>101</v>
      </c>
      <c r="BX161" s="306">
        <f t="shared" si="146"/>
        <v>90</v>
      </c>
      <c r="BY161" s="307">
        <f t="shared" si="147"/>
        <v>29442358.790800005</v>
      </c>
      <c r="BZ161" s="307">
        <f t="shared" si="148"/>
        <v>2435733000</v>
      </c>
      <c r="CA161" s="307">
        <f t="shared" si="148"/>
        <v>2745460000</v>
      </c>
      <c r="CB161" s="307">
        <f t="shared" si="148"/>
        <v>2914794000</v>
      </c>
      <c r="CC161" s="307">
        <f t="shared" si="148"/>
        <v>3094572000</v>
      </c>
      <c r="CD161" s="307">
        <f t="shared" si="149"/>
        <v>3285439000</v>
      </c>
      <c r="CE161" s="26"/>
      <c r="CF161" s="269">
        <f t="shared" si="104"/>
        <v>3029688000</v>
      </c>
      <c r="CG161" s="229">
        <f t="shared" si="104"/>
        <v>3216552000</v>
      </c>
      <c r="CH161" s="45">
        <f t="shared" si="97"/>
        <v>45445320</v>
      </c>
      <c r="CI161" s="45">
        <f t="shared" si="98"/>
        <v>32165520</v>
      </c>
      <c r="CJ161" s="48">
        <f t="shared" si="99"/>
        <v>71454900</v>
      </c>
      <c r="CK161" s="308">
        <f t="shared" si="100"/>
        <v>63218395.833333336</v>
      </c>
    </row>
    <row r="162" spans="1:89" x14ac:dyDescent="0.2">
      <c r="A162" s="3">
        <f t="shared" si="101"/>
        <v>123</v>
      </c>
      <c r="B162" s="288">
        <v>5</v>
      </c>
      <c r="C162" s="289" t="s">
        <v>170</v>
      </c>
      <c r="D162" s="290" t="s">
        <v>43</v>
      </c>
      <c r="E162" s="291"/>
      <c r="F162" s="267" t="s">
        <v>59</v>
      </c>
      <c r="G162" s="292">
        <f t="shared" si="76"/>
        <v>101</v>
      </c>
      <c r="H162" s="292">
        <f t="shared" si="77"/>
        <v>90</v>
      </c>
      <c r="I162" s="293">
        <f t="shared" si="78"/>
        <v>26966806</v>
      </c>
      <c r="J162" s="293">
        <f t="shared" si="79"/>
        <v>1</v>
      </c>
      <c r="K162" s="294">
        <f t="shared" si="80"/>
        <v>1.06</v>
      </c>
      <c r="L162" s="295">
        <f t="shared" si="150"/>
        <v>1.01</v>
      </c>
      <c r="M162" s="278">
        <f t="shared" si="82"/>
        <v>24125622.423629135</v>
      </c>
      <c r="N162" s="278">
        <f t="shared" si="83"/>
        <v>27193431.171833493</v>
      </c>
      <c r="O162" s="278">
        <f t="shared" si="84"/>
        <v>28870662.503600005</v>
      </c>
      <c r="P162" s="278">
        <f t="shared" si="85"/>
        <v>30651341.793900453</v>
      </c>
      <c r="Q162" s="75">
        <f t="shared" si="86"/>
        <v>28870662.503600005</v>
      </c>
      <c r="R162" s="278">
        <f t="shared" si="86"/>
        <v>30651341.793900453</v>
      </c>
      <c r="S162" s="278">
        <f t="shared" si="87"/>
        <v>32541849.486459062</v>
      </c>
      <c r="T162" s="278"/>
      <c r="U162" s="278">
        <f t="shared" si="88"/>
        <v>2171306018.1266222</v>
      </c>
      <c r="V162" s="278">
        <f t="shared" si="89"/>
        <v>2447408805.4650145</v>
      </c>
      <c r="W162" s="278">
        <f t="shared" si="90"/>
        <v>2598359625.3240004</v>
      </c>
      <c r="X162" s="75">
        <f t="shared" si="91"/>
        <v>2758620761.4510407</v>
      </c>
      <c r="Y162" s="75">
        <f t="shared" si="92"/>
        <v>2598359625.3240004</v>
      </c>
      <c r="Z162" s="278">
        <f t="shared" si="93"/>
        <v>2758620761.4510407</v>
      </c>
      <c r="AA162" s="278">
        <f t="shared" si="102"/>
        <v>2928766453.7813153</v>
      </c>
      <c r="AB162" s="278"/>
      <c r="AC162" s="216" t="str">
        <f t="shared" si="94"/>
        <v>BERTAHAP</v>
      </c>
      <c r="AD162" s="296">
        <f t="shared" si="95"/>
        <v>0</v>
      </c>
      <c r="AE162" s="297">
        <v>2</v>
      </c>
      <c r="AF162" s="298"/>
      <c r="AG162" s="278" t="e">
        <f>IF(AF162&gt;#REF!,"LB","KR")</f>
        <v>#REF!</v>
      </c>
      <c r="AH162" s="298">
        <f t="shared" si="137"/>
        <v>2388437000</v>
      </c>
      <c r="AI162" s="298">
        <f t="shared" si="137"/>
        <v>2692150000</v>
      </c>
      <c r="AJ162" s="298">
        <f t="shared" si="137"/>
        <v>2858196000</v>
      </c>
      <c r="AK162" s="299">
        <f t="shared" si="137"/>
        <v>3034483000</v>
      </c>
      <c r="AL162" s="299">
        <f t="shared" si="137"/>
        <v>2858196000</v>
      </c>
      <c r="AM162" s="298">
        <f t="shared" si="137"/>
        <v>3034483000</v>
      </c>
      <c r="AN162" s="298">
        <f t="shared" si="134"/>
        <v>3221644000</v>
      </c>
      <c r="AO162" s="26"/>
      <c r="AP162" s="26"/>
      <c r="AQ162" s="300">
        <f t="shared" si="96"/>
        <v>-1534411.2613999955</v>
      </c>
      <c r="AR162" s="301"/>
      <c r="AS162" s="136"/>
      <c r="AT162" s="136"/>
      <c r="AU162" s="13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  <c r="BL162" s="26"/>
      <c r="BM162" s="26"/>
      <c r="BN162" s="26"/>
      <c r="BO162" s="26"/>
      <c r="BP162" s="26"/>
      <c r="BQ162" s="26"/>
      <c r="BR162" s="26"/>
      <c r="BS162" s="311"/>
      <c r="BT162" s="304"/>
      <c r="BU162" s="304" t="str">
        <f t="shared" si="144"/>
        <v>2BR-15</v>
      </c>
      <c r="BV162" s="305">
        <f t="shared" si="145"/>
        <v>15</v>
      </c>
      <c r="BW162" s="306">
        <f t="shared" si="146"/>
        <v>101</v>
      </c>
      <c r="BX162" s="306">
        <f t="shared" si="146"/>
        <v>90</v>
      </c>
      <c r="BY162" s="307">
        <f t="shared" si="147"/>
        <v>29442358.790800005</v>
      </c>
      <c r="BZ162" s="307">
        <f t="shared" si="148"/>
        <v>2435733000</v>
      </c>
      <c r="CA162" s="307">
        <f t="shared" si="148"/>
        <v>2745460000</v>
      </c>
      <c r="CB162" s="307">
        <f t="shared" si="148"/>
        <v>2914794000</v>
      </c>
      <c r="CC162" s="307">
        <f t="shared" si="148"/>
        <v>3094572000</v>
      </c>
      <c r="CD162" s="307">
        <f t="shared" si="149"/>
        <v>3285439000</v>
      </c>
      <c r="CE162" s="26"/>
      <c r="CF162" s="269">
        <f t="shared" si="104"/>
        <v>3029688000</v>
      </c>
      <c r="CG162" s="229">
        <f t="shared" si="104"/>
        <v>3216552000</v>
      </c>
      <c r="CH162" s="45">
        <f t="shared" si="97"/>
        <v>45445320</v>
      </c>
      <c r="CI162" s="45">
        <f t="shared" si="98"/>
        <v>32165520</v>
      </c>
      <c r="CJ162" s="48">
        <f t="shared" si="99"/>
        <v>71454900</v>
      </c>
      <c r="CK162" s="308">
        <f t="shared" si="100"/>
        <v>63218395.833333336</v>
      </c>
    </row>
    <row r="163" spans="1:89" x14ac:dyDescent="0.2">
      <c r="A163" s="3">
        <f t="shared" si="101"/>
        <v>124</v>
      </c>
      <c r="B163" s="288">
        <v>6</v>
      </c>
      <c r="C163" s="289" t="s">
        <v>170</v>
      </c>
      <c r="D163" s="288">
        <v>11</v>
      </c>
      <c r="E163" s="291"/>
      <c r="F163" s="267" t="s">
        <v>61</v>
      </c>
      <c r="G163" s="292">
        <f t="shared" si="76"/>
        <v>101</v>
      </c>
      <c r="H163" s="292">
        <f t="shared" si="77"/>
        <v>90</v>
      </c>
      <c r="I163" s="293">
        <f t="shared" si="78"/>
        <v>26966806</v>
      </c>
      <c r="J163" s="293">
        <f t="shared" si="79"/>
        <v>1</v>
      </c>
      <c r="K163" s="294">
        <f t="shared" si="80"/>
        <v>1.06</v>
      </c>
      <c r="L163" s="295">
        <f t="shared" si="150"/>
        <v>1.01</v>
      </c>
      <c r="M163" s="278">
        <f t="shared" si="82"/>
        <v>24125622.423629135</v>
      </c>
      <c r="N163" s="278">
        <f t="shared" si="83"/>
        <v>27193431.171833493</v>
      </c>
      <c r="O163" s="278">
        <f t="shared" si="84"/>
        <v>28870662.503600005</v>
      </c>
      <c r="P163" s="278">
        <f t="shared" si="85"/>
        <v>30651341.793900453</v>
      </c>
      <c r="Q163" s="75">
        <f t="shared" si="86"/>
        <v>28870662.503600005</v>
      </c>
      <c r="R163" s="278">
        <f t="shared" si="86"/>
        <v>30651341.793900453</v>
      </c>
      <c r="S163" s="278">
        <f t="shared" si="87"/>
        <v>32541849.486459062</v>
      </c>
      <c r="T163" s="278"/>
      <c r="U163" s="278">
        <f t="shared" si="88"/>
        <v>2171306018.1266222</v>
      </c>
      <c r="V163" s="278">
        <f t="shared" si="89"/>
        <v>2447408805.4650145</v>
      </c>
      <c r="W163" s="278">
        <f t="shared" si="90"/>
        <v>2598359625.3240004</v>
      </c>
      <c r="X163" s="75">
        <f t="shared" si="91"/>
        <v>2758620761.4510407</v>
      </c>
      <c r="Y163" s="75">
        <f t="shared" si="92"/>
        <v>2598359625.3240004</v>
      </c>
      <c r="Z163" s="278">
        <f t="shared" si="93"/>
        <v>2758620761.4510407</v>
      </c>
      <c r="AA163" s="278">
        <f t="shared" si="102"/>
        <v>2928766453.7813153</v>
      </c>
      <c r="AB163" s="278"/>
      <c r="AC163" s="216" t="str">
        <f t="shared" si="94"/>
        <v>BERTAHAP</v>
      </c>
      <c r="AD163" s="296">
        <f t="shared" si="95"/>
        <v>0</v>
      </c>
      <c r="AE163" s="297">
        <v>2</v>
      </c>
      <c r="AF163" s="298"/>
      <c r="AG163" s="278" t="e">
        <f>IF(AF163&gt;#REF!,"LB","KR")</f>
        <v>#REF!</v>
      </c>
      <c r="AH163" s="298">
        <f t="shared" si="137"/>
        <v>2388437000</v>
      </c>
      <c r="AI163" s="298">
        <f t="shared" si="137"/>
        <v>2692150000</v>
      </c>
      <c r="AJ163" s="298">
        <f t="shared" si="137"/>
        <v>2858196000</v>
      </c>
      <c r="AK163" s="299">
        <f t="shared" si="137"/>
        <v>3034483000</v>
      </c>
      <c r="AL163" s="299">
        <f t="shared" si="137"/>
        <v>2858196000</v>
      </c>
      <c r="AM163" s="298">
        <f t="shared" si="137"/>
        <v>3034483000</v>
      </c>
      <c r="AN163" s="298">
        <f t="shared" si="134"/>
        <v>3221644000</v>
      </c>
      <c r="AO163" s="26"/>
      <c r="AP163" s="26"/>
      <c r="AQ163" s="300">
        <f t="shared" si="96"/>
        <v>-1534411.2613999955</v>
      </c>
      <c r="AR163" s="301"/>
      <c r="AS163" s="136"/>
      <c r="AT163" s="136"/>
      <c r="AU163" s="13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  <c r="BL163" s="26"/>
      <c r="BM163" s="26"/>
      <c r="BN163" s="26"/>
      <c r="BO163" s="26"/>
      <c r="BP163" s="26"/>
      <c r="BQ163" s="26"/>
      <c r="BR163" s="26"/>
      <c r="BS163" s="311"/>
      <c r="BT163" s="328"/>
      <c r="BU163" s="304" t="str">
        <f t="shared" si="144"/>
        <v>2BR-17</v>
      </c>
      <c r="BV163" s="305">
        <f t="shared" si="145"/>
        <v>17</v>
      </c>
      <c r="BW163" s="306">
        <f t="shared" si="146"/>
        <v>85</v>
      </c>
      <c r="BX163" s="306">
        <f t="shared" si="146"/>
        <v>74</v>
      </c>
      <c r="BY163" s="307">
        <f t="shared" si="147"/>
        <v>29442358.790800005</v>
      </c>
      <c r="BZ163" s="307">
        <f t="shared" si="148"/>
        <v>2002714000</v>
      </c>
      <c r="CA163" s="307">
        <f t="shared" si="148"/>
        <v>2257378000</v>
      </c>
      <c r="CB163" s="307">
        <f t="shared" si="148"/>
        <v>2396609000</v>
      </c>
      <c r="CC163" s="307">
        <f t="shared" si="148"/>
        <v>2544426000</v>
      </c>
      <c r="CD163" s="307">
        <f t="shared" si="149"/>
        <v>2701361000</v>
      </c>
      <c r="CE163" s="26"/>
      <c r="CF163" s="269">
        <f t="shared" si="104"/>
        <v>3029688000</v>
      </c>
      <c r="CG163" s="229">
        <f t="shared" si="104"/>
        <v>3216552000</v>
      </c>
      <c r="CH163" s="45">
        <f t="shared" si="97"/>
        <v>45445320</v>
      </c>
      <c r="CI163" s="45">
        <f t="shared" si="98"/>
        <v>32165520</v>
      </c>
      <c r="CJ163" s="48">
        <f t="shared" si="99"/>
        <v>71454900</v>
      </c>
      <c r="CK163" s="308">
        <f t="shared" si="100"/>
        <v>63218395.833333336</v>
      </c>
    </row>
    <row r="164" spans="1:89" x14ac:dyDescent="0.2">
      <c r="A164" s="3">
        <f t="shared" si="101"/>
        <v>125</v>
      </c>
      <c r="B164" s="288">
        <v>7</v>
      </c>
      <c r="C164" s="289" t="s">
        <v>170</v>
      </c>
      <c r="D164" s="288">
        <v>15</v>
      </c>
      <c r="E164" s="291"/>
      <c r="F164" s="267" t="s">
        <v>63</v>
      </c>
      <c r="G164" s="292">
        <f t="shared" si="76"/>
        <v>101</v>
      </c>
      <c r="H164" s="292">
        <f t="shared" si="77"/>
        <v>90</v>
      </c>
      <c r="I164" s="293">
        <f t="shared" si="78"/>
        <v>26966806</v>
      </c>
      <c r="J164" s="293">
        <f t="shared" si="79"/>
        <v>1</v>
      </c>
      <c r="K164" s="294">
        <f t="shared" si="80"/>
        <v>1.06</v>
      </c>
      <c r="L164" s="295">
        <f t="shared" si="150"/>
        <v>1.01</v>
      </c>
      <c r="M164" s="278">
        <f t="shared" si="82"/>
        <v>24125622.423629135</v>
      </c>
      <c r="N164" s="278">
        <f t="shared" si="83"/>
        <v>27193431.171833493</v>
      </c>
      <c r="O164" s="278">
        <f t="shared" si="84"/>
        <v>28870662.503600005</v>
      </c>
      <c r="P164" s="278">
        <f t="shared" si="85"/>
        <v>30651341.793900453</v>
      </c>
      <c r="Q164" s="75">
        <f t="shared" si="86"/>
        <v>28870662.503600005</v>
      </c>
      <c r="R164" s="278">
        <f t="shared" si="86"/>
        <v>30651341.793900453</v>
      </c>
      <c r="S164" s="278">
        <f t="shared" si="87"/>
        <v>32541849.486459062</v>
      </c>
      <c r="T164" s="278"/>
      <c r="U164" s="278">
        <f t="shared" si="88"/>
        <v>2171306018.1266222</v>
      </c>
      <c r="V164" s="278">
        <f t="shared" si="89"/>
        <v>2447408805.4650145</v>
      </c>
      <c r="W164" s="278">
        <f t="shared" si="90"/>
        <v>2598359625.3240004</v>
      </c>
      <c r="X164" s="75">
        <f t="shared" si="91"/>
        <v>2758620761.4510407</v>
      </c>
      <c r="Y164" s="75">
        <f t="shared" si="92"/>
        <v>2598359625.3240004</v>
      </c>
      <c r="Z164" s="278">
        <f t="shared" si="93"/>
        <v>2758620761.4510407</v>
      </c>
      <c r="AA164" s="278">
        <f t="shared" si="102"/>
        <v>2928766453.7813153</v>
      </c>
      <c r="AB164" s="278"/>
      <c r="AC164" s="216" t="str">
        <f t="shared" si="94"/>
        <v>BERTAHAP</v>
      </c>
      <c r="AD164" s="296">
        <f t="shared" si="95"/>
        <v>0</v>
      </c>
      <c r="AE164" s="297">
        <v>2</v>
      </c>
      <c r="AF164" s="298"/>
      <c r="AG164" s="278" t="e">
        <f>IF(AF164&gt;#REF!,"LB","KR")</f>
        <v>#REF!</v>
      </c>
      <c r="AH164" s="298">
        <f t="shared" si="137"/>
        <v>2388437000</v>
      </c>
      <c r="AI164" s="298">
        <f t="shared" si="137"/>
        <v>2692150000</v>
      </c>
      <c r="AJ164" s="298">
        <f t="shared" si="137"/>
        <v>2858196000</v>
      </c>
      <c r="AK164" s="299">
        <f t="shared" si="137"/>
        <v>3034483000</v>
      </c>
      <c r="AL164" s="299">
        <f t="shared" si="137"/>
        <v>2858196000</v>
      </c>
      <c r="AM164" s="298">
        <f t="shared" si="137"/>
        <v>3034483000</v>
      </c>
      <c r="AN164" s="298">
        <f t="shared" si="134"/>
        <v>3221644000</v>
      </c>
      <c r="AO164" s="26"/>
      <c r="AP164" s="26"/>
      <c r="AQ164" s="300">
        <f t="shared" si="96"/>
        <v>-1534411.2613999955</v>
      </c>
      <c r="AR164" s="301"/>
      <c r="AS164" s="136"/>
      <c r="AT164" s="136"/>
      <c r="AU164" s="13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  <c r="BL164" s="26"/>
      <c r="BM164" s="26"/>
      <c r="BN164" s="26"/>
      <c r="BO164" s="26"/>
      <c r="BP164" s="26"/>
      <c r="BQ164" s="26"/>
      <c r="BR164" s="26"/>
      <c r="BS164" s="311"/>
      <c r="BT164" s="304"/>
      <c r="BU164" s="304" t="str">
        <f t="shared" si="144"/>
        <v>3BR-19</v>
      </c>
      <c r="BV164" s="305">
        <f t="shared" si="145"/>
        <v>19</v>
      </c>
      <c r="BW164" s="306">
        <f t="shared" si="146"/>
        <v>138</v>
      </c>
      <c r="BX164" s="306">
        <f t="shared" si="146"/>
        <v>120</v>
      </c>
      <c r="BY164" s="307">
        <f t="shared" si="147"/>
        <v>29442358.790800005</v>
      </c>
      <c r="BZ164" s="307">
        <f t="shared" si="148"/>
        <v>3247644000</v>
      </c>
      <c r="CA164" s="307">
        <f t="shared" si="148"/>
        <v>3660613000</v>
      </c>
      <c r="CB164" s="307">
        <f t="shared" si="148"/>
        <v>3886392000</v>
      </c>
      <c r="CC164" s="307">
        <f t="shared" si="148"/>
        <v>4126096000</v>
      </c>
      <c r="CD164" s="307">
        <f t="shared" si="149"/>
        <v>4380585000</v>
      </c>
      <c r="CE164" s="26"/>
      <c r="CF164" s="269">
        <f t="shared" si="104"/>
        <v>3029688000</v>
      </c>
      <c r="CG164" s="229">
        <f t="shared" si="104"/>
        <v>3216552000</v>
      </c>
      <c r="CH164" s="45">
        <f t="shared" si="97"/>
        <v>45445320</v>
      </c>
      <c r="CI164" s="45">
        <f t="shared" si="98"/>
        <v>32165520</v>
      </c>
      <c r="CJ164" s="48">
        <f t="shared" si="99"/>
        <v>71454900</v>
      </c>
      <c r="CK164" s="308">
        <f t="shared" si="100"/>
        <v>63218395.833333336</v>
      </c>
    </row>
    <row r="165" spans="1:89" x14ac:dyDescent="0.2">
      <c r="A165" s="3">
        <f t="shared" si="101"/>
        <v>126</v>
      </c>
      <c r="B165" s="288">
        <v>8</v>
      </c>
      <c r="C165" s="289" t="s">
        <v>170</v>
      </c>
      <c r="D165" s="288">
        <v>17</v>
      </c>
      <c r="E165" s="291"/>
      <c r="F165" s="267" t="s">
        <v>66</v>
      </c>
      <c r="G165" s="292">
        <f t="shared" si="76"/>
        <v>85</v>
      </c>
      <c r="H165" s="292">
        <f t="shared" si="77"/>
        <v>74</v>
      </c>
      <c r="I165" s="293">
        <f t="shared" si="78"/>
        <v>26966806</v>
      </c>
      <c r="J165" s="293">
        <f t="shared" si="79"/>
        <v>1</v>
      </c>
      <c r="K165" s="294">
        <f t="shared" si="80"/>
        <v>1.06</v>
      </c>
      <c r="L165" s="295">
        <f t="shared" si="150"/>
        <v>1.01</v>
      </c>
      <c r="M165" s="278">
        <f t="shared" si="82"/>
        <v>24125622.423629135</v>
      </c>
      <c r="N165" s="278">
        <f t="shared" si="83"/>
        <v>27193431.171833493</v>
      </c>
      <c r="O165" s="278">
        <f t="shared" si="84"/>
        <v>28870662.503600005</v>
      </c>
      <c r="P165" s="278">
        <f t="shared" si="85"/>
        <v>30651341.793900453</v>
      </c>
      <c r="Q165" s="75">
        <f t="shared" si="86"/>
        <v>28870662.503600005</v>
      </c>
      <c r="R165" s="278">
        <f t="shared" si="86"/>
        <v>30651341.793900453</v>
      </c>
      <c r="S165" s="278">
        <f t="shared" si="87"/>
        <v>32541849.486459062</v>
      </c>
      <c r="T165" s="278"/>
      <c r="U165" s="278">
        <f t="shared" si="88"/>
        <v>1785296059.348556</v>
      </c>
      <c r="V165" s="278">
        <f t="shared" si="89"/>
        <v>2012313906.7156785</v>
      </c>
      <c r="W165" s="278">
        <f t="shared" si="90"/>
        <v>2136429025.2664003</v>
      </c>
      <c r="X165" s="75">
        <f t="shared" si="91"/>
        <v>2268199292.7486334</v>
      </c>
      <c r="Y165" s="75">
        <f t="shared" si="92"/>
        <v>2136429025.2664003</v>
      </c>
      <c r="Z165" s="278">
        <f t="shared" si="93"/>
        <v>2268199292.7486334</v>
      </c>
      <c r="AA165" s="278">
        <f t="shared" si="102"/>
        <v>2408096861.9979706</v>
      </c>
      <c r="AB165" s="278"/>
      <c r="AC165" s="216" t="str">
        <f t="shared" si="94"/>
        <v>BERTAHAP</v>
      </c>
      <c r="AD165" s="296">
        <f t="shared" si="95"/>
        <v>0</v>
      </c>
      <c r="AE165" s="297">
        <v>2</v>
      </c>
      <c r="AF165" s="298"/>
      <c r="AG165" s="278" t="e">
        <f>IF(AF165&gt;#REF!,"LB","KR")</f>
        <v>#REF!</v>
      </c>
      <c r="AH165" s="298">
        <f t="shared" si="137"/>
        <v>1963826000</v>
      </c>
      <c r="AI165" s="298">
        <f t="shared" si="137"/>
        <v>2213546000</v>
      </c>
      <c r="AJ165" s="298">
        <f t="shared" si="137"/>
        <v>2350072000</v>
      </c>
      <c r="AK165" s="299">
        <f t="shared" si="137"/>
        <v>2495020000</v>
      </c>
      <c r="AL165" s="299">
        <f t="shared" si="137"/>
        <v>2350072000</v>
      </c>
      <c r="AM165" s="298">
        <f t="shared" si="137"/>
        <v>2495020000</v>
      </c>
      <c r="AN165" s="298">
        <f t="shared" si="134"/>
        <v>2648907000</v>
      </c>
      <c r="AO165" s="26"/>
      <c r="AP165" s="26"/>
      <c r="AQ165" s="300">
        <f t="shared" si="96"/>
        <v>-1534411.2613999955</v>
      </c>
      <c r="AR165" s="301"/>
      <c r="AS165" s="136"/>
      <c r="AT165" s="136"/>
      <c r="AU165" s="13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  <c r="BK165" s="26"/>
      <c r="BL165" s="26"/>
      <c r="BM165" s="26"/>
      <c r="BN165" s="26"/>
      <c r="BO165" s="26"/>
      <c r="BP165" s="26"/>
      <c r="BQ165" s="26"/>
      <c r="BR165" s="26"/>
      <c r="BS165" s="311">
        <v>35</v>
      </c>
      <c r="BT165" s="328" t="s">
        <v>237</v>
      </c>
      <c r="BU165" s="304" t="str">
        <f t="shared" ref="BU165:BU171" si="151">F213</f>
        <v>2BR-5</v>
      </c>
      <c r="BV165" s="305" t="str">
        <f t="shared" ref="BV165:BV171" si="152">D213</f>
        <v>05</v>
      </c>
      <c r="BW165" s="306">
        <f t="shared" ref="BW165:BX171" si="153">G213</f>
        <v>85</v>
      </c>
      <c r="BX165" s="306">
        <f t="shared" si="153"/>
        <v>74</v>
      </c>
      <c r="BY165" s="307">
        <f t="shared" ref="BY165:BY171" si="154">O213</f>
        <v>29442358.790800005</v>
      </c>
      <c r="BZ165" s="307">
        <f t="shared" ref="BZ165:CC171" si="155">AH213</f>
        <v>2002714000</v>
      </c>
      <c r="CA165" s="307">
        <f t="shared" si="155"/>
        <v>2257378000</v>
      </c>
      <c r="CB165" s="307">
        <f t="shared" si="155"/>
        <v>2396609000</v>
      </c>
      <c r="CC165" s="307">
        <f t="shared" si="155"/>
        <v>2544426000</v>
      </c>
      <c r="CD165" s="307">
        <f t="shared" ref="CD165:CD171" si="156">AN213</f>
        <v>2701361000</v>
      </c>
      <c r="CE165" s="26">
        <v>7</v>
      </c>
      <c r="CF165" s="269">
        <f t="shared" si="104"/>
        <v>2491077000</v>
      </c>
      <c r="CG165" s="229">
        <f t="shared" si="104"/>
        <v>2644722000</v>
      </c>
      <c r="CH165" s="45">
        <f t="shared" si="97"/>
        <v>37366155</v>
      </c>
      <c r="CI165" s="45">
        <f t="shared" si="98"/>
        <v>26447220</v>
      </c>
      <c r="CJ165" s="48">
        <f t="shared" si="99"/>
        <v>58751800</v>
      </c>
      <c r="CK165" s="308">
        <f t="shared" si="100"/>
        <v>51979583.333333336</v>
      </c>
    </row>
    <row r="166" spans="1:89" x14ac:dyDescent="0.2">
      <c r="A166" s="3">
        <f t="shared" si="101"/>
        <v>127</v>
      </c>
      <c r="B166" s="288">
        <v>9</v>
      </c>
      <c r="C166" s="289" t="s">
        <v>170</v>
      </c>
      <c r="D166" s="288">
        <v>19</v>
      </c>
      <c r="E166" s="291"/>
      <c r="F166" s="267" t="s">
        <v>77</v>
      </c>
      <c r="G166" s="292">
        <f t="shared" si="76"/>
        <v>138</v>
      </c>
      <c r="H166" s="292">
        <f t="shared" si="77"/>
        <v>120</v>
      </c>
      <c r="I166" s="293">
        <f t="shared" si="78"/>
        <v>26966806</v>
      </c>
      <c r="J166" s="293">
        <f t="shared" si="79"/>
        <v>1</v>
      </c>
      <c r="K166" s="294">
        <f t="shared" si="80"/>
        <v>1.06</v>
      </c>
      <c r="L166" s="295">
        <f t="shared" si="150"/>
        <v>1.01</v>
      </c>
      <c r="M166" s="278">
        <f t="shared" si="82"/>
        <v>24125622.423629135</v>
      </c>
      <c r="N166" s="278">
        <f t="shared" si="83"/>
        <v>27193431.171833493</v>
      </c>
      <c r="O166" s="278">
        <f t="shared" si="84"/>
        <v>28870662.503600005</v>
      </c>
      <c r="P166" s="278">
        <f t="shared" si="85"/>
        <v>30651341.793900453</v>
      </c>
      <c r="Q166" s="75">
        <f t="shared" si="86"/>
        <v>28870662.503600005</v>
      </c>
      <c r="R166" s="278">
        <f t="shared" si="86"/>
        <v>30651341.793900453</v>
      </c>
      <c r="S166" s="278">
        <f t="shared" si="87"/>
        <v>32541849.486459062</v>
      </c>
      <c r="T166" s="278"/>
      <c r="U166" s="278">
        <f t="shared" si="88"/>
        <v>2895074690.8354959</v>
      </c>
      <c r="V166" s="278">
        <f t="shared" si="89"/>
        <v>3263211740.620019</v>
      </c>
      <c r="W166" s="278">
        <f t="shared" si="90"/>
        <v>3464479500.4320006</v>
      </c>
      <c r="X166" s="75">
        <f t="shared" si="91"/>
        <v>3678161015.2680545</v>
      </c>
      <c r="Y166" s="75">
        <f t="shared" si="92"/>
        <v>3464479500.4320006</v>
      </c>
      <c r="Z166" s="278">
        <f t="shared" si="93"/>
        <v>3678161015.2680545</v>
      </c>
      <c r="AA166" s="278">
        <f t="shared" si="102"/>
        <v>3905021938.3750873</v>
      </c>
      <c r="AB166" s="278"/>
      <c r="AC166" s="216" t="str">
        <f t="shared" si="94"/>
        <v>BERTAHAP</v>
      </c>
      <c r="AD166" s="296">
        <f t="shared" si="95"/>
        <v>0</v>
      </c>
      <c r="AE166" s="297">
        <v>2</v>
      </c>
      <c r="AF166" s="298"/>
      <c r="AG166" s="278" t="e">
        <f>IF(AF166&gt;#REF!,"LB","KR")</f>
        <v>#REF!</v>
      </c>
      <c r="AH166" s="298">
        <f t="shared" si="137"/>
        <v>3184583000</v>
      </c>
      <c r="AI166" s="298">
        <f t="shared" si="137"/>
        <v>3589533000</v>
      </c>
      <c r="AJ166" s="298">
        <f t="shared" si="137"/>
        <v>3810928000</v>
      </c>
      <c r="AK166" s="299">
        <f t="shared" si="137"/>
        <v>4045978000</v>
      </c>
      <c r="AL166" s="299">
        <f t="shared" si="137"/>
        <v>3810928000</v>
      </c>
      <c r="AM166" s="298">
        <f t="shared" si="137"/>
        <v>4045978000</v>
      </c>
      <c r="AN166" s="298">
        <f t="shared" si="134"/>
        <v>4295525000</v>
      </c>
      <c r="AO166" s="26"/>
      <c r="AP166" s="26"/>
      <c r="AQ166" s="300">
        <f t="shared" si="96"/>
        <v>-1534411.2613999955</v>
      </c>
      <c r="AR166" s="301"/>
      <c r="AS166" s="136"/>
      <c r="AT166" s="136"/>
      <c r="AU166" s="13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  <c r="BK166" s="26"/>
      <c r="BL166" s="26"/>
      <c r="BM166" s="26"/>
      <c r="BN166" s="26"/>
      <c r="BO166" s="26"/>
      <c r="BP166" s="26"/>
      <c r="BQ166" s="26"/>
      <c r="BR166" s="26"/>
      <c r="BS166" s="311"/>
      <c r="BT166" s="304"/>
      <c r="BU166" s="304" t="str">
        <f t="shared" si="151"/>
        <v>2BR-7</v>
      </c>
      <c r="BV166" s="305" t="str">
        <f t="shared" si="152"/>
        <v>07</v>
      </c>
      <c r="BW166" s="306">
        <f t="shared" si="153"/>
        <v>101</v>
      </c>
      <c r="BX166" s="306">
        <f t="shared" si="153"/>
        <v>90</v>
      </c>
      <c r="BY166" s="307">
        <f t="shared" si="154"/>
        <v>29442358.790800005</v>
      </c>
      <c r="BZ166" s="307">
        <f t="shared" si="155"/>
        <v>2435733000</v>
      </c>
      <c r="CA166" s="307">
        <f t="shared" si="155"/>
        <v>2745460000</v>
      </c>
      <c r="CB166" s="307">
        <f t="shared" si="155"/>
        <v>2914794000</v>
      </c>
      <c r="CC166" s="307">
        <f t="shared" si="155"/>
        <v>3094572000</v>
      </c>
      <c r="CD166" s="307">
        <f t="shared" si="156"/>
        <v>3285439000</v>
      </c>
      <c r="CE166" s="26"/>
      <c r="CF166" s="269">
        <f t="shared" si="104"/>
        <v>4039584000</v>
      </c>
      <c r="CG166" s="229">
        <f t="shared" si="104"/>
        <v>4288737000</v>
      </c>
      <c r="CH166" s="45">
        <f t="shared" si="97"/>
        <v>60593760</v>
      </c>
      <c r="CI166" s="45">
        <f t="shared" si="98"/>
        <v>42887370</v>
      </c>
      <c r="CJ166" s="48">
        <f t="shared" si="99"/>
        <v>95273200</v>
      </c>
      <c r="CK166" s="308">
        <f t="shared" si="100"/>
        <v>84291208.333333328</v>
      </c>
    </row>
    <row r="167" spans="1:89" x14ac:dyDescent="0.2">
      <c r="A167" s="3">
        <f t="shared" si="101"/>
        <v>128</v>
      </c>
      <c r="B167" s="288">
        <v>10</v>
      </c>
      <c r="C167" s="289" t="s">
        <v>170</v>
      </c>
      <c r="D167" s="288">
        <v>21</v>
      </c>
      <c r="E167" s="291"/>
      <c r="F167" s="267" t="s">
        <v>83</v>
      </c>
      <c r="G167" s="292">
        <f t="shared" si="76"/>
        <v>132</v>
      </c>
      <c r="H167" s="292">
        <f t="shared" si="77"/>
        <v>112</v>
      </c>
      <c r="I167" s="293">
        <f t="shared" si="78"/>
        <v>26966806</v>
      </c>
      <c r="J167" s="293">
        <f t="shared" si="79"/>
        <v>3</v>
      </c>
      <c r="K167" s="294">
        <f t="shared" si="80"/>
        <v>1.1000000000000001</v>
      </c>
      <c r="L167" s="295">
        <f t="shared" si="150"/>
        <v>1.01</v>
      </c>
      <c r="M167" s="278">
        <f t="shared" si="82"/>
        <v>25036023.269803815</v>
      </c>
      <c r="N167" s="278">
        <f t="shared" si="83"/>
        <v>28219598.385864943</v>
      </c>
      <c r="O167" s="278">
        <f t="shared" si="84"/>
        <v>29960121.466000002</v>
      </c>
      <c r="P167" s="278">
        <f t="shared" si="85"/>
        <v>31807996.201217446</v>
      </c>
      <c r="Q167" s="75">
        <f t="shared" si="86"/>
        <v>29960121.466000002</v>
      </c>
      <c r="R167" s="278">
        <f t="shared" si="86"/>
        <v>31807996.201217446</v>
      </c>
      <c r="S167" s="278">
        <f t="shared" si="87"/>
        <v>33769843.806702793</v>
      </c>
      <c r="T167" s="278"/>
      <c r="U167" s="278">
        <f t="shared" si="88"/>
        <v>2804034606.2180271</v>
      </c>
      <c r="V167" s="278">
        <f t="shared" si="89"/>
        <v>3160595019.2168736</v>
      </c>
      <c r="W167" s="278">
        <f t="shared" si="90"/>
        <v>3355533604.1920004</v>
      </c>
      <c r="X167" s="75">
        <f t="shared" si="91"/>
        <v>3562495574.5363541</v>
      </c>
      <c r="Y167" s="75">
        <f t="shared" si="92"/>
        <v>3355533604.1920004</v>
      </c>
      <c r="Z167" s="278">
        <f t="shared" si="93"/>
        <v>3562495574.5363541</v>
      </c>
      <c r="AA167" s="278">
        <f t="shared" si="102"/>
        <v>3782222506.3507128</v>
      </c>
      <c r="AB167" s="278"/>
      <c r="AC167" s="216" t="str">
        <f t="shared" si="94"/>
        <v>BERTAHAP</v>
      </c>
      <c r="AD167" s="296">
        <f t="shared" si="95"/>
        <v>0</v>
      </c>
      <c r="AE167" s="297">
        <v>2</v>
      </c>
      <c r="AF167" s="298"/>
      <c r="AG167" s="278" t="e">
        <f>IF(AF167&gt;#REF!,"LB","KR")</f>
        <v>#REF!</v>
      </c>
      <c r="AH167" s="298">
        <f t="shared" si="137"/>
        <v>3084439000</v>
      </c>
      <c r="AI167" s="298">
        <f t="shared" si="137"/>
        <v>3476655000</v>
      </c>
      <c r="AJ167" s="298">
        <f t="shared" si="137"/>
        <v>3691087000</v>
      </c>
      <c r="AK167" s="299">
        <f t="shared" si="137"/>
        <v>3918746000</v>
      </c>
      <c r="AL167" s="299">
        <f t="shared" si="137"/>
        <v>3691087000</v>
      </c>
      <c r="AM167" s="298">
        <f t="shared" si="137"/>
        <v>3918746000</v>
      </c>
      <c r="AN167" s="298">
        <f t="shared" si="134"/>
        <v>4160445000</v>
      </c>
      <c r="AO167" s="26"/>
      <c r="AP167" s="26"/>
      <c r="AQ167" s="300">
        <f t="shared" si="96"/>
        <v>-444952.29899999872</v>
      </c>
      <c r="AR167" s="301"/>
      <c r="AS167" s="136"/>
      <c r="AT167" s="136"/>
      <c r="AU167" s="13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  <c r="BL167" s="26"/>
      <c r="BM167" s="26"/>
      <c r="BN167" s="26"/>
      <c r="BO167" s="26"/>
      <c r="BP167" s="26"/>
      <c r="BQ167" s="26"/>
      <c r="BR167" s="26"/>
      <c r="BS167" s="311"/>
      <c r="BT167" s="304"/>
      <c r="BU167" s="304" t="str">
        <f t="shared" si="151"/>
        <v>2BR-9</v>
      </c>
      <c r="BV167" s="305" t="str">
        <f t="shared" si="152"/>
        <v>09</v>
      </c>
      <c r="BW167" s="306">
        <f t="shared" si="153"/>
        <v>101</v>
      </c>
      <c r="BX167" s="306">
        <f t="shared" si="153"/>
        <v>90</v>
      </c>
      <c r="BY167" s="307">
        <f t="shared" si="154"/>
        <v>29442358.790800005</v>
      </c>
      <c r="BZ167" s="307">
        <f t="shared" si="155"/>
        <v>2435733000</v>
      </c>
      <c r="CA167" s="307">
        <f t="shared" si="155"/>
        <v>2745460000</v>
      </c>
      <c r="CB167" s="307">
        <f t="shared" si="155"/>
        <v>2914794000</v>
      </c>
      <c r="CC167" s="307">
        <f t="shared" si="155"/>
        <v>3094572000</v>
      </c>
      <c r="CD167" s="307">
        <f t="shared" si="156"/>
        <v>3285439000</v>
      </c>
      <c r="CE167" s="26"/>
      <c r="CF167" s="269">
        <f t="shared" si="104"/>
        <v>3912553000</v>
      </c>
      <c r="CG167" s="229">
        <f t="shared" si="104"/>
        <v>4153871000</v>
      </c>
      <c r="CH167" s="45">
        <f t="shared" si="97"/>
        <v>58688295</v>
      </c>
      <c r="CI167" s="45">
        <f t="shared" si="98"/>
        <v>41538710</v>
      </c>
      <c r="CJ167" s="48">
        <f t="shared" si="99"/>
        <v>92277175</v>
      </c>
      <c r="CK167" s="308">
        <f t="shared" si="100"/>
        <v>81640541.666666672</v>
      </c>
    </row>
    <row r="168" spans="1:89" x14ac:dyDescent="0.2">
      <c r="A168" s="3">
        <f t="shared" si="101"/>
        <v>129</v>
      </c>
      <c r="B168" s="288">
        <v>1</v>
      </c>
      <c r="C168" s="289" t="s">
        <v>174</v>
      </c>
      <c r="D168" s="290" t="s">
        <v>18</v>
      </c>
      <c r="E168" s="291"/>
      <c r="F168" s="267" t="s">
        <v>71</v>
      </c>
      <c r="G168" s="292">
        <f t="shared" ref="G168:G231" si="157">SUMIF($V$10:$V$28,F168,$AA$10:$AA$28)</f>
        <v>175</v>
      </c>
      <c r="H168" s="292">
        <f t="shared" ref="H168:H231" si="158">SUMIF($V$10:$V$28,F168,$X$10:$X$28)</f>
        <v>156</v>
      </c>
      <c r="I168" s="293">
        <f t="shared" ref="I168:I231" si="159">$I$27</f>
        <v>26966806</v>
      </c>
      <c r="J168" s="293">
        <f t="shared" ref="J168:J231" si="160">SUMIF($AN$4:$AN$22,D168,$AO$4:$AO$22)</f>
        <v>5</v>
      </c>
      <c r="K168" s="294">
        <f t="shared" ref="K168:K231" si="161">IF(J168=$AJ$25,$AI$25,IF(J168=$AJ$26,$AI$26,IF(J168=$AJ$27,$AI$27,IF(J168=$AJ$28,$AI$28,IF(J168=$AJ$29,$AI$29,IF(J168=$AJ$30,$AI$30))))))</f>
        <v>1.08</v>
      </c>
      <c r="L168" s="337">
        <f t="shared" ref="L168:L175" si="162">SUMIF($AN$4:$AN$22,D168,$BH$4:$BH$22)</f>
        <v>1.02</v>
      </c>
      <c r="M168" s="278">
        <f t="shared" ref="M168:M231" si="163">$O168/(1+6%/12)^36</f>
        <v>24824197.330347329</v>
      </c>
      <c r="N168" s="278">
        <f t="shared" ref="N168:N231" si="164">$O168/(1+6%/12)^12</f>
        <v>27980836.707352675</v>
      </c>
      <c r="O168" s="278">
        <f t="shared" ref="O168:O231" si="165">$I$27*K168*L168</f>
        <v>29706633.489600003</v>
      </c>
      <c r="P168" s="278">
        <f t="shared" ref="P168:P231" si="166">$O168*(1+6%/12)^12</f>
        <v>31538873.641099136</v>
      </c>
      <c r="Q168" s="75">
        <f t="shared" ref="Q168:R231" si="167">O168</f>
        <v>29706633.489600003</v>
      </c>
      <c r="R168" s="278">
        <f t="shared" si="167"/>
        <v>31538873.641099136</v>
      </c>
      <c r="S168" s="278">
        <f t="shared" ref="S168:S231" si="168">$O168*(1+6%/12)^24</f>
        <v>33484122.355953015</v>
      </c>
      <c r="T168" s="278"/>
      <c r="U168" s="278">
        <f t="shared" ref="U168:U231" si="169">M168*H168</f>
        <v>3872574783.5341835</v>
      </c>
      <c r="V168" s="278">
        <f t="shared" ref="V168:V231" si="170">N168*H168</f>
        <v>4365010526.3470173</v>
      </c>
      <c r="W168" s="278">
        <f t="shared" ref="W168:W231" si="171">O168*H168</f>
        <v>4634234824.3776007</v>
      </c>
      <c r="X168" s="75">
        <f t="shared" ref="X168:X231" si="172">P168*H168</f>
        <v>4920064288.0114651</v>
      </c>
      <c r="Y168" s="75">
        <f t="shared" ref="Y168:Y231" si="173">Q168*H168</f>
        <v>4634234824.3776007</v>
      </c>
      <c r="Z168" s="278">
        <f t="shared" ref="Z168:Z231" si="174">R168*H168</f>
        <v>4920064288.0114651</v>
      </c>
      <c r="AA168" s="278">
        <f t="shared" si="102"/>
        <v>5223523087.5286703</v>
      </c>
      <c r="AB168" s="278"/>
      <c r="AC168" s="216" t="str">
        <f t="shared" ref="AC168:AC231" si="175">IF(AE168=$H$32,$M$32,IF(AE168=$H$33,$M$33,IF(AE168=$H$34,$M$34)))</f>
        <v>BERTAHAP</v>
      </c>
      <c r="AD168" s="296">
        <f t="shared" ref="AD168:AD231" si="176">IF(AC168=$M$32,$N$32,IF(AC168=$M$33,$N$33,$N$34))</f>
        <v>0</v>
      </c>
      <c r="AE168" s="297">
        <v>2</v>
      </c>
      <c r="AF168" s="298"/>
      <c r="AG168" s="278" t="e">
        <f>IF(AF168&gt;#REF!,"LB","KR")</f>
        <v>#REF!</v>
      </c>
      <c r="AH168" s="298">
        <f t="shared" si="137"/>
        <v>4259833000</v>
      </c>
      <c r="AI168" s="298">
        <f t="shared" si="137"/>
        <v>4801512000</v>
      </c>
      <c r="AJ168" s="298">
        <f t="shared" si="137"/>
        <v>5097659000</v>
      </c>
      <c r="AK168" s="299">
        <f t="shared" si="137"/>
        <v>5412071000</v>
      </c>
      <c r="AL168" s="299">
        <f t="shared" si="137"/>
        <v>5097659000</v>
      </c>
      <c r="AM168" s="298">
        <f t="shared" si="137"/>
        <v>5412071000</v>
      </c>
      <c r="AN168" s="298">
        <f t="shared" si="134"/>
        <v>5745876000</v>
      </c>
      <c r="AO168" s="26"/>
      <c r="AP168" s="26"/>
      <c r="AQ168" s="300">
        <f t="shared" ref="AQ168:AQ231" si="177">O168-$O$318</f>
        <v>-698440.27539999783</v>
      </c>
      <c r="AR168" s="301"/>
      <c r="AS168" s="136"/>
      <c r="AT168" s="136"/>
      <c r="AU168" s="13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  <c r="BK168" s="26"/>
      <c r="BL168" s="26"/>
      <c r="BM168" s="26"/>
      <c r="BN168" s="26"/>
      <c r="BO168" s="26"/>
      <c r="BP168" s="26"/>
      <c r="BQ168" s="26"/>
      <c r="BR168" s="26"/>
      <c r="BS168" s="311"/>
      <c r="BT168" s="304"/>
      <c r="BU168" s="304" t="str">
        <f t="shared" si="151"/>
        <v>2BR-11</v>
      </c>
      <c r="BV168" s="305">
        <f t="shared" si="152"/>
        <v>11</v>
      </c>
      <c r="BW168" s="306">
        <f t="shared" si="153"/>
        <v>101</v>
      </c>
      <c r="BX168" s="306">
        <f t="shared" si="153"/>
        <v>90</v>
      </c>
      <c r="BY168" s="307">
        <f t="shared" si="154"/>
        <v>29442358.790800005</v>
      </c>
      <c r="BZ168" s="307">
        <f t="shared" si="155"/>
        <v>2435733000</v>
      </c>
      <c r="CA168" s="307">
        <f t="shared" si="155"/>
        <v>2745460000</v>
      </c>
      <c r="CB168" s="307">
        <f t="shared" si="155"/>
        <v>2914794000</v>
      </c>
      <c r="CC168" s="307">
        <f t="shared" si="155"/>
        <v>3094572000</v>
      </c>
      <c r="CD168" s="307">
        <f t="shared" si="156"/>
        <v>3285439000</v>
      </c>
      <c r="CE168" s="26"/>
      <c r="CF168" s="269">
        <f t="shared" si="104"/>
        <v>5403519000</v>
      </c>
      <c r="CG168" s="229">
        <f t="shared" si="104"/>
        <v>5736796000</v>
      </c>
      <c r="CH168" s="45">
        <f t="shared" ref="CH168:CH231" si="178">(CF168*90%)*40%/24</f>
        <v>81052785</v>
      </c>
      <c r="CI168" s="45">
        <f t="shared" ref="CI168:CI231" si="179">(CG168*90%)*40%/36</f>
        <v>57367960</v>
      </c>
      <c r="CJ168" s="48">
        <f t="shared" ref="CJ168:CJ231" si="180">(AJ168*90%)/36</f>
        <v>127441475</v>
      </c>
      <c r="CK168" s="308">
        <f t="shared" ref="CK168:CK231" si="181">AK168/48</f>
        <v>112751479.16666667</v>
      </c>
    </row>
    <row r="169" spans="1:89" x14ac:dyDescent="0.2">
      <c r="A169" s="3">
        <f t="shared" ref="A169:A232" si="182">A168+1</f>
        <v>130</v>
      </c>
      <c r="B169" s="288">
        <v>2</v>
      </c>
      <c r="C169" s="289" t="s">
        <v>174</v>
      </c>
      <c r="D169" s="290" t="s">
        <v>28</v>
      </c>
      <c r="E169" s="291"/>
      <c r="F169" s="267" t="s">
        <v>73</v>
      </c>
      <c r="G169" s="292">
        <f t="shared" si="157"/>
        <v>85</v>
      </c>
      <c r="H169" s="292">
        <f t="shared" si="158"/>
        <v>74</v>
      </c>
      <c r="I169" s="293">
        <f t="shared" si="159"/>
        <v>26966806</v>
      </c>
      <c r="J169" s="293">
        <f t="shared" si="160"/>
        <v>1</v>
      </c>
      <c r="K169" s="294">
        <f t="shared" si="161"/>
        <v>1.06</v>
      </c>
      <c r="L169" s="337">
        <f t="shared" si="162"/>
        <v>1.02</v>
      </c>
      <c r="M169" s="278">
        <f t="shared" si="163"/>
        <v>24364489.972377934</v>
      </c>
      <c r="N169" s="278">
        <f t="shared" si="164"/>
        <v>27462673.064623922</v>
      </c>
      <c r="O169" s="278">
        <f t="shared" si="165"/>
        <v>29156510.647200003</v>
      </c>
      <c r="P169" s="278">
        <f t="shared" si="166"/>
        <v>30954820.425523225</v>
      </c>
      <c r="Q169" s="75">
        <f t="shared" si="167"/>
        <v>29156510.647200003</v>
      </c>
      <c r="R169" s="278">
        <f t="shared" si="167"/>
        <v>30954820.425523225</v>
      </c>
      <c r="S169" s="278">
        <f t="shared" si="168"/>
        <v>32864046.016027961</v>
      </c>
      <c r="T169" s="278"/>
      <c r="U169" s="278">
        <f t="shared" si="169"/>
        <v>1802972257.9559672</v>
      </c>
      <c r="V169" s="278">
        <f t="shared" si="170"/>
        <v>2032237806.7821703</v>
      </c>
      <c r="W169" s="278">
        <f t="shared" si="171"/>
        <v>2157581787.8928003</v>
      </c>
      <c r="X169" s="75">
        <f t="shared" si="172"/>
        <v>2290656711.4887185</v>
      </c>
      <c r="Y169" s="75">
        <f t="shared" si="173"/>
        <v>2157581787.8928003</v>
      </c>
      <c r="Z169" s="278">
        <f t="shared" si="174"/>
        <v>2290656711.4887185</v>
      </c>
      <c r="AA169" s="278">
        <f t="shared" ref="AA169:AA232" si="183">S169*H169</f>
        <v>2431939405.186069</v>
      </c>
      <c r="AB169" s="278"/>
      <c r="AC169" s="216" t="str">
        <f t="shared" si="175"/>
        <v>BERTAHAP</v>
      </c>
      <c r="AD169" s="296">
        <f t="shared" si="176"/>
        <v>0</v>
      </c>
      <c r="AE169" s="297">
        <v>2</v>
      </c>
      <c r="AF169" s="298"/>
      <c r="AG169" s="278" t="e">
        <f>IF(AF169&gt;#REF!,"LB","KR")</f>
        <v>#REF!</v>
      </c>
      <c r="AH169" s="298">
        <f t="shared" si="137"/>
        <v>1983270000</v>
      </c>
      <c r="AI169" s="298">
        <f t="shared" si="137"/>
        <v>2235462000</v>
      </c>
      <c r="AJ169" s="298">
        <f t="shared" si="137"/>
        <v>2373340000</v>
      </c>
      <c r="AK169" s="299">
        <f t="shared" si="137"/>
        <v>2519723000</v>
      </c>
      <c r="AL169" s="299">
        <f t="shared" si="137"/>
        <v>2373340000</v>
      </c>
      <c r="AM169" s="298">
        <f t="shared" si="137"/>
        <v>2519723000</v>
      </c>
      <c r="AN169" s="298">
        <f t="shared" si="134"/>
        <v>2675134000</v>
      </c>
      <c r="AO169" s="26"/>
      <c r="AP169" s="26"/>
      <c r="AQ169" s="300">
        <f t="shared" si="177"/>
        <v>-1248563.1177999973</v>
      </c>
      <c r="AR169" s="301"/>
      <c r="AS169" s="136"/>
      <c r="AT169" s="136"/>
      <c r="AU169" s="13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  <c r="BK169" s="26"/>
      <c r="BL169" s="26"/>
      <c r="BM169" s="26"/>
      <c r="BN169" s="26"/>
      <c r="BO169" s="26"/>
      <c r="BP169" s="26"/>
      <c r="BQ169" s="26"/>
      <c r="BR169" s="26"/>
      <c r="BS169" s="311"/>
      <c r="BT169" s="328"/>
      <c r="BU169" s="304" t="str">
        <f t="shared" si="151"/>
        <v>2BR-15</v>
      </c>
      <c r="BV169" s="305">
        <f t="shared" si="152"/>
        <v>15</v>
      </c>
      <c r="BW169" s="306">
        <f t="shared" si="153"/>
        <v>101</v>
      </c>
      <c r="BX169" s="306">
        <f t="shared" si="153"/>
        <v>90</v>
      </c>
      <c r="BY169" s="307">
        <f t="shared" si="154"/>
        <v>29442358.790800005</v>
      </c>
      <c r="BZ169" s="307">
        <f t="shared" si="155"/>
        <v>2435733000</v>
      </c>
      <c r="CA169" s="307">
        <f t="shared" si="155"/>
        <v>2745460000</v>
      </c>
      <c r="CB169" s="307">
        <f t="shared" si="155"/>
        <v>2914794000</v>
      </c>
      <c r="CC169" s="307">
        <f t="shared" si="155"/>
        <v>3094572000</v>
      </c>
      <c r="CD169" s="307">
        <f t="shared" si="156"/>
        <v>3285439000</v>
      </c>
      <c r="CE169" s="26"/>
      <c r="CF169" s="269">
        <f t="shared" ref="CF169:CG232" si="184">ROUNDUP(AJ169+(AJ169*6%),-3)</f>
        <v>2515741000</v>
      </c>
      <c r="CG169" s="229">
        <f t="shared" si="184"/>
        <v>2670907000</v>
      </c>
      <c r="CH169" s="45">
        <f t="shared" si="178"/>
        <v>37736115</v>
      </c>
      <c r="CI169" s="45">
        <f t="shared" si="179"/>
        <v>26709070</v>
      </c>
      <c r="CJ169" s="48">
        <f t="shared" si="180"/>
        <v>59333500</v>
      </c>
      <c r="CK169" s="308">
        <f t="shared" si="181"/>
        <v>52494229.166666664</v>
      </c>
    </row>
    <row r="170" spans="1:89" x14ac:dyDescent="0.2">
      <c r="A170" s="3">
        <f t="shared" si="182"/>
        <v>131</v>
      </c>
      <c r="B170" s="288">
        <v>3</v>
      </c>
      <c r="C170" s="289" t="s">
        <v>174</v>
      </c>
      <c r="D170" s="290" t="s">
        <v>31</v>
      </c>
      <c r="E170" s="291"/>
      <c r="F170" s="267" t="s">
        <v>55</v>
      </c>
      <c r="G170" s="292">
        <f t="shared" si="157"/>
        <v>85</v>
      </c>
      <c r="H170" s="292">
        <f t="shared" si="158"/>
        <v>74</v>
      </c>
      <c r="I170" s="293">
        <f t="shared" si="159"/>
        <v>26966806</v>
      </c>
      <c r="J170" s="293">
        <f t="shared" si="160"/>
        <v>1</v>
      </c>
      <c r="K170" s="294">
        <f t="shared" si="161"/>
        <v>1.06</v>
      </c>
      <c r="L170" s="337">
        <f t="shared" si="162"/>
        <v>1.02</v>
      </c>
      <c r="M170" s="278">
        <f t="shared" si="163"/>
        <v>24364489.972377934</v>
      </c>
      <c r="N170" s="278">
        <f t="shared" si="164"/>
        <v>27462673.064623922</v>
      </c>
      <c r="O170" s="278">
        <f t="shared" si="165"/>
        <v>29156510.647200003</v>
      </c>
      <c r="P170" s="278">
        <f t="shared" si="166"/>
        <v>30954820.425523225</v>
      </c>
      <c r="Q170" s="75">
        <f t="shared" si="167"/>
        <v>29156510.647200003</v>
      </c>
      <c r="R170" s="278">
        <f t="shared" si="167"/>
        <v>30954820.425523225</v>
      </c>
      <c r="S170" s="278">
        <f t="shared" si="168"/>
        <v>32864046.016027961</v>
      </c>
      <c r="T170" s="278"/>
      <c r="U170" s="278">
        <f t="shared" si="169"/>
        <v>1802972257.9559672</v>
      </c>
      <c r="V170" s="278">
        <f t="shared" si="170"/>
        <v>2032237806.7821703</v>
      </c>
      <c r="W170" s="278">
        <f t="shared" si="171"/>
        <v>2157581787.8928003</v>
      </c>
      <c r="X170" s="75">
        <f t="shared" si="172"/>
        <v>2290656711.4887185</v>
      </c>
      <c r="Y170" s="75">
        <f t="shared" si="173"/>
        <v>2157581787.8928003</v>
      </c>
      <c r="Z170" s="278">
        <f t="shared" si="174"/>
        <v>2290656711.4887185</v>
      </c>
      <c r="AA170" s="278">
        <f t="shared" si="183"/>
        <v>2431939405.186069</v>
      </c>
      <c r="AB170" s="278"/>
      <c r="AC170" s="216" t="str">
        <f t="shared" si="175"/>
        <v>BERTAHAP</v>
      </c>
      <c r="AD170" s="296">
        <f t="shared" si="176"/>
        <v>0</v>
      </c>
      <c r="AE170" s="297">
        <v>2</v>
      </c>
      <c r="AF170" s="298"/>
      <c r="AG170" s="278" t="e">
        <f>IF(AF170&gt;#REF!,"LB","KR")</f>
        <v>#REF!</v>
      </c>
      <c r="AH170" s="298">
        <f t="shared" si="137"/>
        <v>1983270000</v>
      </c>
      <c r="AI170" s="298">
        <f t="shared" si="137"/>
        <v>2235462000</v>
      </c>
      <c r="AJ170" s="298">
        <f t="shared" si="137"/>
        <v>2373340000</v>
      </c>
      <c r="AK170" s="299">
        <f t="shared" si="137"/>
        <v>2519723000</v>
      </c>
      <c r="AL170" s="299">
        <f t="shared" si="137"/>
        <v>2373340000</v>
      </c>
      <c r="AM170" s="298">
        <f t="shared" si="137"/>
        <v>2519723000</v>
      </c>
      <c r="AN170" s="298">
        <f t="shared" si="134"/>
        <v>2675134000</v>
      </c>
      <c r="AO170" s="26"/>
      <c r="AP170" s="26"/>
      <c r="AQ170" s="300">
        <f t="shared" si="177"/>
        <v>-1248563.1177999973</v>
      </c>
      <c r="AR170" s="301"/>
      <c r="AS170" s="136"/>
      <c r="AT170" s="136"/>
      <c r="AU170" s="13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  <c r="BK170" s="26"/>
      <c r="BL170" s="26"/>
      <c r="BM170" s="26"/>
      <c r="BN170" s="26"/>
      <c r="BO170" s="26"/>
      <c r="BP170" s="26"/>
      <c r="BQ170" s="26"/>
      <c r="BR170" s="26"/>
      <c r="BS170" s="311"/>
      <c r="BT170" s="304"/>
      <c r="BU170" s="304" t="str">
        <f t="shared" si="151"/>
        <v>2BR-17</v>
      </c>
      <c r="BV170" s="305">
        <f t="shared" si="152"/>
        <v>17</v>
      </c>
      <c r="BW170" s="306">
        <f t="shared" si="153"/>
        <v>85</v>
      </c>
      <c r="BX170" s="306">
        <f t="shared" si="153"/>
        <v>74</v>
      </c>
      <c r="BY170" s="307">
        <f t="shared" si="154"/>
        <v>29442358.790800005</v>
      </c>
      <c r="BZ170" s="307">
        <f t="shared" si="155"/>
        <v>2002714000</v>
      </c>
      <c r="CA170" s="307">
        <f t="shared" si="155"/>
        <v>2257378000</v>
      </c>
      <c r="CB170" s="307">
        <f t="shared" si="155"/>
        <v>2396609000</v>
      </c>
      <c r="CC170" s="307">
        <f t="shared" si="155"/>
        <v>2544426000</v>
      </c>
      <c r="CD170" s="307">
        <f t="shared" si="156"/>
        <v>2701361000</v>
      </c>
      <c r="CE170" s="26"/>
      <c r="CF170" s="269">
        <f t="shared" si="184"/>
        <v>2515741000</v>
      </c>
      <c r="CG170" s="229">
        <f t="shared" si="184"/>
        <v>2670907000</v>
      </c>
      <c r="CH170" s="45">
        <f t="shared" si="178"/>
        <v>37736115</v>
      </c>
      <c r="CI170" s="45">
        <f t="shared" si="179"/>
        <v>26709070</v>
      </c>
      <c r="CJ170" s="48">
        <f t="shared" si="180"/>
        <v>59333500</v>
      </c>
      <c r="CK170" s="308">
        <f t="shared" si="181"/>
        <v>52494229.166666664</v>
      </c>
    </row>
    <row r="171" spans="1:89" x14ac:dyDescent="0.2">
      <c r="A171" s="3">
        <f t="shared" si="182"/>
        <v>132</v>
      </c>
      <c r="B171" s="288">
        <v>4</v>
      </c>
      <c r="C171" s="289" t="s">
        <v>174</v>
      </c>
      <c r="D171" s="290" t="s">
        <v>37</v>
      </c>
      <c r="E171" s="291"/>
      <c r="F171" s="267" t="s">
        <v>57</v>
      </c>
      <c r="G171" s="292">
        <f t="shared" si="157"/>
        <v>101</v>
      </c>
      <c r="H171" s="292">
        <f t="shared" si="158"/>
        <v>90</v>
      </c>
      <c r="I171" s="293">
        <f t="shared" si="159"/>
        <v>26966806</v>
      </c>
      <c r="J171" s="293">
        <f t="shared" si="160"/>
        <v>1</v>
      </c>
      <c r="K171" s="294">
        <f t="shared" si="161"/>
        <v>1.06</v>
      </c>
      <c r="L171" s="337">
        <f t="shared" si="162"/>
        <v>1.02</v>
      </c>
      <c r="M171" s="278">
        <f t="shared" si="163"/>
        <v>24364489.972377934</v>
      </c>
      <c r="N171" s="278">
        <f t="shared" si="164"/>
        <v>27462673.064623922</v>
      </c>
      <c r="O171" s="278">
        <f t="shared" si="165"/>
        <v>29156510.647200003</v>
      </c>
      <c r="P171" s="278">
        <f t="shared" si="166"/>
        <v>30954820.425523225</v>
      </c>
      <c r="Q171" s="75">
        <f t="shared" si="167"/>
        <v>29156510.647200003</v>
      </c>
      <c r="R171" s="278">
        <f t="shared" si="167"/>
        <v>30954820.425523225</v>
      </c>
      <c r="S171" s="278">
        <f t="shared" si="168"/>
        <v>32864046.016027961</v>
      </c>
      <c r="T171" s="278"/>
      <c r="U171" s="278">
        <f t="shared" si="169"/>
        <v>2192804097.5140142</v>
      </c>
      <c r="V171" s="278">
        <f t="shared" si="170"/>
        <v>2471640575.816153</v>
      </c>
      <c r="W171" s="278">
        <f t="shared" si="171"/>
        <v>2624085958.2480001</v>
      </c>
      <c r="X171" s="75">
        <f t="shared" si="172"/>
        <v>2785933838.2970901</v>
      </c>
      <c r="Y171" s="75">
        <f t="shared" si="173"/>
        <v>2624085958.2480001</v>
      </c>
      <c r="Z171" s="278">
        <f t="shared" si="174"/>
        <v>2785933838.2970901</v>
      </c>
      <c r="AA171" s="278">
        <f t="shared" si="183"/>
        <v>2957764141.4425163</v>
      </c>
      <c r="AB171" s="278"/>
      <c r="AC171" s="216" t="str">
        <f t="shared" si="175"/>
        <v>BERTAHAP</v>
      </c>
      <c r="AD171" s="296">
        <f t="shared" si="176"/>
        <v>0</v>
      </c>
      <c r="AE171" s="297">
        <v>2</v>
      </c>
      <c r="AF171" s="298"/>
      <c r="AG171" s="278" t="e">
        <f>IF(AF171&gt;#REF!,"LB","KR")</f>
        <v>#REF!</v>
      </c>
      <c r="AH171" s="298">
        <f t="shared" si="137"/>
        <v>2412085000</v>
      </c>
      <c r="AI171" s="298">
        <f t="shared" si="137"/>
        <v>2718805000</v>
      </c>
      <c r="AJ171" s="298">
        <f t="shared" si="137"/>
        <v>2886495000</v>
      </c>
      <c r="AK171" s="299">
        <f t="shared" si="137"/>
        <v>3064528000</v>
      </c>
      <c r="AL171" s="299">
        <f t="shared" si="137"/>
        <v>2886495000</v>
      </c>
      <c r="AM171" s="298">
        <f t="shared" si="137"/>
        <v>3064528000</v>
      </c>
      <c r="AN171" s="298">
        <f t="shared" si="134"/>
        <v>3253541000</v>
      </c>
      <c r="AO171" s="26"/>
      <c r="AP171" s="26"/>
      <c r="AQ171" s="300">
        <f t="shared" si="177"/>
        <v>-1248563.1177999973</v>
      </c>
      <c r="AR171" s="301"/>
      <c r="AS171" s="136"/>
      <c r="AT171" s="136"/>
      <c r="AU171" s="13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  <c r="BK171" s="26"/>
      <c r="BL171" s="26"/>
      <c r="BM171" s="26"/>
      <c r="BN171" s="26"/>
      <c r="BO171" s="26"/>
      <c r="BP171" s="26"/>
      <c r="BQ171" s="26"/>
      <c r="BR171" s="26"/>
      <c r="BS171" s="311"/>
      <c r="BT171" s="304"/>
      <c r="BU171" s="304" t="str">
        <f t="shared" si="151"/>
        <v>3BR-19</v>
      </c>
      <c r="BV171" s="305">
        <f t="shared" si="152"/>
        <v>19</v>
      </c>
      <c r="BW171" s="306">
        <f t="shared" si="153"/>
        <v>138</v>
      </c>
      <c r="BX171" s="306">
        <f t="shared" si="153"/>
        <v>120</v>
      </c>
      <c r="BY171" s="307">
        <f t="shared" si="154"/>
        <v>29442358.790800005</v>
      </c>
      <c r="BZ171" s="307">
        <f t="shared" si="155"/>
        <v>3247644000</v>
      </c>
      <c r="CA171" s="307">
        <f t="shared" si="155"/>
        <v>3660613000</v>
      </c>
      <c r="CB171" s="307">
        <f t="shared" si="155"/>
        <v>3886392000</v>
      </c>
      <c r="CC171" s="307">
        <f t="shared" si="155"/>
        <v>4126096000</v>
      </c>
      <c r="CD171" s="307">
        <f t="shared" si="156"/>
        <v>4380585000</v>
      </c>
      <c r="CE171" s="26"/>
      <c r="CF171" s="269">
        <f t="shared" si="184"/>
        <v>3059685000</v>
      </c>
      <c r="CG171" s="229">
        <f t="shared" si="184"/>
        <v>3248400000</v>
      </c>
      <c r="CH171" s="45">
        <f t="shared" si="178"/>
        <v>45895275</v>
      </c>
      <c r="CI171" s="45">
        <f t="shared" si="179"/>
        <v>32484000</v>
      </c>
      <c r="CJ171" s="48">
        <f t="shared" si="180"/>
        <v>72162375</v>
      </c>
      <c r="CK171" s="308">
        <f t="shared" si="181"/>
        <v>63844333.333333336</v>
      </c>
    </row>
    <row r="172" spans="1:89" x14ac:dyDescent="0.2">
      <c r="A172" s="3">
        <f t="shared" si="182"/>
        <v>133</v>
      </c>
      <c r="B172" s="288">
        <v>5</v>
      </c>
      <c r="C172" s="289" t="s">
        <v>174</v>
      </c>
      <c r="D172" s="290" t="s">
        <v>43</v>
      </c>
      <c r="E172" s="291"/>
      <c r="F172" s="267" t="s">
        <v>59</v>
      </c>
      <c r="G172" s="292">
        <f t="shared" si="157"/>
        <v>101</v>
      </c>
      <c r="H172" s="292">
        <f t="shared" si="158"/>
        <v>90</v>
      </c>
      <c r="I172" s="293">
        <f t="shared" si="159"/>
        <v>26966806</v>
      </c>
      <c r="J172" s="293">
        <f t="shared" si="160"/>
        <v>1</v>
      </c>
      <c r="K172" s="294">
        <f t="shared" si="161"/>
        <v>1.06</v>
      </c>
      <c r="L172" s="337">
        <f t="shared" si="162"/>
        <v>1.02</v>
      </c>
      <c r="M172" s="278">
        <f t="shared" si="163"/>
        <v>24364489.972377934</v>
      </c>
      <c r="N172" s="278">
        <f t="shared" si="164"/>
        <v>27462673.064623922</v>
      </c>
      <c r="O172" s="278">
        <f t="shared" si="165"/>
        <v>29156510.647200003</v>
      </c>
      <c r="P172" s="278">
        <f t="shared" si="166"/>
        <v>30954820.425523225</v>
      </c>
      <c r="Q172" s="75">
        <f t="shared" si="167"/>
        <v>29156510.647200003</v>
      </c>
      <c r="R172" s="278">
        <f t="shared" si="167"/>
        <v>30954820.425523225</v>
      </c>
      <c r="S172" s="278">
        <f t="shared" si="168"/>
        <v>32864046.016027961</v>
      </c>
      <c r="T172" s="278"/>
      <c r="U172" s="278">
        <f t="shared" si="169"/>
        <v>2192804097.5140142</v>
      </c>
      <c r="V172" s="278">
        <f t="shared" si="170"/>
        <v>2471640575.816153</v>
      </c>
      <c r="W172" s="278">
        <f t="shared" si="171"/>
        <v>2624085958.2480001</v>
      </c>
      <c r="X172" s="75">
        <f t="shared" si="172"/>
        <v>2785933838.2970901</v>
      </c>
      <c r="Y172" s="75">
        <f t="shared" si="173"/>
        <v>2624085958.2480001</v>
      </c>
      <c r="Z172" s="278">
        <f t="shared" si="174"/>
        <v>2785933838.2970901</v>
      </c>
      <c r="AA172" s="278">
        <f t="shared" si="183"/>
        <v>2957764141.4425163</v>
      </c>
      <c r="AB172" s="278"/>
      <c r="AC172" s="216" t="str">
        <f t="shared" si="175"/>
        <v>BERTAHAP</v>
      </c>
      <c r="AD172" s="296">
        <f t="shared" si="176"/>
        <v>0</v>
      </c>
      <c r="AE172" s="297">
        <v>2</v>
      </c>
      <c r="AF172" s="298"/>
      <c r="AG172" s="278" t="e">
        <f>IF(AF172&gt;#REF!,"LB","KR")</f>
        <v>#REF!</v>
      </c>
      <c r="AH172" s="298">
        <f t="shared" si="137"/>
        <v>2412085000</v>
      </c>
      <c r="AI172" s="298">
        <f t="shared" si="137"/>
        <v>2718805000</v>
      </c>
      <c r="AJ172" s="298">
        <f t="shared" si="137"/>
        <v>2886495000</v>
      </c>
      <c r="AK172" s="299">
        <f t="shared" si="137"/>
        <v>3064528000</v>
      </c>
      <c r="AL172" s="299">
        <f t="shared" si="137"/>
        <v>2886495000</v>
      </c>
      <c r="AM172" s="298">
        <f t="shared" si="137"/>
        <v>3064528000</v>
      </c>
      <c r="AN172" s="298">
        <f t="shared" si="134"/>
        <v>3253541000</v>
      </c>
      <c r="AO172" s="26"/>
      <c r="AP172" s="26"/>
      <c r="AQ172" s="300">
        <f t="shared" si="177"/>
        <v>-1248563.1177999973</v>
      </c>
      <c r="AR172" s="301"/>
      <c r="AS172" s="136"/>
      <c r="AT172" s="136"/>
      <c r="AU172" s="13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  <c r="BK172" s="26"/>
      <c r="BL172" s="26"/>
      <c r="BM172" s="26"/>
      <c r="BN172" s="26"/>
      <c r="BO172" s="26"/>
      <c r="BP172" s="26"/>
      <c r="BQ172" s="26"/>
      <c r="BR172" s="26"/>
      <c r="BS172" s="311">
        <v>36</v>
      </c>
      <c r="BT172" s="328" t="s">
        <v>169</v>
      </c>
      <c r="BU172" s="304" t="str">
        <f>F240</f>
        <v>2BR-3</v>
      </c>
      <c r="BV172" s="305" t="str">
        <f>D240</f>
        <v>03</v>
      </c>
      <c r="BW172" s="306">
        <f t="shared" ref="BW172:BX175" si="185">G240</f>
        <v>85</v>
      </c>
      <c r="BX172" s="306">
        <f t="shared" si="185"/>
        <v>74</v>
      </c>
      <c r="BY172" s="307">
        <f>O240</f>
        <v>29442358.790800005</v>
      </c>
      <c r="BZ172" s="307">
        <f t="shared" ref="BZ172:CC175" si="186">AH240</f>
        <v>2002714000</v>
      </c>
      <c r="CA172" s="307">
        <f t="shared" si="186"/>
        <v>2257378000</v>
      </c>
      <c r="CB172" s="307">
        <f t="shared" si="186"/>
        <v>2396609000</v>
      </c>
      <c r="CC172" s="307">
        <f t="shared" si="186"/>
        <v>2544426000</v>
      </c>
      <c r="CD172" s="307">
        <f>AN240</f>
        <v>2701361000</v>
      </c>
      <c r="CE172" s="26">
        <v>7</v>
      </c>
      <c r="CF172" s="269">
        <f t="shared" si="184"/>
        <v>3059685000</v>
      </c>
      <c r="CG172" s="229">
        <f t="shared" si="184"/>
        <v>3248400000</v>
      </c>
      <c r="CH172" s="45">
        <f t="shared" si="178"/>
        <v>45895275</v>
      </c>
      <c r="CI172" s="45">
        <f t="shared" si="179"/>
        <v>32484000</v>
      </c>
      <c r="CJ172" s="48">
        <f t="shared" si="180"/>
        <v>72162375</v>
      </c>
      <c r="CK172" s="308">
        <f t="shared" si="181"/>
        <v>63844333.333333336</v>
      </c>
    </row>
    <row r="173" spans="1:89" x14ac:dyDescent="0.2">
      <c r="A173" s="3">
        <f t="shared" si="182"/>
        <v>134</v>
      </c>
      <c r="B173" s="288">
        <v>6</v>
      </c>
      <c r="C173" s="289" t="s">
        <v>174</v>
      </c>
      <c r="D173" s="288">
        <v>11</v>
      </c>
      <c r="E173" s="291"/>
      <c r="F173" s="267" t="s">
        <v>61</v>
      </c>
      <c r="G173" s="292">
        <f t="shared" si="157"/>
        <v>101</v>
      </c>
      <c r="H173" s="292">
        <f t="shared" si="158"/>
        <v>90</v>
      </c>
      <c r="I173" s="293">
        <f t="shared" si="159"/>
        <v>26966806</v>
      </c>
      <c r="J173" s="293">
        <f t="shared" si="160"/>
        <v>1</v>
      </c>
      <c r="K173" s="294">
        <f t="shared" si="161"/>
        <v>1.06</v>
      </c>
      <c r="L173" s="337">
        <f t="shared" si="162"/>
        <v>1.02</v>
      </c>
      <c r="M173" s="278">
        <f t="shared" si="163"/>
        <v>24364489.972377934</v>
      </c>
      <c r="N173" s="278">
        <f t="shared" si="164"/>
        <v>27462673.064623922</v>
      </c>
      <c r="O173" s="278">
        <f t="shared" si="165"/>
        <v>29156510.647200003</v>
      </c>
      <c r="P173" s="278">
        <f t="shared" si="166"/>
        <v>30954820.425523225</v>
      </c>
      <c r="Q173" s="75">
        <f t="shared" si="167"/>
        <v>29156510.647200003</v>
      </c>
      <c r="R173" s="278">
        <f t="shared" si="167"/>
        <v>30954820.425523225</v>
      </c>
      <c r="S173" s="278">
        <f t="shared" si="168"/>
        <v>32864046.016027961</v>
      </c>
      <c r="T173" s="278"/>
      <c r="U173" s="278">
        <f t="shared" si="169"/>
        <v>2192804097.5140142</v>
      </c>
      <c r="V173" s="278">
        <f t="shared" si="170"/>
        <v>2471640575.816153</v>
      </c>
      <c r="W173" s="278">
        <f t="shared" si="171"/>
        <v>2624085958.2480001</v>
      </c>
      <c r="X173" s="75">
        <f t="shared" si="172"/>
        <v>2785933838.2970901</v>
      </c>
      <c r="Y173" s="75">
        <f t="shared" si="173"/>
        <v>2624085958.2480001</v>
      </c>
      <c r="Z173" s="278">
        <f t="shared" si="174"/>
        <v>2785933838.2970901</v>
      </c>
      <c r="AA173" s="278">
        <f t="shared" si="183"/>
        <v>2957764141.4425163</v>
      </c>
      <c r="AB173" s="278"/>
      <c r="AC173" s="216" t="str">
        <f t="shared" si="175"/>
        <v>BERTAHAP</v>
      </c>
      <c r="AD173" s="296">
        <f t="shared" si="176"/>
        <v>0</v>
      </c>
      <c r="AE173" s="297">
        <v>2</v>
      </c>
      <c r="AF173" s="298"/>
      <c r="AG173" s="278" t="e">
        <f>IF(AF173&gt;#REF!,"LB","KR")</f>
        <v>#REF!</v>
      </c>
      <c r="AH173" s="298">
        <f t="shared" si="137"/>
        <v>2412085000</v>
      </c>
      <c r="AI173" s="298">
        <f t="shared" si="137"/>
        <v>2718805000</v>
      </c>
      <c r="AJ173" s="298">
        <f t="shared" si="137"/>
        <v>2886495000</v>
      </c>
      <c r="AK173" s="299">
        <f t="shared" si="137"/>
        <v>3064528000</v>
      </c>
      <c r="AL173" s="299">
        <f t="shared" si="137"/>
        <v>2886495000</v>
      </c>
      <c r="AM173" s="298">
        <f t="shared" si="137"/>
        <v>3064528000</v>
      </c>
      <c r="AN173" s="298">
        <f t="shared" si="134"/>
        <v>3253541000</v>
      </c>
      <c r="AO173" s="26"/>
      <c r="AP173" s="26"/>
      <c r="AQ173" s="300">
        <f t="shared" si="177"/>
        <v>-1248563.1177999973</v>
      </c>
      <c r="AR173" s="301"/>
      <c r="AS173" s="136"/>
      <c r="AT173" s="136"/>
      <c r="AU173" s="13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  <c r="BK173" s="26"/>
      <c r="BL173" s="26"/>
      <c r="BM173" s="26"/>
      <c r="BN173" s="26"/>
      <c r="BO173" s="26"/>
      <c r="BP173" s="26"/>
      <c r="BQ173" s="26"/>
      <c r="BR173" s="26"/>
      <c r="BS173" s="311"/>
      <c r="BT173" s="304"/>
      <c r="BU173" s="304" t="str">
        <f>F241</f>
        <v>2BR-5</v>
      </c>
      <c r="BV173" s="305" t="str">
        <f>D241</f>
        <v>05</v>
      </c>
      <c r="BW173" s="306">
        <f t="shared" si="185"/>
        <v>85</v>
      </c>
      <c r="BX173" s="306">
        <f t="shared" si="185"/>
        <v>74</v>
      </c>
      <c r="BY173" s="307">
        <f>O241</f>
        <v>29442358.790800005</v>
      </c>
      <c r="BZ173" s="307">
        <f t="shared" si="186"/>
        <v>2002714000</v>
      </c>
      <c r="CA173" s="307">
        <f t="shared" si="186"/>
        <v>2257378000</v>
      </c>
      <c r="CB173" s="307">
        <f t="shared" si="186"/>
        <v>2396609000</v>
      </c>
      <c r="CC173" s="307">
        <f t="shared" si="186"/>
        <v>2544426000</v>
      </c>
      <c r="CD173" s="307">
        <f>AN241</f>
        <v>2701361000</v>
      </c>
      <c r="CE173" s="26"/>
      <c r="CF173" s="269">
        <f t="shared" si="184"/>
        <v>3059685000</v>
      </c>
      <c r="CG173" s="229">
        <f t="shared" si="184"/>
        <v>3248400000</v>
      </c>
      <c r="CH173" s="45">
        <f t="shared" si="178"/>
        <v>45895275</v>
      </c>
      <c r="CI173" s="45">
        <f t="shared" si="179"/>
        <v>32484000</v>
      </c>
      <c r="CJ173" s="48">
        <f t="shared" si="180"/>
        <v>72162375</v>
      </c>
      <c r="CK173" s="308">
        <f t="shared" si="181"/>
        <v>63844333.333333336</v>
      </c>
    </row>
    <row r="174" spans="1:89" x14ac:dyDescent="0.2">
      <c r="A174" s="3">
        <f t="shared" si="182"/>
        <v>135</v>
      </c>
      <c r="B174" s="288">
        <v>7</v>
      </c>
      <c r="C174" s="289" t="s">
        <v>174</v>
      </c>
      <c r="D174" s="288">
        <v>15</v>
      </c>
      <c r="E174" s="291"/>
      <c r="F174" s="267" t="s">
        <v>63</v>
      </c>
      <c r="G174" s="292">
        <f t="shared" si="157"/>
        <v>101</v>
      </c>
      <c r="H174" s="292">
        <f t="shared" si="158"/>
        <v>90</v>
      </c>
      <c r="I174" s="293">
        <f t="shared" si="159"/>
        <v>26966806</v>
      </c>
      <c r="J174" s="293">
        <f t="shared" si="160"/>
        <v>1</v>
      </c>
      <c r="K174" s="294">
        <f t="shared" si="161"/>
        <v>1.06</v>
      </c>
      <c r="L174" s="337">
        <f t="shared" si="162"/>
        <v>1.02</v>
      </c>
      <c r="M174" s="278">
        <f t="shared" si="163"/>
        <v>24364489.972377934</v>
      </c>
      <c r="N174" s="278">
        <f t="shared" si="164"/>
        <v>27462673.064623922</v>
      </c>
      <c r="O174" s="278">
        <f t="shared" si="165"/>
        <v>29156510.647200003</v>
      </c>
      <c r="P174" s="278">
        <f t="shared" si="166"/>
        <v>30954820.425523225</v>
      </c>
      <c r="Q174" s="75">
        <f t="shared" si="167"/>
        <v>29156510.647200003</v>
      </c>
      <c r="R174" s="278">
        <f t="shared" si="167"/>
        <v>30954820.425523225</v>
      </c>
      <c r="S174" s="278">
        <f t="shared" si="168"/>
        <v>32864046.016027961</v>
      </c>
      <c r="T174" s="278"/>
      <c r="U174" s="278">
        <f t="shared" si="169"/>
        <v>2192804097.5140142</v>
      </c>
      <c r="V174" s="278">
        <f t="shared" si="170"/>
        <v>2471640575.816153</v>
      </c>
      <c r="W174" s="278">
        <f t="shared" si="171"/>
        <v>2624085958.2480001</v>
      </c>
      <c r="X174" s="75">
        <f t="shared" si="172"/>
        <v>2785933838.2970901</v>
      </c>
      <c r="Y174" s="75">
        <f t="shared" si="173"/>
        <v>2624085958.2480001</v>
      </c>
      <c r="Z174" s="278">
        <f t="shared" si="174"/>
        <v>2785933838.2970901</v>
      </c>
      <c r="AA174" s="278">
        <f t="shared" si="183"/>
        <v>2957764141.4425163</v>
      </c>
      <c r="AB174" s="278"/>
      <c r="AC174" s="216" t="str">
        <f t="shared" si="175"/>
        <v>BERTAHAP</v>
      </c>
      <c r="AD174" s="296">
        <f t="shared" si="176"/>
        <v>0</v>
      </c>
      <c r="AE174" s="297">
        <v>2</v>
      </c>
      <c r="AF174" s="298"/>
      <c r="AG174" s="278" t="e">
        <f>IF(AF174&gt;#REF!,"LB","KR")</f>
        <v>#REF!</v>
      </c>
      <c r="AH174" s="298">
        <f t="shared" si="137"/>
        <v>2412085000</v>
      </c>
      <c r="AI174" s="298">
        <f t="shared" si="137"/>
        <v>2718805000</v>
      </c>
      <c r="AJ174" s="298">
        <f t="shared" si="137"/>
        <v>2886495000</v>
      </c>
      <c r="AK174" s="299">
        <f t="shared" si="137"/>
        <v>3064528000</v>
      </c>
      <c r="AL174" s="299">
        <f t="shared" si="137"/>
        <v>2886495000</v>
      </c>
      <c r="AM174" s="298">
        <f t="shared" si="137"/>
        <v>3064528000</v>
      </c>
      <c r="AN174" s="298">
        <f t="shared" si="134"/>
        <v>3253541000</v>
      </c>
      <c r="AO174" s="26"/>
      <c r="AP174" s="26"/>
      <c r="AQ174" s="300">
        <f t="shared" si="177"/>
        <v>-1248563.1177999973</v>
      </c>
      <c r="AR174" s="301"/>
      <c r="AS174" s="136"/>
      <c r="AT174" s="136"/>
      <c r="AU174" s="13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311"/>
      <c r="BT174" s="304"/>
      <c r="BU174" s="304" t="str">
        <f>F242</f>
        <v>2BR-7</v>
      </c>
      <c r="BV174" s="305" t="str">
        <f>D242</f>
        <v>07</v>
      </c>
      <c r="BW174" s="306">
        <f t="shared" si="185"/>
        <v>101</v>
      </c>
      <c r="BX174" s="306">
        <f t="shared" si="185"/>
        <v>90</v>
      </c>
      <c r="BY174" s="307">
        <f>O242</f>
        <v>29442358.790800005</v>
      </c>
      <c r="BZ174" s="307">
        <f t="shared" si="186"/>
        <v>2435733000</v>
      </c>
      <c r="CA174" s="307">
        <f t="shared" si="186"/>
        <v>2745460000</v>
      </c>
      <c r="CB174" s="307">
        <f t="shared" si="186"/>
        <v>2914794000</v>
      </c>
      <c r="CC174" s="307">
        <f t="shared" si="186"/>
        <v>3094572000</v>
      </c>
      <c r="CD174" s="307">
        <f>AN242</f>
        <v>3285439000</v>
      </c>
      <c r="CE174" s="26"/>
      <c r="CF174" s="269">
        <f t="shared" si="184"/>
        <v>3059685000</v>
      </c>
      <c r="CG174" s="229">
        <f t="shared" si="184"/>
        <v>3248400000</v>
      </c>
      <c r="CH174" s="45">
        <f t="shared" si="178"/>
        <v>45895275</v>
      </c>
      <c r="CI174" s="45">
        <f t="shared" si="179"/>
        <v>32484000</v>
      </c>
      <c r="CJ174" s="48">
        <f t="shared" si="180"/>
        <v>72162375</v>
      </c>
      <c r="CK174" s="308">
        <f t="shared" si="181"/>
        <v>63844333.333333336</v>
      </c>
    </row>
    <row r="175" spans="1:89" x14ac:dyDescent="0.2">
      <c r="A175" s="3">
        <f t="shared" si="182"/>
        <v>136</v>
      </c>
      <c r="B175" s="288">
        <v>8</v>
      </c>
      <c r="C175" s="289" t="s">
        <v>174</v>
      </c>
      <c r="D175" s="288">
        <v>17</v>
      </c>
      <c r="E175" s="291"/>
      <c r="F175" s="267" t="s">
        <v>66</v>
      </c>
      <c r="G175" s="292">
        <f t="shared" si="157"/>
        <v>85</v>
      </c>
      <c r="H175" s="292">
        <f t="shared" si="158"/>
        <v>74</v>
      </c>
      <c r="I175" s="293">
        <f t="shared" si="159"/>
        <v>26966806</v>
      </c>
      <c r="J175" s="293">
        <f t="shared" si="160"/>
        <v>1</v>
      </c>
      <c r="K175" s="294">
        <f t="shared" si="161"/>
        <v>1.06</v>
      </c>
      <c r="L175" s="337">
        <f t="shared" si="162"/>
        <v>1.02</v>
      </c>
      <c r="M175" s="278">
        <f t="shared" si="163"/>
        <v>24364489.972377934</v>
      </c>
      <c r="N175" s="278">
        <f t="shared" si="164"/>
        <v>27462673.064623922</v>
      </c>
      <c r="O175" s="278">
        <f t="shared" si="165"/>
        <v>29156510.647200003</v>
      </c>
      <c r="P175" s="278">
        <f t="shared" si="166"/>
        <v>30954820.425523225</v>
      </c>
      <c r="Q175" s="75">
        <f t="shared" si="167"/>
        <v>29156510.647200003</v>
      </c>
      <c r="R175" s="278">
        <f t="shared" si="167"/>
        <v>30954820.425523225</v>
      </c>
      <c r="S175" s="278">
        <f t="shared" si="168"/>
        <v>32864046.016027961</v>
      </c>
      <c r="T175" s="278"/>
      <c r="U175" s="278">
        <f t="shared" si="169"/>
        <v>1802972257.9559672</v>
      </c>
      <c r="V175" s="278">
        <f t="shared" si="170"/>
        <v>2032237806.7821703</v>
      </c>
      <c r="W175" s="278">
        <f t="shared" si="171"/>
        <v>2157581787.8928003</v>
      </c>
      <c r="X175" s="75">
        <f t="shared" si="172"/>
        <v>2290656711.4887185</v>
      </c>
      <c r="Y175" s="75">
        <f t="shared" si="173"/>
        <v>2157581787.8928003</v>
      </c>
      <c r="Z175" s="278">
        <f t="shared" si="174"/>
        <v>2290656711.4887185</v>
      </c>
      <c r="AA175" s="278">
        <f t="shared" si="183"/>
        <v>2431939405.186069</v>
      </c>
      <c r="AB175" s="278"/>
      <c r="AC175" s="216" t="str">
        <f t="shared" si="175"/>
        <v>BERTAHAP</v>
      </c>
      <c r="AD175" s="296">
        <f t="shared" si="176"/>
        <v>0</v>
      </c>
      <c r="AE175" s="297">
        <v>2</v>
      </c>
      <c r="AF175" s="298"/>
      <c r="AG175" s="278" t="e">
        <f>IF(AF175&gt;#REF!,"LB","KR")</f>
        <v>#REF!</v>
      </c>
      <c r="AH175" s="298">
        <f t="shared" si="137"/>
        <v>1983270000</v>
      </c>
      <c r="AI175" s="298">
        <f t="shared" si="137"/>
        <v>2235462000</v>
      </c>
      <c r="AJ175" s="298">
        <f t="shared" si="137"/>
        <v>2373340000</v>
      </c>
      <c r="AK175" s="299">
        <f t="shared" si="137"/>
        <v>2519723000</v>
      </c>
      <c r="AL175" s="299">
        <f t="shared" si="137"/>
        <v>2373340000</v>
      </c>
      <c r="AM175" s="298">
        <f t="shared" si="137"/>
        <v>2519723000</v>
      </c>
      <c r="AN175" s="298">
        <f t="shared" si="134"/>
        <v>2675134000</v>
      </c>
      <c r="AO175" s="26"/>
      <c r="AP175" s="26"/>
      <c r="AQ175" s="300">
        <f t="shared" si="177"/>
        <v>-1248563.1177999973</v>
      </c>
      <c r="AR175" s="301"/>
      <c r="AS175" s="136"/>
      <c r="AT175" s="136"/>
      <c r="AU175" s="13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311"/>
      <c r="BT175" s="304"/>
      <c r="BU175" s="304" t="str">
        <f>F243</f>
        <v>2BR-9</v>
      </c>
      <c r="BV175" s="305" t="str">
        <f>D243</f>
        <v>09</v>
      </c>
      <c r="BW175" s="306">
        <f t="shared" si="185"/>
        <v>101</v>
      </c>
      <c r="BX175" s="306">
        <f t="shared" si="185"/>
        <v>90</v>
      </c>
      <c r="BY175" s="307">
        <f>O243</f>
        <v>29442358.790800005</v>
      </c>
      <c r="BZ175" s="307">
        <f t="shared" si="186"/>
        <v>2435733000</v>
      </c>
      <c r="CA175" s="307">
        <f t="shared" si="186"/>
        <v>2745460000</v>
      </c>
      <c r="CB175" s="307">
        <f t="shared" si="186"/>
        <v>2914794000</v>
      </c>
      <c r="CC175" s="307">
        <f t="shared" si="186"/>
        <v>3094572000</v>
      </c>
      <c r="CD175" s="307">
        <f>AN243</f>
        <v>3285439000</v>
      </c>
      <c r="CE175" s="26"/>
      <c r="CF175" s="269">
        <f t="shared" si="184"/>
        <v>2515741000</v>
      </c>
      <c r="CG175" s="229">
        <f t="shared" si="184"/>
        <v>2670907000</v>
      </c>
      <c r="CH175" s="45">
        <f t="shared" si="178"/>
        <v>37736115</v>
      </c>
      <c r="CI175" s="45">
        <f t="shared" si="179"/>
        <v>26709070</v>
      </c>
      <c r="CJ175" s="48">
        <f t="shared" si="180"/>
        <v>59333500</v>
      </c>
      <c r="CK175" s="308">
        <f t="shared" si="181"/>
        <v>52494229.166666664</v>
      </c>
    </row>
    <row r="176" spans="1:89" x14ac:dyDescent="0.2">
      <c r="A176" s="3">
        <f t="shared" si="182"/>
        <v>137</v>
      </c>
      <c r="B176" s="288">
        <v>1</v>
      </c>
      <c r="C176" s="289" t="s">
        <v>177</v>
      </c>
      <c r="D176" s="290" t="s">
        <v>18</v>
      </c>
      <c r="E176" s="291"/>
      <c r="F176" s="267" t="s">
        <v>71</v>
      </c>
      <c r="G176" s="292">
        <f t="shared" si="157"/>
        <v>175</v>
      </c>
      <c r="H176" s="292">
        <f t="shared" si="158"/>
        <v>156</v>
      </c>
      <c r="I176" s="293">
        <f t="shared" si="159"/>
        <v>26966806</v>
      </c>
      <c r="J176" s="293">
        <f t="shared" si="160"/>
        <v>5</v>
      </c>
      <c r="K176" s="294">
        <f t="shared" si="161"/>
        <v>1.08</v>
      </c>
      <c r="L176" s="295">
        <f t="shared" ref="L176:L183" si="187">SUMIF($AN$4:$AN$22,D176,$AT$4:$AT$22)</f>
        <v>1.01</v>
      </c>
      <c r="M176" s="278">
        <f t="shared" si="163"/>
        <v>24580822.846716471</v>
      </c>
      <c r="N176" s="278">
        <f t="shared" si="164"/>
        <v>27706514.778849214</v>
      </c>
      <c r="O176" s="278">
        <f t="shared" si="165"/>
        <v>29415391.9848</v>
      </c>
      <c r="P176" s="278">
        <f t="shared" si="166"/>
        <v>31229668.997558944</v>
      </c>
      <c r="Q176" s="75">
        <f t="shared" si="167"/>
        <v>29415391.9848</v>
      </c>
      <c r="R176" s="278">
        <f t="shared" si="167"/>
        <v>31229668.997558944</v>
      </c>
      <c r="S176" s="278">
        <f t="shared" si="168"/>
        <v>33155846.646580923</v>
      </c>
      <c r="T176" s="278"/>
      <c r="U176" s="278">
        <f t="shared" si="169"/>
        <v>3834608364.0877695</v>
      </c>
      <c r="V176" s="278">
        <f t="shared" si="170"/>
        <v>4322216305.5004778</v>
      </c>
      <c r="W176" s="278">
        <f t="shared" si="171"/>
        <v>4588801149.6288004</v>
      </c>
      <c r="X176" s="75">
        <f t="shared" si="172"/>
        <v>4871828363.619195</v>
      </c>
      <c r="Y176" s="75">
        <f t="shared" si="173"/>
        <v>4588801149.6288004</v>
      </c>
      <c r="Z176" s="278">
        <f t="shared" si="174"/>
        <v>4871828363.619195</v>
      </c>
      <c r="AA176" s="278">
        <f t="shared" si="183"/>
        <v>5172312076.8666239</v>
      </c>
      <c r="AB176" s="278"/>
      <c r="AC176" s="216" t="str">
        <f t="shared" si="175"/>
        <v>BERTAHAP</v>
      </c>
      <c r="AD176" s="296">
        <f t="shared" si="176"/>
        <v>0</v>
      </c>
      <c r="AE176" s="297">
        <v>2</v>
      </c>
      <c r="AF176" s="298"/>
      <c r="AG176" s="278" t="e">
        <f>IF(AF176&gt;#REF!,"LB","KR")</f>
        <v>#REF!</v>
      </c>
      <c r="AH176" s="298">
        <f t="shared" si="137"/>
        <v>4218070000</v>
      </c>
      <c r="AI176" s="298">
        <f t="shared" si="137"/>
        <v>4754438000</v>
      </c>
      <c r="AJ176" s="298">
        <f t="shared" si="137"/>
        <v>5047682000</v>
      </c>
      <c r="AK176" s="299">
        <f t="shared" si="137"/>
        <v>5359012000</v>
      </c>
      <c r="AL176" s="299">
        <f t="shared" si="137"/>
        <v>5047682000</v>
      </c>
      <c r="AM176" s="298">
        <f t="shared" si="137"/>
        <v>5359012000</v>
      </c>
      <c r="AN176" s="298">
        <f t="shared" si="134"/>
        <v>5689544000</v>
      </c>
      <c r="AO176" s="26"/>
      <c r="AP176" s="26"/>
      <c r="AQ176" s="300">
        <f t="shared" si="177"/>
        <v>-989681.78020000085</v>
      </c>
      <c r="AR176" s="301"/>
      <c r="AS176" s="136"/>
      <c r="AT176" s="136"/>
      <c r="AU176" s="13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311"/>
      <c r="BT176" s="328"/>
      <c r="BU176" s="304" t="str">
        <f>F245</f>
        <v>2BR-15</v>
      </c>
      <c r="BV176" s="305">
        <f>D245</f>
        <v>15</v>
      </c>
      <c r="BW176" s="306">
        <f t="shared" ref="BW176:BX178" si="188">G245</f>
        <v>101</v>
      </c>
      <c r="BX176" s="306">
        <f t="shared" si="188"/>
        <v>90</v>
      </c>
      <c r="BY176" s="307">
        <f>O245</f>
        <v>29442358.790800005</v>
      </c>
      <c r="BZ176" s="307">
        <f t="shared" ref="BZ176:CC178" si="189">AH245</f>
        <v>2435733000</v>
      </c>
      <c r="CA176" s="307">
        <f t="shared" si="189"/>
        <v>2745460000</v>
      </c>
      <c r="CB176" s="307">
        <f t="shared" si="189"/>
        <v>2914794000</v>
      </c>
      <c r="CC176" s="307">
        <f t="shared" si="189"/>
        <v>3094572000</v>
      </c>
      <c r="CD176" s="307">
        <f>AN245</f>
        <v>3285439000</v>
      </c>
      <c r="CE176" s="26"/>
      <c r="CF176" s="269">
        <f t="shared" si="184"/>
        <v>5350543000</v>
      </c>
      <c r="CG176" s="229">
        <f t="shared" si="184"/>
        <v>5680553000</v>
      </c>
      <c r="CH176" s="45">
        <f t="shared" si="178"/>
        <v>80258145</v>
      </c>
      <c r="CI176" s="45">
        <f t="shared" si="179"/>
        <v>56805530</v>
      </c>
      <c r="CJ176" s="48">
        <f t="shared" si="180"/>
        <v>126192050</v>
      </c>
      <c r="CK176" s="308">
        <f t="shared" si="181"/>
        <v>111646083.33333333</v>
      </c>
    </row>
    <row r="177" spans="1:89" x14ac:dyDescent="0.2">
      <c r="A177" s="3">
        <f t="shared" si="182"/>
        <v>138</v>
      </c>
      <c r="B177" s="288">
        <v>2</v>
      </c>
      <c r="C177" s="289" t="s">
        <v>177</v>
      </c>
      <c r="D177" s="290" t="s">
        <v>28</v>
      </c>
      <c r="E177" s="291"/>
      <c r="F177" s="267" t="s">
        <v>73</v>
      </c>
      <c r="G177" s="292">
        <f t="shared" si="157"/>
        <v>85</v>
      </c>
      <c r="H177" s="292">
        <f t="shared" si="158"/>
        <v>74</v>
      </c>
      <c r="I177" s="293">
        <f t="shared" si="159"/>
        <v>26966806</v>
      </c>
      <c r="J177" s="293">
        <f t="shared" si="160"/>
        <v>1</v>
      </c>
      <c r="K177" s="294">
        <f t="shared" si="161"/>
        <v>1.06</v>
      </c>
      <c r="L177" s="295">
        <f t="shared" si="187"/>
        <v>1.01</v>
      </c>
      <c r="M177" s="278">
        <f t="shared" si="163"/>
        <v>24125622.423629135</v>
      </c>
      <c r="N177" s="278">
        <f t="shared" si="164"/>
        <v>27193431.171833493</v>
      </c>
      <c r="O177" s="278">
        <f t="shared" si="165"/>
        <v>28870662.503600005</v>
      </c>
      <c r="P177" s="278">
        <f t="shared" si="166"/>
        <v>30651341.793900453</v>
      </c>
      <c r="Q177" s="75">
        <f t="shared" si="167"/>
        <v>28870662.503600005</v>
      </c>
      <c r="R177" s="278">
        <f t="shared" si="167"/>
        <v>30651341.793900453</v>
      </c>
      <c r="S177" s="278">
        <f t="shared" si="168"/>
        <v>32541849.486459062</v>
      </c>
      <c r="T177" s="278"/>
      <c r="U177" s="278">
        <f t="shared" si="169"/>
        <v>1785296059.348556</v>
      </c>
      <c r="V177" s="278">
        <f t="shared" si="170"/>
        <v>2012313906.7156785</v>
      </c>
      <c r="W177" s="278">
        <f t="shared" si="171"/>
        <v>2136429025.2664003</v>
      </c>
      <c r="X177" s="75">
        <f t="shared" si="172"/>
        <v>2268199292.7486334</v>
      </c>
      <c r="Y177" s="75">
        <f t="shared" si="173"/>
        <v>2136429025.2664003</v>
      </c>
      <c r="Z177" s="278">
        <f t="shared" si="174"/>
        <v>2268199292.7486334</v>
      </c>
      <c r="AA177" s="278">
        <f t="shared" si="183"/>
        <v>2408096861.9979706</v>
      </c>
      <c r="AB177" s="278"/>
      <c r="AC177" s="216" t="str">
        <f t="shared" si="175"/>
        <v>BERTAHAP</v>
      </c>
      <c r="AD177" s="296">
        <f t="shared" si="176"/>
        <v>0</v>
      </c>
      <c r="AE177" s="297">
        <v>2</v>
      </c>
      <c r="AF177" s="298"/>
      <c r="AG177" s="278" t="e">
        <f>IF(AF177&gt;#REF!,"LB","KR")</f>
        <v>#REF!</v>
      </c>
      <c r="AH177" s="298">
        <f t="shared" si="137"/>
        <v>1963826000</v>
      </c>
      <c r="AI177" s="298">
        <f t="shared" si="137"/>
        <v>2213546000</v>
      </c>
      <c r="AJ177" s="298">
        <f t="shared" si="137"/>
        <v>2350072000</v>
      </c>
      <c r="AK177" s="299">
        <f t="shared" si="137"/>
        <v>2495020000</v>
      </c>
      <c r="AL177" s="299">
        <f t="shared" si="137"/>
        <v>2350072000</v>
      </c>
      <c r="AM177" s="298">
        <f t="shared" si="137"/>
        <v>2495020000</v>
      </c>
      <c r="AN177" s="298">
        <f t="shared" si="134"/>
        <v>2648907000</v>
      </c>
      <c r="AO177" s="26"/>
      <c r="AP177" s="26"/>
      <c r="AQ177" s="300">
        <f t="shared" si="177"/>
        <v>-1534411.2613999955</v>
      </c>
      <c r="AR177" s="301"/>
      <c r="AS177" s="136"/>
      <c r="AT177" s="136"/>
      <c r="AU177" s="13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  <c r="BP177" s="26"/>
      <c r="BQ177" s="26"/>
      <c r="BR177" s="26"/>
      <c r="BS177" s="311"/>
      <c r="BT177" s="328"/>
      <c r="BU177" s="304" t="str">
        <f>F246</f>
        <v>2BR-17</v>
      </c>
      <c r="BV177" s="305">
        <f>D246</f>
        <v>17</v>
      </c>
      <c r="BW177" s="306">
        <f t="shared" si="188"/>
        <v>85</v>
      </c>
      <c r="BX177" s="306">
        <f t="shared" si="188"/>
        <v>74</v>
      </c>
      <c r="BY177" s="307">
        <f>O246</f>
        <v>29442358.790800005</v>
      </c>
      <c r="BZ177" s="307">
        <f t="shared" si="189"/>
        <v>2002714000</v>
      </c>
      <c r="CA177" s="307">
        <f t="shared" si="189"/>
        <v>2257378000</v>
      </c>
      <c r="CB177" s="307">
        <f t="shared" si="189"/>
        <v>2396609000</v>
      </c>
      <c r="CC177" s="307">
        <f t="shared" si="189"/>
        <v>2544426000</v>
      </c>
      <c r="CD177" s="307">
        <f>AN246</f>
        <v>2701361000</v>
      </c>
      <c r="CE177" s="26"/>
      <c r="CF177" s="269">
        <f t="shared" si="184"/>
        <v>2491077000</v>
      </c>
      <c r="CG177" s="229">
        <f t="shared" si="184"/>
        <v>2644722000</v>
      </c>
      <c r="CH177" s="45">
        <f t="shared" si="178"/>
        <v>37366155</v>
      </c>
      <c r="CI177" s="45">
        <f t="shared" si="179"/>
        <v>26447220</v>
      </c>
      <c r="CJ177" s="48">
        <f t="shared" si="180"/>
        <v>58751800</v>
      </c>
      <c r="CK177" s="308">
        <f t="shared" si="181"/>
        <v>51979583.333333336</v>
      </c>
    </row>
    <row r="178" spans="1:89" x14ac:dyDescent="0.2">
      <c r="A178" s="3">
        <f t="shared" si="182"/>
        <v>139</v>
      </c>
      <c r="B178" s="288">
        <v>3</v>
      </c>
      <c r="C178" s="289" t="s">
        <v>177</v>
      </c>
      <c r="D178" s="290" t="s">
        <v>31</v>
      </c>
      <c r="E178" s="291"/>
      <c r="F178" s="267" t="s">
        <v>55</v>
      </c>
      <c r="G178" s="292">
        <f t="shared" si="157"/>
        <v>85</v>
      </c>
      <c r="H178" s="292">
        <f t="shared" si="158"/>
        <v>74</v>
      </c>
      <c r="I178" s="293">
        <f t="shared" si="159"/>
        <v>26966806</v>
      </c>
      <c r="J178" s="293">
        <f t="shared" si="160"/>
        <v>1</v>
      </c>
      <c r="K178" s="294">
        <f t="shared" si="161"/>
        <v>1.06</v>
      </c>
      <c r="L178" s="295">
        <f t="shared" si="187"/>
        <v>1.01</v>
      </c>
      <c r="M178" s="278">
        <f t="shared" si="163"/>
        <v>24125622.423629135</v>
      </c>
      <c r="N178" s="278">
        <f t="shared" si="164"/>
        <v>27193431.171833493</v>
      </c>
      <c r="O178" s="278">
        <f t="shared" si="165"/>
        <v>28870662.503600005</v>
      </c>
      <c r="P178" s="278">
        <f t="shared" si="166"/>
        <v>30651341.793900453</v>
      </c>
      <c r="Q178" s="75">
        <f t="shared" si="167"/>
        <v>28870662.503600005</v>
      </c>
      <c r="R178" s="278">
        <f t="shared" si="167"/>
        <v>30651341.793900453</v>
      </c>
      <c r="S178" s="278">
        <f t="shared" si="168"/>
        <v>32541849.486459062</v>
      </c>
      <c r="T178" s="278"/>
      <c r="U178" s="278">
        <f t="shared" si="169"/>
        <v>1785296059.348556</v>
      </c>
      <c r="V178" s="278">
        <f t="shared" si="170"/>
        <v>2012313906.7156785</v>
      </c>
      <c r="W178" s="278">
        <f t="shared" si="171"/>
        <v>2136429025.2664003</v>
      </c>
      <c r="X178" s="75">
        <f t="shared" si="172"/>
        <v>2268199292.7486334</v>
      </c>
      <c r="Y178" s="75">
        <f t="shared" si="173"/>
        <v>2136429025.2664003</v>
      </c>
      <c r="Z178" s="278">
        <f t="shared" si="174"/>
        <v>2268199292.7486334</v>
      </c>
      <c r="AA178" s="278">
        <f t="shared" si="183"/>
        <v>2408096861.9979706</v>
      </c>
      <c r="AB178" s="278"/>
      <c r="AC178" s="216" t="str">
        <f t="shared" si="175"/>
        <v>BERTAHAP</v>
      </c>
      <c r="AD178" s="296">
        <f t="shared" si="176"/>
        <v>0</v>
      </c>
      <c r="AE178" s="297">
        <v>2</v>
      </c>
      <c r="AF178" s="298"/>
      <c r="AG178" s="278" t="e">
        <f>IF(AF178&gt;#REF!,"LB","KR")</f>
        <v>#REF!</v>
      </c>
      <c r="AH178" s="298">
        <f t="shared" si="137"/>
        <v>1963826000</v>
      </c>
      <c r="AI178" s="298">
        <f t="shared" si="137"/>
        <v>2213546000</v>
      </c>
      <c r="AJ178" s="298">
        <f t="shared" si="137"/>
        <v>2350072000</v>
      </c>
      <c r="AK178" s="299">
        <f t="shared" si="137"/>
        <v>2495020000</v>
      </c>
      <c r="AL178" s="299">
        <f t="shared" si="137"/>
        <v>2350072000</v>
      </c>
      <c r="AM178" s="298">
        <f t="shared" si="137"/>
        <v>2495020000</v>
      </c>
      <c r="AN178" s="298">
        <f t="shared" si="134"/>
        <v>2648907000</v>
      </c>
      <c r="AO178" s="26"/>
      <c r="AP178" s="26"/>
      <c r="AQ178" s="300">
        <f t="shared" si="177"/>
        <v>-1534411.2613999955</v>
      </c>
      <c r="AR178" s="301"/>
      <c r="AS178" s="136"/>
      <c r="AT178" s="136"/>
      <c r="AU178" s="13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311"/>
      <c r="BT178" s="304"/>
      <c r="BU178" s="304" t="str">
        <f>F247</f>
        <v>3BR-19</v>
      </c>
      <c r="BV178" s="305">
        <f>D247</f>
        <v>19</v>
      </c>
      <c r="BW178" s="306">
        <f t="shared" si="188"/>
        <v>138</v>
      </c>
      <c r="BX178" s="306">
        <f t="shared" si="188"/>
        <v>120</v>
      </c>
      <c r="BY178" s="307">
        <f>O247</f>
        <v>29442358.790800005</v>
      </c>
      <c r="BZ178" s="307">
        <f t="shared" si="189"/>
        <v>3247644000</v>
      </c>
      <c r="CA178" s="307">
        <f t="shared" si="189"/>
        <v>3660613000</v>
      </c>
      <c r="CB178" s="307">
        <f t="shared" si="189"/>
        <v>3886392000</v>
      </c>
      <c r="CC178" s="307">
        <f t="shared" si="189"/>
        <v>4126096000</v>
      </c>
      <c r="CD178" s="307">
        <f>AN247</f>
        <v>4380585000</v>
      </c>
      <c r="CE178" s="26"/>
      <c r="CF178" s="269">
        <f t="shared" si="184"/>
        <v>2491077000</v>
      </c>
      <c r="CG178" s="229">
        <f t="shared" si="184"/>
        <v>2644722000</v>
      </c>
      <c r="CH178" s="45">
        <f t="shared" si="178"/>
        <v>37366155</v>
      </c>
      <c r="CI178" s="45">
        <f t="shared" si="179"/>
        <v>26447220</v>
      </c>
      <c r="CJ178" s="48">
        <f t="shared" si="180"/>
        <v>58751800</v>
      </c>
      <c r="CK178" s="308">
        <f t="shared" si="181"/>
        <v>51979583.333333336</v>
      </c>
    </row>
    <row r="179" spans="1:89" x14ac:dyDescent="0.2">
      <c r="A179" s="3">
        <f t="shared" si="182"/>
        <v>140</v>
      </c>
      <c r="B179" s="288">
        <v>4</v>
      </c>
      <c r="C179" s="289" t="s">
        <v>177</v>
      </c>
      <c r="D179" s="290" t="s">
        <v>37</v>
      </c>
      <c r="E179" s="291"/>
      <c r="F179" s="267" t="s">
        <v>57</v>
      </c>
      <c r="G179" s="292">
        <f t="shared" si="157"/>
        <v>101</v>
      </c>
      <c r="H179" s="292">
        <f t="shared" si="158"/>
        <v>90</v>
      </c>
      <c r="I179" s="293">
        <f t="shared" si="159"/>
        <v>26966806</v>
      </c>
      <c r="J179" s="293">
        <f t="shared" si="160"/>
        <v>1</v>
      </c>
      <c r="K179" s="294">
        <f t="shared" si="161"/>
        <v>1.06</v>
      </c>
      <c r="L179" s="295">
        <f t="shared" si="187"/>
        <v>1.01</v>
      </c>
      <c r="M179" s="278">
        <f t="shared" si="163"/>
        <v>24125622.423629135</v>
      </c>
      <c r="N179" s="278">
        <f t="shared" si="164"/>
        <v>27193431.171833493</v>
      </c>
      <c r="O179" s="278">
        <f t="shared" si="165"/>
        <v>28870662.503600005</v>
      </c>
      <c r="P179" s="278">
        <f t="shared" si="166"/>
        <v>30651341.793900453</v>
      </c>
      <c r="Q179" s="75">
        <f t="shared" si="167"/>
        <v>28870662.503600005</v>
      </c>
      <c r="R179" s="278">
        <f t="shared" si="167"/>
        <v>30651341.793900453</v>
      </c>
      <c r="S179" s="278">
        <f t="shared" si="168"/>
        <v>32541849.486459062</v>
      </c>
      <c r="T179" s="278"/>
      <c r="U179" s="278">
        <f t="shared" si="169"/>
        <v>2171306018.1266222</v>
      </c>
      <c r="V179" s="278">
        <f t="shared" si="170"/>
        <v>2447408805.4650145</v>
      </c>
      <c r="W179" s="278">
        <f t="shared" si="171"/>
        <v>2598359625.3240004</v>
      </c>
      <c r="X179" s="75">
        <f t="shared" si="172"/>
        <v>2758620761.4510407</v>
      </c>
      <c r="Y179" s="75">
        <f t="shared" si="173"/>
        <v>2598359625.3240004</v>
      </c>
      <c r="Z179" s="278">
        <f t="shared" si="174"/>
        <v>2758620761.4510407</v>
      </c>
      <c r="AA179" s="278">
        <f t="shared" si="183"/>
        <v>2928766453.7813153</v>
      </c>
      <c r="AB179" s="278"/>
      <c r="AC179" s="216" t="str">
        <f t="shared" si="175"/>
        <v>BERTAHAP</v>
      </c>
      <c r="AD179" s="296">
        <f t="shared" si="176"/>
        <v>0</v>
      </c>
      <c r="AE179" s="297">
        <v>2</v>
      </c>
      <c r="AF179" s="298"/>
      <c r="AG179" s="278" t="e">
        <f>IF(AF179&gt;#REF!,"LB","KR")</f>
        <v>#REF!</v>
      </c>
      <c r="AH179" s="298">
        <f t="shared" si="137"/>
        <v>2388437000</v>
      </c>
      <c r="AI179" s="298">
        <f t="shared" si="137"/>
        <v>2692150000</v>
      </c>
      <c r="AJ179" s="298">
        <f t="shared" si="137"/>
        <v>2858196000</v>
      </c>
      <c r="AK179" s="299">
        <f t="shared" si="137"/>
        <v>3034483000</v>
      </c>
      <c r="AL179" s="299">
        <f t="shared" si="137"/>
        <v>2858196000</v>
      </c>
      <c r="AM179" s="298">
        <f t="shared" si="137"/>
        <v>3034483000</v>
      </c>
      <c r="AN179" s="298">
        <f t="shared" si="134"/>
        <v>3221644000</v>
      </c>
      <c r="AO179" s="26"/>
      <c r="AP179" s="26"/>
      <c r="AQ179" s="300">
        <f t="shared" si="177"/>
        <v>-1534411.2613999955</v>
      </c>
      <c r="AR179" s="301"/>
      <c r="AS179" s="136"/>
      <c r="AT179" s="136"/>
      <c r="AU179" s="13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  <c r="BK179" s="26"/>
      <c r="BL179" s="26"/>
      <c r="BM179" s="26"/>
      <c r="BN179" s="26"/>
      <c r="BO179" s="26"/>
      <c r="BP179" s="26"/>
      <c r="BQ179" s="26"/>
      <c r="BR179" s="26"/>
      <c r="BS179" s="311">
        <v>37</v>
      </c>
      <c r="BT179" s="328" t="s">
        <v>238</v>
      </c>
      <c r="BU179" s="304" t="str">
        <f>F260</f>
        <v>2BR-3</v>
      </c>
      <c r="BV179" s="305" t="str">
        <f>D260</f>
        <v>03</v>
      </c>
      <c r="BW179" s="306">
        <f>G260</f>
        <v>85</v>
      </c>
      <c r="BX179" s="306">
        <f>H260</f>
        <v>74</v>
      </c>
      <c r="BY179" s="307">
        <f>O260</f>
        <v>29442358.790800005</v>
      </c>
      <c r="BZ179" s="307">
        <f t="shared" ref="BZ179:CC180" si="190">AH260</f>
        <v>2002714000</v>
      </c>
      <c r="CA179" s="307">
        <f t="shared" si="190"/>
        <v>2257378000</v>
      </c>
      <c r="CB179" s="307">
        <f t="shared" si="190"/>
        <v>2396609000</v>
      </c>
      <c r="CC179" s="307">
        <f t="shared" si="190"/>
        <v>2544426000</v>
      </c>
      <c r="CD179" s="307">
        <f>AN260</f>
        <v>2701361000</v>
      </c>
      <c r="CE179" s="26">
        <v>4</v>
      </c>
      <c r="CF179" s="269">
        <f t="shared" si="184"/>
        <v>3029688000</v>
      </c>
      <c r="CG179" s="229">
        <f t="shared" si="184"/>
        <v>3216552000</v>
      </c>
      <c r="CH179" s="45">
        <f t="shared" si="178"/>
        <v>45445320</v>
      </c>
      <c r="CI179" s="45">
        <f t="shared" si="179"/>
        <v>32165520</v>
      </c>
      <c r="CJ179" s="48">
        <f t="shared" si="180"/>
        <v>71454900</v>
      </c>
      <c r="CK179" s="308">
        <f t="shared" si="181"/>
        <v>63218395.833333336</v>
      </c>
    </row>
    <row r="180" spans="1:89" x14ac:dyDescent="0.2">
      <c r="A180" s="3">
        <f t="shared" si="182"/>
        <v>141</v>
      </c>
      <c r="B180" s="288">
        <v>5</v>
      </c>
      <c r="C180" s="289" t="s">
        <v>177</v>
      </c>
      <c r="D180" s="290" t="s">
        <v>43</v>
      </c>
      <c r="E180" s="291"/>
      <c r="F180" s="267" t="s">
        <v>59</v>
      </c>
      <c r="G180" s="292">
        <f t="shared" si="157"/>
        <v>101</v>
      </c>
      <c r="H180" s="292">
        <f t="shared" si="158"/>
        <v>90</v>
      </c>
      <c r="I180" s="293">
        <f t="shared" si="159"/>
        <v>26966806</v>
      </c>
      <c r="J180" s="293">
        <f t="shared" si="160"/>
        <v>1</v>
      </c>
      <c r="K180" s="294">
        <f t="shared" si="161"/>
        <v>1.06</v>
      </c>
      <c r="L180" s="295">
        <f t="shared" si="187"/>
        <v>1.01</v>
      </c>
      <c r="M180" s="278">
        <f t="shared" si="163"/>
        <v>24125622.423629135</v>
      </c>
      <c r="N180" s="278">
        <f t="shared" si="164"/>
        <v>27193431.171833493</v>
      </c>
      <c r="O180" s="278">
        <f t="shared" si="165"/>
        <v>28870662.503600005</v>
      </c>
      <c r="P180" s="278">
        <f t="shared" si="166"/>
        <v>30651341.793900453</v>
      </c>
      <c r="Q180" s="75">
        <f t="shared" si="167"/>
        <v>28870662.503600005</v>
      </c>
      <c r="R180" s="278">
        <f t="shared" si="167"/>
        <v>30651341.793900453</v>
      </c>
      <c r="S180" s="278">
        <f t="shared" si="168"/>
        <v>32541849.486459062</v>
      </c>
      <c r="T180" s="278"/>
      <c r="U180" s="278">
        <f t="shared" si="169"/>
        <v>2171306018.1266222</v>
      </c>
      <c r="V180" s="278">
        <f t="shared" si="170"/>
        <v>2447408805.4650145</v>
      </c>
      <c r="W180" s="278">
        <f t="shared" si="171"/>
        <v>2598359625.3240004</v>
      </c>
      <c r="X180" s="75">
        <f t="shared" si="172"/>
        <v>2758620761.4510407</v>
      </c>
      <c r="Y180" s="75">
        <f t="shared" si="173"/>
        <v>2598359625.3240004</v>
      </c>
      <c r="Z180" s="278">
        <f t="shared" si="174"/>
        <v>2758620761.4510407</v>
      </c>
      <c r="AA180" s="278">
        <f t="shared" si="183"/>
        <v>2928766453.7813153</v>
      </c>
      <c r="AB180" s="278"/>
      <c r="AC180" s="216" t="str">
        <f t="shared" si="175"/>
        <v>BERTAHAP</v>
      </c>
      <c r="AD180" s="296">
        <f t="shared" si="176"/>
        <v>0</v>
      </c>
      <c r="AE180" s="297">
        <v>2</v>
      </c>
      <c r="AF180" s="298"/>
      <c r="AG180" s="278" t="e">
        <f>IF(AF180&gt;#REF!,"LB","KR")</f>
        <v>#REF!</v>
      </c>
      <c r="AH180" s="298">
        <f t="shared" si="137"/>
        <v>2388437000</v>
      </c>
      <c r="AI180" s="298">
        <f t="shared" si="137"/>
        <v>2692150000</v>
      </c>
      <c r="AJ180" s="298">
        <f t="shared" si="137"/>
        <v>2858196000</v>
      </c>
      <c r="AK180" s="299">
        <f t="shared" si="137"/>
        <v>3034483000</v>
      </c>
      <c r="AL180" s="299">
        <f t="shared" si="137"/>
        <v>2858196000</v>
      </c>
      <c r="AM180" s="298">
        <f t="shared" si="137"/>
        <v>3034483000</v>
      </c>
      <c r="AN180" s="298">
        <f t="shared" si="134"/>
        <v>3221644000</v>
      </c>
      <c r="AO180" s="26"/>
      <c r="AP180" s="26"/>
      <c r="AQ180" s="300">
        <f t="shared" si="177"/>
        <v>-1534411.2613999955</v>
      </c>
      <c r="AR180" s="301"/>
      <c r="AS180" s="136"/>
      <c r="AT180" s="136"/>
      <c r="AU180" s="13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  <c r="BK180" s="26"/>
      <c r="BL180" s="26"/>
      <c r="BM180" s="26"/>
      <c r="BN180" s="26"/>
      <c r="BO180" s="26"/>
      <c r="BP180" s="26"/>
      <c r="BQ180" s="26"/>
      <c r="BR180" s="26"/>
      <c r="BS180" s="311"/>
      <c r="BT180" s="304"/>
      <c r="BU180" s="304" t="str">
        <f>F261</f>
        <v>2BR-5</v>
      </c>
      <c r="BV180" s="305" t="str">
        <f>D261</f>
        <v>05</v>
      </c>
      <c r="BW180" s="306">
        <f>G261</f>
        <v>85</v>
      </c>
      <c r="BX180" s="306">
        <f>H261</f>
        <v>74</v>
      </c>
      <c r="BY180" s="307">
        <f>O261</f>
        <v>29442358.790800005</v>
      </c>
      <c r="BZ180" s="307">
        <f t="shared" si="190"/>
        <v>2002714000</v>
      </c>
      <c r="CA180" s="307">
        <f t="shared" si="190"/>
        <v>2257378000</v>
      </c>
      <c r="CB180" s="307">
        <f t="shared" si="190"/>
        <v>2396609000</v>
      </c>
      <c r="CC180" s="307">
        <f t="shared" si="190"/>
        <v>2544426000</v>
      </c>
      <c r="CD180" s="307">
        <f>AN261</f>
        <v>2701361000</v>
      </c>
      <c r="CE180" s="26"/>
      <c r="CF180" s="269">
        <f t="shared" si="184"/>
        <v>3029688000</v>
      </c>
      <c r="CG180" s="229">
        <f t="shared" si="184"/>
        <v>3216552000</v>
      </c>
      <c r="CH180" s="45">
        <f t="shared" si="178"/>
        <v>45445320</v>
      </c>
      <c r="CI180" s="45">
        <f t="shared" si="179"/>
        <v>32165520</v>
      </c>
      <c r="CJ180" s="48">
        <f t="shared" si="180"/>
        <v>71454900</v>
      </c>
      <c r="CK180" s="308">
        <f t="shared" si="181"/>
        <v>63218395.833333336</v>
      </c>
    </row>
    <row r="181" spans="1:89" x14ac:dyDescent="0.2">
      <c r="A181" s="3">
        <f t="shared" si="182"/>
        <v>142</v>
      </c>
      <c r="B181" s="288">
        <v>6</v>
      </c>
      <c r="C181" s="289" t="s">
        <v>177</v>
      </c>
      <c r="D181" s="288">
        <v>11</v>
      </c>
      <c r="E181" s="291"/>
      <c r="F181" s="267" t="s">
        <v>61</v>
      </c>
      <c r="G181" s="292">
        <f t="shared" si="157"/>
        <v>101</v>
      </c>
      <c r="H181" s="292">
        <f t="shared" si="158"/>
        <v>90</v>
      </c>
      <c r="I181" s="293">
        <f t="shared" si="159"/>
        <v>26966806</v>
      </c>
      <c r="J181" s="293">
        <f t="shared" si="160"/>
        <v>1</v>
      </c>
      <c r="K181" s="294">
        <f t="shared" si="161"/>
        <v>1.06</v>
      </c>
      <c r="L181" s="295">
        <f t="shared" si="187"/>
        <v>1.01</v>
      </c>
      <c r="M181" s="278">
        <f t="shared" si="163"/>
        <v>24125622.423629135</v>
      </c>
      <c r="N181" s="278">
        <f t="shared" si="164"/>
        <v>27193431.171833493</v>
      </c>
      <c r="O181" s="278">
        <f t="shared" si="165"/>
        <v>28870662.503600005</v>
      </c>
      <c r="P181" s="278">
        <f t="shared" si="166"/>
        <v>30651341.793900453</v>
      </c>
      <c r="Q181" s="75">
        <f t="shared" si="167"/>
        <v>28870662.503600005</v>
      </c>
      <c r="R181" s="278">
        <f t="shared" si="167"/>
        <v>30651341.793900453</v>
      </c>
      <c r="S181" s="278">
        <f t="shared" si="168"/>
        <v>32541849.486459062</v>
      </c>
      <c r="T181" s="278"/>
      <c r="U181" s="278">
        <f t="shared" si="169"/>
        <v>2171306018.1266222</v>
      </c>
      <c r="V181" s="278">
        <f t="shared" si="170"/>
        <v>2447408805.4650145</v>
      </c>
      <c r="W181" s="278">
        <f t="shared" si="171"/>
        <v>2598359625.3240004</v>
      </c>
      <c r="X181" s="75">
        <f t="shared" si="172"/>
        <v>2758620761.4510407</v>
      </c>
      <c r="Y181" s="75">
        <f t="shared" si="173"/>
        <v>2598359625.3240004</v>
      </c>
      <c r="Z181" s="278">
        <f t="shared" si="174"/>
        <v>2758620761.4510407</v>
      </c>
      <c r="AA181" s="278">
        <f t="shared" si="183"/>
        <v>2928766453.7813153</v>
      </c>
      <c r="AB181" s="278"/>
      <c r="AC181" s="216" t="str">
        <f t="shared" si="175"/>
        <v>BERTAHAP</v>
      </c>
      <c r="AD181" s="296">
        <f t="shared" si="176"/>
        <v>0</v>
      </c>
      <c r="AE181" s="297">
        <v>2</v>
      </c>
      <c r="AF181" s="298"/>
      <c r="AG181" s="278" t="e">
        <f>IF(AF181&gt;#REF!,"LB","KR")</f>
        <v>#REF!</v>
      </c>
      <c r="AH181" s="298">
        <f t="shared" si="137"/>
        <v>2388437000</v>
      </c>
      <c r="AI181" s="298">
        <f t="shared" si="137"/>
        <v>2692150000</v>
      </c>
      <c r="AJ181" s="298">
        <f t="shared" si="137"/>
        <v>2858196000</v>
      </c>
      <c r="AK181" s="299">
        <f t="shared" si="137"/>
        <v>3034483000</v>
      </c>
      <c r="AL181" s="299">
        <f t="shared" si="137"/>
        <v>2858196000</v>
      </c>
      <c r="AM181" s="298">
        <f t="shared" si="137"/>
        <v>3034483000</v>
      </c>
      <c r="AN181" s="298">
        <f t="shared" si="134"/>
        <v>3221644000</v>
      </c>
      <c r="AO181" s="26"/>
      <c r="AP181" s="26"/>
      <c r="AQ181" s="300">
        <f t="shared" si="177"/>
        <v>-1534411.2613999955</v>
      </c>
      <c r="AR181" s="301"/>
      <c r="AS181" s="136"/>
      <c r="AT181" s="136"/>
      <c r="AU181" s="13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  <c r="BK181" s="26"/>
      <c r="BL181" s="26"/>
      <c r="BM181" s="26"/>
      <c r="BN181" s="26"/>
      <c r="BO181" s="26"/>
      <c r="BP181" s="26"/>
      <c r="BQ181" s="26"/>
      <c r="BR181" s="26"/>
      <c r="BS181" s="311"/>
      <c r="BT181" s="304"/>
      <c r="BU181" s="304" t="str">
        <f>F264</f>
        <v>2BR-17</v>
      </c>
      <c r="BV181" s="305">
        <f>D264</f>
        <v>17</v>
      </c>
      <c r="BW181" s="306">
        <f>G264</f>
        <v>85</v>
      </c>
      <c r="BX181" s="306">
        <f>H264</f>
        <v>74</v>
      </c>
      <c r="BY181" s="307">
        <f>O264</f>
        <v>29442358.790800005</v>
      </c>
      <c r="BZ181" s="307">
        <f t="shared" ref="BZ181:CC182" si="191">AH264</f>
        <v>2002714000</v>
      </c>
      <c r="CA181" s="307">
        <f t="shared" si="191"/>
        <v>2257378000</v>
      </c>
      <c r="CB181" s="307">
        <f t="shared" si="191"/>
        <v>2396609000</v>
      </c>
      <c r="CC181" s="307">
        <f t="shared" si="191"/>
        <v>2544426000</v>
      </c>
      <c r="CD181" s="307">
        <f>AN264</f>
        <v>2701361000</v>
      </c>
      <c r="CE181" s="26"/>
      <c r="CF181" s="269">
        <f t="shared" si="184"/>
        <v>3029688000</v>
      </c>
      <c r="CG181" s="229">
        <f t="shared" si="184"/>
        <v>3216552000</v>
      </c>
      <c r="CH181" s="45">
        <f t="shared" si="178"/>
        <v>45445320</v>
      </c>
      <c r="CI181" s="45">
        <f t="shared" si="179"/>
        <v>32165520</v>
      </c>
      <c r="CJ181" s="48">
        <f t="shared" si="180"/>
        <v>71454900</v>
      </c>
      <c r="CK181" s="308">
        <f t="shared" si="181"/>
        <v>63218395.833333336</v>
      </c>
    </row>
    <row r="182" spans="1:89" x14ac:dyDescent="0.2">
      <c r="A182" s="3">
        <f t="shared" si="182"/>
        <v>143</v>
      </c>
      <c r="B182" s="288">
        <v>7</v>
      </c>
      <c r="C182" s="289" t="s">
        <v>177</v>
      </c>
      <c r="D182" s="288">
        <v>15</v>
      </c>
      <c r="E182" s="291"/>
      <c r="F182" s="267" t="s">
        <v>63</v>
      </c>
      <c r="G182" s="292">
        <f t="shared" si="157"/>
        <v>101</v>
      </c>
      <c r="H182" s="292">
        <f t="shared" si="158"/>
        <v>90</v>
      </c>
      <c r="I182" s="293">
        <f t="shared" si="159"/>
        <v>26966806</v>
      </c>
      <c r="J182" s="293">
        <f t="shared" si="160"/>
        <v>1</v>
      </c>
      <c r="K182" s="294">
        <f t="shared" si="161"/>
        <v>1.06</v>
      </c>
      <c r="L182" s="295">
        <f t="shared" si="187"/>
        <v>1.01</v>
      </c>
      <c r="M182" s="278">
        <f t="shared" si="163"/>
        <v>24125622.423629135</v>
      </c>
      <c r="N182" s="278">
        <f t="shared" si="164"/>
        <v>27193431.171833493</v>
      </c>
      <c r="O182" s="278">
        <f t="shared" si="165"/>
        <v>28870662.503600005</v>
      </c>
      <c r="P182" s="278">
        <f t="shared" si="166"/>
        <v>30651341.793900453</v>
      </c>
      <c r="Q182" s="75">
        <f t="shared" si="167"/>
        <v>28870662.503600005</v>
      </c>
      <c r="R182" s="278">
        <f t="shared" si="167"/>
        <v>30651341.793900453</v>
      </c>
      <c r="S182" s="278">
        <f t="shared" si="168"/>
        <v>32541849.486459062</v>
      </c>
      <c r="T182" s="278"/>
      <c r="U182" s="278">
        <f t="shared" si="169"/>
        <v>2171306018.1266222</v>
      </c>
      <c r="V182" s="278">
        <f t="shared" si="170"/>
        <v>2447408805.4650145</v>
      </c>
      <c r="W182" s="278">
        <f t="shared" si="171"/>
        <v>2598359625.3240004</v>
      </c>
      <c r="X182" s="75">
        <f t="shared" si="172"/>
        <v>2758620761.4510407</v>
      </c>
      <c r="Y182" s="75">
        <f t="shared" si="173"/>
        <v>2598359625.3240004</v>
      </c>
      <c r="Z182" s="278">
        <f t="shared" si="174"/>
        <v>2758620761.4510407</v>
      </c>
      <c r="AA182" s="278">
        <f t="shared" si="183"/>
        <v>2928766453.7813153</v>
      </c>
      <c r="AB182" s="278"/>
      <c r="AC182" s="216" t="str">
        <f t="shared" si="175"/>
        <v>BERTAHAP</v>
      </c>
      <c r="AD182" s="296">
        <f t="shared" si="176"/>
        <v>0</v>
      </c>
      <c r="AE182" s="297">
        <v>2</v>
      </c>
      <c r="AF182" s="298"/>
      <c r="AG182" s="278" t="e">
        <f>IF(AF182&gt;#REF!,"LB","KR")</f>
        <v>#REF!</v>
      </c>
      <c r="AH182" s="298">
        <f t="shared" si="137"/>
        <v>2388437000</v>
      </c>
      <c r="AI182" s="298">
        <f t="shared" si="137"/>
        <v>2692150000</v>
      </c>
      <c r="AJ182" s="298">
        <f t="shared" si="137"/>
        <v>2858196000</v>
      </c>
      <c r="AK182" s="299">
        <f t="shared" si="137"/>
        <v>3034483000</v>
      </c>
      <c r="AL182" s="299">
        <f t="shared" si="137"/>
        <v>2858196000</v>
      </c>
      <c r="AM182" s="298">
        <f t="shared" si="137"/>
        <v>3034483000</v>
      </c>
      <c r="AN182" s="298">
        <f t="shared" si="134"/>
        <v>3221644000</v>
      </c>
      <c r="AO182" s="26"/>
      <c r="AP182" s="26"/>
      <c r="AQ182" s="300">
        <f t="shared" si="177"/>
        <v>-1534411.2613999955</v>
      </c>
      <c r="AR182" s="301"/>
      <c r="AS182" s="136"/>
      <c r="AT182" s="136"/>
      <c r="AU182" s="13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  <c r="BK182" s="26"/>
      <c r="BL182" s="26"/>
      <c r="BM182" s="26"/>
      <c r="BN182" s="26"/>
      <c r="BO182" s="26"/>
      <c r="BP182" s="26"/>
      <c r="BQ182" s="26"/>
      <c r="BR182" s="26"/>
      <c r="BS182" s="311"/>
      <c r="BT182" s="304"/>
      <c r="BU182" s="304" t="str">
        <f>F265</f>
        <v>3BR-19</v>
      </c>
      <c r="BV182" s="305">
        <f>D265</f>
        <v>19</v>
      </c>
      <c r="BW182" s="306">
        <f>G265</f>
        <v>138</v>
      </c>
      <c r="BX182" s="306">
        <f>H265</f>
        <v>120</v>
      </c>
      <c r="BY182" s="307">
        <f>O265</f>
        <v>29442358.790800005</v>
      </c>
      <c r="BZ182" s="307">
        <f t="shared" si="191"/>
        <v>3247644000</v>
      </c>
      <c r="CA182" s="307">
        <f t="shared" si="191"/>
        <v>3660613000</v>
      </c>
      <c r="CB182" s="307">
        <f t="shared" si="191"/>
        <v>3886392000</v>
      </c>
      <c r="CC182" s="307">
        <f t="shared" si="191"/>
        <v>4126096000</v>
      </c>
      <c r="CD182" s="307">
        <f>AN265</f>
        <v>4380585000</v>
      </c>
      <c r="CE182" s="26"/>
      <c r="CF182" s="269">
        <f t="shared" si="184"/>
        <v>3029688000</v>
      </c>
      <c r="CG182" s="229">
        <f t="shared" si="184"/>
        <v>3216552000</v>
      </c>
      <c r="CH182" s="45">
        <f t="shared" si="178"/>
        <v>45445320</v>
      </c>
      <c r="CI182" s="45">
        <f t="shared" si="179"/>
        <v>32165520</v>
      </c>
      <c r="CJ182" s="48">
        <f t="shared" si="180"/>
        <v>71454900</v>
      </c>
      <c r="CK182" s="308">
        <f t="shared" si="181"/>
        <v>63218395.833333336</v>
      </c>
    </row>
    <row r="183" spans="1:89" x14ac:dyDescent="0.2">
      <c r="A183" s="3">
        <f t="shared" si="182"/>
        <v>144</v>
      </c>
      <c r="B183" s="288">
        <v>8</v>
      </c>
      <c r="C183" s="289" t="s">
        <v>177</v>
      </c>
      <c r="D183" s="288">
        <v>17</v>
      </c>
      <c r="E183" s="291"/>
      <c r="F183" s="267" t="s">
        <v>66</v>
      </c>
      <c r="G183" s="292">
        <f t="shared" si="157"/>
        <v>85</v>
      </c>
      <c r="H183" s="292">
        <f t="shared" si="158"/>
        <v>74</v>
      </c>
      <c r="I183" s="293">
        <f t="shared" si="159"/>
        <v>26966806</v>
      </c>
      <c r="J183" s="293">
        <f t="shared" si="160"/>
        <v>1</v>
      </c>
      <c r="K183" s="294">
        <f t="shared" si="161"/>
        <v>1.06</v>
      </c>
      <c r="L183" s="295">
        <f t="shared" si="187"/>
        <v>1.01</v>
      </c>
      <c r="M183" s="278">
        <f t="shared" si="163"/>
        <v>24125622.423629135</v>
      </c>
      <c r="N183" s="278">
        <f t="shared" si="164"/>
        <v>27193431.171833493</v>
      </c>
      <c r="O183" s="278">
        <f t="shared" si="165"/>
        <v>28870662.503600005</v>
      </c>
      <c r="P183" s="278">
        <f t="shared" si="166"/>
        <v>30651341.793900453</v>
      </c>
      <c r="Q183" s="75">
        <f t="shared" si="167"/>
        <v>28870662.503600005</v>
      </c>
      <c r="R183" s="278">
        <f t="shared" si="167"/>
        <v>30651341.793900453</v>
      </c>
      <c r="S183" s="278">
        <f t="shared" si="168"/>
        <v>32541849.486459062</v>
      </c>
      <c r="T183" s="278"/>
      <c r="U183" s="278">
        <f t="shared" si="169"/>
        <v>1785296059.348556</v>
      </c>
      <c r="V183" s="278">
        <f t="shared" si="170"/>
        <v>2012313906.7156785</v>
      </c>
      <c r="W183" s="278">
        <f t="shared" si="171"/>
        <v>2136429025.2664003</v>
      </c>
      <c r="X183" s="75">
        <f t="shared" si="172"/>
        <v>2268199292.7486334</v>
      </c>
      <c r="Y183" s="75">
        <f t="shared" si="173"/>
        <v>2136429025.2664003</v>
      </c>
      <c r="Z183" s="278">
        <f t="shared" si="174"/>
        <v>2268199292.7486334</v>
      </c>
      <c r="AA183" s="278">
        <f t="shared" si="183"/>
        <v>2408096861.9979706</v>
      </c>
      <c r="AB183" s="278"/>
      <c r="AC183" s="216" t="str">
        <f t="shared" si="175"/>
        <v>BERTAHAP</v>
      </c>
      <c r="AD183" s="296">
        <f t="shared" si="176"/>
        <v>0</v>
      </c>
      <c r="AE183" s="297">
        <v>2</v>
      </c>
      <c r="AF183" s="298"/>
      <c r="AG183" s="278" t="e">
        <f>IF(AF183&gt;#REF!,"LB","KR")</f>
        <v>#REF!</v>
      </c>
      <c r="AH183" s="298">
        <f t="shared" si="137"/>
        <v>1963826000</v>
      </c>
      <c r="AI183" s="298">
        <f t="shared" si="137"/>
        <v>2213546000</v>
      </c>
      <c r="AJ183" s="298">
        <f t="shared" si="137"/>
        <v>2350072000</v>
      </c>
      <c r="AK183" s="299">
        <f t="shared" ref="AK183:AN246" si="192">ROUNDUP((X183*(1+$J$5)),-3)</f>
        <v>2495020000</v>
      </c>
      <c r="AL183" s="299">
        <f t="shared" si="192"/>
        <v>2350072000</v>
      </c>
      <c r="AM183" s="298">
        <f t="shared" si="192"/>
        <v>2495020000</v>
      </c>
      <c r="AN183" s="298">
        <f t="shared" si="134"/>
        <v>2648907000</v>
      </c>
      <c r="AO183" s="26"/>
      <c r="AP183" s="26"/>
      <c r="AQ183" s="300">
        <f t="shared" si="177"/>
        <v>-1534411.2613999955</v>
      </c>
      <c r="AR183" s="301"/>
      <c r="AS183" s="136"/>
      <c r="AT183" s="136"/>
      <c r="AU183" s="13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  <c r="BK183" s="26"/>
      <c r="BL183" s="26"/>
      <c r="BM183" s="26"/>
      <c r="BN183" s="26"/>
      <c r="BO183" s="26"/>
      <c r="BP183" s="26"/>
      <c r="BQ183" s="26"/>
      <c r="BR183" s="26"/>
      <c r="BS183" s="311">
        <v>38</v>
      </c>
      <c r="BT183" s="304" t="s">
        <v>236</v>
      </c>
      <c r="BU183" s="304" t="str">
        <f>F157</f>
        <v>3BR-21</v>
      </c>
      <c r="BV183" s="305">
        <f>D157</f>
        <v>21</v>
      </c>
      <c r="BW183" s="306">
        <f>G157</f>
        <v>132</v>
      </c>
      <c r="BX183" s="306">
        <f>H157</f>
        <v>112</v>
      </c>
      <c r="BY183" s="307">
        <f>O157</f>
        <v>30256756.332000002</v>
      </c>
      <c r="BZ183" s="307">
        <f>AH157</f>
        <v>3114978000</v>
      </c>
      <c r="CA183" s="307">
        <f>AI157</f>
        <v>3511077000</v>
      </c>
      <c r="CB183" s="307">
        <f>AJ157</f>
        <v>3727633000</v>
      </c>
      <c r="CC183" s="307">
        <f>AK157</f>
        <v>3957545000</v>
      </c>
      <c r="CD183" s="307">
        <f>AN157</f>
        <v>4201638000</v>
      </c>
      <c r="CE183" s="26">
        <v>2</v>
      </c>
      <c r="CF183" s="269">
        <f t="shared" si="184"/>
        <v>2491077000</v>
      </c>
      <c r="CG183" s="229">
        <f t="shared" si="184"/>
        <v>2644722000</v>
      </c>
      <c r="CH183" s="45">
        <f t="shared" si="178"/>
        <v>37366155</v>
      </c>
      <c r="CI183" s="45">
        <f t="shared" si="179"/>
        <v>26447220</v>
      </c>
      <c r="CJ183" s="48">
        <f t="shared" si="180"/>
        <v>58751800</v>
      </c>
      <c r="CK183" s="308">
        <f t="shared" si="181"/>
        <v>51979583.333333336</v>
      </c>
    </row>
    <row r="184" spans="1:89" x14ac:dyDescent="0.2">
      <c r="A184" s="3">
        <f t="shared" si="182"/>
        <v>145</v>
      </c>
      <c r="B184" s="288">
        <v>1</v>
      </c>
      <c r="C184" s="289" t="s">
        <v>179</v>
      </c>
      <c r="D184" s="290" t="s">
        <v>18</v>
      </c>
      <c r="E184" s="291"/>
      <c r="F184" s="267" t="s">
        <v>71</v>
      </c>
      <c r="G184" s="292">
        <f t="shared" si="157"/>
        <v>175</v>
      </c>
      <c r="H184" s="292">
        <f t="shared" si="158"/>
        <v>156</v>
      </c>
      <c r="I184" s="293">
        <f t="shared" si="159"/>
        <v>26966806</v>
      </c>
      <c r="J184" s="293">
        <f t="shared" si="160"/>
        <v>5</v>
      </c>
      <c r="K184" s="294">
        <f t="shared" si="161"/>
        <v>1.08</v>
      </c>
      <c r="L184" s="295">
        <f t="shared" ref="L184:L191" si="193">SUMIF($AN$4:$AN$22,D184,$AU$4:$AU$22)</f>
        <v>1.02</v>
      </c>
      <c r="M184" s="278">
        <f t="shared" si="163"/>
        <v>24824197.330347329</v>
      </c>
      <c r="N184" s="278">
        <f t="shared" si="164"/>
        <v>27980836.707352675</v>
      </c>
      <c r="O184" s="278">
        <f t="shared" si="165"/>
        <v>29706633.489600003</v>
      </c>
      <c r="P184" s="278">
        <f t="shared" si="166"/>
        <v>31538873.641099136</v>
      </c>
      <c r="Q184" s="75">
        <f t="shared" si="167"/>
        <v>29706633.489600003</v>
      </c>
      <c r="R184" s="278">
        <f t="shared" si="167"/>
        <v>31538873.641099136</v>
      </c>
      <c r="S184" s="278">
        <f t="shared" si="168"/>
        <v>33484122.355953015</v>
      </c>
      <c r="T184" s="278"/>
      <c r="U184" s="278">
        <f t="shared" si="169"/>
        <v>3872574783.5341835</v>
      </c>
      <c r="V184" s="278">
        <f t="shared" si="170"/>
        <v>4365010526.3470173</v>
      </c>
      <c r="W184" s="278">
        <f t="shared" si="171"/>
        <v>4634234824.3776007</v>
      </c>
      <c r="X184" s="75">
        <f t="shared" si="172"/>
        <v>4920064288.0114651</v>
      </c>
      <c r="Y184" s="75">
        <f t="shared" si="173"/>
        <v>4634234824.3776007</v>
      </c>
      <c r="Z184" s="278">
        <f t="shared" si="174"/>
        <v>4920064288.0114651</v>
      </c>
      <c r="AA184" s="278">
        <f t="shared" si="183"/>
        <v>5223523087.5286703</v>
      </c>
      <c r="AB184" s="278"/>
      <c r="AC184" s="216" t="str">
        <f t="shared" si="175"/>
        <v>BERTAHAP</v>
      </c>
      <c r="AD184" s="296">
        <f t="shared" si="176"/>
        <v>0</v>
      </c>
      <c r="AE184" s="297">
        <v>2</v>
      </c>
      <c r="AF184" s="298"/>
      <c r="AG184" s="278" t="e">
        <f>IF(AF184&gt;#REF!,"LB","KR")</f>
        <v>#REF!</v>
      </c>
      <c r="AH184" s="298">
        <f t="shared" ref="AH184:AN247" si="194">ROUNDUP((U184*(1+$J$5)),-3)</f>
        <v>4259833000</v>
      </c>
      <c r="AI184" s="298">
        <f t="shared" si="194"/>
        <v>4801512000</v>
      </c>
      <c r="AJ184" s="298">
        <f t="shared" si="194"/>
        <v>5097659000</v>
      </c>
      <c r="AK184" s="299">
        <f t="shared" si="192"/>
        <v>5412071000</v>
      </c>
      <c r="AL184" s="299">
        <f t="shared" si="192"/>
        <v>5097659000</v>
      </c>
      <c r="AM184" s="298">
        <f t="shared" si="192"/>
        <v>5412071000</v>
      </c>
      <c r="AN184" s="298">
        <f t="shared" si="134"/>
        <v>5745876000</v>
      </c>
      <c r="AO184" s="26"/>
      <c r="AP184" s="26"/>
      <c r="AQ184" s="300">
        <f t="shared" si="177"/>
        <v>-698440.27539999783</v>
      </c>
      <c r="AR184" s="301"/>
      <c r="AS184" s="136"/>
      <c r="AT184" s="136"/>
      <c r="AU184" s="13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  <c r="BK184" s="26"/>
      <c r="BL184" s="26"/>
      <c r="BM184" s="26"/>
      <c r="BN184" s="26"/>
      <c r="BO184" s="26"/>
      <c r="BP184" s="26"/>
      <c r="BQ184" s="26"/>
      <c r="BR184" s="26"/>
      <c r="BS184" s="311">
        <v>39</v>
      </c>
      <c r="BT184" s="328" t="s">
        <v>62</v>
      </c>
      <c r="BU184" s="304" t="str">
        <f>F191</f>
        <v>2BR-17</v>
      </c>
      <c r="BV184" s="305">
        <f>D191</f>
        <v>17</v>
      </c>
      <c r="BW184" s="306">
        <f>G191</f>
        <v>85</v>
      </c>
      <c r="BX184" s="306">
        <f>H191</f>
        <v>74</v>
      </c>
      <c r="BY184" s="307">
        <f>O191</f>
        <v>29156510.647200003</v>
      </c>
      <c r="BZ184" s="307">
        <f>AH191</f>
        <v>1983270000</v>
      </c>
      <c r="CA184" s="307">
        <f>AI191</f>
        <v>2235462000</v>
      </c>
      <c r="CB184" s="307">
        <f>AJ191</f>
        <v>2373340000</v>
      </c>
      <c r="CC184" s="307">
        <f>AK191</f>
        <v>2519723000</v>
      </c>
      <c r="CD184" s="307">
        <f>AN191</f>
        <v>2675134000</v>
      </c>
      <c r="CE184" s="26">
        <v>1</v>
      </c>
      <c r="CF184" s="269">
        <f t="shared" si="184"/>
        <v>5403519000</v>
      </c>
      <c r="CG184" s="229">
        <f t="shared" si="184"/>
        <v>5736796000</v>
      </c>
      <c r="CH184" s="45">
        <f t="shared" si="178"/>
        <v>81052785</v>
      </c>
      <c r="CI184" s="45">
        <f t="shared" si="179"/>
        <v>57367960</v>
      </c>
      <c r="CJ184" s="48">
        <f t="shared" si="180"/>
        <v>127441475</v>
      </c>
      <c r="CK184" s="308">
        <f t="shared" si="181"/>
        <v>112751479.16666667</v>
      </c>
    </row>
    <row r="185" spans="1:89" x14ac:dyDescent="0.2">
      <c r="A185" s="3">
        <f t="shared" si="182"/>
        <v>146</v>
      </c>
      <c r="B185" s="288">
        <v>2</v>
      </c>
      <c r="C185" s="289" t="s">
        <v>179</v>
      </c>
      <c r="D185" s="290" t="s">
        <v>28</v>
      </c>
      <c r="E185" s="291"/>
      <c r="F185" s="267" t="s">
        <v>73</v>
      </c>
      <c r="G185" s="292">
        <f t="shared" si="157"/>
        <v>85</v>
      </c>
      <c r="H185" s="292">
        <f t="shared" si="158"/>
        <v>74</v>
      </c>
      <c r="I185" s="293">
        <f t="shared" si="159"/>
        <v>26966806</v>
      </c>
      <c r="J185" s="293">
        <f t="shared" si="160"/>
        <v>1</v>
      </c>
      <c r="K185" s="294">
        <f t="shared" si="161"/>
        <v>1.06</v>
      </c>
      <c r="L185" s="295">
        <f t="shared" si="193"/>
        <v>1.02</v>
      </c>
      <c r="M185" s="278">
        <f t="shared" si="163"/>
        <v>24364489.972377934</v>
      </c>
      <c r="N185" s="278">
        <f t="shared" si="164"/>
        <v>27462673.064623922</v>
      </c>
      <c r="O185" s="278">
        <f t="shared" si="165"/>
        <v>29156510.647200003</v>
      </c>
      <c r="P185" s="278">
        <f t="shared" si="166"/>
        <v>30954820.425523225</v>
      </c>
      <c r="Q185" s="75">
        <f t="shared" si="167"/>
        <v>29156510.647200003</v>
      </c>
      <c r="R185" s="278">
        <f t="shared" si="167"/>
        <v>30954820.425523225</v>
      </c>
      <c r="S185" s="278">
        <f t="shared" si="168"/>
        <v>32864046.016027961</v>
      </c>
      <c r="T185" s="278"/>
      <c r="U185" s="278">
        <f t="shared" si="169"/>
        <v>1802972257.9559672</v>
      </c>
      <c r="V185" s="278">
        <f t="shared" si="170"/>
        <v>2032237806.7821703</v>
      </c>
      <c r="W185" s="278">
        <f t="shared" si="171"/>
        <v>2157581787.8928003</v>
      </c>
      <c r="X185" s="75">
        <f t="shared" si="172"/>
        <v>2290656711.4887185</v>
      </c>
      <c r="Y185" s="75">
        <f t="shared" si="173"/>
        <v>2157581787.8928003</v>
      </c>
      <c r="Z185" s="278">
        <f t="shared" si="174"/>
        <v>2290656711.4887185</v>
      </c>
      <c r="AA185" s="278">
        <f t="shared" si="183"/>
        <v>2431939405.186069</v>
      </c>
      <c r="AB185" s="278"/>
      <c r="AC185" s="216" t="str">
        <f t="shared" si="175"/>
        <v>BERTAHAP</v>
      </c>
      <c r="AD185" s="296">
        <f t="shared" si="176"/>
        <v>0</v>
      </c>
      <c r="AE185" s="297">
        <v>2</v>
      </c>
      <c r="AF185" s="298"/>
      <c r="AG185" s="278" t="e">
        <f>IF(AF185&gt;#REF!,"LB","KR")</f>
        <v>#REF!</v>
      </c>
      <c r="AH185" s="298">
        <f t="shared" si="194"/>
        <v>1983270000</v>
      </c>
      <c r="AI185" s="298">
        <f t="shared" si="194"/>
        <v>2235462000</v>
      </c>
      <c r="AJ185" s="298">
        <f t="shared" si="194"/>
        <v>2373340000</v>
      </c>
      <c r="AK185" s="299">
        <f t="shared" si="192"/>
        <v>2519723000</v>
      </c>
      <c r="AL185" s="299">
        <f t="shared" si="192"/>
        <v>2373340000</v>
      </c>
      <c r="AM185" s="298">
        <f t="shared" si="192"/>
        <v>2519723000</v>
      </c>
      <c r="AN185" s="298">
        <f t="shared" si="134"/>
        <v>2675134000</v>
      </c>
      <c r="AO185" s="26"/>
      <c r="AP185" s="26"/>
      <c r="AQ185" s="300">
        <f t="shared" si="177"/>
        <v>-1248563.1177999973</v>
      </c>
      <c r="AR185" s="301"/>
      <c r="AS185" s="136"/>
      <c r="AT185" s="136"/>
      <c r="AU185" s="13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  <c r="BK185" s="26"/>
      <c r="BL185" s="26"/>
      <c r="BM185" s="26"/>
      <c r="BN185" s="26"/>
      <c r="BO185" s="26"/>
      <c r="BP185" s="26"/>
      <c r="BQ185" s="26"/>
      <c r="BR185" s="26"/>
      <c r="BS185" s="311">
        <v>40</v>
      </c>
      <c r="BT185" s="304" t="s">
        <v>158</v>
      </c>
      <c r="BU185" s="304" t="str">
        <f>F221</f>
        <v>2BR-3</v>
      </c>
      <c r="BV185" s="305" t="str">
        <f>D221</f>
        <v>03</v>
      </c>
      <c r="BW185" s="306">
        <f>G221</f>
        <v>85</v>
      </c>
      <c r="BX185" s="306">
        <f>H221</f>
        <v>74</v>
      </c>
      <c r="BY185" s="307">
        <f>O221</f>
        <v>29156510.647200003</v>
      </c>
      <c r="BZ185" s="307">
        <f>AH221</f>
        <v>1983270000</v>
      </c>
      <c r="CA185" s="307">
        <f>AI221</f>
        <v>2235462000</v>
      </c>
      <c r="CB185" s="307">
        <f>AJ221</f>
        <v>2373340000</v>
      </c>
      <c r="CC185" s="307">
        <f>AK221</f>
        <v>2519723000</v>
      </c>
      <c r="CD185" s="307">
        <f>AN221</f>
        <v>2675134000</v>
      </c>
      <c r="CE185" s="26">
        <v>2</v>
      </c>
      <c r="CF185" s="269">
        <f t="shared" si="184"/>
        <v>2515741000</v>
      </c>
      <c r="CG185" s="229">
        <f t="shared" si="184"/>
        <v>2670907000</v>
      </c>
      <c r="CH185" s="45">
        <f t="shared" si="178"/>
        <v>37736115</v>
      </c>
      <c r="CI185" s="45">
        <f t="shared" si="179"/>
        <v>26709070</v>
      </c>
      <c r="CJ185" s="48">
        <f t="shared" si="180"/>
        <v>59333500</v>
      </c>
      <c r="CK185" s="308">
        <f t="shared" si="181"/>
        <v>52494229.166666664</v>
      </c>
    </row>
    <row r="186" spans="1:89" x14ac:dyDescent="0.2">
      <c r="A186" s="3">
        <f t="shared" si="182"/>
        <v>147</v>
      </c>
      <c r="B186" s="288">
        <v>3</v>
      </c>
      <c r="C186" s="289" t="s">
        <v>179</v>
      </c>
      <c r="D186" s="290" t="s">
        <v>31</v>
      </c>
      <c r="E186" s="291"/>
      <c r="F186" s="267" t="s">
        <v>55</v>
      </c>
      <c r="G186" s="292">
        <f t="shared" si="157"/>
        <v>85</v>
      </c>
      <c r="H186" s="292">
        <f t="shared" si="158"/>
        <v>74</v>
      </c>
      <c r="I186" s="293">
        <f t="shared" si="159"/>
        <v>26966806</v>
      </c>
      <c r="J186" s="293">
        <f t="shared" si="160"/>
        <v>1</v>
      </c>
      <c r="K186" s="294">
        <f t="shared" si="161"/>
        <v>1.06</v>
      </c>
      <c r="L186" s="295">
        <f t="shared" si="193"/>
        <v>1.02</v>
      </c>
      <c r="M186" s="278">
        <f t="shared" si="163"/>
        <v>24364489.972377934</v>
      </c>
      <c r="N186" s="278">
        <f t="shared" si="164"/>
        <v>27462673.064623922</v>
      </c>
      <c r="O186" s="278">
        <f t="shared" si="165"/>
        <v>29156510.647200003</v>
      </c>
      <c r="P186" s="278">
        <f t="shared" si="166"/>
        <v>30954820.425523225</v>
      </c>
      <c r="Q186" s="75">
        <f t="shared" si="167"/>
        <v>29156510.647200003</v>
      </c>
      <c r="R186" s="278">
        <f t="shared" si="167"/>
        <v>30954820.425523225</v>
      </c>
      <c r="S186" s="278">
        <f t="shared" si="168"/>
        <v>32864046.016027961</v>
      </c>
      <c r="T186" s="278"/>
      <c r="U186" s="278">
        <f t="shared" si="169"/>
        <v>1802972257.9559672</v>
      </c>
      <c r="V186" s="278">
        <f t="shared" si="170"/>
        <v>2032237806.7821703</v>
      </c>
      <c r="W186" s="278">
        <f t="shared" si="171"/>
        <v>2157581787.8928003</v>
      </c>
      <c r="X186" s="75">
        <f t="shared" si="172"/>
        <v>2290656711.4887185</v>
      </c>
      <c r="Y186" s="75">
        <f t="shared" si="173"/>
        <v>2157581787.8928003</v>
      </c>
      <c r="Z186" s="278">
        <f t="shared" si="174"/>
        <v>2290656711.4887185</v>
      </c>
      <c r="AA186" s="278">
        <f t="shared" si="183"/>
        <v>2431939405.186069</v>
      </c>
      <c r="AB186" s="278"/>
      <c r="AC186" s="216" t="str">
        <f t="shared" si="175"/>
        <v>BERTAHAP</v>
      </c>
      <c r="AD186" s="296">
        <f t="shared" si="176"/>
        <v>0</v>
      </c>
      <c r="AE186" s="297">
        <v>2</v>
      </c>
      <c r="AF186" s="298"/>
      <c r="AG186" s="278" t="e">
        <f>IF(AF186&gt;#REF!,"LB","KR")</f>
        <v>#REF!</v>
      </c>
      <c r="AH186" s="298">
        <f t="shared" si="194"/>
        <v>1983270000</v>
      </c>
      <c r="AI186" s="298">
        <f t="shared" si="194"/>
        <v>2235462000</v>
      </c>
      <c r="AJ186" s="298">
        <f t="shared" si="194"/>
        <v>2373340000</v>
      </c>
      <c r="AK186" s="299">
        <f t="shared" si="192"/>
        <v>2519723000</v>
      </c>
      <c r="AL186" s="299">
        <f t="shared" si="192"/>
        <v>2373340000</v>
      </c>
      <c r="AM186" s="298">
        <f t="shared" si="192"/>
        <v>2519723000</v>
      </c>
      <c r="AN186" s="298">
        <f t="shared" si="134"/>
        <v>2675134000</v>
      </c>
      <c r="AO186" s="26"/>
      <c r="AP186" s="26"/>
      <c r="AQ186" s="300">
        <f t="shared" si="177"/>
        <v>-1248563.1177999973</v>
      </c>
      <c r="AR186" s="301"/>
      <c r="AS186" s="136"/>
      <c r="AT186" s="136"/>
      <c r="AU186" s="13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  <c r="BL186" s="26"/>
      <c r="BM186" s="26"/>
      <c r="BN186" s="26"/>
      <c r="BO186" s="26"/>
      <c r="BP186" s="26"/>
      <c r="BQ186" s="26"/>
      <c r="BR186" s="26"/>
      <c r="BS186" s="311">
        <v>41</v>
      </c>
      <c r="BT186" s="304" t="s">
        <v>239</v>
      </c>
      <c r="BU186" s="304" t="str">
        <f>F192</f>
        <v>3BR-1</v>
      </c>
      <c r="BV186" s="305" t="str">
        <f>D192</f>
        <v>01</v>
      </c>
      <c r="BW186" s="306">
        <f>G192</f>
        <v>175</v>
      </c>
      <c r="BX186" s="306">
        <f>H192</f>
        <v>156</v>
      </c>
      <c r="BY186" s="307">
        <f>O192</f>
        <v>29997874.994400002</v>
      </c>
      <c r="BZ186" s="307">
        <f>AH192</f>
        <v>4301596000</v>
      </c>
      <c r="CA186" s="307">
        <f>AI192</f>
        <v>4848586000</v>
      </c>
      <c r="CB186" s="307">
        <f>AJ192</f>
        <v>5147636000</v>
      </c>
      <c r="CC186" s="307">
        <f>AK192</f>
        <v>5465131000</v>
      </c>
      <c r="CD186" s="307">
        <f>AN192</f>
        <v>5802208000</v>
      </c>
      <c r="CE186" s="26">
        <v>2</v>
      </c>
      <c r="CF186" s="269">
        <f t="shared" si="184"/>
        <v>2515741000</v>
      </c>
      <c r="CG186" s="229">
        <f t="shared" si="184"/>
        <v>2670907000</v>
      </c>
      <c r="CH186" s="45">
        <f t="shared" si="178"/>
        <v>37736115</v>
      </c>
      <c r="CI186" s="45">
        <f t="shared" si="179"/>
        <v>26709070</v>
      </c>
      <c r="CJ186" s="48">
        <f t="shared" si="180"/>
        <v>59333500</v>
      </c>
      <c r="CK186" s="308">
        <f t="shared" si="181"/>
        <v>52494229.166666664</v>
      </c>
    </row>
    <row r="187" spans="1:89" x14ac:dyDescent="0.2">
      <c r="A187" s="3">
        <f t="shared" si="182"/>
        <v>148</v>
      </c>
      <c r="B187" s="288">
        <v>4</v>
      </c>
      <c r="C187" s="289" t="s">
        <v>179</v>
      </c>
      <c r="D187" s="290" t="s">
        <v>37</v>
      </c>
      <c r="E187" s="291"/>
      <c r="F187" s="267" t="s">
        <v>57</v>
      </c>
      <c r="G187" s="292">
        <f t="shared" si="157"/>
        <v>101</v>
      </c>
      <c r="H187" s="292">
        <f t="shared" si="158"/>
        <v>90</v>
      </c>
      <c r="I187" s="293">
        <f t="shared" si="159"/>
        <v>26966806</v>
      </c>
      <c r="J187" s="293">
        <f t="shared" si="160"/>
        <v>1</v>
      </c>
      <c r="K187" s="294">
        <f t="shared" si="161"/>
        <v>1.06</v>
      </c>
      <c r="L187" s="295">
        <f t="shared" si="193"/>
        <v>1.02</v>
      </c>
      <c r="M187" s="278">
        <f t="shared" si="163"/>
        <v>24364489.972377934</v>
      </c>
      <c r="N187" s="278">
        <f t="shared" si="164"/>
        <v>27462673.064623922</v>
      </c>
      <c r="O187" s="278">
        <f t="shared" si="165"/>
        <v>29156510.647200003</v>
      </c>
      <c r="P187" s="278">
        <f t="shared" si="166"/>
        <v>30954820.425523225</v>
      </c>
      <c r="Q187" s="75">
        <f t="shared" si="167"/>
        <v>29156510.647200003</v>
      </c>
      <c r="R187" s="278">
        <f t="shared" si="167"/>
        <v>30954820.425523225</v>
      </c>
      <c r="S187" s="278">
        <f t="shared" si="168"/>
        <v>32864046.016027961</v>
      </c>
      <c r="T187" s="278"/>
      <c r="U187" s="278">
        <f t="shared" si="169"/>
        <v>2192804097.5140142</v>
      </c>
      <c r="V187" s="278">
        <f t="shared" si="170"/>
        <v>2471640575.816153</v>
      </c>
      <c r="W187" s="278">
        <f t="shared" si="171"/>
        <v>2624085958.2480001</v>
      </c>
      <c r="X187" s="75">
        <f t="shared" si="172"/>
        <v>2785933838.2970901</v>
      </c>
      <c r="Y187" s="75">
        <f t="shared" si="173"/>
        <v>2624085958.2480001</v>
      </c>
      <c r="Z187" s="278">
        <f t="shared" si="174"/>
        <v>2785933838.2970901</v>
      </c>
      <c r="AA187" s="278">
        <f t="shared" si="183"/>
        <v>2957764141.4425163</v>
      </c>
      <c r="AB187" s="278"/>
      <c r="AC187" s="216" t="str">
        <f t="shared" si="175"/>
        <v>BERTAHAP</v>
      </c>
      <c r="AD187" s="296">
        <f t="shared" si="176"/>
        <v>0</v>
      </c>
      <c r="AE187" s="297">
        <v>2</v>
      </c>
      <c r="AF187" s="298"/>
      <c r="AG187" s="278" t="e">
        <f>IF(AF187&gt;#REF!,"LB","KR")</f>
        <v>#REF!</v>
      </c>
      <c r="AH187" s="298">
        <f t="shared" si="194"/>
        <v>2412085000</v>
      </c>
      <c r="AI187" s="298">
        <f t="shared" si="194"/>
        <v>2718805000</v>
      </c>
      <c r="AJ187" s="298">
        <f t="shared" si="194"/>
        <v>2886495000</v>
      </c>
      <c r="AK187" s="299">
        <f t="shared" si="192"/>
        <v>3064528000</v>
      </c>
      <c r="AL187" s="299">
        <f t="shared" si="192"/>
        <v>2886495000</v>
      </c>
      <c r="AM187" s="298">
        <f t="shared" si="192"/>
        <v>3064528000</v>
      </c>
      <c r="AN187" s="298">
        <f t="shared" si="134"/>
        <v>3253541000</v>
      </c>
      <c r="AO187" s="26"/>
      <c r="AP187" s="26"/>
      <c r="AQ187" s="300">
        <f t="shared" si="177"/>
        <v>-1248563.1177999973</v>
      </c>
      <c r="AR187" s="301"/>
      <c r="AS187" s="136"/>
      <c r="AT187" s="136"/>
      <c r="AU187" s="13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  <c r="BK187" s="26"/>
      <c r="BL187" s="26"/>
      <c r="BM187" s="26"/>
      <c r="BN187" s="26"/>
      <c r="BO187" s="26"/>
      <c r="BP187" s="26"/>
      <c r="BQ187" s="26"/>
      <c r="BR187" s="26"/>
      <c r="BS187" s="311">
        <v>42</v>
      </c>
      <c r="BT187" s="304" t="s">
        <v>171</v>
      </c>
      <c r="BU187" s="304" t="str">
        <f>F201</f>
        <v>3BR-21</v>
      </c>
      <c r="BV187" s="305">
        <f>D201</f>
        <v>21</v>
      </c>
      <c r="BW187" s="306">
        <f>G201</f>
        <v>132</v>
      </c>
      <c r="BX187" s="306">
        <f>H201</f>
        <v>112</v>
      </c>
      <c r="BY187" s="307">
        <f>O201</f>
        <v>30553391.198000003</v>
      </c>
      <c r="BZ187" s="307">
        <f>AH201</f>
        <v>3145517000</v>
      </c>
      <c r="CA187" s="307">
        <f>AI201</f>
        <v>3545500000</v>
      </c>
      <c r="CB187" s="307">
        <f>AJ201</f>
        <v>3764178000</v>
      </c>
      <c r="CC187" s="307">
        <f>AK201</f>
        <v>3996345000</v>
      </c>
      <c r="CD187" s="307">
        <f>AN201</f>
        <v>4242830000</v>
      </c>
      <c r="CE187" s="26">
        <v>4</v>
      </c>
      <c r="CF187" s="269">
        <f t="shared" si="184"/>
        <v>3059685000</v>
      </c>
      <c r="CG187" s="229">
        <f t="shared" si="184"/>
        <v>3248400000</v>
      </c>
      <c r="CH187" s="45">
        <f t="shared" si="178"/>
        <v>45895275</v>
      </c>
      <c r="CI187" s="45">
        <f t="shared" si="179"/>
        <v>32484000</v>
      </c>
      <c r="CJ187" s="48">
        <f t="shared" si="180"/>
        <v>72162375</v>
      </c>
      <c r="CK187" s="308">
        <f t="shared" si="181"/>
        <v>63844333.333333336</v>
      </c>
    </row>
    <row r="188" spans="1:89" x14ac:dyDescent="0.2">
      <c r="A188" s="3">
        <f t="shared" si="182"/>
        <v>149</v>
      </c>
      <c r="B188" s="288">
        <v>5</v>
      </c>
      <c r="C188" s="289" t="s">
        <v>179</v>
      </c>
      <c r="D188" s="290" t="s">
        <v>43</v>
      </c>
      <c r="E188" s="291"/>
      <c r="F188" s="267" t="s">
        <v>59</v>
      </c>
      <c r="G188" s="292">
        <f t="shared" si="157"/>
        <v>101</v>
      </c>
      <c r="H188" s="292">
        <f t="shared" si="158"/>
        <v>90</v>
      </c>
      <c r="I188" s="293">
        <f t="shared" si="159"/>
        <v>26966806</v>
      </c>
      <c r="J188" s="293">
        <f t="shared" si="160"/>
        <v>1</v>
      </c>
      <c r="K188" s="294">
        <f t="shared" si="161"/>
        <v>1.06</v>
      </c>
      <c r="L188" s="295">
        <f t="shared" si="193"/>
        <v>1.02</v>
      </c>
      <c r="M188" s="278">
        <f t="shared" si="163"/>
        <v>24364489.972377934</v>
      </c>
      <c r="N188" s="278">
        <f t="shared" si="164"/>
        <v>27462673.064623922</v>
      </c>
      <c r="O188" s="278">
        <f t="shared" si="165"/>
        <v>29156510.647200003</v>
      </c>
      <c r="P188" s="278">
        <f t="shared" si="166"/>
        <v>30954820.425523225</v>
      </c>
      <c r="Q188" s="75">
        <f t="shared" si="167"/>
        <v>29156510.647200003</v>
      </c>
      <c r="R188" s="278">
        <f t="shared" si="167"/>
        <v>30954820.425523225</v>
      </c>
      <c r="S188" s="278">
        <f t="shared" si="168"/>
        <v>32864046.016027961</v>
      </c>
      <c r="T188" s="278"/>
      <c r="U188" s="278">
        <f t="shared" si="169"/>
        <v>2192804097.5140142</v>
      </c>
      <c r="V188" s="278">
        <f t="shared" si="170"/>
        <v>2471640575.816153</v>
      </c>
      <c r="W188" s="278">
        <f t="shared" si="171"/>
        <v>2624085958.2480001</v>
      </c>
      <c r="X188" s="75">
        <f t="shared" si="172"/>
        <v>2785933838.2970901</v>
      </c>
      <c r="Y188" s="75">
        <f t="shared" si="173"/>
        <v>2624085958.2480001</v>
      </c>
      <c r="Z188" s="278">
        <f t="shared" si="174"/>
        <v>2785933838.2970901</v>
      </c>
      <c r="AA188" s="278">
        <f t="shared" si="183"/>
        <v>2957764141.4425163</v>
      </c>
      <c r="AB188" s="278"/>
      <c r="AC188" s="216" t="str">
        <f t="shared" si="175"/>
        <v>BERTAHAP</v>
      </c>
      <c r="AD188" s="296">
        <f t="shared" si="176"/>
        <v>0</v>
      </c>
      <c r="AE188" s="297">
        <v>2</v>
      </c>
      <c r="AF188" s="298"/>
      <c r="AG188" s="278" t="e">
        <f>IF(AF188&gt;#REF!,"LB","KR")</f>
        <v>#REF!</v>
      </c>
      <c r="AH188" s="298">
        <f t="shared" si="194"/>
        <v>2412085000</v>
      </c>
      <c r="AI188" s="298">
        <f t="shared" si="194"/>
        <v>2718805000</v>
      </c>
      <c r="AJ188" s="298">
        <f t="shared" si="194"/>
        <v>2886495000</v>
      </c>
      <c r="AK188" s="299">
        <f t="shared" si="192"/>
        <v>3064528000</v>
      </c>
      <c r="AL188" s="299">
        <f t="shared" si="192"/>
        <v>2886495000</v>
      </c>
      <c r="AM188" s="298">
        <f t="shared" si="192"/>
        <v>3064528000</v>
      </c>
      <c r="AN188" s="298">
        <f t="shared" si="134"/>
        <v>3253541000</v>
      </c>
      <c r="AO188" s="26"/>
      <c r="AP188" s="26"/>
      <c r="AQ188" s="300">
        <f t="shared" si="177"/>
        <v>-1248563.1177999973</v>
      </c>
      <c r="AR188" s="301"/>
      <c r="AS188" s="136"/>
      <c r="AT188" s="136"/>
      <c r="AU188" s="13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  <c r="BL188" s="26"/>
      <c r="BM188" s="26"/>
      <c r="BN188" s="26"/>
      <c r="BO188" s="26"/>
      <c r="BP188" s="26"/>
      <c r="BQ188" s="26"/>
      <c r="BR188" s="26"/>
      <c r="BS188" s="311">
        <v>43</v>
      </c>
      <c r="BT188" s="328" t="s">
        <v>237</v>
      </c>
      <c r="BU188" s="304" t="str">
        <f>F212</f>
        <v>2BR-3</v>
      </c>
      <c r="BV188" s="305" t="str">
        <f>D212</f>
        <v>03</v>
      </c>
      <c r="BW188" s="306">
        <f>G212</f>
        <v>85</v>
      </c>
      <c r="BX188" s="306">
        <f>H212</f>
        <v>74</v>
      </c>
      <c r="BY188" s="307">
        <f>O212</f>
        <v>29442358.790800005</v>
      </c>
      <c r="BZ188" s="307">
        <f>AH212</f>
        <v>2002714000</v>
      </c>
      <c r="CA188" s="307">
        <f>AI212</f>
        <v>2257378000</v>
      </c>
      <c r="CB188" s="307">
        <f>AJ212</f>
        <v>2396609000</v>
      </c>
      <c r="CC188" s="307">
        <f>AK212</f>
        <v>2544426000</v>
      </c>
      <c r="CD188" s="307">
        <f>AN212</f>
        <v>2701361000</v>
      </c>
      <c r="CE188" s="26">
        <v>1</v>
      </c>
      <c r="CF188" s="269">
        <f t="shared" si="184"/>
        <v>3059685000</v>
      </c>
      <c r="CG188" s="229">
        <f t="shared" si="184"/>
        <v>3248400000</v>
      </c>
      <c r="CH188" s="45">
        <f t="shared" si="178"/>
        <v>45895275</v>
      </c>
      <c r="CI188" s="45">
        <f t="shared" si="179"/>
        <v>32484000</v>
      </c>
      <c r="CJ188" s="48">
        <f t="shared" si="180"/>
        <v>72162375</v>
      </c>
      <c r="CK188" s="308">
        <f t="shared" si="181"/>
        <v>63844333.333333336</v>
      </c>
    </row>
    <row r="189" spans="1:89" x14ac:dyDescent="0.2">
      <c r="A189" s="3">
        <f t="shared" si="182"/>
        <v>150</v>
      </c>
      <c r="B189" s="288">
        <v>6</v>
      </c>
      <c r="C189" s="289" t="s">
        <v>179</v>
      </c>
      <c r="D189" s="288">
        <v>11</v>
      </c>
      <c r="E189" s="291"/>
      <c r="F189" s="267" t="s">
        <v>61</v>
      </c>
      <c r="G189" s="292">
        <f t="shared" si="157"/>
        <v>101</v>
      </c>
      <c r="H189" s="292">
        <f t="shared" si="158"/>
        <v>90</v>
      </c>
      <c r="I189" s="293">
        <f t="shared" si="159"/>
        <v>26966806</v>
      </c>
      <c r="J189" s="293">
        <f t="shared" si="160"/>
        <v>1</v>
      </c>
      <c r="K189" s="294">
        <f t="shared" si="161"/>
        <v>1.06</v>
      </c>
      <c r="L189" s="295">
        <f t="shared" si="193"/>
        <v>1.02</v>
      </c>
      <c r="M189" s="278">
        <f t="shared" si="163"/>
        <v>24364489.972377934</v>
      </c>
      <c r="N189" s="278">
        <f t="shared" si="164"/>
        <v>27462673.064623922</v>
      </c>
      <c r="O189" s="278">
        <f t="shared" si="165"/>
        <v>29156510.647200003</v>
      </c>
      <c r="P189" s="278">
        <f t="shared" si="166"/>
        <v>30954820.425523225</v>
      </c>
      <c r="Q189" s="75">
        <f t="shared" si="167"/>
        <v>29156510.647200003</v>
      </c>
      <c r="R189" s="278">
        <f t="shared" si="167"/>
        <v>30954820.425523225</v>
      </c>
      <c r="S189" s="278">
        <f t="shared" si="168"/>
        <v>32864046.016027961</v>
      </c>
      <c r="T189" s="278"/>
      <c r="U189" s="278">
        <f t="shared" si="169"/>
        <v>2192804097.5140142</v>
      </c>
      <c r="V189" s="278">
        <f t="shared" si="170"/>
        <v>2471640575.816153</v>
      </c>
      <c r="W189" s="278">
        <f t="shared" si="171"/>
        <v>2624085958.2480001</v>
      </c>
      <c r="X189" s="75">
        <f t="shared" si="172"/>
        <v>2785933838.2970901</v>
      </c>
      <c r="Y189" s="75">
        <f t="shared" si="173"/>
        <v>2624085958.2480001</v>
      </c>
      <c r="Z189" s="278">
        <f t="shared" si="174"/>
        <v>2785933838.2970901</v>
      </c>
      <c r="AA189" s="278">
        <f t="shared" si="183"/>
        <v>2957764141.4425163</v>
      </c>
      <c r="AB189" s="278"/>
      <c r="AC189" s="216" t="str">
        <f t="shared" si="175"/>
        <v>BERTAHAP</v>
      </c>
      <c r="AD189" s="296">
        <f t="shared" si="176"/>
        <v>0</v>
      </c>
      <c r="AE189" s="297">
        <v>2</v>
      </c>
      <c r="AF189" s="298"/>
      <c r="AG189" s="278" t="e">
        <f>IF(AF189&gt;#REF!,"LB","KR")</f>
        <v>#REF!</v>
      </c>
      <c r="AH189" s="298">
        <f t="shared" si="194"/>
        <v>2412085000</v>
      </c>
      <c r="AI189" s="298">
        <f t="shared" si="194"/>
        <v>2718805000</v>
      </c>
      <c r="AJ189" s="298">
        <f t="shared" si="194"/>
        <v>2886495000</v>
      </c>
      <c r="AK189" s="299">
        <f t="shared" si="192"/>
        <v>3064528000</v>
      </c>
      <c r="AL189" s="299">
        <f t="shared" si="192"/>
        <v>2886495000</v>
      </c>
      <c r="AM189" s="298">
        <f t="shared" si="192"/>
        <v>3064528000</v>
      </c>
      <c r="AN189" s="298">
        <f t="shared" si="134"/>
        <v>3253541000</v>
      </c>
      <c r="AO189" s="26"/>
      <c r="AP189" s="26"/>
      <c r="AQ189" s="300">
        <f t="shared" si="177"/>
        <v>-1248563.1177999973</v>
      </c>
      <c r="AR189" s="301"/>
      <c r="AS189" s="136"/>
      <c r="AT189" s="136"/>
      <c r="AU189" s="13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  <c r="BL189" s="26"/>
      <c r="BM189" s="26"/>
      <c r="BN189" s="26"/>
      <c r="BO189" s="26"/>
      <c r="BP189" s="26"/>
      <c r="BQ189" s="26"/>
      <c r="BR189" s="26"/>
      <c r="BS189" s="311">
        <v>44</v>
      </c>
      <c r="BT189" s="304" t="s">
        <v>240</v>
      </c>
      <c r="BU189" s="304" t="str">
        <f>F244</f>
        <v>2BR-11</v>
      </c>
      <c r="BV189" s="305">
        <f>D244</f>
        <v>11</v>
      </c>
      <c r="BW189" s="306">
        <f>G244</f>
        <v>101</v>
      </c>
      <c r="BX189" s="306">
        <f>H244</f>
        <v>90</v>
      </c>
      <c r="BY189" s="307">
        <f>O244</f>
        <v>29442358.790800005</v>
      </c>
      <c r="BZ189" s="307">
        <f>AH244</f>
        <v>2435733000</v>
      </c>
      <c r="CA189" s="307">
        <f>AI244</f>
        <v>2745460000</v>
      </c>
      <c r="CB189" s="307">
        <f>AJ244</f>
        <v>2914794000</v>
      </c>
      <c r="CC189" s="307">
        <f>AK244</f>
        <v>3094572000</v>
      </c>
      <c r="CD189" s="307">
        <f>AN244</f>
        <v>3285439000</v>
      </c>
      <c r="CE189" s="26">
        <v>2</v>
      </c>
      <c r="CF189" s="269">
        <f t="shared" si="184"/>
        <v>3059685000</v>
      </c>
      <c r="CG189" s="229">
        <f t="shared" si="184"/>
        <v>3248400000</v>
      </c>
      <c r="CH189" s="45">
        <f t="shared" si="178"/>
        <v>45895275</v>
      </c>
      <c r="CI189" s="45">
        <f t="shared" si="179"/>
        <v>32484000</v>
      </c>
      <c r="CJ189" s="48">
        <f t="shared" si="180"/>
        <v>72162375</v>
      </c>
      <c r="CK189" s="308">
        <f t="shared" si="181"/>
        <v>63844333.333333336</v>
      </c>
    </row>
    <row r="190" spans="1:89" x14ac:dyDescent="0.2">
      <c r="A190" s="3">
        <f t="shared" si="182"/>
        <v>151</v>
      </c>
      <c r="B190" s="288">
        <v>7</v>
      </c>
      <c r="C190" s="289" t="s">
        <v>179</v>
      </c>
      <c r="D190" s="288">
        <v>15</v>
      </c>
      <c r="E190" s="291"/>
      <c r="F190" s="267" t="s">
        <v>63</v>
      </c>
      <c r="G190" s="292">
        <f t="shared" si="157"/>
        <v>101</v>
      </c>
      <c r="H190" s="292">
        <f t="shared" si="158"/>
        <v>90</v>
      </c>
      <c r="I190" s="293">
        <f t="shared" si="159"/>
        <v>26966806</v>
      </c>
      <c r="J190" s="293">
        <f t="shared" si="160"/>
        <v>1</v>
      </c>
      <c r="K190" s="294">
        <f t="shared" si="161"/>
        <v>1.06</v>
      </c>
      <c r="L190" s="295">
        <f t="shared" si="193"/>
        <v>1.02</v>
      </c>
      <c r="M190" s="278">
        <f t="shared" si="163"/>
        <v>24364489.972377934</v>
      </c>
      <c r="N190" s="278">
        <f t="shared" si="164"/>
        <v>27462673.064623922</v>
      </c>
      <c r="O190" s="278">
        <f t="shared" si="165"/>
        <v>29156510.647200003</v>
      </c>
      <c r="P190" s="278">
        <f t="shared" si="166"/>
        <v>30954820.425523225</v>
      </c>
      <c r="Q190" s="75">
        <f t="shared" si="167"/>
        <v>29156510.647200003</v>
      </c>
      <c r="R190" s="278">
        <f t="shared" si="167"/>
        <v>30954820.425523225</v>
      </c>
      <c r="S190" s="278">
        <f t="shared" si="168"/>
        <v>32864046.016027961</v>
      </c>
      <c r="T190" s="278"/>
      <c r="U190" s="278">
        <f t="shared" si="169"/>
        <v>2192804097.5140142</v>
      </c>
      <c r="V190" s="278">
        <f t="shared" si="170"/>
        <v>2471640575.816153</v>
      </c>
      <c r="W190" s="278">
        <f t="shared" si="171"/>
        <v>2624085958.2480001</v>
      </c>
      <c r="X190" s="75">
        <f t="shared" si="172"/>
        <v>2785933838.2970901</v>
      </c>
      <c r="Y190" s="75">
        <f t="shared" si="173"/>
        <v>2624085958.2480001</v>
      </c>
      <c r="Z190" s="278">
        <f t="shared" si="174"/>
        <v>2785933838.2970901</v>
      </c>
      <c r="AA190" s="278">
        <f t="shared" si="183"/>
        <v>2957764141.4425163</v>
      </c>
      <c r="AB190" s="278"/>
      <c r="AC190" s="216" t="str">
        <f t="shared" si="175"/>
        <v>BERTAHAP</v>
      </c>
      <c r="AD190" s="296">
        <f t="shared" si="176"/>
        <v>0</v>
      </c>
      <c r="AE190" s="297">
        <v>2</v>
      </c>
      <c r="AF190" s="298"/>
      <c r="AG190" s="278" t="e">
        <f>IF(AF190&gt;#REF!,"LB","KR")</f>
        <v>#REF!</v>
      </c>
      <c r="AH190" s="298">
        <f t="shared" si="194"/>
        <v>2412085000</v>
      </c>
      <c r="AI190" s="298">
        <f t="shared" si="194"/>
        <v>2718805000</v>
      </c>
      <c r="AJ190" s="298">
        <f t="shared" si="194"/>
        <v>2886495000</v>
      </c>
      <c r="AK190" s="299">
        <f t="shared" si="192"/>
        <v>3064528000</v>
      </c>
      <c r="AL190" s="299">
        <f t="shared" si="192"/>
        <v>2886495000</v>
      </c>
      <c r="AM190" s="298">
        <f t="shared" si="192"/>
        <v>3064528000</v>
      </c>
      <c r="AN190" s="298">
        <f t="shared" si="134"/>
        <v>3253541000</v>
      </c>
      <c r="AO190" s="26"/>
      <c r="AP190" s="26"/>
      <c r="AQ190" s="300">
        <f t="shared" si="177"/>
        <v>-1248563.1177999973</v>
      </c>
      <c r="AR190" s="301"/>
      <c r="AS190" s="136"/>
      <c r="AT190" s="136"/>
      <c r="AU190" s="13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  <c r="BK190" s="26"/>
      <c r="BL190" s="26"/>
      <c r="BM190" s="26"/>
      <c r="BN190" s="26"/>
      <c r="BO190" s="26"/>
      <c r="BP190" s="26"/>
      <c r="BQ190" s="26"/>
      <c r="BR190" s="26"/>
      <c r="BS190" s="311">
        <v>45</v>
      </c>
      <c r="BT190" s="328" t="s">
        <v>238</v>
      </c>
      <c r="BU190" s="304" t="str">
        <f>F262</f>
        <v>2BR-7</v>
      </c>
      <c r="BV190" s="305" t="str">
        <f>D262</f>
        <v>07</v>
      </c>
      <c r="BW190" s="306">
        <f>G262</f>
        <v>101</v>
      </c>
      <c r="BX190" s="306">
        <f>H262</f>
        <v>90</v>
      </c>
      <c r="BY190" s="307">
        <f>O262</f>
        <v>29442358.790800005</v>
      </c>
      <c r="BZ190" s="307">
        <f t="shared" ref="BZ190:CC191" si="195">AH262</f>
        <v>2435733000</v>
      </c>
      <c r="CA190" s="307">
        <f t="shared" si="195"/>
        <v>2745460000</v>
      </c>
      <c r="CB190" s="307">
        <f t="shared" si="195"/>
        <v>2914794000</v>
      </c>
      <c r="CC190" s="307">
        <f t="shared" si="195"/>
        <v>3094572000</v>
      </c>
      <c r="CD190" s="307">
        <f>AN262</f>
        <v>3285439000</v>
      </c>
      <c r="CE190" s="26">
        <v>2</v>
      </c>
      <c r="CF190" s="269">
        <f t="shared" si="184"/>
        <v>3059685000</v>
      </c>
      <c r="CG190" s="229">
        <f t="shared" si="184"/>
        <v>3248400000</v>
      </c>
      <c r="CH190" s="45">
        <f t="shared" si="178"/>
        <v>45895275</v>
      </c>
      <c r="CI190" s="45">
        <f t="shared" si="179"/>
        <v>32484000</v>
      </c>
      <c r="CJ190" s="48">
        <f t="shared" si="180"/>
        <v>72162375</v>
      </c>
      <c r="CK190" s="308">
        <f t="shared" si="181"/>
        <v>63844333.333333336</v>
      </c>
    </row>
    <row r="191" spans="1:89" x14ac:dyDescent="0.2">
      <c r="A191" s="3">
        <f t="shared" si="182"/>
        <v>152</v>
      </c>
      <c r="B191" s="288">
        <v>8</v>
      </c>
      <c r="C191" s="289" t="s">
        <v>179</v>
      </c>
      <c r="D191" s="288">
        <v>17</v>
      </c>
      <c r="E191" s="291"/>
      <c r="F191" s="267" t="s">
        <v>66</v>
      </c>
      <c r="G191" s="292">
        <f t="shared" si="157"/>
        <v>85</v>
      </c>
      <c r="H191" s="292">
        <f t="shared" si="158"/>
        <v>74</v>
      </c>
      <c r="I191" s="293">
        <f t="shared" si="159"/>
        <v>26966806</v>
      </c>
      <c r="J191" s="293">
        <f t="shared" si="160"/>
        <v>1</v>
      </c>
      <c r="K191" s="294">
        <f t="shared" si="161"/>
        <v>1.06</v>
      </c>
      <c r="L191" s="295">
        <f t="shared" si="193"/>
        <v>1.02</v>
      </c>
      <c r="M191" s="278">
        <f t="shared" si="163"/>
        <v>24364489.972377934</v>
      </c>
      <c r="N191" s="278">
        <f t="shared" si="164"/>
        <v>27462673.064623922</v>
      </c>
      <c r="O191" s="278">
        <f t="shared" si="165"/>
        <v>29156510.647200003</v>
      </c>
      <c r="P191" s="278">
        <f t="shared" si="166"/>
        <v>30954820.425523225</v>
      </c>
      <c r="Q191" s="75">
        <f t="shared" si="167"/>
        <v>29156510.647200003</v>
      </c>
      <c r="R191" s="278">
        <f t="shared" si="167"/>
        <v>30954820.425523225</v>
      </c>
      <c r="S191" s="278">
        <f t="shared" si="168"/>
        <v>32864046.016027961</v>
      </c>
      <c r="T191" s="278"/>
      <c r="U191" s="278">
        <f t="shared" si="169"/>
        <v>1802972257.9559672</v>
      </c>
      <c r="V191" s="278">
        <f t="shared" si="170"/>
        <v>2032237806.7821703</v>
      </c>
      <c r="W191" s="278">
        <f t="shared" si="171"/>
        <v>2157581787.8928003</v>
      </c>
      <c r="X191" s="75">
        <f t="shared" si="172"/>
        <v>2290656711.4887185</v>
      </c>
      <c r="Y191" s="75">
        <f t="shared" si="173"/>
        <v>2157581787.8928003</v>
      </c>
      <c r="Z191" s="278">
        <f t="shared" si="174"/>
        <v>2290656711.4887185</v>
      </c>
      <c r="AA191" s="278">
        <f t="shared" si="183"/>
        <v>2431939405.186069</v>
      </c>
      <c r="AB191" s="278"/>
      <c r="AC191" s="216" t="str">
        <f t="shared" si="175"/>
        <v>BERTAHAP</v>
      </c>
      <c r="AD191" s="296">
        <f t="shared" si="176"/>
        <v>0</v>
      </c>
      <c r="AE191" s="297">
        <v>2</v>
      </c>
      <c r="AF191" s="298"/>
      <c r="AG191" s="278" t="e">
        <f>IF(AF191&gt;#REF!,"LB","KR")</f>
        <v>#REF!</v>
      </c>
      <c r="AH191" s="298">
        <f t="shared" si="194"/>
        <v>1983270000</v>
      </c>
      <c r="AI191" s="298">
        <f t="shared" si="194"/>
        <v>2235462000</v>
      </c>
      <c r="AJ191" s="298">
        <f t="shared" si="194"/>
        <v>2373340000</v>
      </c>
      <c r="AK191" s="299">
        <f t="shared" si="192"/>
        <v>2519723000</v>
      </c>
      <c r="AL191" s="299">
        <f t="shared" si="192"/>
        <v>2373340000</v>
      </c>
      <c r="AM191" s="298">
        <f t="shared" si="192"/>
        <v>2519723000</v>
      </c>
      <c r="AN191" s="298">
        <f t="shared" si="134"/>
        <v>2675134000</v>
      </c>
      <c r="AO191" s="26"/>
      <c r="AP191" s="26"/>
      <c r="AQ191" s="300">
        <f t="shared" si="177"/>
        <v>-1248563.1177999973</v>
      </c>
      <c r="AR191" s="301"/>
      <c r="AS191" s="136"/>
      <c r="AT191" s="136"/>
      <c r="AU191" s="13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  <c r="BK191" s="26"/>
      <c r="BL191" s="26"/>
      <c r="BM191" s="26"/>
      <c r="BN191" s="26"/>
      <c r="BO191" s="26"/>
      <c r="BP191" s="26"/>
      <c r="BQ191" s="26"/>
      <c r="BR191" s="26"/>
      <c r="BS191" s="311"/>
      <c r="BT191" s="304"/>
      <c r="BU191" s="304" t="str">
        <f>F263</f>
        <v>2BR-15</v>
      </c>
      <c r="BV191" s="305">
        <f>D263</f>
        <v>15</v>
      </c>
      <c r="BW191" s="306">
        <f>G263</f>
        <v>101</v>
      </c>
      <c r="BX191" s="306">
        <f>H263</f>
        <v>90</v>
      </c>
      <c r="BY191" s="307">
        <f>O263</f>
        <v>29442358.790800005</v>
      </c>
      <c r="BZ191" s="307">
        <f t="shared" si="195"/>
        <v>2435733000</v>
      </c>
      <c r="CA191" s="307">
        <f t="shared" si="195"/>
        <v>2745460000</v>
      </c>
      <c r="CB191" s="307">
        <f t="shared" si="195"/>
        <v>2914794000</v>
      </c>
      <c r="CC191" s="307">
        <f t="shared" si="195"/>
        <v>3094572000</v>
      </c>
      <c r="CD191" s="307">
        <f>AN263</f>
        <v>3285439000</v>
      </c>
      <c r="CE191" s="26"/>
      <c r="CF191" s="269">
        <f t="shared" si="184"/>
        <v>2515741000</v>
      </c>
      <c r="CG191" s="229">
        <f t="shared" si="184"/>
        <v>2670907000</v>
      </c>
      <c r="CH191" s="45">
        <f t="shared" si="178"/>
        <v>37736115</v>
      </c>
      <c r="CI191" s="45">
        <f t="shared" si="179"/>
        <v>26709070</v>
      </c>
      <c r="CJ191" s="48">
        <f t="shared" si="180"/>
        <v>59333500</v>
      </c>
      <c r="CK191" s="308">
        <f t="shared" si="181"/>
        <v>52494229.166666664</v>
      </c>
    </row>
    <row r="192" spans="1:89" x14ac:dyDescent="0.2">
      <c r="A192" s="3">
        <f t="shared" si="182"/>
        <v>153</v>
      </c>
      <c r="B192" s="288">
        <v>1</v>
      </c>
      <c r="C192" s="289" t="s">
        <v>181</v>
      </c>
      <c r="D192" s="290" t="s">
        <v>18</v>
      </c>
      <c r="E192" s="291"/>
      <c r="F192" s="267" t="s">
        <v>71</v>
      </c>
      <c r="G192" s="292">
        <f t="shared" si="157"/>
        <v>175</v>
      </c>
      <c r="H192" s="292">
        <f t="shared" si="158"/>
        <v>156</v>
      </c>
      <c r="I192" s="293">
        <f t="shared" si="159"/>
        <v>26966806</v>
      </c>
      <c r="J192" s="293">
        <f t="shared" si="160"/>
        <v>5</v>
      </c>
      <c r="K192" s="294">
        <f t="shared" si="161"/>
        <v>1.08</v>
      </c>
      <c r="L192" s="337">
        <f t="shared" ref="L192:L201" si="196">SUMIF($AN$4:$AN$22,D192,$BI$4:$BI$22)</f>
        <v>1.03</v>
      </c>
      <c r="M192" s="278">
        <f t="shared" si="163"/>
        <v>25067571.813978184</v>
      </c>
      <c r="N192" s="278">
        <f t="shared" si="164"/>
        <v>28255158.635856133</v>
      </c>
      <c r="O192" s="278">
        <f t="shared" si="165"/>
        <v>29997874.994400002</v>
      </c>
      <c r="P192" s="278">
        <f t="shared" si="166"/>
        <v>31848078.284639321</v>
      </c>
      <c r="Q192" s="75">
        <f t="shared" si="167"/>
        <v>29997874.994400002</v>
      </c>
      <c r="R192" s="278">
        <f t="shared" si="167"/>
        <v>31848078.284639321</v>
      </c>
      <c r="S192" s="278">
        <f t="shared" si="168"/>
        <v>33812398.065325104</v>
      </c>
      <c r="T192" s="278"/>
      <c r="U192" s="278">
        <f t="shared" si="169"/>
        <v>3910541202.9805965</v>
      </c>
      <c r="V192" s="278">
        <f t="shared" si="170"/>
        <v>4407804747.1935568</v>
      </c>
      <c r="W192" s="278">
        <f t="shared" si="171"/>
        <v>4679668499.1264</v>
      </c>
      <c r="X192" s="75">
        <f t="shared" si="172"/>
        <v>4968300212.4037342</v>
      </c>
      <c r="Y192" s="75">
        <f t="shared" si="173"/>
        <v>4679668499.1264</v>
      </c>
      <c r="Z192" s="278">
        <f t="shared" si="174"/>
        <v>4968300212.4037342</v>
      </c>
      <c r="AA192" s="278">
        <f t="shared" si="183"/>
        <v>5274734098.1907158</v>
      </c>
      <c r="AB192" s="278"/>
      <c r="AC192" s="216" t="str">
        <f t="shared" si="175"/>
        <v>BERTAHAP</v>
      </c>
      <c r="AD192" s="296">
        <f t="shared" si="176"/>
        <v>0</v>
      </c>
      <c r="AE192" s="297">
        <v>2</v>
      </c>
      <c r="AF192" s="298"/>
      <c r="AG192" s="278" t="e">
        <f>IF(AF192&gt;#REF!,"LB","KR")</f>
        <v>#REF!</v>
      </c>
      <c r="AH192" s="298">
        <f t="shared" si="194"/>
        <v>4301596000</v>
      </c>
      <c r="AI192" s="298">
        <f t="shared" si="194"/>
        <v>4848586000</v>
      </c>
      <c r="AJ192" s="298">
        <f t="shared" si="194"/>
        <v>5147636000</v>
      </c>
      <c r="AK192" s="299">
        <f t="shared" si="192"/>
        <v>5465131000</v>
      </c>
      <c r="AL192" s="299">
        <f t="shared" si="192"/>
        <v>5147636000</v>
      </c>
      <c r="AM192" s="298">
        <f t="shared" si="192"/>
        <v>5465131000</v>
      </c>
      <c r="AN192" s="298">
        <f t="shared" si="134"/>
        <v>5802208000</v>
      </c>
      <c r="AO192" s="26"/>
      <c r="AP192" s="26"/>
      <c r="AQ192" s="300">
        <f t="shared" si="177"/>
        <v>-407198.77059999853</v>
      </c>
      <c r="AR192" s="301"/>
      <c r="AS192" s="136"/>
      <c r="AT192" s="136"/>
      <c r="AU192" s="13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  <c r="BK192" s="26"/>
      <c r="BL192" s="26"/>
      <c r="BM192" s="26"/>
      <c r="BN192" s="26"/>
      <c r="BO192" s="26"/>
      <c r="BP192" s="26"/>
      <c r="BQ192" s="26"/>
      <c r="BR192" s="26"/>
      <c r="BS192" s="311">
        <v>46</v>
      </c>
      <c r="BT192" s="304" t="s">
        <v>165</v>
      </c>
      <c r="BU192" s="304" t="str">
        <f>F239</f>
        <v>3BR-1</v>
      </c>
      <c r="BV192" s="305" t="str">
        <f>D239</f>
        <v>01</v>
      </c>
      <c r="BW192" s="306">
        <f>G239</f>
        <v>175</v>
      </c>
      <c r="BX192" s="306">
        <f>H239</f>
        <v>156</v>
      </c>
      <c r="BY192" s="307">
        <f>O239</f>
        <v>29997874.994400002</v>
      </c>
      <c r="BZ192" s="307">
        <f>AH239</f>
        <v>4301596000</v>
      </c>
      <c r="CA192" s="307">
        <f>AI239</f>
        <v>4848586000</v>
      </c>
      <c r="CB192" s="307">
        <f>AJ239</f>
        <v>5147636000</v>
      </c>
      <c r="CC192" s="307">
        <f>AK239</f>
        <v>5465131000</v>
      </c>
      <c r="CD192" s="307">
        <f>AN239</f>
        <v>5802208000</v>
      </c>
      <c r="CE192" s="26">
        <v>2</v>
      </c>
      <c r="CF192" s="269">
        <f t="shared" si="184"/>
        <v>5456495000</v>
      </c>
      <c r="CG192" s="229">
        <f t="shared" si="184"/>
        <v>5793039000</v>
      </c>
      <c r="CH192" s="45">
        <f t="shared" si="178"/>
        <v>81847425</v>
      </c>
      <c r="CI192" s="45">
        <f t="shared" si="179"/>
        <v>57930390</v>
      </c>
      <c r="CJ192" s="48">
        <f t="shared" si="180"/>
        <v>128690900</v>
      </c>
      <c r="CK192" s="308">
        <f t="shared" si="181"/>
        <v>113856895.83333333</v>
      </c>
    </row>
    <row r="193" spans="1:89" x14ac:dyDescent="0.2">
      <c r="A193" s="3">
        <f t="shared" si="182"/>
        <v>154</v>
      </c>
      <c r="B193" s="288">
        <v>2</v>
      </c>
      <c r="C193" s="289" t="s">
        <v>181</v>
      </c>
      <c r="D193" s="290" t="s">
        <v>28</v>
      </c>
      <c r="E193" s="291"/>
      <c r="F193" s="267" t="s">
        <v>73</v>
      </c>
      <c r="G193" s="292">
        <f t="shared" si="157"/>
        <v>85</v>
      </c>
      <c r="H193" s="292">
        <f t="shared" si="158"/>
        <v>74</v>
      </c>
      <c r="I193" s="293">
        <f t="shared" si="159"/>
        <v>26966806</v>
      </c>
      <c r="J193" s="293">
        <f t="shared" si="160"/>
        <v>1</v>
      </c>
      <c r="K193" s="294">
        <f t="shared" si="161"/>
        <v>1.06</v>
      </c>
      <c r="L193" s="337">
        <f t="shared" si="196"/>
        <v>1.03</v>
      </c>
      <c r="M193" s="278">
        <f t="shared" si="163"/>
        <v>24603357.52112674</v>
      </c>
      <c r="N193" s="278">
        <f t="shared" si="164"/>
        <v>27731914.957414355</v>
      </c>
      <c r="O193" s="278">
        <f t="shared" si="165"/>
        <v>29442358.790800005</v>
      </c>
      <c r="P193" s="278">
        <f t="shared" si="166"/>
        <v>31258299.057146005</v>
      </c>
      <c r="Q193" s="75">
        <f t="shared" si="167"/>
        <v>29442358.790800005</v>
      </c>
      <c r="R193" s="278">
        <f t="shared" si="167"/>
        <v>31258299.057146005</v>
      </c>
      <c r="S193" s="278">
        <f t="shared" si="168"/>
        <v>33186242.545596864</v>
      </c>
      <c r="T193" s="278"/>
      <c r="U193" s="278">
        <f t="shared" si="169"/>
        <v>1820648456.5633788</v>
      </c>
      <c r="V193" s="278">
        <f t="shared" si="170"/>
        <v>2052161706.8486624</v>
      </c>
      <c r="W193" s="278">
        <f t="shared" si="171"/>
        <v>2178734550.5192003</v>
      </c>
      <c r="X193" s="75">
        <f t="shared" si="172"/>
        <v>2313114130.2288046</v>
      </c>
      <c r="Y193" s="75">
        <f t="shared" si="173"/>
        <v>2178734550.5192003</v>
      </c>
      <c r="Z193" s="278">
        <f t="shared" si="174"/>
        <v>2313114130.2288046</v>
      </c>
      <c r="AA193" s="278">
        <f t="shared" si="183"/>
        <v>2455781948.3741679</v>
      </c>
      <c r="AB193" s="278"/>
      <c r="AC193" s="216" t="str">
        <f t="shared" si="175"/>
        <v>BERTAHAP</v>
      </c>
      <c r="AD193" s="296">
        <f t="shared" si="176"/>
        <v>0</v>
      </c>
      <c r="AE193" s="297">
        <v>2</v>
      </c>
      <c r="AF193" s="298"/>
      <c r="AG193" s="278" t="e">
        <f>IF(AF193&gt;#REF!,"LB","KR")</f>
        <v>#REF!</v>
      </c>
      <c r="AH193" s="298">
        <f t="shared" si="194"/>
        <v>2002714000</v>
      </c>
      <c r="AI193" s="298">
        <f t="shared" si="194"/>
        <v>2257378000</v>
      </c>
      <c r="AJ193" s="298">
        <f t="shared" si="194"/>
        <v>2396609000</v>
      </c>
      <c r="AK193" s="299">
        <f t="shared" si="192"/>
        <v>2544426000</v>
      </c>
      <c r="AL193" s="299">
        <f t="shared" si="192"/>
        <v>2396609000</v>
      </c>
      <c r="AM193" s="298">
        <f t="shared" si="192"/>
        <v>2544426000</v>
      </c>
      <c r="AN193" s="298">
        <f t="shared" si="134"/>
        <v>2701361000</v>
      </c>
      <c r="AO193" s="26"/>
      <c r="AP193" s="26"/>
      <c r="AQ193" s="300">
        <f t="shared" si="177"/>
        <v>-962714.9741999954</v>
      </c>
      <c r="AR193" s="301"/>
      <c r="AS193" s="136"/>
      <c r="AT193" s="136"/>
      <c r="AU193" s="13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  <c r="BJ193" s="26"/>
      <c r="BK193" s="26"/>
      <c r="BL193" s="26"/>
      <c r="BM193" s="26"/>
      <c r="BN193" s="26"/>
      <c r="BO193" s="26"/>
      <c r="BP193" s="26"/>
      <c r="BQ193" s="26"/>
      <c r="BR193" s="26"/>
      <c r="BS193" s="311">
        <v>47</v>
      </c>
      <c r="BT193" s="304" t="s">
        <v>175</v>
      </c>
      <c r="BU193" s="304" t="str">
        <f>F267</f>
        <v>3BR-1</v>
      </c>
      <c r="BV193" s="305" t="str">
        <f>D267</f>
        <v>01</v>
      </c>
      <c r="BW193" s="306">
        <f t="shared" ref="BW193:BX195" si="197">G267</f>
        <v>175</v>
      </c>
      <c r="BX193" s="306">
        <f t="shared" si="197"/>
        <v>156</v>
      </c>
      <c r="BY193" s="307">
        <f>O267</f>
        <v>29561012.737199999</v>
      </c>
      <c r="BZ193" s="307">
        <f t="shared" ref="BZ193:CC195" si="198">AH267</f>
        <v>4238951000</v>
      </c>
      <c r="CA193" s="307">
        <f t="shared" si="198"/>
        <v>4777975000</v>
      </c>
      <c r="CB193" s="307">
        <f t="shared" si="198"/>
        <v>5072670000</v>
      </c>
      <c r="CC193" s="307">
        <f t="shared" si="198"/>
        <v>5385541000</v>
      </c>
      <c r="CD193" s="307">
        <f>AN267</f>
        <v>5717710000</v>
      </c>
      <c r="CE193" s="26">
        <v>5</v>
      </c>
      <c r="CF193" s="269">
        <f t="shared" si="184"/>
        <v>2540406000</v>
      </c>
      <c r="CG193" s="229">
        <f t="shared" si="184"/>
        <v>2697092000</v>
      </c>
      <c r="CH193" s="45">
        <f t="shared" si="178"/>
        <v>38106090</v>
      </c>
      <c r="CI193" s="45">
        <f t="shared" si="179"/>
        <v>26970920</v>
      </c>
      <c r="CJ193" s="48">
        <f t="shared" si="180"/>
        <v>59915225</v>
      </c>
      <c r="CK193" s="308">
        <f t="shared" si="181"/>
        <v>53008875</v>
      </c>
    </row>
    <row r="194" spans="1:89" x14ac:dyDescent="0.2">
      <c r="A194" s="3">
        <f t="shared" si="182"/>
        <v>155</v>
      </c>
      <c r="B194" s="288">
        <v>3</v>
      </c>
      <c r="C194" s="289" t="s">
        <v>181</v>
      </c>
      <c r="D194" s="290" t="s">
        <v>31</v>
      </c>
      <c r="E194" s="291"/>
      <c r="F194" s="267" t="s">
        <v>55</v>
      </c>
      <c r="G194" s="292">
        <f t="shared" si="157"/>
        <v>85</v>
      </c>
      <c r="H194" s="292">
        <f t="shared" si="158"/>
        <v>74</v>
      </c>
      <c r="I194" s="293">
        <f t="shared" si="159"/>
        <v>26966806</v>
      </c>
      <c r="J194" s="293">
        <f t="shared" si="160"/>
        <v>1</v>
      </c>
      <c r="K194" s="294">
        <f t="shared" si="161"/>
        <v>1.06</v>
      </c>
      <c r="L194" s="337">
        <f t="shared" si="196"/>
        <v>1.03</v>
      </c>
      <c r="M194" s="278">
        <f t="shared" si="163"/>
        <v>24603357.52112674</v>
      </c>
      <c r="N194" s="278">
        <f t="shared" si="164"/>
        <v>27731914.957414355</v>
      </c>
      <c r="O194" s="278">
        <f t="shared" si="165"/>
        <v>29442358.790800005</v>
      </c>
      <c r="P194" s="278">
        <f t="shared" si="166"/>
        <v>31258299.057146005</v>
      </c>
      <c r="Q194" s="75">
        <f t="shared" si="167"/>
        <v>29442358.790800005</v>
      </c>
      <c r="R194" s="278">
        <f t="shared" si="167"/>
        <v>31258299.057146005</v>
      </c>
      <c r="S194" s="278">
        <f t="shared" si="168"/>
        <v>33186242.545596864</v>
      </c>
      <c r="T194" s="278"/>
      <c r="U194" s="278">
        <f t="shared" si="169"/>
        <v>1820648456.5633788</v>
      </c>
      <c r="V194" s="278">
        <f t="shared" si="170"/>
        <v>2052161706.8486624</v>
      </c>
      <c r="W194" s="278">
        <f t="shared" si="171"/>
        <v>2178734550.5192003</v>
      </c>
      <c r="X194" s="75">
        <f t="shared" si="172"/>
        <v>2313114130.2288046</v>
      </c>
      <c r="Y194" s="75">
        <f t="shared" si="173"/>
        <v>2178734550.5192003</v>
      </c>
      <c r="Z194" s="278">
        <f t="shared" si="174"/>
        <v>2313114130.2288046</v>
      </c>
      <c r="AA194" s="278">
        <f t="shared" si="183"/>
        <v>2455781948.3741679</v>
      </c>
      <c r="AB194" s="278"/>
      <c r="AC194" s="216" t="str">
        <f t="shared" si="175"/>
        <v>BERTAHAP</v>
      </c>
      <c r="AD194" s="296">
        <f t="shared" si="176"/>
        <v>0</v>
      </c>
      <c r="AE194" s="297">
        <v>2</v>
      </c>
      <c r="AF194" s="298"/>
      <c r="AG194" s="278" t="e">
        <f>IF(AF194&gt;#REF!,"LB","KR")</f>
        <v>#REF!</v>
      </c>
      <c r="AH194" s="298">
        <f t="shared" si="194"/>
        <v>2002714000</v>
      </c>
      <c r="AI194" s="298">
        <f t="shared" si="194"/>
        <v>2257378000</v>
      </c>
      <c r="AJ194" s="298">
        <f t="shared" si="194"/>
        <v>2396609000</v>
      </c>
      <c r="AK194" s="299">
        <f t="shared" si="192"/>
        <v>2544426000</v>
      </c>
      <c r="AL194" s="299">
        <f t="shared" si="192"/>
        <v>2396609000</v>
      </c>
      <c r="AM194" s="298">
        <f t="shared" si="192"/>
        <v>2544426000</v>
      </c>
      <c r="AN194" s="298">
        <f t="shared" si="134"/>
        <v>2701361000</v>
      </c>
      <c r="AO194" s="26"/>
      <c r="AP194" s="26"/>
      <c r="AQ194" s="300">
        <f t="shared" si="177"/>
        <v>-962714.9741999954</v>
      </c>
      <c r="AR194" s="301"/>
      <c r="AS194" s="136"/>
      <c r="AT194" s="136"/>
      <c r="AU194" s="13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  <c r="BJ194" s="26"/>
      <c r="BK194" s="26"/>
      <c r="BL194" s="26"/>
      <c r="BM194" s="26"/>
      <c r="BN194" s="26"/>
      <c r="BO194" s="26"/>
      <c r="BP194" s="26"/>
      <c r="BQ194" s="26"/>
      <c r="BR194" s="26"/>
      <c r="BS194" s="311">
        <v>48</v>
      </c>
      <c r="BT194" s="304" t="s">
        <v>176</v>
      </c>
      <c r="BU194" s="304" t="str">
        <f>F268</f>
        <v>2BR-3</v>
      </c>
      <c r="BV194" s="305" t="str">
        <f>D268</f>
        <v>03</v>
      </c>
      <c r="BW194" s="306">
        <f t="shared" si="197"/>
        <v>85</v>
      </c>
      <c r="BX194" s="306">
        <f t="shared" si="197"/>
        <v>74</v>
      </c>
      <c r="BY194" s="307">
        <f>O268</f>
        <v>29013586.575399999</v>
      </c>
      <c r="BZ194" s="307">
        <f t="shared" si="198"/>
        <v>1973548000</v>
      </c>
      <c r="CA194" s="307">
        <f t="shared" si="198"/>
        <v>2224504000</v>
      </c>
      <c r="CB194" s="307">
        <f t="shared" si="198"/>
        <v>2361706000</v>
      </c>
      <c r="CC194" s="307">
        <f t="shared" si="198"/>
        <v>2507371000</v>
      </c>
      <c r="CD194" s="307">
        <f>AN268</f>
        <v>2662020000</v>
      </c>
      <c r="CE194" s="26">
        <v>8</v>
      </c>
      <c r="CF194" s="269">
        <f t="shared" si="184"/>
        <v>2540406000</v>
      </c>
      <c r="CG194" s="229">
        <f t="shared" si="184"/>
        <v>2697092000</v>
      </c>
      <c r="CH194" s="45">
        <f t="shared" si="178"/>
        <v>38106090</v>
      </c>
      <c r="CI194" s="45">
        <f t="shared" si="179"/>
        <v>26970920</v>
      </c>
      <c r="CJ194" s="48">
        <f t="shared" si="180"/>
        <v>59915225</v>
      </c>
      <c r="CK194" s="308">
        <f t="shared" si="181"/>
        <v>53008875</v>
      </c>
    </row>
    <row r="195" spans="1:89" x14ac:dyDescent="0.2">
      <c r="A195" s="3">
        <f t="shared" si="182"/>
        <v>156</v>
      </c>
      <c r="B195" s="288">
        <v>4</v>
      </c>
      <c r="C195" s="289" t="s">
        <v>181</v>
      </c>
      <c r="D195" s="290" t="s">
        <v>37</v>
      </c>
      <c r="E195" s="291"/>
      <c r="F195" s="267" t="s">
        <v>57</v>
      </c>
      <c r="G195" s="292">
        <f t="shared" si="157"/>
        <v>101</v>
      </c>
      <c r="H195" s="292">
        <f t="shared" si="158"/>
        <v>90</v>
      </c>
      <c r="I195" s="293">
        <f t="shared" si="159"/>
        <v>26966806</v>
      </c>
      <c r="J195" s="293">
        <f t="shared" si="160"/>
        <v>1</v>
      </c>
      <c r="K195" s="294">
        <f t="shared" si="161"/>
        <v>1.06</v>
      </c>
      <c r="L195" s="337">
        <f t="shared" si="196"/>
        <v>1.03</v>
      </c>
      <c r="M195" s="278">
        <f t="shared" si="163"/>
        <v>24603357.52112674</v>
      </c>
      <c r="N195" s="278">
        <f t="shared" si="164"/>
        <v>27731914.957414355</v>
      </c>
      <c r="O195" s="278">
        <f t="shared" si="165"/>
        <v>29442358.790800005</v>
      </c>
      <c r="P195" s="278">
        <f t="shared" si="166"/>
        <v>31258299.057146005</v>
      </c>
      <c r="Q195" s="75">
        <f t="shared" si="167"/>
        <v>29442358.790800005</v>
      </c>
      <c r="R195" s="278">
        <f t="shared" si="167"/>
        <v>31258299.057146005</v>
      </c>
      <c r="S195" s="278">
        <f t="shared" si="168"/>
        <v>33186242.545596864</v>
      </c>
      <c r="T195" s="278"/>
      <c r="U195" s="278">
        <f t="shared" si="169"/>
        <v>2214302176.9014068</v>
      </c>
      <c r="V195" s="278">
        <f t="shared" si="170"/>
        <v>2495872346.1672921</v>
      </c>
      <c r="W195" s="278">
        <f t="shared" si="171"/>
        <v>2649812291.1720004</v>
      </c>
      <c r="X195" s="75">
        <f t="shared" si="172"/>
        <v>2813246915.1431403</v>
      </c>
      <c r="Y195" s="75">
        <f t="shared" si="173"/>
        <v>2649812291.1720004</v>
      </c>
      <c r="Z195" s="278">
        <f t="shared" si="174"/>
        <v>2813246915.1431403</v>
      </c>
      <c r="AA195" s="278">
        <f t="shared" si="183"/>
        <v>2986761829.1037178</v>
      </c>
      <c r="AB195" s="278"/>
      <c r="AC195" s="216" t="str">
        <f t="shared" si="175"/>
        <v>BERTAHAP</v>
      </c>
      <c r="AD195" s="296">
        <f t="shared" si="176"/>
        <v>0</v>
      </c>
      <c r="AE195" s="297">
        <v>2</v>
      </c>
      <c r="AF195" s="298"/>
      <c r="AG195" s="278" t="e">
        <f>IF(AF195&gt;#REF!,"LB","KR")</f>
        <v>#REF!</v>
      </c>
      <c r="AH195" s="298">
        <f t="shared" si="194"/>
        <v>2435733000</v>
      </c>
      <c r="AI195" s="298">
        <f t="shared" si="194"/>
        <v>2745460000</v>
      </c>
      <c r="AJ195" s="298">
        <f t="shared" si="194"/>
        <v>2914794000</v>
      </c>
      <c r="AK195" s="299">
        <f t="shared" si="192"/>
        <v>3094572000</v>
      </c>
      <c r="AL195" s="299">
        <f t="shared" si="192"/>
        <v>2914794000</v>
      </c>
      <c r="AM195" s="298">
        <f t="shared" si="192"/>
        <v>3094572000</v>
      </c>
      <c r="AN195" s="298">
        <f t="shared" si="134"/>
        <v>3285439000</v>
      </c>
      <c r="AO195" s="26"/>
      <c r="AP195" s="26"/>
      <c r="AQ195" s="300">
        <f t="shared" si="177"/>
        <v>-962714.9741999954</v>
      </c>
      <c r="AR195" s="301"/>
      <c r="AS195" s="136"/>
      <c r="AT195" s="136"/>
      <c r="AU195" s="13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  <c r="BK195" s="26"/>
      <c r="BL195" s="26"/>
      <c r="BM195" s="26"/>
      <c r="BN195" s="26"/>
      <c r="BO195" s="26"/>
      <c r="BP195" s="26"/>
      <c r="BQ195" s="26"/>
      <c r="BR195" s="26"/>
      <c r="BS195" s="311"/>
      <c r="BT195" s="304"/>
      <c r="BU195" s="304" t="str">
        <f>F269</f>
        <v>2BR-5</v>
      </c>
      <c r="BV195" s="305" t="str">
        <f>D269</f>
        <v>05</v>
      </c>
      <c r="BW195" s="306">
        <f t="shared" si="197"/>
        <v>85</v>
      </c>
      <c r="BX195" s="306">
        <f t="shared" si="197"/>
        <v>74</v>
      </c>
      <c r="BY195" s="307">
        <f>O269</f>
        <v>29013586.575399999</v>
      </c>
      <c r="BZ195" s="307">
        <f t="shared" si="198"/>
        <v>1973548000</v>
      </c>
      <c r="CA195" s="307">
        <f t="shared" si="198"/>
        <v>2224504000</v>
      </c>
      <c r="CB195" s="307">
        <f t="shared" si="198"/>
        <v>2361706000</v>
      </c>
      <c r="CC195" s="307">
        <f t="shared" si="198"/>
        <v>2507371000</v>
      </c>
      <c r="CD195" s="307">
        <f>AN269</f>
        <v>2662020000</v>
      </c>
      <c r="CE195" s="26"/>
      <c r="CF195" s="269">
        <f t="shared" si="184"/>
        <v>3089682000</v>
      </c>
      <c r="CG195" s="229">
        <f t="shared" si="184"/>
        <v>3280247000</v>
      </c>
      <c r="CH195" s="45">
        <f t="shared" si="178"/>
        <v>46345230</v>
      </c>
      <c r="CI195" s="45">
        <f t="shared" si="179"/>
        <v>32802470</v>
      </c>
      <c r="CJ195" s="48">
        <f t="shared" si="180"/>
        <v>72869850</v>
      </c>
      <c r="CK195" s="308">
        <f t="shared" si="181"/>
        <v>64470250</v>
      </c>
    </row>
    <row r="196" spans="1:89" x14ac:dyDescent="0.2">
      <c r="A196" s="3">
        <f t="shared" si="182"/>
        <v>157</v>
      </c>
      <c r="B196" s="288">
        <v>5</v>
      </c>
      <c r="C196" s="289" t="s">
        <v>181</v>
      </c>
      <c r="D196" s="290" t="s">
        <v>43</v>
      </c>
      <c r="E196" s="291"/>
      <c r="F196" s="267" t="s">
        <v>59</v>
      </c>
      <c r="G196" s="292">
        <f t="shared" si="157"/>
        <v>101</v>
      </c>
      <c r="H196" s="292">
        <f t="shared" si="158"/>
        <v>90</v>
      </c>
      <c r="I196" s="293">
        <f t="shared" si="159"/>
        <v>26966806</v>
      </c>
      <c r="J196" s="293">
        <f t="shared" si="160"/>
        <v>1</v>
      </c>
      <c r="K196" s="294">
        <f t="shared" si="161"/>
        <v>1.06</v>
      </c>
      <c r="L196" s="337">
        <f t="shared" si="196"/>
        <v>1.03</v>
      </c>
      <c r="M196" s="278">
        <f t="shared" si="163"/>
        <v>24603357.52112674</v>
      </c>
      <c r="N196" s="278">
        <f t="shared" si="164"/>
        <v>27731914.957414355</v>
      </c>
      <c r="O196" s="278">
        <f t="shared" si="165"/>
        <v>29442358.790800005</v>
      </c>
      <c r="P196" s="278">
        <f t="shared" si="166"/>
        <v>31258299.057146005</v>
      </c>
      <c r="Q196" s="75">
        <f t="shared" si="167"/>
        <v>29442358.790800005</v>
      </c>
      <c r="R196" s="278">
        <f t="shared" si="167"/>
        <v>31258299.057146005</v>
      </c>
      <c r="S196" s="278">
        <f t="shared" si="168"/>
        <v>33186242.545596864</v>
      </c>
      <c r="T196" s="278"/>
      <c r="U196" s="278">
        <f t="shared" si="169"/>
        <v>2214302176.9014068</v>
      </c>
      <c r="V196" s="278">
        <f t="shared" si="170"/>
        <v>2495872346.1672921</v>
      </c>
      <c r="W196" s="278">
        <f t="shared" si="171"/>
        <v>2649812291.1720004</v>
      </c>
      <c r="X196" s="75">
        <f t="shared" si="172"/>
        <v>2813246915.1431403</v>
      </c>
      <c r="Y196" s="75">
        <f t="shared" si="173"/>
        <v>2649812291.1720004</v>
      </c>
      <c r="Z196" s="278">
        <f t="shared" si="174"/>
        <v>2813246915.1431403</v>
      </c>
      <c r="AA196" s="278">
        <f t="shared" si="183"/>
        <v>2986761829.1037178</v>
      </c>
      <c r="AB196" s="278"/>
      <c r="AC196" s="216" t="str">
        <f t="shared" si="175"/>
        <v>BERTAHAP</v>
      </c>
      <c r="AD196" s="296">
        <f t="shared" si="176"/>
        <v>0</v>
      </c>
      <c r="AE196" s="297">
        <v>2</v>
      </c>
      <c r="AF196" s="298"/>
      <c r="AG196" s="278" t="e">
        <f>IF(AF196&gt;#REF!,"LB","KR")</f>
        <v>#REF!</v>
      </c>
      <c r="AH196" s="298">
        <f t="shared" si="194"/>
        <v>2435733000</v>
      </c>
      <c r="AI196" s="298">
        <f t="shared" si="194"/>
        <v>2745460000</v>
      </c>
      <c r="AJ196" s="298">
        <f t="shared" si="194"/>
        <v>2914794000</v>
      </c>
      <c r="AK196" s="299">
        <f t="shared" si="192"/>
        <v>3094572000</v>
      </c>
      <c r="AL196" s="299">
        <f t="shared" si="192"/>
        <v>2914794000</v>
      </c>
      <c r="AM196" s="298">
        <f t="shared" si="192"/>
        <v>3094572000</v>
      </c>
      <c r="AN196" s="298">
        <f t="shared" si="134"/>
        <v>3285439000</v>
      </c>
      <c r="AO196" s="26"/>
      <c r="AP196" s="26"/>
      <c r="AQ196" s="300">
        <f t="shared" si="177"/>
        <v>-962714.9741999954</v>
      </c>
      <c r="AR196" s="301"/>
      <c r="AS196" s="136"/>
      <c r="AT196" s="136"/>
      <c r="AU196" s="13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  <c r="BJ196" s="26"/>
      <c r="BK196" s="26"/>
      <c r="BL196" s="26"/>
      <c r="BM196" s="26"/>
      <c r="BN196" s="26"/>
      <c r="BO196" s="26"/>
      <c r="BP196" s="26"/>
      <c r="BQ196" s="26"/>
      <c r="BR196" s="26"/>
      <c r="BS196" s="311"/>
      <c r="BT196" s="304"/>
      <c r="BU196" s="304" t="str">
        <f>F272</f>
        <v>2BR-17</v>
      </c>
      <c r="BV196" s="305">
        <f>D272</f>
        <v>17</v>
      </c>
      <c r="BW196" s="306">
        <f>G272</f>
        <v>85</v>
      </c>
      <c r="BX196" s="306">
        <f>H272</f>
        <v>74</v>
      </c>
      <c r="BY196" s="307">
        <f>O272</f>
        <v>29013586.575399999</v>
      </c>
      <c r="BZ196" s="307">
        <f t="shared" ref="BZ196:CC197" si="199">AH272</f>
        <v>1973548000</v>
      </c>
      <c r="CA196" s="307">
        <f t="shared" si="199"/>
        <v>2224504000</v>
      </c>
      <c r="CB196" s="307">
        <f t="shared" si="199"/>
        <v>2361706000</v>
      </c>
      <c r="CC196" s="307">
        <f t="shared" si="199"/>
        <v>2507371000</v>
      </c>
      <c r="CD196" s="307">
        <f>AN272</f>
        <v>2662020000</v>
      </c>
      <c r="CE196" s="26"/>
      <c r="CF196" s="269">
        <f t="shared" si="184"/>
        <v>3089682000</v>
      </c>
      <c r="CG196" s="229">
        <f t="shared" si="184"/>
        <v>3280247000</v>
      </c>
      <c r="CH196" s="45">
        <f t="shared" si="178"/>
        <v>46345230</v>
      </c>
      <c r="CI196" s="45">
        <f t="shared" si="179"/>
        <v>32802470</v>
      </c>
      <c r="CJ196" s="48">
        <f t="shared" si="180"/>
        <v>72869850</v>
      </c>
      <c r="CK196" s="308">
        <f t="shared" si="181"/>
        <v>64470250</v>
      </c>
    </row>
    <row r="197" spans="1:89" x14ac:dyDescent="0.2">
      <c r="A197" s="3">
        <f t="shared" si="182"/>
        <v>158</v>
      </c>
      <c r="B197" s="288">
        <v>6</v>
      </c>
      <c r="C197" s="289" t="s">
        <v>181</v>
      </c>
      <c r="D197" s="288">
        <v>11</v>
      </c>
      <c r="E197" s="291"/>
      <c r="F197" s="267" t="s">
        <v>61</v>
      </c>
      <c r="G197" s="292">
        <f t="shared" si="157"/>
        <v>101</v>
      </c>
      <c r="H197" s="292">
        <f t="shared" si="158"/>
        <v>90</v>
      </c>
      <c r="I197" s="293">
        <f t="shared" si="159"/>
        <v>26966806</v>
      </c>
      <c r="J197" s="293">
        <f t="shared" si="160"/>
        <v>1</v>
      </c>
      <c r="K197" s="294">
        <f t="shared" si="161"/>
        <v>1.06</v>
      </c>
      <c r="L197" s="337">
        <f t="shared" si="196"/>
        <v>1.03</v>
      </c>
      <c r="M197" s="278">
        <f t="shared" si="163"/>
        <v>24603357.52112674</v>
      </c>
      <c r="N197" s="278">
        <f t="shared" si="164"/>
        <v>27731914.957414355</v>
      </c>
      <c r="O197" s="278">
        <f t="shared" si="165"/>
        <v>29442358.790800005</v>
      </c>
      <c r="P197" s="278">
        <f t="shared" si="166"/>
        <v>31258299.057146005</v>
      </c>
      <c r="Q197" s="75">
        <f t="shared" si="167"/>
        <v>29442358.790800005</v>
      </c>
      <c r="R197" s="278">
        <f t="shared" si="167"/>
        <v>31258299.057146005</v>
      </c>
      <c r="S197" s="278">
        <f t="shared" si="168"/>
        <v>33186242.545596864</v>
      </c>
      <c r="T197" s="278"/>
      <c r="U197" s="278">
        <f t="shared" si="169"/>
        <v>2214302176.9014068</v>
      </c>
      <c r="V197" s="278">
        <f t="shared" si="170"/>
        <v>2495872346.1672921</v>
      </c>
      <c r="W197" s="278">
        <f t="shared" si="171"/>
        <v>2649812291.1720004</v>
      </c>
      <c r="X197" s="75">
        <f t="shared" si="172"/>
        <v>2813246915.1431403</v>
      </c>
      <c r="Y197" s="75">
        <f t="shared" si="173"/>
        <v>2649812291.1720004</v>
      </c>
      <c r="Z197" s="278">
        <f t="shared" si="174"/>
        <v>2813246915.1431403</v>
      </c>
      <c r="AA197" s="278">
        <f t="shared" si="183"/>
        <v>2986761829.1037178</v>
      </c>
      <c r="AB197" s="278"/>
      <c r="AC197" s="216" t="str">
        <f t="shared" si="175"/>
        <v>BERTAHAP</v>
      </c>
      <c r="AD197" s="296">
        <f t="shared" si="176"/>
        <v>0</v>
      </c>
      <c r="AE197" s="297">
        <v>2</v>
      </c>
      <c r="AF197" s="298"/>
      <c r="AG197" s="278" t="e">
        <f>IF(AF197&gt;#REF!,"LB","KR")</f>
        <v>#REF!</v>
      </c>
      <c r="AH197" s="298">
        <f t="shared" si="194"/>
        <v>2435733000</v>
      </c>
      <c r="AI197" s="298">
        <f t="shared" si="194"/>
        <v>2745460000</v>
      </c>
      <c r="AJ197" s="298">
        <f t="shared" si="194"/>
        <v>2914794000</v>
      </c>
      <c r="AK197" s="299">
        <f t="shared" si="192"/>
        <v>3094572000</v>
      </c>
      <c r="AL197" s="299">
        <f t="shared" si="192"/>
        <v>2914794000</v>
      </c>
      <c r="AM197" s="298">
        <f t="shared" si="192"/>
        <v>3094572000</v>
      </c>
      <c r="AN197" s="298">
        <f t="shared" si="134"/>
        <v>3285439000</v>
      </c>
      <c r="AO197" s="26"/>
      <c r="AP197" s="26"/>
      <c r="AQ197" s="300">
        <f t="shared" si="177"/>
        <v>-962714.9741999954</v>
      </c>
      <c r="AR197" s="301"/>
      <c r="AS197" s="136"/>
      <c r="AT197" s="136"/>
      <c r="AU197" s="13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  <c r="BK197" s="26"/>
      <c r="BL197" s="26"/>
      <c r="BM197" s="26"/>
      <c r="BN197" s="26"/>
      <c r="BO197" s="26"/>
      <c r="BP197" s="26"/>
      <c r="BQ197" s="26"/>
      <c r="BR197" s="26"/>
      <c r="BS197" s="311"/>
      <c r="BT197" s="304"/>
      <c r="BU197" s="304" t="str">
        <f>F273</f>
        <v>3BR-19</v>
      </c>
      <c r="BV197" s="305">
        <f>D273</f>
        <v>19</v>
      </c>
      <c r="BW197" s="306">
        <f>G273</f>
        <v>138</v>
      </c>
      <c r="BX197" s="306">
        <f>H273</f>
        <v>120</v>
      </c>
      <c r="BY197" s="307">
        <f>O273</f>
        <v>29013586.575399999</v>
      </c>
      <c r="BZ197" s="307">
        <f t="shared" si="199"/>
        <v>3200348000</v>
      </c>
      <c r="CA197" s="307">
        <f t="shared" si="199"/>
        <v>3607303000</v>
      </c>
      <c r="CB197" s="307">
        <f t="shared" si="199"/>
        <v>3829794000</v>
      </c>
      <c r="CC197" s="307">
        <f t="shared" si="199"/>
        <v>4066007000</v>
      </c>
      <c r="CD197" s="307">
        <f>AN273</f>
        <v>4316790000</v>
      </c>
      <c r="CE197" s="26"/>
      <c r="CF197" s="269">
        <f t="shared" si="184"/>
        <v>3089682000</v>
      </c>
      <c r="CG197" s="229">
        <f t="shared" si="184"/>
        <v>3280247000</v>
      </c>
      <c r="CH197" s="45">
        <f t="shared" si="178"/>
        <v>46345230</v>
      </c>
      <c r="CI197" s="45">
        <f t="shared" si="179"/>
        <v>32802470</v>
      </c>
      <c r="CJ197" s="48">
        <f t="shared" si="180"/>
        <v>72869850</v>
      </c>
      <c r="CK197" s="308">
        <f t="shared" si="181"/>
        <v>64470250</v>
      </c>
    </row>
    <row r="198" spans="1:89" x14ac:dyDescent="0.2">
      <c r="A198" s="3">
        <f t="shared" si="182"/>
        <v>159</v>
      </c>
      <c r="B198" s="288">
        <v>7</v>
      </c>
      <c r="C198" s="289" t="s">
        <v>181</v>
      </c>
      <c r="D198" s="288">
        <v>15</v>
      </c>
      <c r="E198" s="291"/>
      <c r="F198" s="267" t="s">
        <v>63</v>
      </c>
      <c r="G198" s="292">
        <f t="shared" si="157"/>
        <v>101</v>
      </c>
      <c r="H198" s="292">
        <f t="shared" si="158"/>
        <v>90</v>
      </c>
      <c r="I198" s="293">
        <f t="shared" si="159"/>
        <v>26966806</v>
      </c>
      <c r="J198" s="293">
        <f t="shared" si="160"/>
        <v>1</v>
      </c>
      <c r="K198" s="294">
        <f t="shared" si="161"/>
        <v>1.06</v>
      </c>
      <c r="L198" s="337">
        <f t="shared" si="196"/>
        <v>1.03</v>
      </c>
      <c r="M198" s="278">
        <f t="shared" si="163"/>
        <v>24603357.52112674</v>
      </c>
      <c r="N198" s="278">
        <f t="shared" si="164"/>
        <v>27731914.957414355</v>
      </c>
      <c r="O198" s="278">
        <f t="shared" si="165"/>
        <v>29442358.790800005</v>
      </c>
      <c r="P198" s="278">
        <f t="shared" si="166"/>
        <v>31258299.057146005</v>
      </c>
      <c r="Q198" s="75">
        <f t="shared" si="167"/>
        <v>29442358.790800005</v>
      </c>
      <c r="R198" s="278">
        <f t="shared" si="167"/>
        <v>31258299.057146005</v>
      </c>
      <c r="S198" s="278">
        <f t="shared" si="168"/>
        <v>33186242.545596864</v>
      </c>
      <c r="T198" s="278"/>
      <c r="U198" s="278">
        <f t="shared" si="169"/>
        <v>2214302176.9014068</v>
      </c>
      <c r="V198" s="278">
        <f t="shared" si="170"/>
        <v>2495872346.1672921</v>
      </c>
      <c r="W198" s="278">
        <f t="shared" si="171"/>
        <v>2649812291.1720004</v>
      </c>
      <c r="X198" s="75">
        <f t="shared" si="172"/>
        <v>2813246915.1431403</v>
      </c>
      <c r="Y198" s="75">
        <f t="shared" si="173"/>
        <v>2649812291.1720004</v>
      </c>
      <c r="Z198" s="278">
        <f t="shared" si="174"/>
        <v>2813246915.1431403</v>
      </c>
      <c r="AA198" s="278">
        <f t="shared" si="183"/>
        <v>2986761829.1037178</v>
      </c>
      <c r="AB198" s="278"/>
      <c r="AC198" s="216" t="str">
        <f t="shared" si="175"/>
        <v>BERTAHAP</v>
      </c>
      <c r="AD198" s="296">
        <f t="shared" si="176"/>
        <v>0</v>
      </c>
      <c r="AE198" s="297">
        <v>2</v>
      </c>
      <c r="AF198" s="298"/>
      <c r="AG198" s="278" t="e">
        <f>IF(AF198&gt;#REF!,"LB","KR")</f>
        <v>#REF!</v>
      </c>
      <c r="AH198" s="298">
        <f t="shared" si="194"/>
        <v>2435733000</v>
      </c>
      <c r="AI198" s="298">
        <f t="shared" si="194"/>
        <v>2745460000</v>
      </c>
      <c r="AJ198" s="298">
        <f t="shared" si="194"/>
        <v>2914794000</v>
      </c>
      <c r="AK198" s="299">
        <f t="shared" si="192"/>
        <v>3094572000</v>
      </c>
      <c r="AL198" s="299">
        <f t="shared" si="192"/>
        <v>2914794000</v>
      </c>
      <c r="AM198" s="298">
        <f t="shared" si="192"/>
        <v>3094572000</v>
      </c>
      <c r="AN198" s="298">
        <f t="shared" si="134"/>
        <v>3285439000</v>
      </c>
      <c r="AO198" s="26"/>
      <c r="AP198" s="26"/>
      <c r="AQ198" s="300">
        <f t="shared" si="177"/>
        <v>-962714.9741999954</v>
      </c>
      <c r="AR198" s="301"/>
      <c r="AS198" s="136"/>
      <c r="AT198" s="136"/>
      <c r="AU198" s="13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  <c r="BK198" s="26"/>
      <c r="BL198" s="26"/>
      <c r="BM198" s="26"/>
      <c r="BN198" s="26"/>
      <c r="BO198" s="26"/>
      <c r="BP198" s="26"/>
      <c r="BQ198" s="26"/>
      <c r="BR198" s="26"/>
      <c r="BS198" s="311">
        <v>49</v>
      </c>
      <c r="BT198" s="304" t="s">
        <v>178</v>
      </c>
      <c r="BU198" s="304" t="str">
        <f t="shared" ref="BU198:BU205" si="200">F284</f>
        <v>2BR-3</v>
      </c>
      <c r="BV198" s="305" t="str">
        <f t="shared" ref="BV198:BV205" si="201">D284</f>
        <v>03</v>
      </c>
      <c r="BW198" s="306">
        <f t="shared" ref="BW198:BX205" si="202">G284</f>
        <v>85</v>
      </c>
      <c r="BX198" s="306">
        <f t="shared" si="202"/>
        <v>74</v>
      </c>
      <c r="BY198" s="307">
        <f t="shared" ref="BY198:BY205" si="203">O284</f>
        <v>29013586.575399999</v>
      </c>
      <c r="BZ198" s="307">
        <f t="shared" ref="BZ198:CC205" si="204">AH284</f>
        <v>1973548000</v>
      </c>
      <c r="CA198" s="307">
        <f t="shared" si="204"/>
        <v>2224504000</v>
      </c>
      <c r="CB198" s="307">
        <f t="shared" si="204"/>
        <v>2361706000</v>
      </c>
      <c r="CC198" s="307">
        <f t="shared" si="204"/>
        <v>2507371000</v>
      </c>
      <c r="CD198" s="307">
        <f t="shared" ref="CD198:CD205" si="205">AN284</f>
        <v>2662020000</v>
      </c>
      <c r="CE198" s="26">
        <v>24</v>
      </c>
      <c r="CF198" s="269">
        <f t="shared" si="184"/>
        <v>3089682000</v>
      </c>
      <c r="CG198" s="229">
        <f t="shared" si="184"/>
        <v>3280247000</v>
      </c>
      <c r="CH198" s="45">
        <f t="shared" si="178"/>
        <v>46345230</v>
      </c>
      <c r="CI198" s="45">
        <f t="shared" si="179"/>
        <v>32802470</v>
      </c>
      <c r="CJ198" s="48">
        <f t="shared" si="180"/>
        <v>72869850</v>
      </c>
      <c r="CK198" s="308">
        <f t="shared" si="181"/>
        <v>64470250</v>
      </c>
    </row>
    <row r="199" spans="1:89" x14ac:dyDescent="0.2">
      <c r="A199" s="3">
        <f t="shared" si="182"/>
        <v>160</v>
      </c>
      <c r="B199" s="288">
        <v>8</v>
      </c>
      <c r="C199" s="289" t="s">
        <v>181</v>
      </c>
      <c r="D199" s="288">
        <v>17</v>
      </c>
      <c r="E199" s="291"/>
      <c r="F199" s="267" t="s">
        <v>66</v>
      </c>
      <c r="G199" s="292">
        <f t="shared" si="157"/>
        <v>85</v>
      </c>
      <c r="H199" s="292">
        <f t="shared" si="158"/>
        <v>74</v>
      </c>
      <c r="I199" s="293">
        <f t="shared" si="159"/>
        <v>26966806</v>
      </c>
      <c r="J199" s="293">
        <f t="shared" si="160"/>
        <v>1</v>
      </c>
      <c r="K199" s="294">
        <f t="shared" si="161"/>
        <v>1.06</v>
      </c>
      <c r="L199" s="337">
        <f t="shared" si="196"/>
        <v>1.03</v>
      </c>
      <c r="M199" s="278">
        <f t="shared" si="163"/>
        <v>24603357.52112674</v>
      </c>
      <c r="N199" s="278">
        <f t="shared" si="164"/>
        <v>27731914.957414355</v>
      </c>
      <c r="O199" s="278">
        <f t="shared" si="165"/>
        <v>29442358.790800005</v>
      </c>
      <c r="P199" s="278">
        <f t="shared" si="166"/>
        <v>31258299.057146005</v>
      </c>
      <c r="Q199" s="75">
        <f t="shared" si="167"/>
        <v>29442358.790800005</v>
      </c>
      <c r="R199" s="278">
        <f t="shared" si="167"/>
        <v>31258299.057146005</v>
      </c>
      <c r="S199" s="278">
        <f t="shared" si="168"/>
        <v>33186242.545596864</v>
      </c>
      <c r="T199" s="278"/>
      <c r="U199" s="278">
        <f t="shared" si="169"/>
        <v>1820648456.5633788</v>
      </c>
      <c r="V199" s="278">
        <f t="shared" si="170"/>
        <v>2052161706.8486624</v>
      </c>
      <c r="W199" s="278">
        <f t="shared" si="171"/>
        <v>2178734550.5192003</v>
      </c>
      <c r="X199" s="75">
        <f t="shared" si="172"/>
        <v>2313114130.2288046</v>
      </c>
      <c r="Y199" s="75">
        <f t="shared" si="173"/>
        <v>2178734550.5192003</v>
      </c>
      <c r="Z199" s="278">
        <f t="shared" si="174"/>
        <v>2313114130.2288046</v>
      </c>
      <c r="AA199" s="278">
        <f t="shared" si="183"/>
        <v>2455781948.3741679</v>
      </c>
      <c r="AB199" s="278"/>
      <c r="AC199" s="216" t="str">
        <f t="shared" si="175"/>
        <v>BERTAHAP</v>
      </c>
      <c r="AD199" s="296">
        <f t="shared" si="176"/>
        <v>0</v>
      </c>
      <c r="AE199" s="297">
        <v>2</v>
      </c>
      <c r="AF199" s="298"/>
      <c r="AG199" s="278" t="e">
        <f>IF(AF199&gt;#REF!,"LB","KR")</f>
        <v>#REF!</v>
      </c>
      <c r="AH199" s="298">
        <f t="shared" si="194"/>
        <v>2002714000</v>
      </c>
      <c r="AI199" s="298">
        <f t="shared" si="194"/>
        <v>2257378000</v>
      </c>
      <c r="AJ199" s="298">
        <f t="shared" si="194"/>
        <v>2396609000</v>
      </c>
      <c r="AK199" s="299">
        <f t="shared" si="192"/>
        <v>2544426000</v>
      </c>
      <c r="AL199" s="299">
        <f t="shared" si="192"/>
        <v>2396609000</v>
      </c>
      <c r="AM199" s="298">
        <f t="shared" si="192"/>
        <v>2544426000</v>
      </c>
      <c r="AN199" s="298">
        <f t="shared" si="134"/>
        <v>2701361000</v>
      </c>
      <c r="AO199" s="26"/>
      <c r="AP199" s="26"/>
      <c r="AQ199" s="300">
        <f t="shared" si="177"/>
        <v>-962714.9741999954</v>
      </c>
      <c r="AR199" s="301"/>
      <c r="AS199" s="136"/>
      <c r="AT199" s="136"/>
      <c r="AU199" s="13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  <c r="BJ199" s="26"/>
      <c r="BK199" s="26"/>
      <c r="BL199" s="26"/>
      <c r="BM199" s="26"/>
      <c r="BN199" s="26"/>
      <c r="BO199" s="26"/>
      <c r="BP199" s="26"/>
      <c r="BQ199" s="26"/>
      <c r="BR199" s="26"/>
      <c r="BS199" s="311"/>
      <c r="BT199" s="304"/>
      <c r="BU199" s="304" t="str">
        <f t="shared" si="200"/>
        <v>2BR-5</v>
      </c>
      <c r="BV199" s="305" t="str">
        <f t="shared" si="201"/>
        <v>05</v>
      </c>
      <c r="BW199" s="306">
        <f t="shared" si="202"/>
        <v>85</v>
      </c>
      <c r="BX199" s="306">
        <f t="shared" si="202"/>
        <v>74</v>
      </c>
      <c r="BY199" s="307">
        <f t="shared" si="203"/>
        <v>29013586.575399999</v>
      </c>
      <c r="BZ199" s="307">
        <f t="shared" si="204"/>
        <v>1973548000</v>
      </c>
      <c r="CA199" s="307">
        <f t="shared" si="204"/>
        <v>2224504000</v>
      </c>
      <c r="CB199" s="307">
        <f t="shared" si="204"/>
        <v>2361706000</v>
      </c>
      <c r="CC199" s="307">
        <f t="shared" si="204"/>
        <v>2507371000</v>
      </c>
      <c r="CD199" s="307">
        <f t="shared" si="205"/>
        <v>2662020000</v>
      </c>
      <c r="CE199" s="26"/>
      <c r="CF199" s="269">
        <f t="shared" si="184"/>
        <v>2540406000</v>
      </c>
      <c r="CG199" s="229">
        <f t="shared" si="184"/>
        <v>2697092000</v>
      </c>
      <c r="CH199" s="45">
        <f t="shared" si="178"/>
        <v>38106090</v>
      </c>
      <c r="CI199" s="45">
        <f t="shared" si="179"/>
        <v>26970920</v>
      </c>
      <c r="CJ199" s="48">
        <f t="shared" si="180"/>
        <v>59915225</v>
      </c>
      <c r="CK199" s="308">
        <f t="shared" si="181"/>
        <v>53008875</v>
      </c>
    </row>
    <row r="200" spans="1:89" x14ac:dyDescent="0.2">
      <c r="A200" s="3">
        <f t="shared" si="182"/>
        <v>161</v>
      </c>
      <c r="B200" s="288">
        <v>9</v>
      </c>
      <c r="C200" s="289" t="s">
        <v>181</v>
      </c>
      <c r="D200" s="288">
        <v>19</v>
      </c>
      <c r="E200" s="291"/>
      <c r="F200" s="267" t="s">
        <v>77</v>
      </c>
      <c r="G200" s="292">
        <f t="shared" si="157"/>
        <v>138</v>
      </c>
      <c r="H200" s="292">
        <f t="shared" si="158"/>
        <v>120</v>
      </c>
      <c r="I200" s="293">
        <f t="shared" si="159"/>
        <v>26966806</v>
      </c>
      <c r="J200" s="293">
        <f t="shared" si="160"/>
        <v>1</v>
      </c>
      <c r="K200" s="294">
        <f t="shared" si="161"/>
        <v>1.06</v>
      </c>
      <c r="L200" s="337">
        <f t="shared" si="196"/>
        <v>1.03</v>
      </c>
      <c r="M200" s="278">
        <f t="shared" si="163"/>
        <v>24603357.52112674</v>
      </c>
      <c r="N200" s="278">
        <f t="shared" si="164"/>
        <v>27731914.957414355</v>
      </c>
      <c r="O200" s="278">
        <f t="shared" si="165"/>
        <v>29442358.790800005</v>
      </c>
      <c r="P200" s="278">
        <f t="shared" si="166"/>
        <v>31258299.057146005</v>
      </c>
      <c r="Q200" s="75">
        <f t="shared" si="167"/>
        <v>29442358.790800005</v>
      </c>
      <c r="R200" s="278">
        <f t="shared" si="167"/>
        <v>31258299.057146005</v>
      </c>
      <c r="S200" s="278">
        <f t="shared" si="168"/>
        <v>33186242.545596864</v>
      </c>
      <c r="T200" s="278"/>
      <c r="U200" s="278">
        <f t="shared" si="169"/>
        <v>2952402902.5352087</v>
      </c>
      <c r="V200" s="278">
        <f t="shared" si="170"/>
        <v>3327829794.8897228</v>
      </c>
      <c r="W200" s="278">
        <f t="shared" si="171"/>
        <v>3533083054.8960009</v>
      </c>
      <c r="X200" s="75">
        <f t="shared" si="172"/>
        <v>3750995886.8575206</v>
      </c>
      <c r="Y200" s="75">
        <f t="shared" si="173"/>
        <v>3533083054.8960009</v>
      </c>
      <c r="Z200" s="278">
        <f t="shared" si="174"/>
        <v>3750995886.8575206</v>
      </c>
      <c r="AA200" s="278">
        <f t="shared" si="183"/>
        <v>3982349105.4716239</v>
      </c>
      <c r="AB200" s="278"/>
      <c r="AC200" s="216" t="str">
        <f t="shared" si="175"/>
        <v>BERTAHAP</v>
      </c>
      <c r="AD200" s="296">
        <f t="shared" si="176"/>
        <v>0</v>
      </c>
      <c r="AE200" s="297">
        <v>2</v>
      </c>
      <c r="AF200" s="298"/>
      <c r="AG200" s="278" t="e">
        <f>IF(AF200&gt;#REF!,"LB","KR")</f>
        <v>#REF!</v>
      </c>
      <c r="AH200" s="298">
        <f t="shared" si="194"/>
        <v>3247644000</v>
      </c>
      <c r="AI200" s="298">
        <f t="shared" si="194"/>
        <v>3660613000</v>
      </c>
      <c r="AJ200" s="298">
        <f t="shared" si="194"/>
        <v>3886392000</v>
      </c>
      <c r="AK200" s="299">
        <f t="shared" si="192"/>
        <v>4126096000</v>
      </c>
      <c r="AL200" s="299">
        <f t="shared" si="192"/>
        <v>3886392000</v>
      </c>
      <c r="AM200" s="298">
        <f t="shared" si="192"/>
        <v>4126096000</v>
      </c>
      <c r="AN200" s="298">
        <f t="shared" si="134"/>
        <v>4380585000</v>
      </c>
      <c r="AO200" s="26"/>
      <c r="AP200" s="26"/>
      <c r="AQ200" s="300">
        <f t="shared" si="177"/>
        <v>-962714.9741999954</v>
      </c>
      <c r="AR200" s="301"/>
      <c r="AS200" s="136"/>
      <c r="AT200" s="136"/>
      <c r="AU200" s="13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  <c r="BJ200" s="26"/>
      <c r="BK200" s="26"/>
      <c r="BL200" s="26"/>
      <c r="BM200" s="26"/>
      <c r="BN200" s="26"/>
      <c r="BO200" s="26"/>
      <c r="BP200" s="26"/>
      <c r="BQ200" s="26"/>
      <c r="BR200" s="26"/>
      <c r="BS200" s="311"/>
      <c r="BT200" s="328"/>
      <c r="BU200" s="304" t="str">
        <f t="shared" si="200"/>
        <v>2BR-7</v>
      </c>
      <c r="BV200" s="305" t="str">
        <f t="shared" si="201"/>
        <v>07</v>
      </c>
      <c r="BW200" s="306">
        <f t="shared" si="202"/>
        <v>101</v>
      </c>
      <c r="BX200" s="306">
        <f t="shared" si="202"/>
        <v>90</v>
      </c>
      <c r="BY200" s="307">
        <f t="shared" si="203"/>
        <v>29013586.575399999</v>
      </c>
      <c r="BZ200" s="307">
        <f t="shared" si="204"/>
        <v>2400261000</v>
      </c>
      <c r="CA200" s="307">
        <f t="shared" si="204"/>
        <v>2705478000</v>
      </c>
      <c r="CB200" s="307">
        <f t="shared" si="204"/>
        <v>2872346000</v>
      </c>
      <c r="CC200" s="307">
        <f t="shared" si="204"/>
        <v>3049506000</v>
      </c>
      <c r="CD200" s="307">
        <f t="shared" si="205"/>
        <v>3237592000</v>
      </c>
      <c r="CE200" s="26"/>
      <c r="CF200" s="269">
        <f t="shared" si="184"/>
        <v>4119576000</v>
      </c>
      <c r="CG200" s="229">
        <f t="shared" si="184"/>
        <v>4373662000</v>
      </c>
      <c r="CH200" s="45">
        <f t="shared" si="178"/>
        <v>61793640</v>
      </c>
      <c r="CI200" s="45">
        <f t="shared" si="179"/>
        <v>43736620</v>
      </c>
      <c r="CJ200" s="48">
        <f t="shared" si="180"/>
        <v>97159800</v>
      </c>
      <c r="CK200" s="308">
        <f t="shared" si="181"/>
        <v>85960333.333333328</v>
      </c>
    </row>
    <row r="201" spans="1:89" x14ac:dyDescent="0.2">
      <c r="A201" s="3">
        <f t="shared" si="182"/>
        <v>162</v>
      </c>
      <c r="B201" s="288">
        <v>10</v>
      </c>
      <c r="C201" s="289" t="s">
        <v>181</v>
      </c>
      <c r="D201" s="288">
        <v>21</v>
      </c>
      <c r="E201" s="291"/>
      <c r="F201" s="267" t="s">
        <v>83</v>
      </c>
      <c r="G201" s="292">
        <f t="shared" si="157"/>
        <v>132</v>
      </c>
      <c r="H201" s="292">
        <f t="shared" si="158"/>
        <v>112</v>
      </c>
      <c r="I201" s="293">
        <f t="shared" si="159"/>
        <v>26966806</v>
      </c>
      <c r="J201" s="293">
        <f t="shared" si="160"/>
        <v>3</v>
      </c>
      <c r="K201" s="294">
        <f t="shared" si="161"/>
        <v>1.1000000000000001</v>
      </c>
      <c r="L201" s="337">
        <f t="shared" si="196"/>
        <v>1.03</v>
      </c>
      <c r="M201" s="278">
        <f t="shared" si="163"/>
        <v>25531786.106829632</v>
      </c>
      <c r="N201" s="278">
        <f t="shared" si="164"/>
        <v>28778402.314297915</v>
      </c>
      <c r="O201" s="278">
        <f t="shared" si="165"/>
        <v>30553391.198000003</v>
      </c>
      <c r="P201" s="278">
        <f t="shared" si="166"/>
        <v>32437857.512132645</v>
      </c>
      <c r="Q201" s="75">
        <f t="shared" si="167"/>
        <v>30553391.198000003</v>
      </c>
      <c r="R201" s="278">
        <f t="shared" si="167"/>
        <v>32437857.512132645</v>
      </c>
      <c r="S201" s="278">
        <f t="shared" si="168"/>
        <v>34438553.585053347</v>
      </c>
      <c r="T201" s="278"/>
      <c r="U201" s="278">
        <f t="shared" si="169"/>
        <v>2859560043.9649186</v>
      </c>
      <c r="V201" s="278">
        <f t="shared" si="170"/>
        <v>3223181059.2013664</v>
      </c>
      <c r="W201" s="278">
        <f t="shared" si="171"/>
        <v>3421979814.1760001</v>
      </c>
      <c r="X201" s="75">
        <f t="shared" si="172"/>
        <v>3633040041.3588562</v>
      </c>
      <c r="Y201" s="75">
        <f t="shared" si="173"/>
        <v>3421979814.1760001</v>
      </c>
      <c r="Z201" s="278">
        <f t="shared" si="174"/>
        <v>3633040041.3588562</v>
      </c>
      <c r="AA201" s="278">
        <f t="shared" si="183"/>
        <v>3857118001.5259748</v>
      </c>
      <c r="AB201" s="278"/>
      <c r="AC201" s="216" t="str">
        <f t="shared" si="175"/>
        <v>BERTAHAP</v>
      </c>
      <c r="AD201" s="296">
        <f t="shared" si="176"/>
        <v>0</v>
      </c>
      <c r="AE201" s="297">
        <v>2</v>
      </c>
      <c r="AF201" s="298"/>
      <c r="AG201" s="278" t="e">
        <f>IF(AF201&gt;#REF!,"LB","KR")</f>
        <v>#REF!</v>
      </c>
      <c r="AH201" s="298">
        <f t="shared" si="194"/>
        <v>3145517000</v>
      </c>
      <c r="AI201" s="298">
        <f t="shared" si="194"/>
        <v>3545500000</v>
      </c>
      <c r="AJ201" s="298">
        <f t="shared" si="194"/>
        <v>3764178000</v>
      </c>
      <c r="AK201" s="299">
        <f t="shared" si="192"/>
        <v>3996345000</v>
      </c>
      <c r="AL201" s="299">
        <f t="shared" si="192"/>
        <v>3764178000</v>
      </c>
      <c r="AM201" s="298">
        <f t="shared" si="192"/>
        <v>3996345000</v>
      </c>
      <c r="AN201" s="298">
        <f t="shared" si="134"/>
        <v>4242830000</v>
      </c>
      <c r="AO201" s="26"/>
      <c r="AP201" s="26"/>
      <c r="AQ201" s="300">
        <f t="shared" si="177"/>
        <v>148317.43300000206</v>
      </c>
      <c r="AR201" s="301"/>
      <c r="AS201" s="136"/>
      <c r="AT201" s="136"/>
      <c r="AU201" s="13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  <c r="BJ201" s="26"/>
      <c r="BK201" s="26"/>
      <c r="BL201" s="26"/>
      <c r="BM201" s="26"/>
      <c r="BN201" s="26"/>
      <c r="BO201" s="26"/>
      <c r="BP201" s="26"/>
      <c r="BQ201" s="26"/>
      <c r="BR201" s="26"/>
      <c r="BS201" s="311"/>
      <c r="BT201" s="304"/>
      <c r="BU201" s="304" t="str">
        <f t="shared" si="200"/>
        <v>2BR-9</v>
      </c>
      <c r="BV201" s="305" t="str">
        <f t="shared" si="201"/>
        <v>09</v>
      </c>
      <c r="BW201" s="306">
        <f t="shared" si="202"/>
        <v>101</v>
      </c>
      <c r="BX201" s="306">
        <f t="shared" si="202"/>
        <v>90</v>
      </c>
      <c r="BY201" s="307">
        <f t="shared" si="203"/>
        <v>29013586.575399999</v>
      </c>
      <c r="BZ201" s="307">
        <f t="shared" si="204"/>
        <v>2400261000</v>
      </c>
      <c r="CA201" s="307">
        <f t="shared" si="204"/>
        <v>2705478000</v>
      </c>
      <c r="CB201" s="307">
        <f t="shared" si="204"/>
        <v>2872346000</v>
      </c>
      <c r="CC201" s="307">
        <f t="shared" si="204"/>
        <v>3049506000</v>
      </c>
      <c r="CD201" s="307">
        <f t="shared" si="205"/>
        <v>3237592000</v>
      </c>
      <c r="CE201" s="26"/>
      <c r="CF201" s="269">
        <f t="shared" si="184"/>
        <v>3990029000</v>
      </c>
      <c r="CG201" s="229">
        <f t="shared" si="184"/>
        <v>4236126000</v>
      </c>
      <c r="CH201" s="45">
        <f t="shared" si="178"/>
        <v>59850435</v>
      </c>
      <c r="CI201" s="45">
        <f t="shared" si="179"/>
        <v>42361260</v>
      </c>
      <c r="CJ201" s="48">
        <f t="shared" si="180"/>
        <v>94104450</v>
      </c>
      <c r="CK201" s="308">
        <f t="shared" si="181"/>
        <v>83257187.5</v>
      </c>
    </row>
    <row r="202" spans="1:89" x14ac:dyDescent="0.2">
      <c r="A202" s="3">
        <f t="shared" si="182"/>
        <v>163</v>
      </c>
      <c r="B202" s="288">
        <v>1</v>
      </c>
      <c r="C202" s="289" t="s">
        <v>182</v>
      </c>
      <c r="D202" s="290" t="s">
        <v>18</v>
      </c>
      <c r="E202" s="291"/>
      <c r="F202" s="267" t="s">
        <v>71</v>
      </c>
      <c r="G202" s="292">
        <f t="shared" si="157"/>
        <v>175</v>
      </c>
      <c r="H202" s="292">
        <f t="shared" si="158"/>
        <v>156</v>
      </c>
      <c r="I202" s="293">
        <f t="shared" si="159"/>
        <v>26966806</v>
      </c>
      <c r="J202" s="293">
        <f t="shared" si="160"/>
        <v>5</v>
      </c>
      <c r="K202" s="294">
        <f t="shared" si="161"/>
        <v>1.08</v>
      </c>
      <c r="L202" s="295">
        <f t="shared" ref="L202:L211" si="206">SUMIF($AN$4:$AN$22,D202,$AU$4:$AU$22)</f>
        <v>1.02</v>
      </c>
      <c r="M202" s="278">
        <f t="shared" si="163"/>
        <v>24824197.330347329</v>
      </c>
      <c r="N202" s="278">
        <f t="shared" si="164"/>
        <v>27980836.707352675</v>
      </c>
      <c r="O202" s="278">
        <f t="shared" si="165"/>
        <v>29706633.489600003</v>
      </c>
      <c r="P202" s="278">
        <f t="shared" si="166"/>
        <v>31538873.641099136</v>
      </c>
      <c r="Q202" s="75">
        <f t="shared" si="167"/>
        <v>29706633.489600003</v>
      </c>
      <c r="R202" s="278">
        <f t="shared" si="167"/>
        <v>31538873.641099136</v>
      </c>
      <c r="S202" s="278">
        <f t="shared" si="168"/>
        <v>33484122.355953015</v>
      </c>
      <c r="T202" s="278"/>
      <c r="U202" s="278">
        <f t="shared" si="169"/>
        <v>3872574783.5341835</v>
      </c>
      <c r="V202" s="278">
        <f t="shared" si="170"/>
        <v>4365010526.3470173</v>
      </c>
      <c r="W202" s="278">
        <f t="shared" si="171"/>
        <v>4634234824.3776007</v>
      </c>
      <c r="X202" s="75">
        <f t="shared" si="172"/>
        <v>4920064288.0114651</v>
      </c>
      <c r="Y202" s="75">
        <f t="shared" si="173"/>
        <v>4634234824.3776007</v>
      </c>
      <c r="Z202" s="278">
        <f t="shared" si="174"/>
        <v>4920064288.0114651</v>
      </c>
      <c r="AA202" s="278">
        <f t="shared" si="183"/>
        <v>5223523087.5286703</v>
      </c>
      <c r="AB202" s="278"/>
      <c r="AC202" s="216" t="str">
        <f t="shared" si="175"/>
        <v>BERTAHAP</v>
      </c>
      <c r="AD202" s="296">
        <f t="shared" si="176"/>
        <v>0</v>
      </c>
      <c r="AE202" s="297">
        <v>2</v>
      </c>
      <c r="AF202" s="298"/>
      <c r="AG202" s="278" t="e">
        <f>IF(AF202&gt;#REF!,"LB","KR")</f>
        <v>#REF!</v>
      </c>
      <c r="AH202" s="298">
        <f t="shared" si="194"/>
        <v>4259833000</v>
      </c>
      <c r="AI202" s="298">
        <f t="shared" si="194"/>
        <v>4801512000</v>
      </c>
      <c r="AJ202" s="298">
        <f t="shared" si="194"/>
        <v>5097659000</v>
      </c>
      <c r="AK202" s="299">
        <f t="shared" si="192"/>
        <v>5412071000</v>
      </c>
      <c r="AL202" s="299">
        <f t="shared" si="192"/>
        <v>5097659000</v>
      </c>
      <c r="AM202" s="298">
        <f t="shared" si="192"/>
        <v>5412071000</v>
      </c>
      <c r="AN202" s="298">
        <f t="shared" si="134"/>
        <v>5745876000</v>
      </c>
      <c r="AO202" s="26"/>
      <c r="AP202" s="26"/>
      <c r="AQ202" s="300">
        <f t="shared" si="177"/>
        <v>-698440.27539999783</v>
      </c>
      <c r="AR202" s="301"/>
      <c r="AS202" s="136"/>
      <c r="AT202" s="136"/>
      <c r="AU202" s="13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  <c r="BJ202" s="26"/>
      <c r="BK202" s="26"/>
      <c r="BL202" s="26"/>
      <c r="BM202" s="26"/>
      <c r="BN202" s="26"/>
      <c r="BO202" s="26"/>
      <c r="BP202" s="26"/>
      <c r="BQ202" s="26"/>
      <c r="BR202" s="26"/>
      <c r="BS202" s="311"/>
      <c r="BT202" s="304"/>
      <c r="BU202" s="304" t="str">
        <f t="shared" si="200"/>
        <v>2BR-11</v>
      </c>
      <c r="BV202" s="305">
        <f t="shared" si="201"/>
        <v>11</v>
      </c>
      <c r="BW202" s="306">
        <f t="shared" si="202"/>
        <v>101</v>
      </c>
      <c r="BX202" s="306">
        <f t="shared" si="202"/>
        <v>90</v>
      </c>
      <c r="BY202" s="307">
        <f t="shared" si="203"/>
        <v>29013586.575399999</v>
      </c>
      <c r="BZ202" s="307">
        <f t="shared" si="204"/>
        <v>2400261000</v>
      </c>
      <c r="CA202" s="307">
        <f t="shared" si="204"/>
        <v>2705478000</v>
      </c>
      <c r="CB202" s="307">
        <f t="shared" si="204"/>
        <v>2872346000</v>
      </c>
      <c r="CC202" s="307">
        <f t="shared" si="204"/>
        <v>3049506000</v>
      </c>
      <c r="CD202" s="307">
        <f t="shared" si="205"/>
        <v>3237592000</v>
      </c>
      <c r="CE202" s="26"/>
      <c r="CF202" s="269">
        <f t="shared" si="184"/>
        <v>5403519000</v>
      </c>
      <c r="CG202" s="229">
        <f t="shared" si="184"/>
        <v>5736796000</v>
      </c>
      <c r="CH202" s="45">
        <f t="shared" si="178"/>
        <v>81052785</v>
      </c>
      <c r="CI202" s="45">
        <f t="shared" si="179"/>
        <v>57367960</v>
      </c>
      <c r="CJ202" s="48">
        <f t="shared" si="180"/>
        <v>127441475</v>
      </c>
      <c r="CK202" s="308">
        <f t="shared" si="181"/>
        <v>112751479.16666667</v>
      </c>
    </row>
    <row r="203" spans="1:89" x14ac:dyDescent="0.2">
      <c r="A203" s="3">
        <f t="shared" si="182"/>
        <v>164</v>
      </c>
      <c r="B203" s="288">
        <v>2</v>
      </c>
      <c r="C203" s="289" t="s">
        <v>182</v>
      </c>
      <c r="D203" s="290" t="s">
        <v>28</v>
      </c>
      <c r="E203" s="291"/>
      <c r="F203" s="267" t="s">
        <v>73</v>
      </c>
      <c r="G203" s="292">
        <f t="shared" si="157"/>
        <v>85</v>
      </c>
      <c r="H203" s="292">
        <f t="shared" si="158"/>
        <v>74</v>
      </c>
      <c r="I203" s="293">
        <f t="shared" si="159"/>
        <v>26966806</v>
      </c>
      <c r="J203" s="293">
        <f t="shared" si="160"/>
        <v>1</v>
      </c>
      <c r="K203" s="294">
        <f t="shared" si="161"/>
        <v>1.06</v>
      </c>
      <c r="L203" s="295">
        <f t="shared" si="206"/>
        <v>1.02</v>
      </c>
      <c r="M203" s="278">
        <f t="shared" si="163"/>
        <v>24364489.972377934</v>
      </c>
      <c r="N203" s="278">
        <f t="shared" si="164"/>
        <v>27462673.064623922</v>
      </c>
      <c r="O203" s="278">
        <f t="shared" si="165"/>
        <v>29156510.647200003</v>
      </c>
      <c r="P203" s="278">
        <f t="shared" si="166"/>
        <v>30954820.425523225</v>
      </c>
      <c r="Q203" s="75">
        <f t="shared" si="167"/>
        <v>29156510.647200003</v>
      </c>
      <c r="R203" s="278">
        <f t="shared" si="167"/>
        <v>30954820.425523225</v>
      </c>
      <c r="S203" s="278">
        <f t="shared" si="168"/>
        <v>32864046.016027961</v>
      </c>
      <c r="T203" s="278"/>
      <c r="U203" s="278">
        <f t="shared" si="169"/>
        <v>1802972257.9559672</v>
      </c>
      <c r="V203" s="278">
        <f t="shared" si="170"/>
        <v>2032237806.7821703</v>
      </c>
      <c r="W203" s="278">
        <f t="shared" si="171"/>
        <v>2157581787.8928003</v>
      </c>
      <c r="X203" s="75">
        <f t="shared" si="172"/>
        <v>2290656711.4887185</v>
      </c>
      <c r="Y203" s="75">
        <f t="shared" si="173"/>
        <v>2157581787.8928003</v>
      </c>
      <c r="Z203" s="278">
        <f t="shared" si="174"/>
        <v>2290656711.4887185</v>
      </c>
      <c r="AA203" s="278">
        <f t="shared" si="183"/>
        <v>2431939405.186069</v>
      </c>
      <c r="AB203" s="278"/>
      <c r="AC203" s="216" t="str">
        <f t="shared" si="175"/>
        <v>BERTAHAP</v>
      </c>
      <c r="AD203" s="296">
        <f t="shared" si="176"/>
        <v>0</v>
      </c>
      <c r="AE203" s="297">
        <v>2</v>
      </c>
      <c r="AF203" s="298"/>
      <c r="AG203" s="278" t="e">
        <f>IF(AF203&gt;#REF!,"LB","KR")</f>
        <v>#REF!</v>
      </c>
      <c r="AH203" s="298">
        <f t="shared" si="194"/>
        <v>1983270000</v>
      </c>
      <c r="AI203" s="298">
        <f t="shared" si="194"/>
        <v>2235462000</v>
      </c>
      <c r="AJ203" s="298">
        <f t="shared" si="194"/>
        <v>2373340000</v>
      </c>
      <c r="AK203" s="299">
        <f t="shared" si="192"/>
        <v>2519723000</v>
      </c>
      <c r="AL203" s="299">
        <f t="shared" si="192"/>
        <v>2373340000</v>
      </c>
      <c r="AM203" s="298">
        <f t="shared" si="192"/>
        <v>2519723000</v>
      </c>
      <c r="AN203" s="298">
        <f t="shared" si="192"/>
        <v>2675134000</v>
      </c>
      <c r="AO203" s="26"/>
      <c r="AP203" s="26"/>
      <c r="AQ203" s="300">
        <f t="shared" si="177"/>
        <v>-1248563.1177999973</v>
      </c>
      <c r="AR203" s="301"/>
      <c r="AS203" s="136"/>
      <c r="AT203" s="136"/>
      <c r="AU203" s="13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  <c r="BJ203" s="26"/>
      <c r="BK203" s="26"/>
      <c r="BL203" s="26"/>
      <c r="BM203" s="26"/>
      <c r="BN203" s="26"/>
      <c r="BO203" s="26"/>
      <c r="BP203" s="26"/>
      <c r="BQ203" s="26"/>
      <c r="BR203" s="26"/>
      <c r="BS203" s="311"/>
      <c r="BT203" s="304"/>
      <c r="BU203" s="304" t="str">
        <f t="shared" si="200"/>
        <v>2BR-15</v>
      </c>
      <c r="BV203" s="305">
        <f t="shared" si="201"/>
        <v>15</v>
      </c>
      <c r="BW203" s="306">
        <f t="shared" si="202"/>
        <v>101</v>
      </c>
      <c r="BX203" s="306">
        <f t="shared" si="202"/>
        <v>90</v>
      </c>
      <c r="BY203" s="307">
        <f t="shared" si="203"/>
        <v>29013586.575399999</v>
      </c>
      <c r="BZ203" s="307">
        <f t="shared" si="204"/>
        <v>2400261000</v>
      </c>
      <c r="CA203" s="307">
        <f t="shared" si="204"/>
        <v>2705478000</v>
      </c>
      <c r="CB203" s="307">
        <f t="shared" si="204"/>
        <v>2872346000</v>
      </c>
      <c r="CC203" s="307">
        <f t="shared" si="204"/>
        <v>3049506000</v>
      </c>
      <c r="CD203" s="307">
        <f t="shared" si="205"/>
        <v>3237592000</v>
      </c>
      <c r="CE203" s="26"/>
      <c r="CF203" s="269">
        <f t="shared" si="184"/>
        <v>2515741000</v>
      </c>
      <c r="CG203" s="229">
        <f t="shared" si="184"/>
        <v>2670907000</v>
      </c>
      <c r="CH203" s="45">
        <f t="shared" si="178"/>
        <v>37736115</v>
      </c>
      <c r="CI203" s="45">
        <f t="shared" si="179"/>
        <v>26709070</v>
      </c>
      <c r="CJ203" s="48">
        <f t="shared" si="180"/>
        <v>59333500</v>
      </c>
      <c r="CK203" s="308">
        <f t="shared" si="181"/>
        <v>52494229.166666664</v>
      </c>
    </row>
    <row r="204" spans="1:89" x14ac:dyDescent="0.2">
      <c r="A204" s="3">
        <f t="shared" si="182"/>
        <v>165</v>
      </c>
      <c r="B204" s="288">
        <v>3</v>
      </c>
      <c r="C204" s="289" t="s">
        <v>182</v>
      </c>
      <c r="D204" s="290" t="s">
        <v>31</v>
      </c>
      <c r="E204" s="291"/>
      <c r="F204" s="267" t="s">
        <v>55</v>
      </c>
      <c r="G204" s="292">
        <f t="shared" si="157"/>
        <v>85</v>
      </c>
      <c r="H204" s="292">
        <f t="shared" si="158"/>
        <v>74</v>
      </c>
      <c r="I204" s="293">
        <f t="shared" si="159"/>
        <v>26966806</v>
      </c>
      <c r="J204" s="293">
        <f t="shared" si="160"/>
        <v>1</v>
      </c>
      <c r="K204" s="294">
        <f t="shared" si="161"/>
        <v>1.06</v>
      </c>
      <c r="L204" s="295">
        <f t="shared" si="206"/>
        <v>1.02</v>
      </c>
      <c r="M204" s="278">
        <f t="shared" si="163"/>
        <v>24364489.972377934</v>
      </c>
      <c r="N204" s="278">
        <f t="shared" si="164"/>
        <v>27462673.064623922</v>
      </c>
      <c r="O204" s="278">
        <f t="shared" si="165"/>
        <v>29156510.647200003</v>
      </c>
      <c r="P204" s="278">
        <f t="shared" si="166"/>
        <v>30954820.425523225</v>
      </c>
      <c r="Q204" s="75">
        <f t="shared" si="167"/>
        <v>29156510.647200003</v>
      </c>
      <c r="R204" s="278">
        <f t="shared" si="167"/>
        <v>30954820.425523225</v>
      </c>
      <c r="S204" s="278">
        <f t="shared" si="168"/>
        <v>32864046.016027961</v>
      </c>
      <c r="T204" s="278"/>
      <c r="U204" s="278">
        <f t="shared" si="169"/>
        <v>1802972257.9559672</v>
      </c>
      <c r="V204" s="278">
        <f t="shared" si="170"/>
        <v>2032237806.7821703</v>
      </c>
      <c r="W204" s="278">
        <f t="shared" si="171"/>
        <v>2157581787.8928003</v>
      </c>
      <c r="X204" s="75">
        <f t="shared" si="172"/>
        <v>2290656711.4887185</v>
      </c>
      <c r="Y204" s="75">
        <f t="shared" si="173"/>
        <v>2157581787.8928003</v>
      </c>
      <c r="Z204" s="278">
        <f t="shared" si="174"/>
        <v>2290656711.4887185</v>
      </c>
      <c r="AA204" s="278">
        <f t="shared" si="183"/>
        <v>2431939405.186069</v>
      </c>
      <c r="AB204" s="278"/>
      <c r="AC204" s="216" t="str">
        <f t="shared" si="175"/>
        <v>BERTAHAP</v>
      </c>
      <c r="AD204" s="296">
        <f t="shared" si="176"/>
        <v>0</v>
      </c>
      <c r="AE204" s="297">
        <v>2</v>
      </c>
      <c r="AF204" s="298"/>
      <c r="AG204" s="278" t="e">
        <f>IF(AF204&gt;#REF!,"LB","KR")</f>
        <v>#REF!</v>
      </c>
      <c r="AH204" s="298">
        <f t="shared" si="194"/>
        <v>1983270000</v>
      </c>
      <c r="AI204" s="298">
        <f t="shared" si="194"/>
        <v>2235462000</v>
      </c>
      <c r="AJ204" s="298">
        <f t="shared" si="194"/>
        <v>2373340000</v>
      </c>
      <c r="AK204" s="299">
        <f t="shared" si="192"/>
        <v>2519723000</v>
      </c>
      <c r="AL204" s="299">
        <f t="shared" si="192"/>
        <v>2373340000</v>
      </c>
      <c r="AM204" s="298">
        <f t="shared" si="192"/>
        <v>2519723000</v>
      </c>
      <c r="AN204" s="298">
        <f t="shared" si="192"/>
        <v>2675134000</v>
      </c>
      <c r="AO204" s="26"/>
      <c r="AP204" s="26"/>
      <c r="AQ204" s="300">
        <f t="shared" si="177"/>
        <v>-1248563.1177999973</v>
      </c>
      <c r="AR204" s="301"/>
      <c r="AS204" s="136"/>
      <c r="AT204" s="136"/>
      <c r="AU204" s="13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  <c r="BK204" s="26"/>
      <c r="BL204" s="26"/>
      <c r="BM204" s="26"/>
      <c r="BN204" s="26"/>
      <c r="BO204" s="26"/>
      <c r="BP204" s="26"/>
      <c r="BQ204" s="26"/>
      <c r="BR204" s="26"/>
      <c r="BS204" s="311"/>
      <c r="BT204" s="304"/>
      <c r="BU204" s="304" t="str">
        <f t="shared" si="200"/>
        <v>2BR-17</v>
      </c>
      <c r="BV204" s="305">
        <f t="shared" si="201"/>
        <v>17</v>
      </c>
      <c r="BW204" s="306">
        <f t="shared" si="202"/>
        <v>85</v>
      </c>
      <c r="BX204" s="306">
        <f t="shared" si="202"/>
        <v>74</v>
      </c>
      <c r="BY204" s="307">
        <f t="shared" si="203"/>
        <v>29013586.575399999</v>
      </c>
      <c r="BZ204" s="307">
        <f t="shared" si="204"/>
        <v>1973548000</v>
      </c>
      <c r="CA204" s="307">
        <f t="shared" si="204"/>
        <v>2224504000</v>
      </c>
      <c r="CB204" s="307">
        <f t="shared" si="204"/>
        <v>2361706000</v>
      </c>
      <c r="CC204" s="307">
        <f t="shared" si="204"/>
        <v>2507371000</v>
      </c>
      <c r="CD204" s="307">
        <f t="shared" si="205"/>
        <v>2662020000</v>
      </c>
      <c r="CE204" s="26"/>
      <c r="CF204" s="269">
        <f t="shared" si="184"/>
        <v>2515741000</v>
      </c>
      <c r="CG204" s="229">
        <f t="shared" si="184"/>
        <v>2670907000</v>
      </c>
      <c r="CH204" s="45">
        <f t="shared" si="178"/>
        <v>37736115</v>
      </c>
      <c r="CI204" s="45">
        <f t="shared" si="179"/>
        <v>26709070</v>
      </c>
      <c r="CJ204" s="48">
        <f t="shared" si="180"/>
        <v>59333500</v>
      </c>
      <c r="CK204" s="308">
        <f t="shared" si="181"/>
        <v>52494229.166666664</v>
      </c>
    </row>
    <row r="205" spans="1:89" x14ac:dyDescent="0.2">
      <c r="A205" s="3">
        <f t="shared" si="182"/>
        <v>166</v>
      </c>
      <c r="B205" s="288">
        <v>4</v>
      </c>
      <c r="C205" s="289" t="s">
        <v>182</v>
      </c>
      <c r="D205" s="290" t="s">
        <v>37</v>
      </c>
      <c r="E205" s="291"/>
      <c r="F205" s="267" t="s">
        <v>57</v>
      </c>
      <c r="G205" s="292">
        <f t="shared" si="157"/>
        <v>101</v>
      </c>
      <c r="H205" s="292">
        <f t="shared" si="158"/>
        <v>90</v>
      </c>
      <c r="I205" s="293">
        <f t="shared" si="159"/>
        <v>26966806</v>
      </c>
      <c r="J205" s="293">
        <f t="shared" si="160"/>
        <v>1</v>
      </c>
      <c r="K205" s="294">
        <f t="shared" si="161"/>
        <v>1.06</v>
      </c>
      <c r="L205" s="295">
        <f t="shared" si="206"/>
        <v>1.02</v>
      </c>
      <c r="M205" s="278">
        <f t="shared" si="163"/>
        <v>24364489.972377934</v>
      </c>
      <c r="N205" s="278">
        <f t="shared" si="164"/>
        <v>27462673.064623922</v>
      </c>
      <c r="O205" s="278">
        <f t="shared" si="165"/>
        <v>29156510.647200003</v>
      </c>
      <c r="P205" s="278">
        <f t="shared" si="166"/>
        <v>30954820.425523225</v>
      </c>
      <c r="Q205" s="75">
        <f t="shared" si="167"/>
        <v>29156510.647200003</v>
      </c>
      <c r="R205" s="278">
        <f t="shared" si="167"/>
        <v>30954820.425523225</v>
      </c>
      <c r="S205" s="278">
        <f t="shared" si="168"/>
        <v>32864046.016027961</v>
      </c>
      <c r="T205" s="278"/>
      <c r="U205" s="278">
        <f t="shared" si="169"/>
        <v>2192804097.5140142</v>
      </c>
      <c r="V205" s="278">
        <f t="shared" si="170"/>
        <v>2471640575.816153</v>
      </c>
      <c r="W205" s="278">
        <f t="shared" si="171"/>
        <v>2624085958.2480001</v>
      </c>
      <c r="X205" s="75">
        <f t="shared" si="172"/>
        <v>2785933838.2970901</v>
      </c>
      <c r="Y205" s="75">
        <f t="shared" si="173"/>
        <v>2624085958.2480001</v>
      </c>
      <c r="Z205" s="278">
        <f t="shared" si="174"/>
        <v>2785933838.2970901</v>
      </c>
      <c r="AA205" s="278">
        <f t="shared" si="183"/>
        <v>2957764141.4425163</v>
      </c>
      <c r="AB205" s="278"/>
      <c r="AC205" s="216" t="str">
        <f t="shared" si="175"/>
        <v>BERTAHAP</v>
      </c>
      <c r="AD205" s="296">
        <f t="shared" si="176"/>
        <v>0</v>
      </c>
      <c r="AE205" s="297">
        <v>2</v>
      </c>
      <c r="AF205" s="298"/>
      <c r="AG205" s="278" t="e">
        <f>IF(AF205&gt;#REF!,"LB","KR")</f>
        <v>#REF!</v>
      </c>
      <c r="AH205" s="298">
        <f t="shared" si="194"/>
        <v>2412085000</v>
      </c>
      <c r="AI205" s="298">
        <f t="shared" si="194"/>
        <v>2718805000</v>
      </c>
      <c r="AJ205" s="298">
        <f t="shared" si="194"/>
        <v>2886495000</v>
      </c>
      <c r="AK205" s="299">
        <f t="shared" si="192"/>
        <v>3064528000</v>
      </c>
      <c r="AL205" s="299">
        <f t="shared" si="192"/>
        <v>2886495000</v>
      </c>
      <c r="AM205" s="298">
        <f t="shared" si="192"/>
        <v>3064528000</v>
      </c>
      <c r="AN205" s="298">
        <f t="shared" si="192"/>
        <v>3253541000</v>
      </c>
      <c r="AO205" s="26"/>
      <c r="AP205" s="26"/>
      <c r="AQ205" s="300">
        <f t="shared" si="177"/>
        <v>-1248563.1177999973</v>
      </c>
      <c r="AR205" s="301"/>
      <c r="AS205" s="136"/>
      <c r="AT205" s="136"/>
      <c r="AU205" s="13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  <c r="BJ205" s="26"/>
      <c r="BK205" s="26"/>
      <c r="BL205" s="26"/>
      <c r="BM205" s="26"/>
      <c r="BN205" s="26"/>
      <c r="BO205" s="26"/>
      <c r="BP205" s="26"/>
      <c r="BQ205" s="26"/>
      <c r="BR205" s="26"/>
      <c r="BS205" s="311"/>
      <c r="BT205" s="304"/>
      <c r="BU205" s="304" t="str">
        <f t="shared" si="200"/>
        <v>3BR-19</v>
      </c>
      <c r="BV205" s="305">
        <f t="shared" si="201"/>
        <v>19</v>
      </c>
      <c r="BW205" s="306">
        <f t="shared" si="202"/>
        <v>138</v>
      </c>
      <c r="BX205" s="306">
        <f t="shared" si="202"/>
        <v>120</v>
      </c>
      <c r="BY205" s="307">
        <f t="shared" si="203"/>
        <v>29013586.575399999</v>
      </c>
      <c r="BZ205" s="307">
        <f t="shared" si="204"/>
        <v>3200348000</v>
      </c>
      <c r="CA205" s="307">
        <f t="shared" si="204"/>
        <v>3607303000</v>
      </c>
      <c r="CB205" s="307">
        <f t="shared" si="204"/>
        <v>3829794000</v>
      </c>
      <c r="CC205" s="307">
        <f t="shared" si="204"/>
        <v>4066007000</v>
      </c>
      <c r="CD205" s="307">
        <f t="shared" si="205"/>
        <v>4316790000</v>
      </c>
      <c r="CE205" s="26"/>
      <c r="CF205" s="269">
        <f t="shared" si="184"/>
        <v>3059685000</v>
      </c>
      <c r="CG205" s="229">
        <f t="shared" si="184"/>
        <v>3248400000</v>
      </c>
      <c r="CH205" s="45">
        <f t="shared" si="178"/>
        <v>45895275</v>
      </c>
      <c r="CI205" s="45">
        <f t="shared" si="179"/>
        <v>32484000</v>
      </c>
      <c r="CJ205" s="48">
        <f t="shared" si="180"/>
        <v>72162375</v>
      </c>
      <c r="CK205" s="308">
        <f t="shared" si="181"/>
        <v>63844333.333333336</v>
      </c>
    </row>
    <row r="206" spans="1:89" x14ac:dyDescent="0.2">
      <c r="A206" s="3">
        <f t="shared" si="182"/>
        <v>167</v>
      </c>
      <c r="B206" s="288">
        <v>5</v>
      </c>
      <c r="C206" s="289" t="s">
        <v>182</v>
      </c>
      <c r="D206" s="290" t="s">
        <v>43</v>
      </c>
      <c r="E206" s="291"/>
      <c r="F206" s="267" t="s">
        <v>59</v>
      </c>
      <c r="G206" s="292">
        <f t="shared" si="157"/>
        <v>101</v>
      </c>
      <c r="H206" s="292">
        <f t="shared" si="158"/>
        <v>90</v>
      </c>
      <c r="I206" s="293">
        <f t="shared" si="159"/>
        <v>26966806</v>
      </c>
      <c r="J206" s="293">
        <f t="shared" si="160"/>
        <v>1</v>
      </c>
      <c r="K206" s="294">
        <f t="shared" si="161"/>
        <v>1.06</v>
      </c>
      <c r="L206" s="295">
        <f t="shared" si="206"/>
        <v>1.02</v>
      </c>
      <c r="M206" s="278">
        <f t="shared" si="163"/>
        <v>24364489.972377934</v>
      </c>
      <c r="N206" s="278">
        <f t="shared" si="164"/>
        <v>27462673.064623922</v>
      </c>
      <c r="O206" s="278">
        <f t="shared" si="165"/>
        <v>29156510.647200003</v>
      </c>
      <c r="P206" s="278">
        <f t="shared" si="166"/>
        <v>30954820.425523225</v>
      </c>
      <c r="Q206" s="75">
        <f t="shared" si="167"/>
        <v>29156510.647200003</v>
      </c>
      <c r="R206" s="278">
        <f t="shared" si="167"/>
        <v>30954820.425523225</v>
      </c>
      <c r="S206" s="278">
        <f t="shared" si="168"/>
        <v>32864046.016027961</v>
      </c>
      <c r="T206" s="278"/>
      <c r="U206" s="278">
        <f t="shared" si="169"/>
        <v>2192804097.5140142</v>
      </c>
      <c r="V206" s="278">
        <f t="shared" si="170"/>
        <v>2471640575.816153</v>
      </c>
      <c r="W206" s="278">
        <f t="shared" si="171"/>
        <v>2624085958.2480001</v>
      </c>
      <c r="X206" s="75">
        <f t="shared" si="172"/>
        <v>2785933838.2970901</v>
      </c>
      <c r="Y206" s="75">
        <f t="shared" si="173"/>
        <v>2624085958.2480001</v>
      </c>
      <c r="Z206" s="278">
        <f t="shared" si="174"/>
        <v>2785933838.2970901</v>
      </c>
      <c r="AA206" s="278">
        <f t="shared" si="183"/>
        <v>2957764141.4425163</v>
      </c>
      <c r="AB206" s="278"/>
      <c r="AC206" s="216" t="str">
        <f t="shared" si="175"/>
        <v>BERTAHAP</v>
      </c>
      <c r="AD206" s="296">
        <f t="shared" si="176"/>
        <v>0</v>
      </c>
      <c r="AE206" s="297">
        <v>2</v>
      </c>
      <c r="AF206" s="298"/>
      <c r="AG206" s="278" t="e">
        <f>IF(AF206&gt;#REF!,"LB","KR")</f>
        <v>#REF!</v>
      </c>
      <c r="AH206" s="298">
        <f t="shared" si="194"/>
        <v>2412085000</v>
      </c>
      <c r="AI206" s="298">
        <f t="shared" si="194"/>
        <v>2718805000</v>
      </c>
      <c r="AJ206" s="298">
        <f t="shared" si="194"/>
        <v>2886495000</v>
      </c>
      <c r="AK206" s="299">
        <f t="shared" si="192"/>
        <v>3064528000</v>
      </c>
      <c r="AL206" s="299">
        <f t="shared" si="192"/>
        <v>2886495000</v>
      </c>
      <c r="AM206" s="298">
        <f t="shared" si="192"/>
        <v>3064528000</v>
      </c>
      <c r="AN206" s="298">
        <f t="shared" si="192"/>
        <v>3253541000</v>
      </c>
      <c r="AO206" s="26"/>
      <c r="AP206" s="26"/>
      <c r="AQ206" s="300">
        <f t="shared" si="177"/>
        <v>-1248563.1177999973</v>
      </c>
      <c r="AR206" s="301"/>
      <c r="AS206" s="136"/>
      <c r="AT206" s="136"/>
      <c r="AU206" s="13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  <c r="BJ206" s="26"/>
      <c r="BK206" s="26"/>
      <c r="BL206" s="26"/>
      <c r="BM206" s="26"/>
      <c r="BN206" s="26"/>
      <c r="BO206" s="26"/>
      <c r="BP206" s="26"/>
      <c r="BQ206" s="26"/>
      <c r="BR206" s="26"/>
      <c r="BS206" s="311">
        <v>50</v>
      </c>
      <c r="BT206" s="304" t="s">
        <v>176</v>
      </c>
      <c r="BU206" s="304" t="str">
        <f>F270</f>
        <v>2BR-7</v>
      </c>
      <c r="BV206" s="305" t="str">
        <f>D270</f>
        <v>07</v>
      </c>
      <c r="BW206" s="306">
        <f>G270</f>
        <v>101</v>
      </c>
      <c r="BX206" s="306">
        <f>H270</f>
        <v>90</v>
      </c>
      <c r="BY206" s="307">
        <f>O270</f>
        <v>29013586.575399999</v>
      </c>
      <c r="BZ206" s="307">
        <f t="shared" ref="BZ206:CC207" si="207">AH270</f>
        <v>2400261000</v>
      </c>
      <c r="CA206" s="307">
        <f t="shared" si="207"/>
        <v>2705478000</v>
      </c>
      <c r="CB206" s="307">
        <f t="shared" si="207"/>
        <v>2872346000</v>
      </c>
      <c r="CC206" s="307">
        <f t="shared" si="207"/>
        <v>3049506000</v>
      </c>
      <c r="CD206" s="307">
        <f>AN270</f>
        <v>3237592000</v>
      </c>
      <c r="CE206" s="26">
        <v>4</v>
      </c>
      <c r="CF206" s="269">
        <f t="shared" si="184"/>
        <v>3059685000</v>
      </c>
      <c r="CG206" s="229">
        <f t="shared" si="184"/>
        <v>3248400000</v>
      </c>
      <c r="CH206" s="45">
        <f t="shared" si="178"/>
        <v>45895275</v>
      </c>
      <c r="CI206" s="45">
        <f t="shared" si="179"/>
        <v>32484000</v>
      </c>
      <c r="CJ206" s="48">
        <f t="shared" si="180"/>
        <v>72162375</v>
      </c>
      <c r="CK206" s="308">
        <f t="shared" si="181"/>
        <v>63844333.333333336</v>
      </c>
    </row>
    <row r="207" spans="1:89" x14ac:dyDescent="0.2">
      <c r="A207" s="3">
        <f t="shared" si="182"/>
        <v>168</v>
      </c>
      <c r="B207" s="288">
        <v>6</v>
      </c>
      <c r="C207" s="289" t="s">
        <v>182</v>
      </c>
      <c r="D207" s="288">
        <v>11</v>
      </c>
      <c r="E207" s="291"/>
      <c r="F207" s="267" t="s">
        <v>61</v>
      </c>
      <c r="G207" s="292">
        <f t="shared" si="157"/>
        <v>101</v>
      </c>
      <c r="H207" s="292">
        <f t="shared" si="158"/>
        <v>90</v>
      </c>
      <c r="I207" s="293">
        <f t="shared" si="159"/>
        <v>26966806</v>
      </c>
      <c r="J207" s="293">
        <f t="shared" si="160"/>
        <v>1</v>
      </c>
      <c r="K207" s="294">
        <f t="shared" si="161"/>
        <v>1.06</v>
      </c>
      <c r="L207" s="295">
        <f t="shared" si="206"/>
        <v>1.02</v>
      </c>
      <c r="M207" s="278">
        <f t="shared" si="163"/>
        <v>24364489.972377934</v>
      </c>
      <c r="N207" s="278">
        <f t="shared" si="164"/>
        <v>27462673.064623922</v>
      </c>
      <c r="O207" s="278">
        <f t="shared" si="165"/>
        <v>29156510.647200003</v>
      </c>
      <c r="P207" s="278">
        <f t="shared" si="166"/>
        <v>30954820.425523225</v>
      </c>
      <c r="Q207" s="75">
        <f t="shared" si="167"/>
        <v>29156510.647200003</v>
      </c>
      <c r="R207" s="278">
        <f t="shared" si="167"/>
        <v>30954820.425523225</v>
      </c>
      <c r="S207" s="278">
        <f t="shared" si="168"/>
        <v>32864046.016027961</v>
      </c>
      <c r="T207" s="278"/>
      <c r="U207" s="278">
        <f t="shared" si="169"/>
        <v>2192804097.5140142</v>
      </c>
      <c r="V207" s="278">
        <f t="shared" si="170"/>
        <v>2471640575.816153</v>
      </c>
      <c r="W207" s="278">
        <f t="shared" si="171"/>
        <v>2624085958.2480001</v>
      </c>
      <c r="X207" s="75">
        <f t="shared" si="172"/>
        <v>2785933838.2970901</v>
      </c>
      <c r="Y207" s="75">
        <f t="shared" si="173"/>
        <v>2624085958.2480001</v>
      </c>
      <c r="Z207" s="278">
        <f t="shared" si="174"/>
        <v>2785933838.2970901</v>
      </c>
      <c r="AA207" s="278">
        <f t="shared" si="183"/>
        <v>2957764141.4425163</v>
      </c>
      <c r="AB207" s="278"/>
      <c r="AC207" s="216" t="str">
        <f t="shared" si="175"/>
        <v>BERTAHAP</v>
      </c>
      <c r="AD207" s="296">
        <f t="shared" si="176"/>
        <v>0</v>
      </c>
      <c r="AE207" s="297">
        <v>2</v>
      </c>
      <c r="AF207" s="298"/>
      <c r="AG207" s="278" t="e">
        <f>IF(AF207&gt;#REF!,"LB","KR")</f>
        <v>#REF!</v>
      </c>
      <c r="AH207" s="298">
        <f t="shared" si="194"/>
        <v>2412085000</v>
      </c>
      <c r="AI207" s="298">
        <f t="shared" si="194"/>
        <v>2718805000</v>
      </c>
      <c r="AJ207" s="298">
        <f t="shared" si="194"/>
        <v>2886495000</v>
      </c>
      <c r="AK207" s="299">
        <f t="shared" si="192"/>
        <v>3064528000</v>
      </c>
      <c r="AL207" s="299">
        <f t="shared" si="192"/>
        <v>2886495000</v>
      </c>
      <c r="AM207" s="298">
        <f t="shared" si="192"/>
        <v>3064528000</v>
      </c>
      <c r="AN207" s="298">
        <f t="shared" si="192"/>
        <v>3253541000</v>
      </c>
      <c r="AO207" s="26"/>
      <c r="AP207" s="26"/>
      <c r="AQ207" s="300">
        <f t="shared" si="177"/>
        <v>-1248563.1177999973</v>
      </c>
      <c r="AR207" s="301"/>
      <c r="AS207" s="136"/>
      <c r="AT207" s="136"/>
      <c r="AU207" s="13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  <c r="BJ207" s="26"/>
      <c r="BK207" s="26"/>
      <c r="BL207" s="26"/>
      <c r="BM207" s="26"/>
      <c r="BN207" s="26"/>
      <c r="BO207" s="26"/>
      <c r="BP207" s="26"/>
      <c r="BQ207" s="26"/>
      <c r="BR207" s="26"/>
      <c r="BS207" s="311"/>
      <c r="BT207" s="328"/>
      <c r="BU207" s="304" t="str">
        <f>F271</f>
        <v>2BR-15</v>
      </c>
      <c r="BV207" s="305">
        <f>D271</f>
        <v>15</v>
      </c>
      <c r="BW207" s="306">
        <f>G271</f>
        <v>101</v>
      </c>
      <c r="BX207" s="306">
        <f>H271</f>
        <v>90</v>
      </c>
      <c r="BY207" s="307">
        <f>O271</f>
        <v>29013586.575399999</v>
      </c>
      <c r="BZ207" s="307">
        <f t="shared" si="207"/>
        <v>2400261000</v>
      </c>
      <c r="CA207" s="307">
        <f t="shared" si="207"/>
        <v>2705478000</v>
      </c>
      <c r="CB207" s="307">
        <f t="shared" si="207"/>
        <v>2872346000</v>
      </c>
      <c r="CC207" s="307">
        <f t="shared" si="207"/>
        <v>3049506000</v>
      </c>
      <c r="CD207" s="307">
        <f>AN271</f>
        <v>3237592000</v>
      </c>
      <c r="CE207" s="26"/>
      <c r="CF207" s="269">
        <f t="shared" si="184"/>
        <v>3059685000</v>
      </c>
      <c r="CG207" s="229">
        <f t="shared" si="184"/>
        <v>3248400000</v>
      </c>
      <c r="CH207" s="45">
        <f t="shared" si="178"/>
        <v>45895275</v>
      </c>
      <c r="CI207" s="45">
        <f t="shared" si="179"/>
        <v>32484000</v>
      </c>
      <c r="CJ207" s="48">
        <f t="shared" si="180"/>
        <v>72162375</v>
      </c>
      <c r="CK207" s="308">
        <f t="shared" si="181"/>
        <v>63844333.333333336</v>
      </c>
    </row>
    <row r="208" spans="1:89" x14ac:dyDescent="0.2">
      <c r="A208" s="3">
        <f t="shared" si="182"/>
        <v>169</v>
      </c>
      <c r="B208" s="288">
        <v>7</v>
      </c>
      <c r="C208" s="289" t="s">
        <v>182</v>
      </c>
      <c r="D208" s="288">
        <v>15</v>
      </c>
      <c r="E208" s="291"/>
      <c r="F208" s="267" t="s">
        <v>63</v>
      </c>
      <c r="G208" s="292">
        <f t="shared" si="157"/>
        <v>101</v>
      </c>
      <c r="H208" s="292">
        <f t="shared" si="158"/>
        <v>90</v>
      </c>
      <c r="I208" s="293">
        <f t="shared" si="159"/>
        <v>26966806</v>
      </c>
      <c r="J208" s="293">
        <f t="shared" si="160"/>
        <v>1</v>
      </c>
      <c r="K208" s="294">
        <f t="shared" si="161"/>
        <v>1.06</v>
      </c>
      <c r="L208" s="295">
        <f t="shared" si="206"/>
        <v>1.02</v>
      </c>
      <c r="M208" s="278">
        <f t="shared" si="163"/>
        <v>24364489.972377934</v>
      </c>
      <c r="N208" s="278">
        <f t="shared" si="164"/>
        <v>27462673.064623922</v>
      </c>
      <c r="O208" s="278">
        <f t="shared" si="165"/>
        <v>29156510.647200003</v>
      </c>
      <c r="P208" s="278">
        <f t="shared" si="166"/>
        <v>30954820.425523225</v>
      </c>
      <c r="Q208" s="75">
        <f t="shared" si="167"/>
        <v>29156510.647200003</v>
      </c>
      <c r="R208" s="278">
        <f t="shared" si="167"/>
        <v>30954820.425523225</v>
      </c>
      <c r="S208" s="278">
        <f t="shared" si="168"/>
        <v>32864046.016027961</v>
      </c>
      <c r="T208" s="278"/>
      <c r="U208" s="278">
        <f t="shared" si="169"/>
        <v>2192804097.5140142</v>
      </c>
      <c r="V208" s="278">
        <f t="shared" si="170"/>
        <v>2471640575.816153</v>
      </c>
      <c r="W208" s="278">
        <f t="shared" si="171"/>
        <v>2624085958.2480001</v>
      </c>
      <c r="X208" s="75">
        <f t="shared" si="172"/>
        <v>2785933838.2970901</v>
      </c>
      <c r="Y208" s="75">
        <f t="shared" si="173"/>
        <v>2624085958.2480001</v>
      </c>
      <c r="Z208" s="278">
        <f t="shared" si="174"/>
        <v>2785933838.2970901</v>
      </c>
      <c r="AA208" s="278">
        <f t="shared" si="183"/>
        <v>2957764141.4425163</v>
      </c>
      <c r="AB208" s="278"/>
      <c r="AC208" s="216" t="str">
        <f t="shared" si="175"/>
        <v>BERTAHAP</v>
      </c>
      <c r="AD208" s="296">
        <f t="shared" si="176"/>
        <v>0</v>
      </c>
      <c r="AE208" s="297">
        <v>2</v>
      </c>
      <c r="AF208" s="298"/>
      <c r="AG208" s="278" t="e">
        <f>IF(AF208&gt;#REF!,"LB","KR")</f>
        <v>#REF!</v>
      </c>
      <c r="AH208" s="298">
        <f t="shared" si="194"/>
        <v>2412085000</v>
      </c>
      <c r="AI208" s="298">
        <f t="shared" si="194"/>
        <v>2718805000</v>
      </c>
      <c r="AJ208" s="298">
        <f t="shared" si="194"/>
        <v>2886495000</v>
      </c>
      <c r="AK208" s="299">
        <f t="shared" si="192"/>
        <v>3064528000</v>
      </c>
      <c r="AL208" s="299">
        <f t="shared" si="192"/>
        <v>2886495000</v>
      </c>
      <c r="AM208" s="298">
        <f t="shared" si="192"/>
        <v>3064528000</v>
      </c>
      <c r="AN208" s="298">
        <f t="shared" si="192"/>
        <v>3253541000</v>
      </c>
      <c r="AO208" s="26"/>
      <c r="AP208" s="26"/>
      <c r="AQ208" s="300">
        <f t="shared" si="177"/>
        <v>-1248563.1177999973</v>
      </c>
      <c r="AR208" s="301"/>
      <c r="AS208" s="136"/>
      <c r="AT208" s="136"/>
      <c r="AU208" s="13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  <c r="BJ208" s="26"/>
      <c r="BK208" s="26"/>
      <c r="BL208" s="26"/>
      <c r="BM208" s="26"/>
      <c r="BN208" s="26"/>
      <c r="BO208" s="26"/>
      <c r="BP208" s="26"/>
      <c r="BQ208" s="26"/>
      <c r="BR208" s="26"/>
      <c r="BS208" s="311">
        <v>51</v>
      </c>
      <c r="BT208" s="304" t="s">
        <v>175</v>
      </c>
      <c r="BU208" s="304" t="str">
        <f>F274</f>
        <v>3BR-21</v>
      </c>
      <c r="BV208" s="305">
        <f>D274</f>
        <v>21</v>
      </c>
      <c r="BW208" s="306">
        <f>G274</f>
        <v>132</v>
      </c>
      <c r="BX208" s="306">
        <f>H274</f>
        <v>112</v>
      </c>
      <c r="BY208" s="307">
        <f>O274</f>
        <v>30108438.899</v>
      </c>
      <c r="BZ208" s="307">
        <f>AH274</f>
        <v>3099708000</v>
      </c>
      <c r="CA208" s="307">
        <f>AI274</f>
        <v>3493866000</v>
      </c>
      <c r="CB208" s="307">
        <f>AJ274</f>
        <v>3709360000</v>
      </c>
      <c r="CC208" s="307">
        <f>AK274</f>
        <v>3938145000</v>
      </c>
      <c r="CD208" s="307">
        <f>AN274</f>
        <v>4181042000</v>
      </c>
      <c r="CE208" s="26">
        <v>5</v>
      </c>
      <c r="CF208" s="269">
        <f t="shared" si="184"/>
        <v>3059685000</v>
      </c>
      <c r="CG208" s="229">
        <f t="shared" si="184"/>
        <v>3248400000</v>
      </c>
      <c r="CH208" s="45">
        <f t="shared" si="178"/>
        <v>45895275</v>
      </c>
      <c r="CI208" s="45">
        <f t="shared" si="179"/>
        <v>32484000</v>
      </c>
      <c r="CJ208" s="48">
        <f t="shared" si="180"/>
        <v>72162375</v>
      </c>
      <c r="CK208" s="308">
        <f t="shared" si="181"/>
        <v>63844333.333333336</v>
      </c>
    </row>
    <row r="209" spans="1:89" x14ac:dyDescent="0.2">
      <c r="A209" s="3">
        <f t="shared" si="182"/>
        <v>170</v>
      </c>
      <c r="B209" s="288">
        <v>8</v>
      </c>
      <c r="C209" s="289" t="s">
        <v>182</v>
      </c>
      <c r="D209" s="288">
        <v>17</v>
      </c>
      <c r="E209" s="291"/>
      <c r="F209" s="267" t="s">
        <v>66</v>
      </c>
      <c r="G209" s="292">
        <f t="shared" si="157"/>
        <v>85</v>
      </c>
      <c r="H209" s="292">
        <f t="shared" si="158"/>
        <v>74</v>
      </c>
      <c r="I209" s="293">
        <f t="shared" si="159"/>
        <v>26966806</v>
      </c>
      <c r="J209" s="293">
        <f t="shared" si="160"/>
        <v>1</v>
      </c>
      <c r="K209" s="294">
        <f t="shared" si="161"/>
        <v>1.06</v>
      </c>
      <c r="L209" s="295">
        <f t="shared" si="206"/>
        <v>1.02</v>
      </c>
      <c r="M209" s="278">
        <f t="shared" si="163"/>
        <v>24364489.972377934</v>
      </c>
      <c r="N209" s="278">
        <f t="shared" si="164"/>
        <v>27462673.064623922</v>
      </c>
      <c r="O209" s="278">
        <f t="shared" si="165"/>
        <v>29156510.647200003</v>
      </c>
      <c r="P209" s="278">
        <f t="shared" si="166"/>
        <v>30954820.425523225</v>
      </c>
      <c r="Q209" s="75">
        <f t="shared" si="167"/>
        <v>29156510.647200003</v>
      </c>
      <c r="R209" s="278">
        <f t="shared" si="167"/>
        <v>30954820.425523225</v>
      </c>
      <c r="S209" s="278">
        <f t="shared" si="168"/>
        <v>32864046.016027961</v>
      </c>
      <c r="T209" s="278"/>
      <c r="U209" s="278">
        <f t="shared" si="169"/>
        <v>1802972257.9559672</v>
      </c>
      <c r="V209" s="278">
        <f t="shared" si="170"/>
        <v>2032237806.7821703</v>
      </c>
      <c r="W209" s="278">
        <f t="shared" si="171"/>
        <v>2157581787.8928003</v>
      </c>
      <c r="X209" s="75">
        <f t="shared" si="172"/>
        <v>2290656711.4887185</v>
      </c>
      <c r="Y209" s="75">
        <f t="shared" si="173"/>
        <v>2157581787.8928003</v>
      </c>
      <c r="Z209" s="278">
        <f t="shared" si="174"/>
        <v>2290656711.4887185</v>
      </c>
      <c r="AA209" s="278">
        <f t="shared" si="183"/>
        <v>2431939405.186069</v>
      </c>
      <c r="AB209" s="278"/>
      <c r="AC209" s="216" t="str">
        <f t="shared" si="175"/>
        <v>BERTAHAP</v>
      </c>
      <c r="AD209" s="296">
        <f t="shared" si="176"/>
        <v>0</v>
      </c>
      <c r="AE209" s="297">
        <v>2</v>
      </c>
      <c r="AF209" s="298"/>
      <c r="AG209" s="278" t="e">
        <f>IF(AF209&gt;#REF!,"LB","KR")</f>
        <v>#REF!</v>
      </c>
      <c r="AH209" s="298">
        <f t="shared" si="194"/>
        <v>1983270000</v>
      </c>
      <c r="AI209" s="298">
        <f t="shared" si="194"/>
        <v>2235462000</v>
      </c>
      <c r="AJ209" s="298">
        <f t="shared" si="194"/>
        <v>2373340000</v>
      </c>
      <c r="AK209" s="299">
        <f t="shared" si="192"/>
        <v>2519723000</v>
      </c>
      <c r="AL209" s="299">
        <f t="shared" si="192"/>
        <v>2373340000</v>
      </c>
      <c r="AM209" s="298">
        <f t="shared" si="192"/>
        <v>2519723000</v>
      </c>
      <c r="AN209" s="298">
        <f t="shared" si="192"/>
        <v>2675134000</v>
      </c>
      <c r="AO209" s="26"/>
      <c r="AP209" s="26"/>
      <c r="AQ209" s="300">
        <f t="shared" si="177"/>
        <v>-1248563.1177999973</v>
      </c>
      <c r="AR209" s="301"/>
      <c r="AS209" s="136"/>
      <c r="AT209" s="136"/>
      <c r="AU209" s="13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  <c r="BJ209" s="26"/>
      <c r="BK209" s="26"/>
      <c r="BL209" s="26"/>
      <c r="BM209" s="26"/>
      <c r="BN209" s="26"/>
      <c r="BO209" s="26"/>
      <c r="BP209" s="26"/>
      <c r="BQ209" s="26"/>
      <c r="BR209" s="26"/>
      <c r="BS209" s="311">
        <v>52</v>
      </c>
      <c r="BT209" s="328" t="s">
        <v>180</v>
      </c>
      <c r="BU209" s="304" t="str">
        <f t="shared" ref="BU209:BU214" si="208">F313</f>
        <v>3BR-1</v>
      </c>
      <c r="BV209" s="305" t="str">
        <f t="shared" ref="BV209:BV214" si="209">D313</f>
        <v>01</v>
      </c>
      <c r="BW209" s="306">
        <f t="shared" ref="BW209:BX214" si="210">G313</f>
        <v>175</v>
      </c>
      <c r="BX209" s="306">
        <f t="shared" si="210"/>
        <v>156</v>
      </c>
      <c r="BY209" s="307">
        <f t="shared" ref="BY209:BY214" si="211">O313</f>
        <v>29852254.241999999</v>
      </c>
      <c r="BZ209" s="307">
        <f t="shared" ref="BZ209:CC214" si="212">AH313</f>
        <v>4280714000</v>
      </c>
      <c r="CA209" s="307">
        <f t="shared" si="212"/>
        <v>4825049000</v>
      </c>
      <c r="CB209" s="307">
        <f t="shared" si="212"/>
        <v>5122647000</v>
      </c>
      <c r="CC209" s="307">
        <f t="shared" si="212"/>
        <v>5438601000</v>
      </c>
      <c r="CD209" s="307">
        <f t="shared" ref="CD209:CD214" si="213">AN313</f>
        <v>5774042000</v>
      </c>
      <c r="CE209" s="26">
        <v>1</v>
      </c>
      <c r="CF209" s="269">
        <f t="shared" si="184"/>
        <v>2515741000</v>
      </c>
      <c r="CG209" s="229">
        <f t="shared" si="184"/>
        <v>2670907000</v>
      </c>
      <c r="CH209" s="45">
        <f t="shared" si="178"/>
        <v>37736115</v>
      </c>
      <c r="CI209" s="45">
        <f t="shared" si="179"/>
        <v>26709070</v>
      </c>
      <c r="CJ209" s="48">
        <f t="shared" si="180"/>
        <v>59333500</v>
      </c>
      <c r="CK209" s="308">
        <f t="shared" si="181"/>
        <v>52494229.166666664</v>
      </c>
    </row>
    <row r="210" spans="1:89" x14ac:dyDescent="0.2">
      <c r="A210" s="3">
        <f t="shared" si="182"/>
        <v>171</v>
      </c>
      <c r="B210" s="288">
        <v>9</v>
      </c>
      <c r="C210" s="289" t="s">
        <v>182</v>
      </c>
      <c r="D210" s="288">
        <v>19</v>
      </c>
      <c r="E210" s="291"/>
      <c r="F210" s="267" t="s">
        <v>77</v>
      </c>
      <c r="G210" s="292">
        <f t="shared" si="157"/>
        <v>138</v>
      </c>
      <c r="H210" s="292">
        <f t="shared" si="158"/>
        <v>120</v>
      </c>
      <c r="I210" s="293">
        <f t="shared" si="159"/>
        <v>26966806</v>
      </c>
      <c r="J210" s="293">
        <f t="shared" si="160"/>
        <v>1</v>
      </c>
      <c r="K210" s="294">
        <f t="shared" si="161"/>
        <v>1.06</v>
      </c>
      <c r="L210" s="295">
        <f t="shared" si="206"/>
        <v>1.02</v>
      </c>
      <c r="M210" s="278">
        <f t="shared" si="163"/>
        <v>24364489.972377934</v>
      </c>
      <c r="N210" s="278">
        <f t="shared" si="164"/>
        <v>27462673.064623922</v>
      </c>
      <c r="O210" s="278">
        <f t="shared" si="165"/>
        <v>29156510.647200003</v>
      </c>
      <c r="P210" s="278">
        <f t="shared" si="166"/>
        <v>30954820.425523225</v>
      </c>
      <c r="Q210" s="75">
        <f t="shared" si="167"/>
        <v>29156510.647200003</v>
      </c>
      <c r="R210" s="278">
        <f t="shared" si="167"/>
        <v>30954820.425523225</v>
      </c>
      <c r="S210" s="278">
        <f t="shared" si="168"/>
        <v>32864046.016027961</v>
      </c>
      <c r="T210" s="278"/>
      <c r="U210" s="278">
        <f t="shared" si="169"/>
        <v>2923738796.6853518</v>
      </c>
      <c r="V210" s="278">
        <f t="shared" si="170"/>
        <v>3295520767.7548704</v>
      </c>
      <c r="W210" s="278">
        <f t="shared" si="171"/>
        <v>3498781277.6640005</v>
      </c>
      <c r="X210" s="75">
        <f t="shared" si="172"/>
        <v>3714578451.0627871</v>
      </c>
      <c r="Y210" s="75">
        <f t="shared" si="173"/>
        <v>3498781277.6640005</v>
      </c>
      <c r="Z210" s="278">
        <f t="shared" si="174"/>
        <v>3714578451.0627871</v>
      </c>
      <c r="AA210" s="278">
        <f t="shared" si="183"/>
        <v>3943685521.9233551</v>
      </c>
      <c r="AB210" s="278"/>
      <c r="AC210" s="216" t="str">
        <f t="shared" si="175"/>
        <v>BERTAHAP</v>
      </c>
      <c r="AD210" s="296">
        <f t="shared" si="176"/>
        <v>0</v>
      </c>
      <c r="AE210" s="297">
        <v>2</v>
      </c>
      <c r="AF210" s="298"/>
      <c r="AG210" s="278" t="e">
        <f>IF(AF210&gt;#REF!,"LB","KR")</f>
        <v>#REF!</v>
      </c>
      <c r="AH210" s="298">
        <f t="shared" si="194"/>
        <v>3216113000</v>
      </c>
      <c r="AI210" s="298">
        <f t="shared" si="194"/>
        <v>3625073000</v>
      </c>
      <c r="AJ210" s="298">
        <f t="shared" si="194"/>
        <v>3848660000</v>
      </c>
      <c r="AK210" s="299">
        <f t="shared" si="192"/>
        <v>4086037000</v>
      </c>
      <c r="AL210" s="299">
        <f t="shared" si="192"/>
        <v>3848660000</v>
      </c>
      <c r="AM210" s="298">
        <f t="shared" si="192"/>
        <v>4086037000</v>
      </c>
      <c r="AN210" s="298">
        <f t="shared" si="192"/>
        <v>4338055000</v>
      </c>
      <c r="AO210" s="26"/>
      <c r="AP210" s="26"/>
      <c r="AQ210" s="300">
        <f t="shared" si="177"/>
        <v>-1248563.1177999973</v>
      </c>
      <c r="AR210" s="301"/>
      <c r="AS210" s="136"/>
      <c r="AT210" s="136"/>
      <c r="AU210" s="13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  <c r="BJ210" s="26"/>
      <c r="BK210" s="26"/>
      <c r="BL210" s="26"/>
      <c r="BM210" s="26"/>
      <c r="BN210" s="26"/>
      <c r="BO210" s="26"/>
      <c r="BP210" s="26"/>
      <c r="BQ210" s="26"/>
      <c r="BR210" s="26"/>
      <c r="BS210" s="311">
        <v>53</v>
      </c>
      <c r="BT210" s="328" t="s">
        <v>180</v>
      </c>
      <c r="BU210" s="304" t="str">
        <f t="shared" si="208"/>
        <v>2BR-3</v>
      </c>
      <c r="BV210" s="305" t="str">
        <f t="shared" si="209"/>
        <v>03</v>
      </c>
      <c r="BW210" s="306">
        <f t="shared" si="210"/>
        <v>85</v>
      </c>
      <c r="BX210" s="306">
        <f t="shared" si="210"/>
        <v>74</v>
      </c>
      <c r="BY210" s="307">
        <f t="shared" si="211"/>
        <v>29299434.719000001</v>
      </c>
      <c r="BZ210" s="307">
        <f t="shared" si="212"/>
        <v>1992992000</v>
      </c>
      <c r="CA210" s="307">
        <f t="shared" si="212"/>
        <v>2246420000</v>
      </c>
      <c r="CB210" s="307">
        <f t="shared" si="212"/>
        <v>2384974000</v>
      </c>
      <c r="CC210" s="307">
        <f t="shared" si="212"/>
        <v>2532074000</v>
      </c>
      <c r="CD210" s="307">
        <f t="shared" si="213"/>
        <v>2688247000</v>
      </c>
      <c r="CE210" s="26">
        <v>4</v>
      </c>
      <c r="CF210" s="269">
        <f t="shared" si="184"/>
        <v>4079580000</v>
      </c>
      <c r="CG210" s="229">
        <f t="shared" si="184"/>
        <v>4331200000</v>
      </c>
      <c r="CH210" s="45">
        <f t="shared" si="178"/>
        <v>61193700</v>
      </c>
      <c r="CI210" s="45">
        <f t="shared" si="179"/>
        <v>43312000</v>
      </c>
      <c r="CJ210" s="48">
        <f t="shared" si="180"/>
        <v>96216500</v>
      </c>
      <c r="CK210" s="308">
        <f t="shared" si="181"/>
        <v>85125770.833333328</v>
      </c>
    </row>
    <row r="211" spans="1:89" x14ac:dyDescent="0.2">
      <c r="A211" s="3">
        <f t="shared" si="182"/>
        <v>172</v>
      </c>
      <c r="B211" s="288">
        <v>10</v>
      </c>
      <c r="C211" s="289" t="s">
        <v>182</v>
      </c>
      <c r="D211" s="288">
        <v>21</v>
      </c>
      <c r="E211" s="291"/>
      <c r="F211" s="267" t="s">
        <v>83</v>
      </c>
      <c r="G211" s="292">
        <f t="shared" si="157"/>
        <v>132</v>
      </c>
      <c r="H211" s="292">
        <f t="shared" si="158"/>
        <v>112</v>
      </c>
      <c r="I211" s="293">
        <f t="shared" si="159"/>
        <v>26966806</v>
      </c>
      <c r="J211" s="293">
        <f t="shared" si="160"/>
        <v>3</v>
      </c>
      <c r="K211" s="294">
        <f t="shared" si="161"/>
        <v>1.1000000000000001</v>
      </c>
      <c r="L211" s="295">
        <f t="shared" si="206"/>
        <v>1.02</v>
      </c>
      <c r="M211" s="278">
        <f t="shared" si="163"/>
        <v>25283904.688316725</v>
      </c>
      <c r="N211" s="278">
        <f t="shared" si="164"/>
        <v>28499000.350081429</v>
      </c>
      <c r="O211" s="278">
        <f t="shared" si="165"/>
        <v>30256756.332000002</v>
      </c>
      <c r="P211" s="278">
        <f t="shared" si="166"/>
        <v>32122926.856675044</v>
      </c>
      <c r="Q211" s="75">
        <f t="shared" si="167"/>
        <v>30256756.332000002</v>
      </c>
      <c r="R211" s="278">
        <f t="shared" si="167"/>
        <v>32122926.856675044</v>
      </c>
      <c r="S211" s="278">
        <f t="shared" si="168"/>
        <v>34104198.695878074</v>
      </c>
      <c r="T211" s="278"/>
      <c r="U211" s="278">
        <f t="shared" si="169"/>
        <v>2831797325.0914731</v>
      </c>
      <c r="V211" s="278">
        <f t="shared" si="170"/>
        <v>3191888039.2091198</v>
      </c>
      <c r="W211" s="278">
        <f t="shared" si="171"/>
        <v>3388756709.184</v>
      </c>
      <c r="X211" s="75">
        <f t="shared" si="172"/>
        <v>3597767807.9476051</v>
      </c>
      <c r="Y211" s="75">
        <f t="shared" si="173"/>
        <v>3388756709.184</v>
      </c>
      <c r="Z211" s="278">
        <f t="shared" si="174"/>
        <v>3597767807.9476051</v>
      </c>
      <c r="AA211" s="278">
        <f t="shared" si="183"/>
        <v>3819670253.938344</v>
      </c>
      <c r="AB211" s="278"/>
      <c r="AC211" s="216" t="str">
        <f t="shared" si="175"/>
        <v>BERTAHAP</v>
      </c>
      <c r="AD211" s="296">
        <f t="shared" si="176"/>
        <v>0</v>
      </c>
      <c r="AE211" s="297">
        <v>2</v>
      </c>
      <c r="AF211" s="298"/>
      <c r="AG211" s="278" t="e">
        <f>IF(AF211&gt;#REF!,"LB","KR")</f>
        <v>#REF!</v>
      </c>
      <c r="AH211" s="298">
        <f t="shared" si="194"/>
        <v>3114978000</v>
      </c>
      <c r="AI211" s="298">
        <f t="shared" si="194"/>
        <v>3511077000</v>
      </c>
      <c r="AJ211" s="298">
        <f t="shared" si="194"/>
        <v>3727633000</v>
      </c>
      <c r="AK211" s="299">
        <f t="shared" si="192"/>
        <v>3957545000</v>
      </c>
      <c r="AL211" s="299">
        <f t="shared" si="192"/>
        <v>3727633000</v>
      </c>
      <c r="AM211" s="298">
        <f t="shared" si="192"/>
        <v>3957545000</v>
      </c>
      <c r="AN211" s="298">
        <f t="shared" si="192"/>
        <v>4201638000</v>
      </c>
      <c r="AO211" s="26"/>
      <c r="AP211" s="26"/>
      <c r="AQ211" s="300">
        <f t="shared" si="177"/>
        <v>-148317.43299999833</v>
      </c>
      <c r="AR211" s="301"/>
      <c r="AS211" s="136"/>
      <c r="AT211" s="136"/>
      <c r="AU211" s="13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  <c r="BJ211" s="26"/>
      <c r="BK211" s="26"/>
      <c r="BL211" s="26"/>
      <c r="BM211" s="26"/>
      <c r="BN211" s="26"/>
      <c r="BO211" s="26"/>
      <c r="BP211" s="26"/>
      <c r="BQ211" s="26"/>
      <c r="BR211" s="26"/>
      <c r="BS211" s="311"/>
      <c r="BT211" s="328"/>
      <c r="BU211" s="304" t="str">
        <f t="shared" si="208"/>
        <v>2BR-9</v>
      </c>
      <c r="BV211" s="305" t="str">
        <f t="shared" si="209"/>
        <v>09</v>
      </c>
      <c r="BW211" s="306">
        <f t="shared" si="210"/>
        <v>101</v>
      </c>
      <c r="BX211" s="306">
        <f t="shared" si="210"/>
        <v>90</v>
      </c>
      <c r="BY211" s="307">
        <f t="shared" si="211"/>
        <v>29299434.719000001</v>
      </c>
      <c r="BZ211" s="307">
        <f t="shared" si="212"/>
        <v>2423909000</v>
      </c>
      <c r="CA211" s="307">
        <f t="shared" si="212"/>
        <v>2732133000</v>
      </c>
      <c r="CB211" s="307">
        <f t="shared" si="212"/>
        <v>2900645000</v>
      </c>
      <c r="CC211" s="307">
        <f t="shared" si="212"/>
        <v>3079550000</v>
      </c>
      <c r="CD211" s="307">
        <f t="shared" si="213"/>
        <v>3269490000</v>
      </c>
      <c r="CE211" s="26"/>
      <c r="CF211" s="269">
        <f t="shared" si="184"/>
        <v>3951291000</v>
      </c>
      <c r="CG211" s="229">
        <f t="shared" si="184"/>
        <v>4194998000</v>
      </c>
      <c r="CH211" s="45">
        <f t="shared" si="178"/>
        <v>59269365</v>
      </c>
      <c r="CI211" s="45">
        <f t="shared" si="179"/>
        <v>41949980</v>
      </c>
      <c r="CJ211" s="48">
        <f t="shared" si="180"/>
        <v>93190825</v>
      </c>
      <c r="CK211" s="308">
        <f t="shared" si="181"/>
        <v>82448854.166666672</v>
      </c>
    </row>
    <row r="212" spans="1:89" x14ac:dyDescent="0.2">
      <c r="A212" s="3">
        <f t="shared" si="182"/>
        <v>173</v>
      </c>
      <c r="B212" s="288">
        <v>1</v>
      </c>
      <c r="C212" s="289" t="s">
        <v>183</v>
      </c>
      <c r="D212" s="290" t="s">
        <v>28</v>
      </c>
      <c r="E212" s="291"/>
      <c r="F212" s="267" t="s">
        <v>73</v>
      </c>
      <c r="G212" s="292">
        <f t="shared" si="157"/>
        <v>85</v>
      </c>
      <c r="H212" s="292">
        <f t="shared" si="158"/>
        <v>74</v>
      </c>
      <c r="I212" s="293">
        <f t="shared" si="159"/>
        <v>26966806</v>
      </c>
      <c r="J212" s="293">
        <f t="shared" si="160"/>
        <v>1</v>
      </c>
      <c r="K212" s="294">
        <f t="shared" si="161"/>
        <v>1.06</v>
      </c>
      <c r="L212" s="337">
        <f t="shared" ref="L212:L220" si="214">SUMIF($AN$4:$AN$22,D212,$BJ$4:$BJ$22)</f>
        <v>1.03</v>
      </c>
      <c r="M212" s="278">
        <f t="shared" si="163"/>
        <v>24603357.52112674</v>
      </c>
      <c r="N212" s="278">
        <f t="shared" si="164"/>
        <v>27731914.957414355</v>
      </c>
      <c r="O212" s="278">
        <f t="shared" si="165"/>
        <v>29442358.790800005</v>
      </c>
      <c r="P212" s="278">
        <f t="shared" si="166"/>
        <v>31258299.057146005</v>
      </c>
      <c r="Q212" s="75">
        <f t="shared" si="167"/>
        <v>29442358.790800005</v>
      </c>
      <c r="R212" s="278">
        <f t="shared" si="167"/>
        <v>31258299.057146005</v>
      </c>
      <c r="S212" s="278">
        <f t="shared" si="168"/>
        <v>33186242.545596864</v>
      </c>
      <c r="T212" s="278"/>
      <c r="U212" s="278">
        <f t="shared" si="169"/>
        <v>1820648456.5633788</v>
      </c>
      <c r="V212" s="278">
        <f t="shared" si="170"/>
        <v>2052161706.8486624</v>
      </c>
      <c r="W212" s="278">
        <f t="shared" si="171"/>
        <v>2178734550.5192003</v>
      </c>
      <c r="X212" s="75">
        <f t="shared" si="172"/>
        <v>2313114130.2288046</v>
      </c>
      <c r="Y212" s="75">
        <f t="shared" si="173"/>
        <v>2178734550.5192003</v>
      </c>
      <c r="Z212" s="278">
        <f t="shared" si="174"/>
        <v>2313114130.2288046</v>
      </c>
      <c r="AA212" s="278">
        <f t="shared" si="183"/>
        <v>2455781948.3741679</v>
      </c>
      <c r="AB212" s="278"/>
      <c r="AC212" s="216" t="str">
        <f t="shared" si="175"/>
        <v>BERTAHAP</v>
      </c>
      <c r="AD212" s="296">
        <f t="shared" si="176"/>
        <v>0</v>
      </c>
      <c r="AE212" s="297">
        <v>2</v>
      </c>
      <c r="AF212" s="298"/>
      <c r="AG212" s="278" t="e">
        <f>IF(AF212&gt;#REF!,"LB","KR")</f>
        <v>#REF!</v>
      </c>
      <c r="AH212" s="298">
        <f t="shared" si="194"/>
        <v>2002714000</v>
      </c>
      <c r="AI212" s="298">
        <f t="shared" si="194"/>
        <v>2257378000</v>
      </c>
      <c r="AJ212" s="298">
        <f t="shared" si="194"/>
        <v>2396609000</v>
      </c>
      <c r="AK212" s="299">
        <f t="shared" si="192"/>
        <v>2544426000</v>
      </c>
      <c r="AL212" s="299">
        <f t="shared" si="192"/>
        <v>2396609000</v>
      </c>
      <c r="AM212" s="298">
        <f t="shared" si="192"/>
        <v>2544426000</v>
      </c>
      <c r="AN212" s="298">
        <f t="shared" si="192"/>
        <v>2701361000</v>
      </c>
      <c r="AO212" s="26"/>
      <c r="AP212" s="26"/>
      <c r="AQ212" s="300">
        <f t="shared" si="177"/>
        <v>-962714.9741999954</v>
      </c>
      <c r="AR212" s="301"/>
      <c r="AS212" s="136"/>
      <c r="AT212" s="136"/>
      <c r="AU212" s="13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  <c r="BJ212" s="26"/>
      <c r="BK212" s="26"/>
      <c r="BL212" s="26"/>
      <c r="BM212" s="26"/>
      <c r="BN212" s="26"/>
      <c r="BO212" s="26"/>
      <c r="BP212" s="26"/>
      <c r="BQ212" s="26"/>
      <c r="BR212" s="26"/>
      <c r="BS212" s="311"/>
      <c r="BT212" s="304"/>
      <c r="BU212" s="304" t="str">
        <f t="shared" si="208"/>
        <v>2BR-11</v>
      </c>
      <c r="BV212" s="305">
        <f t="shared" si="209"/>
        <v>11</v>
      </c>
      <c r="BW212" s="306">
        <f t="shared" si="210"/>
        <v>101</v>
      </c>
      <c r="BX212" s="306">
        <f t="shared" si="210"/>
        <v>90</v>
      </c>
      <c r="BY212" s="307">
        <f t="shared" si="211"/>
        <v>29299434.719000001</v>
      </c>
      <c r="BZ212" s="307">
        <f t="shared" si="212"/>
        <v>2423909000</v>
      </c>
      <c r="CA212" s="307">
        <f t="shared" si="212"/>
        <v>2732133000</v>
      </c>
      <c r="CB212" s="307">
        <f t="shared" si="212"/>
        <v>2900645000</v>
      </c>
      <c r="CC212" s="307">
        <f t="shared" si="212"/>
        <v>3079550000</v>
      </c>
      <c r="CD212" s="307">
        <f t="shared" si="213"/>
        <v>3269490000</v>
      </c>
      <c r="CE212" s="26"/>
      <c r="CF212" s="269">
        <f t="shared" si="184"/>
        <v>2540406000</v>
      </c>
      <c r="CG212" s="229">
        <f t="shared" si="184"/>
        <v>2697092000</v>
      </c>
      <c r="CH212" s="45">
        <f t="shared" si="178"/>
        <v>38106090</v>
      </c>
      <c r="CI212" s="45">
        <f t="shared" si="179"/>
        <v>26970920</v>
      </c>
      <c r="CJ212" s="48">
        <f t="shared" si="180"/>
        <v>59915225</v>
      </c>
      <c r="CK212" s="308">
        <f t="shared" si="181"/>
        <v>53008875</v>
      </c>
    </row>
    <row r="213" spans="1:89" x14ac:dyDescent="0.2">
      <c r="A213" s="3">
        <f t="shared" si="182"/>
        <v>174</v>
      </c>
      <c r="B213" s="288">
        <v>2</v>
      </c>
      <c r="C213" s="289" t="s">
        <v>183</v>
      </c>
      <c r="D213" s="290" t="s">
        <v>31</v>
      </c>
      <c r="E213" s="291"/>
      <c r="F213" s="267" t="s">
        <v>55</v>
      </c>
      <c r="G213" s="292">
        <f t="shared" si="157"/>
        <v>85</v>
      </c>
      <c r="H213" s="292">
        <f t="shared" si="158"/>
        <v>74</v>
      </c>
      <c r="I213" s="293">
        <f t="shared" si="159"/>
        <v>26966806</v>
      </c>
      <c r="J213" s="293">
        <f t="shared" si="160"/>
        <v>1</v>
      </c>
      <c r="K213" s="294">
        <f t="shared" si="161"/>
        <v>1.06</v>
      </c>
      <c r="L213" s="337">
        <f t="shared" si="214"/>
        <v>1.03</v>
      </c>
      <c r="M213" s="278">
        <f t="shared" si="163"/>
        <v>24603357.52112674</v>
      </c>
      <c r="N213" s="278">
        <f t="shared" si="164"/>
        <v>27731914.957414355</v>
      </c>
      <c r="O213" s="278">
        <f t="shared" si="165"/>
        <v>29442358.790800005</v>
      </c>
      <c r="P213" s="278">
        <f t="shared" si="166"/>
        <v>31258299.057146005</v>
      </c>
      <c r="Q213" s="75">
        <f t="shared" si="167"/>
        <v>29442358.790800005</v>
      </c>
      <c r="R213" s="278">
        <f t="shared" si="167"/>
        <v>31258299.057146005</v>
      </c>
      <c r="S213" s="278">
        <f t="shared" si="168"/>
        <v>33186242.545596864</v>
      </c>
      <c r="T213" s="278"/>
      <c r="U213" s="278">
        <f t="shared" si="169"/>
        <v>1820648456.5633788</v>
      </c>
      <c r="V213" s="278">
        <f t="shared" si="170"/>
        <v>2052161706.8486624</v>
      </c>
      <c r="W213" s="278">
        <f t="shared" si="171"/>
        <v>2178734550.5192003</v>
      </c>
      <c r="X213" s="75">
        <f t="shared" si="172"/>
        <v>2313114130.2288046</v>
      </c>
      <c r="Y213" s="75">
        <f t="shared" si="173"/>
        <v>2178734550.5192003</v>
      </c>
      <c r="Z213" s="278">
        <f t="shared" si="174"/>
        <v>2313114130.2288046</v>
      </c>
      <c r="AA213" s="278">
        <f t="shared" si="183"/>
        <v>2455781948.3741679</v>
      </c>
      <c r="AB213" s="278"/>
      <c r="AC213" s="216" t="str">
        <f t="shared" si="175"/>
        <v>BERTAHAP</v>
      </c>
      <c r="AD213" s="296">
        <f t="shared" si="176"/>
        <v>0</v>
      </c>
      <c r="AE213" s="297">
        <v>2</v>
      </c>
      <c r="AF213" s="298"/>
      <c r="AG213" s="278" t="e">
        <f>IF(AF213&gt;#REF!,"LB","KR")</f>
        <v>#REF!</v>
      </c>
      <c r="AH213" s="298">
        <f t="shared" si="194"/>
        <v>2002714000</v>
      </c>
      <c r="AI213" s="298">
        <f t="shared" si="194"/>
        <v>2257378000</v>
      </c>
      <c r="AJ213" s="298">
        <f t="shared" si="194"/>
        <v>2396609000</v>
      </c>
      <c r="AK213" s="299">
        <f t="shared" si="192"/>
        <v>2544426000</v>
      </c>
      <c r="AL213" s="299">
        <f t="shared" si="192"/>
        <v>2396609000</v>
      </c>
      <c r="AM213" s="298">
        <f t="shared" si="192"/>
        <v>2544426000</v>
      </c>
      <c r="AN213" s="298">
        <f t="shared" si="192"/>
        <v>2701361000</v>
      </c>
      <c r="AO213" s="26"/>
      <c r="AP213" s="26"/>
      <c r="AQ213" s="300">
        <f t="shared" si="177"/>
        <v>-962714.9741999954</v>
      </c>
      <c r="AR213" s="301"/>
      <c r="AS213" s="136"/>
      <c r="AT213" s="136"/>
      <c r="AU213" s="13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  <c r="BJ213" s="26"/>
      <c r="BK213" s="26"/>
      <c r="BL213" s="26"/>
      <c r="BM213" s="26"/>
      <c r="BN213" s="26"/>
      <c r="BO213" s="26"/>
      <c r="BP213" s="26"/>
      <c r="BQ213" s="26"/>
      <c r="BR213" s="26"/>
      <c r="BS213" s="311"/>
      <c r="BT213" s="304"/>
      <c r="BU213" s="304" t="str">
        <f t="shared" si="208"/>
        <v>3BR-19</v>
      </c>
      <c r="BV213" s="305">
        <f t="shared" si="209"/>
        <v>19</v>
      </c>
      <c r="BW213" s="306">
        <f t="shared" si="210"/>
        <v>138</v>
      </c>
      <c r="BX213" s="306">
        <f t="shared" si="210"/>
        <v>120</v>
      </c>
      <c r="BY213" s="307">
        <f t="shared" si="211"/>
        <v>29299434.719000001</v>
      </c>
      <c r="BZ213" s="307">
        <f t="shared" si="212"/>
        <v>3231878000</v>
      </c>
      <c r="CA213" s="307">
        <f t="shared" si="212"/>
        <v>3642843000</v>
      </c>
      <c r="CB213" s="307">
        <f t="shared" si="212"/>
        <v>3867526000</v>
      </c>
      <c r="CC213" s="307">
        <f t="shared" si="212"/>
        <v>4106066000</v>
      </c>
      <c r="CD213" s="307">
        <f t="shared" si="213"/>
        <v>4359320000</v>
      </c>
      <c r="CE213" s="26"/>
      <c r="CF213" s="269">
        <f t="shared" si="184"/>
        <v>2540406000</v>
      </c>
      <c r="CG213" s="229">
        <f t="shared" si="184"/>
        <v>2697092000</v>
      </c>
      <c r="CH213" s="45">
        <f t="shared" si="178"/>
        <v>38106090</v>
      </c>
      <c r="CI213" s="45">
        <f t="shared" si="179"/>
        <v>26970920</v>
      </c>
      <c r="CJ213" s="48">
        <f t="shared" si="180"/>
        <v>59915225</v>
      </c>
      <c r="CK213" s="308">
        <f t="shared" si="181"/>
        <v>53008875</v>
      </c>
    </row>
    <row r="214" spans="1:89" x14ac:dyDescent="0.2">
      <c r="A214" s="3">
        <f t="shared" si="182"/>
        <v>175</v>
      </c>
      <c r="B214" s="288">
        <v>3</v>
      </c>
      <c r="C214" s="289" t="s">
        <v>183</v>
      </c>
      <c r="D214" s="290" t="s">
        <v>37</v>
      </c>
      <c r="E214" s="291"/>
      <c r="F214" s="267" t="s">
        <v>57</v>
      </c>
      <c r="G214" s="292">
        <f t="shared" si="157"/>
        <v>101</v>
      </c>
      <c r="H214" s="292">
        <f t="shared" si="158"/>
        <v>90</v>
      </c>
      <c r="I214" s="293">
        <f t="shared" si="159"/>
        <v>26966806</v>
      </c>
      <c r="J214" s="293">
        <f t="shared" si="160"/>
        <v>1</v>
      </c>
      <c r="K214" s="294">
        <f t="shared" si="161"/>
        <v>1.06</v>
      </c>
      <c r="L214" s="337">
        <f t="shared" si="214"/>
        <v>1.03</v>
      </c>
      <c r="M214" s="278">
        <f t="shared" si="163"/>
        <v>24603357.52112674</v>
      </c>
      <c r="N214" s="278">
        <f t="shared" si="164"/>
        <v>27731914.957414355</v>
      </c>
      <c r="O214" s="278">
        <f t="shared" si="165"/>
        <v>29442358.790800005</v>
      </c>
      <c r="P214" s="278">
        <f t="shared" si="166"/>
        <v>31258299.057146005</v>
      </c>
      <c r="Q214" s="75">
        <f t="shared" si="167"/>
        <v>29442358.790800005</v>
      </c>
      <c r="R214" s="278">
        <f t="shared" si="167"/>
        <v>31258299.057146005</v>
      </c>
      <c r="S214" s="278">
        <f t="shared" si="168"/>
        <v>33186242.545596864</v>
      </c>
      <c r="T214" s="278"/>
      <c r="U214" s="278">
        <f t="shared" si="169"/>
        <v>2214302176.9014068</v>
      </c>
      <c r="V214" s="278">
        <f t="shared" si="170"/>
        <v>2495872346.1672921</v>
      </c>
      <c r="W214" s="278">
        <f t="shared" si="171"/>
        <v>2649812291.1720004</v>
      </c>
      <c r="X214" s="75">
        <f t="shared" si="172"/>
        <v>2813246915.1431403</v>
      </c>
      <c r="Y214" s="75">
        <f t="shared" si="173"/>
        <v>2649812291.1720004</v>
      </c>
      <c r="Z214" s="278">
        <f t="shared" si="174"/>
        <v>2813246915.1431403</v>
      </c>
      <c r="AA214" s="278">
        <f t="shared" si="183"/>
        <v>2986761829.1037178</v>
      </c>
      <c r="AB214" s="278"/>
      <c r="AC214" s="216" t="str">
        <f t="shared" si="175"/>
        <v>BERTAHAP</v>
      </c>
      <c r="AD214" s="296">
        <f t="shared" si="176"/>
        <v>0</v>
      </c>
      <c r="AE214" s="297">
        <v>2</v>
      </c>
      <c r="AF214" s="298"/>
      <c r="AG214" s="278" t="e">
        <f>IF(AF214&gt;#REF!,"LB","KR")</f>
        <v>#REF!</v>
      </c>
      <c r="AH214" s="298">
        <f t="shared" si="194"/>
        <v>2435733000</v>
      </c>
      <c r="AI214" s="298">
        <f t="shared" si="194"/>
        <v>2745460000</v>
      </c>
      <c r="AJ214" s="298">
        <f t="shared" si="194"/>
        <v>2914794000</v>
      </c>
      <c r="AK214" s="299">
        <f t="shared" si="192"/>
        <v>3094572000</v>
      </c>
      <c r="AL214" s="299">
        <f t="shared" si="192"/>
        <v>2914794000</v>
      </c>
      <c r="AM214" s="298">
        <f t="shared" si="192"/>
        <v>3094572000</v>
      </c>
      <c r="AN214" s="298">
        <f t="shared" si="192"/>
        <v>3285439000</v>
      </c>
      <c r="AO214" s="26"/>
      <c r="AP214" s="26"/>
      <c r="AQ214" s="300">
        <f t="shared" si="177"/>
        <v>-962714.9741999954</v>
      </c>
      <c r="AR214" s="301"/>
      <c r="AS214" s="136"/>
      <c r="AT214" s="136"/>
      <c r="AU214" s="13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  <c r="BJ214" s="26"/>
      <c r="BK214" s="26"/>
      <c r="BL214" s="26"/>
      <c r="BM214" s="26"/>
      <c r="BN214" s="26"/>
      <c r="BO214" s="26"/>
      <c r="BP214" s="26"/>
      <c r="BQ214" s="26"/>
      <c r="BR214" s="26"/>
      <c r="BS214" s="311">
        <v>54</v>
      </c>
      <c r="BT214" s="328" t="s">
        <v>180</v>
      </c>
      <c r="BU214" s="304" t="str">
        <f t="shared" si="208"/>
        <v>3BR-21</v>
      </c>
      <c r="BV214" s="305">
        <f t="shared" si="209"/>
        <v>21</v>
      </c>
      <c r="BW214" s="306">
        <f t="shared" si="210"/>
        <v>132</v>
      </c>
      <c r="BX214" s="306">
        <f t="shared" si="210"/>
        <v>112</v>
      </c>
      <c r="BY214" s="307">
        <f t="shared" si="211"/>
        <v>30405073.765000001</v>
      </c>
      <c r="BZ214" s="307">
        <f t="shared" si="212"/>
        <v>3130247000</v>
      </c>
      <c r="CA214" s="307">
        <f t="shared" si="212"/>
        <v>3528289000</v>
      </c>
      <c r="CB214" s="307">
        <f t="shared" si="212"/>
        <v>3745906000</v>
      </c>
      <c r="CC214" s="307">
        <f t="shared" si="212"/>
        <v>3976945000</v>
      </c>
      <c r="CD214" s="307">
        <f t="shared" si="213"/>
        <v>4222234000</v>
      </c>
      <c r="CE214" s="26">
        <v>1</v>
      </c>
      <c r="CF214" s="269">
        <f t="shared" si="184"/>
        <v>3089682000</v>
      </c>
      <c r="CG214" s="229">
        <f t="shared" si="184"/>
        <v>3280247000</v>
      </c>
      <c r="CH214" s="45">
        <f t="shared" si="178"/>
        <v>46345230</v>
      </c>
      <c r="CI214" s="45">
        <f t="shared" si="179"/>
        <v>32802470</v>
      </c>
      <c r="CJ214" s="48">
        <f t="shared" si="180"/>
        <v>72869850</v>
      </c>
      <c r="CK214" s="308">
        <f t="shared" si="181"/>
        <v>64470250</v>
      </c>
    </row>
    <row r="215" spans="1:89" x14ac:dyDescent="0.2">
      <c r="A215" s="3">
        <f t="shared" si="182"/>
        <v>176</v>
      </c>
      <c r="B215" s="288">
        <v>4</v>
      </c>
      <c r="C215" s="289" t="s">
        <v>183</v>
      </c>
      <c r="D215" s="290" t="s">
        <v>43</v>
      </c>
      <c r="E215" s="291"/>
      <c r="F215" s="267" t="s">
        <v>59</v>
      </c>
      <c r="G215" s="292">
        <f t="shared" si="157"/>
        <v>101</v>
      </c>
      <c r="H215" s="292">
        <f t="shared" si="158"/>
        <v>90</v>
      </c>
      <c r="I215" s="293">
        <f t="shared" si="159"/>
        <v>26966806</v>
      </c>
      <c r="J215" s="293">
        <f t="shared" si="160"/>
        <v>1</v>
      </c>
      <c r="K215" s="294">
        <f t="shared" si="161"/>
        <v>1.06</v>
      </c>
      <c r="L215" s="337">
        <f t="shared" si="214"/>
        <v>1.03</v>
      </c>
      <c r="M215" s="278">
        <f t="shared" si="163"/>
        <v>24603357.52112674</v>
      </c>
      <c r="N215" s="278">
        <f t="shared" si="164"/>
        <v>27731914.957414355</v>
      </c>
      <c r="O215" s="278">
        <f t="shared" si="165"/>
        <v>29442358.790800005</v>
      </c>
      <c r="P215" s="278">
        <f t="shared" si="166"/>
        <v>31258299.057146005</v>
      </c>
      <c r="Q215" s="75">
        <f t="shared" si="167"/>
        <v>29442358.790800005</v>
      </c>
      <c r="R215" s="278">
        <f t="shared" si="167"/>
        <v>31258299.057146005</v>
      </c>
      <c r="S215" s="278">
        <f t="shared" si="168"/>
        <v>33186242.545596864</v>
      </c>
      <c r="T215" s="278"/>
      <c r="U215" s="278">
        <f t="shared" si="169"/>
        <v>2214302176.9014068</v>
      </c>
      <c r="V215" s="278">
        <f t="shared" si="170"/>
        <v>2495872346.1672921</v>
      </c>
      <c r="W215" s="278">
        <f t="shared" si="171"/>
        <v>2649812291.1720004</v>
      </c>
      <c r="X215" s="75">
        <f t="shared" si="172"/>
        <v>2813246915.1431403</v>
      </c>
      <c r="Y215" s="75">
        <f t="shared" si="173"/>
        <v>2649812291.1720004</v>
      </c>
      <c r="Z215" s="278">
        <f t="shared" si="174"/>
        <v>2813246915.1431403</v>
      </c>
      <c r="AA215" s="278">
        <f t="shared" si="183"/>
        <v>2986761829.1037178</v>
      </c>
      <c r="AB215" s="278"/>
      <c r="AC215" s="216" t="str">
        <f t="shared" si="175"/>
        <v>BERTAHAP</v>
      </c>
      <c r="AD215" s="296">
        <f t="shared" si="176"/>
        <v>0</v>
      </c>
      <c r="AE215" s="297">
        <v>2</v>
      </c>
      <c r="AF215" s="298"/>
      <c r="AG215" s="278" t="e">
        <f>IF(AF215&gt;#REF!,"LB","KR")</f>
        <v>#REF!</v>
      </c>
      <c r="AH215" s="298">
        <f t="shared" si="194"/>
        <v>2435733000</v>
      </c>
      <c r="AI215" s="298">
        <f t="shared" si="194"/>
        <v>2745460000</v>
      </c>
      <c r="AJ215" s="298">
        <f t="shared" si="194"/>
        <v>2914794000</v>
      </c>
      <c r="AK215" s="299">
        <f t="shared" si="192"/>
        <v>3094572000</v>
      </c>
      <c r="AL215" s="299">
        <f t="shared" si="192"/>
        <v>2914794000</v>
      </c>
      <c r="AM215" s="298">
        <f t="shared" si="192"/>
        <v>3094572000</v>
      </c>
      <c r="AN215" s="298">
        <f t="shared" si="192"/>
        <v>3285439000</v>
      </c>
      <c r="AO215" s="26"/>
      <c r="AP215" s="26"/>
      <c r="AQ215" s="300">
        <f t="shared" si="177"/>
        <v>-962714.9741999954</v>
      </c>
      <c r="AR215" s="301"/>
      <c r="AS215" s="136"/>
      <c r="AT215" s="136"/>
      <c r="AU215" s="13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  <c r="BJ215" s="26"/>
      <c r="BK215" s="26"/>
      <c r="BL215" s="26"/>
      <c r="BM215" s="26"/>
      <c r="BN215" s="26"/>
      <c r="BO215" s="26"/>
      <c r="BP215" s="26"/>
      <c r="BQ215" s="26"/>
      <c r="BR215" s="26"/>
      <c r="BS215" s="346"/>
      <c r="BT215" s="26"/>
      <c r="BU215" s="26"/>
      <c r="BV215" s="301"/>
      <c r="BW215" s="26"/>
      <c r="BX215" s="26"/>
      <c r="BY215" s="26"/>
      <c r="BZ215" s="26"/>
      <c r="CA215" s="26"/>
      <c r="CB215" s="26"/>
      <c r="CC215" s="26"/>
      <c r="CD215" s="26"/>
      <c r="CE215" s="26">
        <f>SUM(CE40:CE214)</f>
        <v>279</v>
      </c>
      <c r="CF215" s="269">
        <f t="shared" si="184"/>
        <v>3089682000</v>
      </c>
      <c r="CG215" s="229">
        <f t="shared" si="184"/>
        <v>3280247000</v>
      </c>
      <c r="CH215" s="45">
        <f t="shared" si="178"/>
        <v>46345230</v>
      </c>
      <c r="CI215" s="45">
        <f t="shared" si="179"/>
        <v>32802470</v>
      </c>
      <c r="CJ215" s="48">
        <f t="shared" si="180"/>
        <v>72869850</v>
      </c>
      <c r="CK215" s="308">
        <f t="shared" si="181"/>
        <v>64470250</v>
      </c>
    </row>
    <row r="216" spans="1:89" x14ac:dyDescent="0.2">
      <c r="A216" s="3">
        <f t="shared" si="182"/>
        <v>177</v>
      </c>
      <c r="B216" s="288">
        <v>5</v>
      </c>
      <c r="C216" s="289" t="s">
        <v>183</v>
      </c>
      <c r="D216" s="288">
        <v>11</v>
      </c>
      <c r="E216" s="291"/>
      <c r="F216" s="267" t="s">
        <v>61</v>
      </c>
      <c r="G216" s="292">
        <f t="shared" si="157"/>
        <v>101</v>
      </c>
      <c r="H216" s="292">
        <f t="shared" si="158"/>
        <v>90</v>
      </c>
      <c r="I216" s="293">
        <f t="shared" si="159"/>
        <v>26966806</v>
      </c>
      <c r="J216" s="293">
        <f t="shared" si="160"/>
        <v>1</v>
      </c>
      <c r="K216" s="294">
        <f t="shared" si="161"/>
        <v>1.06</v>
      </c>
      <c r="L216" s="337">
        <f t="shared" si="214"/>
        <v>1.03</v>
      </c>
      <c r="M216" s="278">
        <f t="shared" si="163"/>
        <v>24603357.52112674</v>
      </c>
      <c r="N216" s="278">
        <f t="shared" si="164"/>
        <v>27731914.957414355</v>
      </c>
      <c r="O216" s="278">
        <f t="shared" si="165"/>
        <v>29442358.790800005</v>
      </c>
      <c r="P216" s="278">
        <f t="shared" si="166"/>
        <v>31258299.057146005</v>
      </c>
      <c r="Q216" s="75">
        <f t="shared" si="167"/>
        <v>29442358.790800005</v>
      </c>
      <c r="R216" s="278">
        <f t="shared" si="167"/>
        <v>31258299.057146005</v>
      </c>
      <c r="S216" s="278">
        <f t="shared" si="168"/>
        <v>33186242.545596864</v>
      </c>
      <c r="T216" s="278"/>
      <c r="U216" s="278">
        <f t="shared" si="169"/>
        <v>2214302176.9014068</v>
      </c>
      <c r="V216" s="278">
        <f t="shared" si="170"/>
        <v>2495872346.1672921</v>
      </c>
      <c r="W216" s="278">
        <f t="shared" si="171"/>
        <v>2649812291.1720004</v>
      </c>
      <c r="X216" s="75">
        <f t="shared" si="172"/>
        <v>2813246915.1431403</v>
      </c>
      <c r="Y216" s="75">
        <f t="shared" si="173"/>
        <v>2649812291.1720004</v>
      </c>
      <c r="Z216" s="278">
        <f t="shared" si="174"/>
        <v>2813246915.1431403</v>
      </c>
      <c r="AA216" s="278">
        <f t="shared" si="183"/>
        <v>2986761829.1037178</v>
      </c>
      <c r="AB216" s="278"/>
      <c r="AC216" s="216" t="str">
        <f t="shared" si="175"/>
        <v>BERTAHAP</v>
      </c>
      <c r="AD216" s="296">
        <f t="shared" si="176"/>
        <v>0</v>
      </c>
      <c r="AE216" s="297">
        <v>2</v>
      </c>
      <c r="AF216" s="298"/>
      <c r="AG216" s="278" t="e">
        <f>IF(AF216&gt;#REF!,"LB","KR")</f>
        <v>#REF!</v>
      </c>
      <c r="AH216" s="298">
        <f t="shared" si="194"/>
        <v>2435733000</v>
      </c>
      <c r="AI216" s="298">
        <f t="shared" si="194"/>
        <v>2745460000</v>
      </c>
      <c r="AJ216" s="298">
        <f t="shared" si="194"/>
        <v>2914794000</v>
      </c>
      <c r="AK216" s="299">
        <f t="shared" si="192"/>
        <v>3094572000</v>
      </c>
      <c r="AL216" s="299">
        <f t="shared" si="192"/>
        <v>2914794000</v>
      </c>
      <c r="AM216" s="298">
        <f t="shared" si="192"/>
        <v>3094572000</v>
      </c>
      <c r="AN216" s="298">
        <f t="shared" si="192"/>
        <v>3285439000</v>
      </c>
      <c r="AO216" s="26"/>
      <c r="AP216" s="26"/>
      <c r="AQ216" s="300">
        <f t="shared" si="177"/>
        <v>-962714.9741999954</v>
      </c>
      <c r="AR216" s="301"/>
      <c r="AS216" s="136"/>
      <c r="AT216" s="136"/>
      <c r="AU216" s="13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  <c r="BJ216" s="26"/>
      <c r="BK216" s="26"/>
      <c r="BL216" s="26"/>
      <c r="BM216" s="26"/>
      <c r="BN216" s="26"/>
      <c r="BO216" s="26"/>
      <c r="BP216" s="26"/>
      <c r="BQ216" s="26"/>
      <c r="BR216" s="26"/>
      <c r="BS216" s="346"/>
      <c r="BT216" s="80"/>
      <c r="BU216" s="26"/>
      <c r="BV216" s="301"/>
      <c r="BW216" s="347"/>
      <c r="BX216" s="347"/>
      <c r="BY216" s="229"/>
      <c r="BZ216" s="229"/>
      <c r="CA216" s="229"/>
      <c r="CB216" s="229"/>
      <c r="CC216" s="229"/>
      <c r="CD216" s="229"/>
      <c r="CE216" s="26"/>
      <c r="CF216" s="269">
        <f t="shared" si="184"/>
        <v>3089682000</v>
      </c>
      <c r="CG216" s="229">
        <f t="shared" si="184"/>
        <v>3280247000</v>
      </c>
      <c r="CH216" s="45">
        <f t="shared" si="178"/>
        <v>46345230</v>
      </c>
      <c r="CI216" s="45">
        <f t="shared" si="179"/>
        <v>32802470</v>
      </c>
      <c r="CJ216" s="48">
        <f t="shared" si="180"/>
        <v>72869850</v>
      </c>
      <c r="CK216" s="308">
        <f t="shared" si="181"/>
        <v>64470250</v>
      </c>
    </row>
    <row r="217" spans="1:89" x14ac:dyDescent="0.2">
      <c r="A217" s="3">
        <f t="shared" si="182"/>
        <v>178</v>
      </c>
      <c r="B217" s="288">
        <v>6</v>
      </c>
      <c r="C217" s="289" t="s">
        <v>183</v>
      </c>
      <c r="D217" s="288">
        <v>15</v>
      </c>
      <c r="E217" s="291"/>
      <c r="F217" s="267" t="s">
        <v>63</v>
      </c>
      <c r="G217" s="292">
        <f t="shared" si="157"/>
        <v>101</v>
      </c>
      <c r="H217" s="292">
        <f t="shared" si="158"/>
        <v>90</v>
      </c>
      <c r="I217" s="293">
        <f t="shared" si="159"/>
        <v>26966806</v>
      </c>
      <c r="J217" s="293">
        <f t="shared" si="160"/>
        <v>1</v>
      </c>
      <c r="K217" s="294">
        <f t="shared" si="161"/>
        <v>1.06</v>
      </c>
      <c r="L217" s="337">
        <f t="shared" si="214"/>
        <v>1.03</v>
      </c>
      <c r="M217" s="278">
        <f t="shared" si="163"/>
        <v>24603357.52112674</v>
      </c>
      <c r="N217" s="278">
        <f t="shared" si="164"/>
        <v>27731914.957414355</v>
      </c>
      <c r="O217" s="278">
        <f t="shared" si="165"/>
        <v>29442358.790800005</v>
      </c>
      <c r="P217" s="278">
        <f t="shared" si="166"/>
        <v>31258299.057146005</v>
      </c>
      <c r="Q217" s="75">
        <f t="shared" si="167"/>
        <v>29442358.790800005</v>
      </c>
      <c r="R217" s="278">
        <f t="shared" si="167"/>
        <v>31258299.057146005</v>
      </c>
      <c r="S217" s="278">
        <f t="shared" si="168"/>
        <v>33186242.545596864</v>
      </c>
      <c r="T217" s="278"/>
      <c r="U217" s="278">
        <f t="shared" si="169"/>
        <v>2214302176.9014068</v>
      </c>
      <c r="V217" s="278">
        <f t="shared" si="170"/>
        <v>2495872346.1672921</v>
      </c>
      <c r="W217" s="278">
        <f t="shared" si="171"/>
        <v>2649812291.1720004</v>
      </c>
      <c r="X217" s="75">
        <f t="shared" si="172"/>
        <v>2813246915.1431403</v>
      </c>
      <c r="Y217" s="75">
        <f t="shared" si="173"/>
        <v>2649812291.1720004</v>
      </c>
      <c r="Z217" s="278">
        <f t="shared" si="174"/>
        <v>2813246915.1431403</v>
      </c>
      <c r="AA217" s="278">
        <f t="shared" si="183"/>
        <v>2986761829.1037178</v>
      </c>
      <c r="AB217" s="278"/>
      <c r="AC217" s="216" t="str">
        <f t="shared" si="175"/>
        <v>BERTAHAP</v>
      </c>
      <c r="AD217" s="296">
        <f t="shared" si="176"/>
        <v>0</v>
      </c>
      <c r="AE217" s="297">
        <v>2</v>
      </c>
      <c r="AF217" s="298"/>
      <c r="AG217" s="278" t="e">
        <f>IF(AF217&gt;#REF!,"LB","KR")</f>
        <v>#REF!</v>
      </c>
      <c r="AH217" s="298">
        <f t="shared" si="194"/>
        <v>2435733000</v>
      </c>
      <c r="AI217" s="298">
        <f t="shared" si="194"/>
        <v>2745460000</v>
      </c>
      <c r="AJ217" s="298">
        <f t="shared" si="194"/>
        <v>2914794000</v>
      </c>
      <c r="AK217" s="299">
        <f t="shared" si="192"/>
        <v>3094572000</v>
      </c>
      <c r="AL217" s="299">
        <f t="shared" si="192"/>
        <v>2914794000</v>
      </c>
      <c r="AM217" s="298">
        <f t="shared" si="192"/>
        <v>3094572000</v>
      </c>
      <c r="AN217" s="298">
        <f t="shared" si="192"/>
        <v>3285439000</v>
      </c>
      <c r="AO217" s="26"/>
      <c r="AP217" s="26"/>
      <c r="AQ217" s="300">
        <f t="shared" si="177"/>
        <v>-962714.9741999954</v>
      </c>
      <c r="AR217" s="301"/>
      <c r="AS217" s="136"/>
      <c r="AT217" s="136"/>
      <c r="AU217" s="13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  <c r="BJ217" s="26"/>
      <c r="BK217" s="26"/>
      <c r="BL217" s="26"/>
      <c r="BM217" s="26"/>
      <c r="BN217" s="26"/>
      <c r="BO217" s="26"/>
      <c r="BP217" s="26"/>
      <c r="BQ217" s="26"/>
      <c r="BR217" s="26"/>
      <c r="BS217" s="346"/>
      <c r="BT217" s="80"/>
      <c r="BU217" s="26"/>
      <c r="BV217" s="301"/>
      <c r="BW217" s="347"/>
      <c r="BX217" s="347"/>
      <c r="BY217" s="229"/>
      <c r="BZ217" s="229"/>
      <c r="CA217" s="229"/>
      <c r="CB217" s="229"/>
      <c r="CC217" s="229"/>
      <c r="CD217" s="229"/>
      <c r="CE217" s="26"/>
      <c r="CF217" s="269">
        <f t="shared" si="184"/>
        <v>3089682000</v>
      </c>
      <c r="CG217" s="229">
        <f t="shared" si="184"/>
        <v>3280247000</v>
      </c>
      <c r="CH217" s="45">
        <f t="shared" si="178"/>
        <v>46345230</v>
      </c>
      <c r="CI217" s="45">
        <f t="shared" si="179"/>
        <v>32802470</v>
      </c>
      <c r="CJ217" s="48">
        <f t="shared" si="180"/>
        <v>72869850</v>
      </c>
      <c r="CK217" s="308">
        <f t="shared" si="181"/>
        <v>64470250</v>
      </c>
    </row>
    <row r="218" spans="1:89" x14ac:dyDescent="0.2">
      <c r="A218" s="3">
        <f t="shared" si="182"/>
        <v>179</v>
      </c>
      <c r="B218" s="288">
        <v>7</v>
      </c>
      <c r="C218" s="289" t="s">
        <v>183</v>
      </c>
      <c r="D218" s="288">
        <v>17</v>
      </c>
      <c r="E218" s="291"/>
      <c r="F218" s="267" t="s">
        <v>66</v>
      </c>
      <c r="G218" s="292">
        <f t="shared" si="157"/>
        <v>85</v>
      </c>
      <c r="H218" s="292">
        <f t="shared" si="158"/>
        <v>74</v>
      </c>
      <c r="I218" s="293">
        <f t="shared" si="159"/>
        <v>26966806</v>
      </c>
      <c r="J218" s="293">
        <f t="shared" si="160"/>
        <v>1</v>
      </c>
      <c r="K218" s="294">
        <f t="shared" si="161"/>
        <v>1.06</v>
      </c>
      <c r="L218" s="337">
        <f t="shared" si="214"/>
        <v>1.03</v>
      </c>
      <c r="M218" s="278">
        <f t="shared" si="163"/>
        <v>24603357.52112674</v>
      </c>
      <c r="N218" s="278">
        <f t="shared" si="164"/>
        <v>27731914.957414355</v>
      </c>
      <c r="O218" s="278">
        <f t="shared" si="165"/>
        <v>29442358.790800005</v>
      </c>
      <c r="P218" s="278">
        <f t="shared" si="166"/>
        <v>31258299.057146005</v>
      </c>
      <c r="Q218" s="75">
        <f t="shared" si="167"/>
        <v>29442358.790800005</v>
      </c>
      <c r="R218" s="278">
        <f t="shared" si="167"/>
        <v>31258299.057146005</v>
      </c>
      <c r="S218" s="278">
        <f t="shared" si="168"/>
        <v>33186242.545596864</v>
      </c>
      <c r="T218" s="278"/>
      <c r="U218" s="278">
        <f t="shared" si="169"/>
        <v>1820648456.5633788</v>
      </c>
      <c r="V218" s="278">
        <f t="shared" si="170"/>
        <v>2052161706.8486624</v>
      </c>
      <c r="W218" s="278">
        <f t="shared" si="171"/>
        <v>2178734550.5192003</v>
      </c>
      <c r="X218" s="75">
        <f t="shared" si="172"/>
        <v>2313114130.2288046</v>
      </c>
      <c r="Y218" s="75">
        <f t="shared" si="173"/>
        <v>2178734550.5192003</v>
      </c>
      <c r="Z218" s="278">
        <f t="shared" si="174"/>
        <v>2313114130.2288046</v>
      </c>
      <c r="AA218" s="278">
        <f t="shared" si="183"/>
        <v>2455781948.3741679</v>
      </c>
      <c r="AB218" s="278"/>
      <c r="AC218" s="216" t="str">
        <f t="shared" si="175"/>
        <v>BERTAHAP</v>
      </c>
      <c r="AD218" s="296">
        <f t="shared" si="176"/>
        <v>0</v>
      </c>
      <c r="AE218" s="297">
        <v>2</v>
      </c>
      <c r="AF218" s="298"/>
      <c r="AG218" s="278" t="e">
        <f>IF(AF218&gt;#REF!,"LB","KR")</f>
        <v>#REF!</v>
      </c>
      <c r="AH218" s="298">
        <f t="shared" si="194"/>
        <v>2002714000</v>
      </c>
      <c r="AI218" s="298">
        <f t="shared" si="194"/>
        <v>2257378000</v>
      </c>
      <c r="AJ218" s="298">
        <f t="shared" si="194"/>
        <v>2396609000</v>
      </c>
      <c r="AK218" s="299">
        <f t="shared" si="192"/>
        <v>2544426000</v>
      </c>
      <c r="AL218" s="299">
        <f t="shared" si="192"/>
        <v>2396609000</v>
      </c>
      <c r="AM218" s="298">
        <f t="shared" si="192"/>
        <v>2544426000</v>
      </c>
      <c r="AN218" s="298">
        <f t="shared" si="192"/>
        <v>2701361000</v>
      </c>
      <c r="AO218" s="26"/>
      <c r="AP218" s="26"/>
      <c r="AQ218" s="300">
        <f t="shared" si="177"/>
        <v>-962714.9741999954</v>
      </c>
      <c r="AR218" s="301"/>
      <c r="AS218" s="136"/>
      <c r="AT218" s="136"/>
      <c r="AU218" s="13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  <c r="BJ218" s="26"/>
      <c r="BK218" s="26"/>
      <c r="BL218" s="26"/>
      <c r="BM218" s="26"/>
      <c r="BN218" s="26"/>
      <c r="BO218" s="26"/>
      <c r="BP218" s="26"/>
      <c r="BQ218" s="26"/>
      <c r="BR218" s="26"/>
      <c r="BS218" s="346"/>
      <c r="BT218" s="80"/>
      <c r="BU218" s="26"/>
      <c r="BV218" s="301"/>
      <c r="BW218" s="347"/>
      <c r="BX218" s="347"/>
      <c r="BY218" s="229"/>
      <c r="BZ218" s="229"/>
      <c r="CA218" s="229"/>
      <c r="CB218" s="229"/>
      <c r="CC218" s="229"/>
      <c r="CD218" s="229"/>
      <c r="CE218" s="26"/>
      <c r="CF218" s="269">
        <f t="shared" si="184"/>
        <v>2540406000</v>
      </c>
      <c r="CG218" s="229">
        <f t="shared" si="184"/>
        <v>2697092000</v>
      </c>
      <c r="CH218" s="45">
        <f t="shared" si="178"/>
        <v>38106090</v>
      </c>
      <c r="CI218" s="45">
        <f t="shared" si="179"/>
        <v>26970920</v>
      </c>
      <c r="CJ218" s="48">
        <f t="shared" si="180"/>
        <v>59915225</v>
      </c>
      <c r="CK218" s="308">
        <f t="shared" si="181"/>
        <v>53008875</v>
      </c>
    </row>
    <row r="219" spans="1:89" x14ac:dyDescent="0.2">
      <c r="A219" s="3">
        <f t="shared" si="182"/>
        <v>180</v>
      </c>
      <c r="B219" s="288">
        <v>8</v>
      </c>
      <c r="C219" s="289" t="s">
        <v>183</v>
      </c>
      <c r="D219" s="288">
        <v>19</v>
      </c>
      <c r="E219" s="291"/>
      <c r="F219" s="267" t="s">
        <v>77</v>
      </c>
      <c r="G219" s="292">
        <f t="shared" si="157"/>
        <v>138</v>
      </c>
      <c r="H219" s="292">
        <f t="shared" si="158"/>
        <v>120</v>
      </c>
      <c r="I219" s="293">
        <f t="shared" si="159"/>
        <v>26966806</v>
      </c>
      <c r="J219" s="293">
        <f t="shared" si="160"/>
        <v>1</v>
      </c>
      <c r="K219" s="294">
        <f t="shared" si="161"/>
        <v>1.06</v>
      </c>
      <c r="L219" s="337">
        <f t="shared" si="214"/>
        <v>1.03</v>
      </c>
      <c r="M219" s="278">
        <f t="shared" si="163"/>
        <v>24603357.52112674</v>
      </c>
      <c r="N219" s="278">
        <f t="shared" si="164"/>
        <v>27731914.957414355</v>
      </c>
      <c r="O219" s="278">
        <f t="shared" si="165"/>
        <v>29442358.790800005</v>
      </c>
      <c r="P219" s="278">
        <f t="shared" si="166"/>
        <v>31258299.057146005</v>
      </c>
      <c r="Q219" s="75">
        <f t="shared" si="167"/>
        <v>29442358.790800005</v>
      </c>
      <c r="R219" s="278">
        <f t="shared" si="167"/>
        <v>31258299.057146005</v>
      </c>
      <c r="S219" s="278">
        <f t="shared" si="168"/>
        <v>33186242.545596864</v>
      </c>
      <c r="T219" s="278"/>
      <c r="U219" s="278">
        <f t="shared" si="169"/>
        <v>2952402902.5352087</v>
      </c>
      <c r="V219" s="278">
        <f t="shared" si="170"/>
        <v>3327829794.8897228</v>
      </c>
      <c r="W219" s="278">
        <f t="shared" si="171"/>
        <v>3533083054.8960009</v>
      </c>
      <c r="X219" s="75">
        <f t="shared" si="172"/>
        <v>3750995886.8575206</v>
      </c>
      <c r="Y219" s="75">
        <f t="shared" si="173"/>
        <v>3533083054.8960009</v>
      </c>
      <c r="Z219" s="278">
        <f t="shared" si="174"/>
        <v>3750995886.8575206</v>
      </c>
      <c r="AA219" s="278">
        <f t="shared" si="183"/>
        <v>3982349105.4716239</v>
      </c>
      <c r="AB219" s="278"/>
      <c r="AC219" s="216" t="str">
        <f t="shared" si="175"/>
        <v>BERTAHAP</v>
      </c>
      <c r="AD219" s="296">
        <f t="shared" si="176"/>
        <v>0</v>
      </c>
      <c r="AE219" s="297">
        <v>2</v>
      </c>
      <c r="AF219" s="298"/>
      <c r="AG219" s="278" t="e">
        <f>IF(AF219&gt;#REF!,"LB","KR")</f>
        <v>#REF!</v>
      </c>
      <c r="AH219" s="298">
        <f t="shared" si="194"/>
        <v>3247644000</v>
      </c>
      <c r="AI219" s="298">
        <f t="shared" si="194"/>
        <v>3660613000</v>
      </c>
      <c r="AJ219" s="298">
        <f t="shared" si="194"/>
        <v>3886392000</v>
      </c>
      <c r="AK219" s="299">
        <f t="shared" si="192"/>
        <v>4126096000</v>
      </c>
      <c r="AL219" s="299">
        <f t="shared" si="192"/>
        <v>3886392000</v>
      </c>
      <c r="AM219" s="298">
        <f t="shared" si="192"/>
        <v>4126096000</v>
      </c>
      <c r="AN219" s="298">
        <f t="shared" si="192"/>
        <v>4380585000</v>
      </c>
      <c r="AO219" s="26"/>
      <c r="AP219" s="26"/>
      <c r="AQ219" s="300">
        <f t="shared" si="177"/>
        <v>-962714.9741999954</v>
      </c>
      <c r="AR219" s="301"/>
      <c r="AS219" s="136"/>
      <c r="AT219" s="136"/>
      <c r="AU219" s="13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  <c r="BJ219" s="26"/>
      <c r="BK219" s="26"/>
      <c r="BL219" s="26"/>
      <c r="BM219" s="26"/>
      <c r="BN219" s="26"/>
      <c r="BO219" s="26"/>
      <c r="BP219" s="26"/>
      <c r="BQ219" s="26"/>
      <c r="BR219" s="26"/>
      <c r="BS219" s="346"/>
      <c r="BT219" s="26"/>
      <c r="BU219" s="26"/>
      <c r="BV219" s="301"/>
      <c r="BW219" s="347"/>
      <c r="BX219" s="347"/>
      <c r="BY219" s="229"/>
      <c r="BZ219" s="229"/>
      <c r="CA219" s="229"/>
      <c r="CB219" s="229"/>
      <c r="CC219" s="229"/>
      <c r="CD219" s="229"/>
      <c r="CE219" s="26"/>
      <c r="CF219" s="269">
        <f t="shared" si="184"/>
        <v>4119576000</v>
      </c>
      <c r="CG219" s="229">
        <f t="shared" si="184"/>
        <v>4373662000</v>
      </c>
      <c r="CH219" s="45">
        <f t="shared" si="178"/>
        <v>61793640</v>
      </c>
      <c r="CI219" s="45">
        <f t="shared" si="179"/>
        <v>43736620</v>
      </c>
      <c r="CJ219" s="48">
        <f t="shared" si="180"/>
        <v>97159800</v>
      </c>
      <c r="CK219" s="308">
        <f t="shared" si="181"/>
        <v>85960333.333333328</v>
      </c>
    </row>
    <row r="220" spans="1:89" x14ac:dyDescent="0.2">
      <c r="A220" s="3">
        <f t="shared" si="182"/>
        <v>181</v>
      </c>
      <c r="B220" s="288">
        <v>9</v>
      </c>
      <c r="C220" s="289" t="s">
        <v>183</v>
      </c>
      <c r="D220" s="288">
        <v>21</v>
      </c>
      <c r="E220" s="291"/>
      <c r="F220" s="267" t="s">
        <v>83</v>
      </c>
      <c r="G220" s="292">
        <f t="shared" si="157"/>
        <v>132</v>
      </c>
      <c r="H220" s="292">
        <f t="shared" si="158"/>
        <v>112</v>
      </c>
      <c r="I220" s="293">
        <f t="shared" si="159"/>
        <v>26966806</v>
      </c>
      <c r="J220" s="293">
        <f t="shared" si="160"/>
        <v>3</v>
      </c>
      <c r="K220" s="294">
        <f t="shared" si="161"/>
        <v>1.1000000000000001</v>
      </c>
      <c r="L220" s="337">
        <f t="shared" si="214"/>
        <v>1.03</v>
      </c>
      <c r="M220" s="278">
        <f t="shared" si="163"/>
        <v>25531786.106829632</v>
      </c>
      <c r="N220" s="278">
        <f t="shared" si="164"/>
        <v>28778402.314297915</v>
      </c>
      <c r="O220" s="278">
        <f t="shared" si="165"/>
        <v>30553391.198000003</v>
      </c>
      <c r="P220" s="278">
        <f t="shared" si="166"/>
        <v>32437857.512132645</v>
      </c>
      <c r="Q220" s="75">
        <f t="shared" si="167"/>
        <v>30553391.198000003</v>
      </c>
      <c r="R220" s="278">
        <f t="shared" si="167"/>
        <v>32437857.512132645</v>
      </c>
      <c r="S220" s="278">
        <f t="shared" si="168"/>
        <v>34438553.585053347</v>
      </c>
      <c r="T220" s="278"/>
      <c r="U220" s="278">
        <f t="shared" si="169"/>
        <v>2859560043.9649186</v>
      </c>
      <c r="V220" s="278">
        <f t="shared" si="170"/>
        <v>3223181059.2013664</v>
      </c>
      <c r="W220" s="278">
        <f t="shared" si="171"/>
        <v>3421979814.1760001</v>
      </c>
      <c r="X220" s="75">
        <f t="shared" si="172"/>
        <v>3633040041.3588562</v>
      </c>
      <c r="Y220" s="75">
        <f t="shared" si="173"/>
        <v>3421979814.1760001</v>
      </c>
      <c r="Z220" s="278">
        <f t="shared" si="174"/>
        <v>3633040041.3588562</v>
      </c>
      <c r="AA220" s="278">
        <f t="shared" si="183"/>
        <v>3857118001.5259748</v>
      </c>
      <c r="AB220" s="278"/>
      <c r="AC220" s="216" t="str">
        <f t="shared" si="175"/>
        <v>BERTAHAP</v>
      </c>
      <c r="AD220" s="296">
        <f t="shared" si="176"/>
        <v>0</v>
      </c>
      <c r="AE220" s="297">
        <v>2</v>
      </c>
      <c r="AF220" s="298"/>
      <c r="AG220" s="278" t="e">
        <f>IF(AF220&gt;#REF!,"LB","KR")</f>
        <v>#REF!</v>
      </c>
      <c r="AH220" s="298">
        <f t="shared" si="194"/>
        <v>3145517000</v>
      </c>
      <c r="AI220" s="298">
        <f t="shared" si="194"/>
        <v>3545500000</v>
      </c>
      <c r="AJ220" s="298">
        <f t="shared" si="194"/>
        <v>3764178000</v>
      </c>
      <c r="AK220" s="299">
        <f t="shared" si="192"/>
        <v>3996345000</v>
      </c>
      <c r="AL220" s="299">
        <f t="shared" si="192"/>
        <v>3764178000</v>
      </c>
      <c r="AM220" s="298">
        <f t="shared" si="192"/>
        <v>3996345000</v>
      </c>
      <c r="AN220" s="298">
        <f t="shared" si="192"/>
        <v>4242830000</v>
      </c>
      <c r="AO220" s="26"/>
      <c r="AP220" s="26"/>
      <c r="AQ220" s="300">
        <f t="shared" si="177"/>
        <v>148317.43300000206</v>
      </c>
      <c r="AR220" s="301"/>
      <c r="AS220" s="136"/>
      <c r="AT220" s="136"/>
      <c r="AU220" s="13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  <c r="BJ220" s="26"/>
      <c r="BK220" s="26"/>
      <c r="BL220" s="26"/>
      <c r="BM220" s="26"/>
      <c r="BN220" s="26"/>
      <c r="BO220" s="26"/>
      <c r="BP220" s="26"/>
      <c r="BQ220" s="26"/>
      <c r="BR220" s="26"/>
      <c r="BS220" s="346"/>
      <c r="BT220" s="80"/>
      <c r="BU220" s="26"/>
      <c r="BV220" s="301"/>
      <c r="BW220" s="347"/>
      <c r="BX220" s="347"/>
      <c r="BY220" s="229"/>
      <c r="BZ220" s="229"/>
      <c r="CA220" s="229"/>
      <c r="CB220" s="229"/>
      <c r="CC220" s="229"/>
      <c r="CD220" s="229"/>
      <c r="CE220" s="26"/>
      <c r="CF220" s="269">
        <f t="shared" si="184"/>
        <v>3990029000</v>
      </c>
      <c r="CG220" s="229">
        <f t="shared" si="184"/>
        <v>4236126000</v>
      </c>
      <c r="CH220" s="45">
        <f t="shared" si="178"/>
        <v>59850435</v>
      </c>
      <c r="CI220" s="45">
        <f t="shared" si="179"/>
        <v>42361260</v>
      </c>
      <c r="CJ220" s="48">
        <f t="shared" si="180"/>
        <v>94104450</v>
      </c>
      <c r="CK220" s="308">
        <f t="shared" si="181"/>
        <v>83257187.5</v>
      </c>
    </row>
    <row r="221" spans="1:89" x14ac:dyDescent="0.2">
      <c r="A221" s="3">
        <f t="shared" si="182"/>
        <v>182</v>
      </c>
      <c r="B221" s="288">
        <v>1</v>
      </c>
      <c r="C221" s="289" t="s">
        <v>184</v>
      </c>
      <c r="D221" s="290" t="s">
        <v>28</v>
      </c>
      <c r="E221" s="291"/>
      <c r="F221" s="267" t="s">
        <v>73</v>
      </c>
      <c r="G221" s="292">
        <f t="shared" si="157"/>
        <v>85</v>
      </c>
      <c r="H221" s="292">
        <f t="shared" si="158"/>
        <v>74</v>
      </c>
      <c r="I221" s="293">
        <f t="shared" si="159"/>
        <v>26966806</v>
      </c>
      <c r="J221" s="293">
        <f t="shared" si="160"/>
        <v>1</v>
      </c>
      <c r="K221" s="294">
        <f t="shared" si="161"/>
        <v>1.06</v>
      </c>
      <c r="L221" s="295">
        <f t="shared" ref="L221:L238" si="215">SUMIF($AN$4:$AN$22,D221,$AU$4:$AU$22)</f>
        <v>1.02</v>
      </c>
      <c r="M221" s="278">
        <f t="shared" si="163"/>
        <v>24364489.972377934</v>
      </c>
      <c r="N221" s="278">
        <f t="shared" si="164"/>
        <v>27462673.064623922</v>
      </c>
      <c r="O221" s="278">
        <f t="shared" si="165"/>
        <v>29156510.647200003</v>
      </c>
      <c r="P221" s="278">
        <f t="shared" si="166"/>
        <v>30954820.425523225</v>
      </c>
      <c r="Q221" s="75">
        <f t="shared" si="167"/>
        <v>29156510.647200003</v>
      </c>
      <c r="R221" s="278">
        <f t="shared" si="167"/>
        <v>30954820.425523225</v>
      </c>
      <c r="S221" s="278">
        <f t="shared" si="168"/>
        <v>32864046.016027961</v>
      </c>
      <c r="T221" s="278"/>
      <c r="U221" s="278">
        <f t="shared" si="169"/>
        <v>1802972257.9559672</v>
      </c>
      <c r="V221" s="278">
        <f t="shared" si="170"/>
        <v>2032237806.7821703</v>
      </c>
      <c r="W221" s="278">
        <f t="shared" si="171"/>
        <v>2157581787.8928003</v>
      </c>
      <c r="X221" s="75">
        <f t="shared" si="172"/>
        <v>2290656711.4887185</v>
      </c>
      <c r="Y221" s="75">
        <f t="shared" si="173"/>
        <v>2157581787.8928003</v>
      </c>
      <c r="Z221" s="278">
        <f t="shared" si="174"/>
        <v>2290656711.4887185</v>
      </c>
      <c r="AA221" s="278">
        <f t="shared" si="183"/>
        <v>2431939405.186069</v>
      </c>
      <c r="AB221" s="278"/>
      <c r="AC221" s="216" t="str">
        <f t="shared" si="175"/>
        <v>BERTAHAP</v>
      </c>
      <c r="AD221" s="296">
        <f t="shared" si="176"/>
        <v>0</v>
      </c>
      <c r="AE221" s="297">
        <v>2</v>
      </c>
      <c r="AF221" s="298"/>
      <c r="AG221" s="278" t="e">
        <f>IF(AF221&gt;#REF!,"LB","KR")</f>
        <v>#REF!</v>
      </c>
      <c r="AH221" s="298">
        <f t="shared" si="194"/>
        <v>1983270000</v>
      </c>
      <c r="AI221" s="298">
        <f t="shared" si="194"/>
        <v>2235462000</v>
      </c>
      <c r="AJ221" s="298">
        <f t="shared" si="194"/>
        <v>2373340000</v>
      </c>
      <c r="AK221" s="299">
        <f t="shared" si="192"/>
        <v>2519723000</v>
      </c>
      <c r="AL221" s="299">
        <f t="shared" si="192"/>
        <v>2373340000</v>
      </c>
      <c r="AM221" s="298">
        <f t="shared" si="192"/>
        <v>2519723000</v>
      </c>
      <c r="AN221" s="298">
        <f t="shared" si="192"/>
        <v>2675134000</v>
      </c>
      <c r="AO221" s="26"/>
      <c r="AP221" s="26"/>
      <c r="AQ221" s="300">
        <f t="shared" si="177"/>
        <v>-1248563.1177999973</v>
      </c>
      <c r="AR221" s="301"/>
      <c r="AS221" s="136"/>
      <c r="AT221" s="136"/>
      <c r="AU221" s="13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  <c r="BJ221" s="26"/>
      <c r="BK221" s="26"/>
      <c r="BL221" s="26"/>
      <c r="BM221" s="26"/>
      <c r="BN221" s="26"/>
      <c r="BO221" s="26"/>
      <c r="BP221" s="26"/>
      <c r="BQ221" s="26"/>
      <c r="BR221" s="26"/>
      <c r="BS221" s="346"/>
      <c r="BT221" s="26"/>
      <c r="BU221" s="26"/>
      <c r="BV221" s="301"/>
      <c r="BW221" s="26"/>
      <c r="BX221" s="26"/>
      <c r="BY221" s="26"/>
      <c r="BZ221" s="26"/>
      <c r="CA221" s="26"/>
      <c r="CB221" s="26"/>
      <c r="CC221" s="26"/>
      <c r="CD221" s="26"/>
      <c r="CE221" s="26"/>
      <c r="CF221" s="269">
        <f t="shared" si="184"/>
        <v>2515741000</v>
      </c>
      <c r="CG221" s="229">
        <f t="shared" si="184"/>
        <v>2670907000</v>
      </c>
      <c r="CH221" s="45">
        <f t="shared" si="178"/>
        <v>37736115</v>
      </c>
      <c r="CI221" s="45">
        <f t="shared" si="179"/>
        <v>26709070</v>
      </c>
      <c r="CJ221" s="48">
        <f t="shared" si="180"/>
        <v>59333500</v>
      </c>
      <c r="CK221" s="308">
        <f t="shared" si="181"/>
        <v>52494229.166666664</v>
      </c>
    </row>
    <row r="222" spans="1:89" x14ac:dyDescent="0.2">
      <c r="A222" s="3">
        <f t="shared" si="182"/>
        <v>183</v>
      </c>
      <c r="B222" s="288">
        <v>2</v>
      </c>
      <c r="C222" s="289" t="s">
        <v>184</v>
      </c>
      <c r="D222" s="290" t="s">
        <v>31</v>
      </c>
      <c r="E222" s="291"/>
      <c r="F222" s="267" t="s">
        <v>55</v>
      </c>
      <c r="G222" s="292">
        <f t="shared" si="157"/>
        <v>85</v>
      </c>
      <c r="H222" s="292">
        <f t="shared" si="158"/>
        <v>74</v>
      </c>
      <c r="I222" s="293">
        <f t="shared" si="159"/>
        <v>26966806</v>
      </c>
      <c r="J222" s="293">
        <f t="shared" si="160"/>
        <v>1</v>
      </c>
      <c r="K222" s="294">
        <f t="shared" si="161"/>
        <v>1.06</v>
      </c>
      <c r="L222" s="295">
        <f t="shared" si="215"/>
        <v>1.02</v>
      </c>
      <c r="M222" s="278">
        <f t="shared" si="163"/>
        <v>24364489.972377934</v>
      </c>
      <c r="N222" s="278">
        <f t="shared" si="164"/>
        <v>27462673.064623922</v>
      </c>
      <c r="O222" s="278">
        <f t="shared" si="165"/>
        <v>29156510.647200003</v>
      </c>
      <c r="P222" s="278">
        <f t="shared" si="166"/>
        <v>30954820.425523225</v>
      </c>
      <c r="Q222" s="75">
        <f t="shared" si="167"/>
        <v>29156510.647200003</v>
      </c>
      <c r="R222" s="278">
        <f t="shared" si="167"/>
        <v>30954820.425523225</v>
      </c>
      <c r="S222" s="278">
        <f t="shared" si="168"/>
        <v>32864046.016027961</v>
      </c>
      <c r="T222" s="278"/>
      <c r="U222" s="278">
        <f t="shared" si="169"/>
        <v>1802972257.9559672</v>
      </c>
      <c r="V222" s="278">
        <f t="shared" si="170"/>
        <v>2032237806.7821703</v>
      </c>
      <c r="W222" s="278">
        <f t="shared" si="171"/>
        <v>2157581787.8928003</v>
      </c>
      <c r="X222" s="75">
        <f t="shared" si="172"/>
        <v>2290656711.4887185</v>
      </c>
      <c r="Y222" s="75">
        <f t="shared" si="173"/>
        <v>2157581787.8928003</v>
      </c>
      <c r="Z222" s="278">
        <f t="shared" si="174"/>
        <v>2290656711.4887185</v>
      </c>
      <c r="AA222" s="278">
        <f t="shared" si="183"/>
        <v>2431939405.186069</v>
      </c>
      <c r="AB222" s="278"/>
      <c r="AC222" s="216" t="str">
        <f t="shared" si="175"/>
        <v>BERTAHAP</v>
      </c>
      <c r="AD222" s="296">
        <f t="shared" si="176"/>
        <v>0</v>
      </c>
      <c r="AE222" s="297">
        <v>2</v>
      </c>
      <c r="AF222" s="298"/>
      <c r="AG222" s="278" t="e">
        <f>IF(AF222&gt;#REF!,"LB","KR")</f>
        <v>#REF!</v>
      </c>
      <c r="AH222" s="298">
        <f t="shared" si="194"/>
        <v>1983270000</v>
      </c>
      <c r="AI222" s="298">
        <f t="shared" si="194"/>
        <v>2235462000</v>
      </c>
      <c r="AJ222" s="298">
        <f t="shared" si="194"/>
        <v>2373340000</v>
      </c>
      <c r="AK222" s="299">
        <f t="shared" si="192"/>
        <v>2519723000</v>
      </c>
      <c r="AL222" s="299">
        <f t="shared" si="192"/>
        <v>2373340000</v>
      </c>
      <c r="AM222" s="298">
        <f t="shared" si="192"/>
        <v>2519723000</v>
      </c>
      <c r="AN222" s="298">
        <f t="shared" si="192"/>
        <v>2675134000</v>
      </c>
      <c r="AO222" s="26"/>
      <c r="AP222" s="26"/>
      <c r="AQ222" s="300">
        <f t="shared" si="177"/>
        <v>-1248563.1177999973</v>
      </c>
      <c r="AR222" s="301"/>
      <c r="AS222" s="136"/>
      <c r="AT222" s="136"/>
      <c r="AU222" s="13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  <c r="BJ222" s="26"/>
      <c r="BK222" s="26"/>
      <c r="BL222" s="26"/>
      <c r="BM222" s="26"/>
      <c r="BN222" s="26"/>
      <c r="BO222" s="26"/>
      <c r="BP222" s="26"/>
      <c r="BQ222" s="26"/>
      <c r="BR222" s="26"/>
      <c r="BS222" s="346"/>
      <c r="BT222" s="26"/>
      <c r="BU222" s="26"/>
      <c r="BV222" s="301"/>
      <c r="BW222" s="26"/>
      <c r="BX222" s="26"/>
      <c r="BY222" s="26"/>
      <c r="BZ222" s="26"/>
      <c r="CA222" s="26"/>
      <c r="CB222" s="26"/>
      <c r="CC222" s="26"/>
      <c r="CD222" s="26"/>
      <c r="CE222" s="26"/>
      <c r="CF222" s="269">
        <f t="shared" si="184"/>
        <v>2515741000</v>
      </c>
      <c r="CG222" s="229">
        <f t="shared" si="184"/>
        <v>2670907000</v>
      </c>
      <c r="CH222" s="45">
        <f t="shared" si="178"/>
        <v>37736115</v>
      </c>
      <c r="CI222" s="45">
        <f t="shared" si="179"/>
        <v>26709070</v>
      </c>
      <c r="CJ222" s="48">
        <f t="shared" si="180"/>
        <v>59333500</v>
      </c>
      <c r="CK222" s="308">
        <f t="shared" si="181"/>
        <v>52494229.166666664</v>
      </c>
    </row>
    <row r="223" spans="1:89" x14ac:dyDescent="0.2">
      <c r="A223" s="3">
        <f t="shared" si="182"/>
        <v>184</v>
      </c>
      <c r="B223" s="288">
        <v>3</v>
      </c>
      <c r="C223" s="289" t="s">
        <v>184</v>
      </c>
      <c r="D223" s="290" t="s">
        <v>37</v>
      </c>
      <c r="E223" s="291"/>
      <c r="F223" s="267" t="s">
        <v>57</v>
      </c>
      <c r="G223" s="292">
        <f t="shared" si="157"/>
        <v>101</v>
      </c>
      <c r="H223" s="292">
        <f t="shared" si="158"/>
        <v>90</v>
      </c>
      <c r="I223" s="293">
        <f t="shared" si="159"/>
        <v>26966806</v>
      </c>
      <c r="J223" s="293">
        <f t="shared" si="160"/>
        <v>1</v>
      </c>
      <c r="K223" s="294">
        <f t="shared" si="161"/>
        <v>1.06</v>
      </c>
      <c r="L223" s="295">
        <f t="shared" si="215"/>
        <v>1.02</v>
      </c>
      <c r="M223" s="278">
        <f t="shared" si="163"/>
        <v>24364489.972377934</v>
      </c>
      <c r="N223" s="278">
        <f t="shared" si="164"/>
        <v>27462673.064623922</v>
      </c>
      <c r="O223" s="278">
        <f t="shared" si="165"/>
        <v>29156510.647200003</v>
      </c>
      <c r="P223" s="278">
        <f t="shared" si="166"/>
        <v>30954820.425523225</v>
      </c>
      <c r="Q223" s="75">
        <f t="shared" si="167"/>
        <v>29156510.647200003</v>
      </c>
      <c r="R223" s="278">
        <f t="shared" si="167"/>
        <v>30954820.425523225</v>
      </c>
      <c r="S223" s="278">
        <f t="shared" si="168"/>
        <v>32864046.016027961</v>
      </c>
      <c r="T223" s="278"/>
      <c r="U223" s="278">
        <f t="shared" si="169"/>
        <v>2192804097.5140142</v>
      </c>
      <c r="V223" s="278">
        <f t="shared" si="170"/>
        <v>2471640575.816153</v>
      </c>
      <c r="W223" s="278">
        <f t="shared" si="171"/>
        <v>2624085958.2480001</v>
      </c>
      <c r="X223" s="75">
        <f t="shared" si="172"/>
        <v>2785933838.2970901</v>
      </c>
      <c r="Y223" s="75">
        <f t="shared" si="173"/>
        <v>2624085958.2480001</v>
      </c>
      <c r="Z223" s="278">
        <f t="shared" si="174"/>
        <v>2785933838.2970901</v>
      </c>
      <c r="AA223" s="278">
        <f t="shared" si="183"/>
        <v>2957764141.4425163</v>
      </c>
      <c r="AB223" s="278"/>
      <c r="AC223" s="216" t="str">
        <f t="shared" si="175"/>
        <v>BERTAHAP</v>
      </c>
      <c r="AD223" s="296">
        <f t="shared" si="176"/>
        <v>0</v>
      </c>
      <c r="AE223" s="297">
        <v>2</v>
      </c>
      <c r="AF223" s="298"/>
      <c r="AG223" s="278" t="e">
        <f>IF(AF223&gt;#REF!,"LB","KR")</f>
        <v>#REF!</v>
      </c>
      <c r="AH223" s="298">
        <f t="shared" si="194"/>
        <v>2412085000</v>
      </c>
      <c r="AI223" s="298">
        <f t="shared" si="194"/>
        <v>2718805000</v>
      </c>
      <c r="AJ223" s="298">
        <f t="shared" si="194"/>
        <v>2886495000</v>
      </c>
      <c r="AK223" s="299">
        <f t="shared" si="192"/>
        <v>3064528000</v>
      </c>
      <c r="AL223" s="299">
        <f t="shared" si="192"/>
        <v>2886495000</v>
      </c>
      <c r="AM223" s="298">
        <f t="shared" si="192"/>
        <v>3064528000</v>
      </c>
      <c r="AN223" s="298">
        <f t="shared" si="192"/>
        <v>3253541000</v>
      </c>
      <c r="AO223" s="26"/>
      <c r="AP223" s="26"/>
      <c r="AQ223" s="300">
        <f t="shared" si="177"/>
        <v>-1248563.1177999973</v>
      </c>
      <c r="AR223" s="301"/>
      <c r="AS223" s="136"/>
      <c r="AT223" s="136"/>
      <c r="AU223" s="13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  <c r="BJ223" s="26"/>
      <c r="BK223" s="26"/>
      <c r="BL223" s="26"/>
      <c r="BM223" s="26"/>
      <c r="BN223" s="26"/>
      <c r="BO223" s="26"/>
      <c r="BP223" s="26"/>
      <c r="BQ223" s="26"/>
      <c r="BR223" s="26"/>
      <c r="BS223" s="346"/>
      <c r="BT223" s="26"/>
      <c r="BU223" s="26"/>
      <c r="BV223" s="301"/>
      <c r="BW223" s="26"/>
      <c r="BX223" s="26"/>
      <c r="BY223" s="26"/>
      <c r="BZ223" s="26"/>
      <c r="CA223" s="26"/>
      <c r="CB223" s="26"/>
      <c r="CC223" s="26"/>
      <c r="CD223" s="26"/>
      <c r="CE223" s="26"/>
      <c r="CF223" s="269">
        <f t="shared" si="184"/>
        <v>3059685000</v>
      </c>
      <c r="CG223" s="229">
        <f t="shared" si="184"/>
        <v>3248400000</v>
      </c>
      <c r="CH223" s="45">
        <f t="shared" si="178"/>
        <v>45895275</v>
      </c>
      <c r="CI223" s="45">
        <f t="shared" si="179"/>
        <v>32484000</v>
      </c>
      <c r="CJ223" s="48">
        <f t="shared" si="180"/>
        <v>72162375</v>
      </c>
      <c r="CK223" s="308">
        <f t="shared" si="181"/>
        <v>63844333.333333336</v>
      </c>
    </row>
    <row r="224" spans="1:89" x14ac:dyDescent="0.2">
      <c r="A224" s="3">
        <f t="shared" si="182"/>
        <v>185</v>
      </c>
      <c r="B224" s="288">
        <v>4</v>
      </c>
      <c r="C224" s="289" t="s">
        <v>184</v>
      </c>
      <c r="D224" s="290" t="s">
        <v>43</v>
      </c>
      <c r="E224" s="291"/>
      <c r="F224" s="267" t="s">
        <v>59</v>
      </c>
      <c r="G224" s="292">
        <f t="shared" si="157"/>
        <v>101</v>
      </c>
      <c r="H224" s="292">
        <f t="shared" si="158"/>
        <v>90</v>
      </c>
      <c r="I224" s="293">
        <f t="shared" si="159"/>
        <v>26966806</v>
      </c>
      <c r="J224" s="293">
        <f t="shared" si="160"/>
        <v>1</v>
      </c>
      <c r="K224" s="294">
        <f t="shared" si="161"/>
        <v>1.06</v>
      </c>
      <c r="L224" s="295">
        <f t="shared" si="215"/>
        <v>1.02</v>
      </c>
      <c r="M224" s="278">
        <f t="shared" si="163"/>
        <v>24364489.972377934</v>
      </c>
      <c r="N224" s="278">
        <f t="shared" si="164"/>
        <v>27462673.064623922</v>
      </c>
      <c r="O224" s="278">
        <f t="shared" si="165"/>
        <v>29156510.647200003</v>
      </c>
      <c r="P224" s="278">
        <f t="shared" si="166"/>
        <v>30954820.425523225</v>
      </c>
      <c r="Q224" s="75">
        <f t="shared" si="167"/>
        <v>29156510.647200003</v>
      </c>
      <c r="R224" s="278">
        <f t="shared" si="167"/>
        <v>30954820.425523225</v>
      </c>
      <c r="S224" s="278">
        <f t="shared" si="168"/>
        <v>32864046.016027961</v>
      </c>
      <c r="T224" s="278"/>
      <c r="U224" s="278">
        <f t="shared" si="169"/>
        <v>2192804097.5140142</v>
      </c>
      <c r="V224" s="278">
        <f t="shared" si="170"/>
        <v>2471640575.816153</v>
      </c>
      <c r="W224" s="278">
        <f t="shared" si="171"/>
        <v>2624085958.2480001</v>
      </c>
      <c r="X224" s="75">
        <f t="shared" si="172"/>
        <v>2785933838.2970901</v>
      </c>
      <c r="Y224" s="75">
        <f t="shared" si="173"/>
        <v>2624085958.2480001</v>
      </c>
      <c r="Z224" s="278">
        <f t="shared" si="174"/>
        <v>2785933838.2970901</v>
      </c>
      <c r="AA224" s="278">
        <f t="shared" si="183"/>
        <v>2957764141.4425163</v>
      </c>
      <c r="AB224" s="278"/>
      <c r="AC224" s="216" t="str">
        <f t="shared" si="175"/>
        <v>BERTAHAP</v>
      </c>
      <c r="AD224" s="296">
        <f t="shared" si="176"/>
        <v>0</v>
      </c>
      <c r="AE224" s="297">
        <v>2</v>
      </c>
      <c r="AF224" s="298"/>
      <c r="AG224" s="278" t="e">
        <f>IF(AF224&gt;#REF!,"LB","KR")</f>
        <v>#REF!</v>
      </c>
      <c r="AH224" s="298">
        <f t="shared" si="194"/>
        <v>2412085000</v>
      </c>
      <c r="AI224" s="298">
        <f t="shared" si="194"/>
        <v>2718805000</v>
      </c>
      <c r="AJ224" s="298">
        <f t="shared" si="194"/>
        <v>2886495000</v>
      </c>
      <c r="AK224" s="299">
        <f t="shared" si="192"/>
        <v>3064528000</v>
      </c>
      <c r="AL224" s="299">
        <f t="shared" si="192"/>
        <v>2886495000</v>
      </c>
      <c r="AM224" s="298">
        <f t="shared" si="192"/>
        <v>3064528000</v>
      </c>
      <c r="AN224" s="298">
        <f t="shared" si="192"/>
        <v>3253541000</v>
      </c>
      <c r="AO224" s="26"/>
      <c r="AP224" s="26"/>
      <c r="AQ224" s="300">
        <f t="shared" si="177"/>
        <v>-1248563.1177999973</v>
      </c>
      <c r="AR224" s="301"/>
      <c r="AS224" s="136"/>
      <c r="AT224" s="136"/>
      <c r="AU224" s="13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  <c r="BJ224" s="26"/>
      <c r="BK224" s="26"/>
      <c r="BL224" s="26"/>
      <c r="BM224" s="26"/>
      <c r="BN224" s="26"/>
      <c r="BO224" s="26"/>
      <c r="BP224" s="26"/>
      <c r="BQ224" s="26"/>
      <c r="BR224" s="26"/>
      <c r="BS224" s="346"/>
      <c r="BT224" s="26"/>
      <c r="BU224" s="26"/>
      <c r="BV224" s="301"/>
      <c r="BW224" s="26"/>
      <c r="BX224" s="26"/>
      <c r="BY224" s="26"/>
      <c r="BZ224" s="26"/>
      <c r="CA224" s="26"/>
      <c r="CB224" s="26"/>
      <c r="CC224" s="26"/>
      <c r="CD224" s="26"/>
      <c r="CE224" s="26"/>
      <c r="CF224" s="269">
        <f t="shared" si="184"/>
        <v>3059685000</v>
      </c>
      <c r="CG224" s="229">
        <f t="shared" si="184"/>
        <v>3248400000</v>
      </c>
      <c r="CH224" s="45">
        <f t="shared" si="178"/>
        <v>45895275</v>
      </c>
      <c r="CI224" s="45">
        <f t="shared" si="179"/>
        <v>32484000</v>
      </c>
      <c r="CJ224" s="48">
        <f t="shared" si="180"/>
        <v>72162375</v>
      </c>
      <c r="CK224" s="308">
        <f t="shared" si="181"/>
        <v>63844333.333333336</v>
      </c>
    </row>
    <row r="225" spans="1:89" x14ac:dyDescent="0.2">
      <c r="A225" s="3">
        <f t="shared" si="182"/>
        <v>186</v>
      </c>
      <c r="B225" s="288">
        <v>5</v>
      </c>
      <c r="C225" s="289" t="s">
        <v>184</v>
      </c>
      <c r="D225" s="288">
        <v>11</v>
      </c>
      <c r="E225" s="291"/>
      <c r="F225" s="267" t="s">
        <v>61</v>
      </c>
      <c r="G225" s="292">
        <f t="shared" si="157"/>
        <v>101</v>
      </c>
      <c r="H225" s="292">
        <f t="shared" si="158"/>
        <v>90</v>
      </c>
      <c r="I225" s="293">
        <f t="shared" si="159"/>
        <v>26966806</v>
      </c>
      <c r="J225" s="293">
        <f t="shared" si="160"/>
        <v>1</v>
      </c>
      <c r="K225" s="294">
        <f t="shared" si="161"/>
        <v>1.06</v>
      </c>
      <c r="L225" s="295">
        <f t="shared" si="215"/>
        <v>1.02</v>
      </c>
      <c r="M225" s="278">
        <f t="shared" si="163"/>
        <v>24364489.972377934</v>
      </c>
      <c r="N225" s="278">
        <f t="shared" si="164"/>
        <v>27462673.064623922</v>
      </c>
      <c r="O225" s="278">
        <f t="shared" si="165"/>
        <v>29156510.647200003</v>
      </c>
      <c r="P225" s="278">
        <f t="shared" si="166"/>
        <v>30954820.425523225</v>
      </c>
      <c r="Q225" s="75">
        <f t="shared" si="167"/>
        <v>29156510.647200003</v>
      </c>
      <c r="R225" s="278">
        <f t="shared" si="167"/>
        <v>30954820.425523225</v>
      </c>
      <c r="S225" s="278">
        <f t="shared" si="168"/>
        <v>32864046.016027961</v>
      </c>
      <c r="T225" s="278"/>
      <c r="U225" s="278">
        <f t="shared" si="169"/>
        <v>2192804097.5140142</v>
      </c>
      <c r="V225" s="278">
        <f t="shared" si="170"/>
        <v>2471640575.816153</v>
      </c>
      <c r="W225" s="278">
        <f t="shared" si="171"/>
        <v>2624085958.2480001</v>
      </c>
      <c r="X225" s="75">
        <f t="shared" si="172"/>
        <v>2785933838.2970901</v>
      </c>
      <c r="Y225" s="75">
        <f t="shared" si="173"/>
        <v>2624085958.2480001</v>
      </c>
      <c r="Z225" s="278">
        <f t="shared" si="174"/>
        <v>2785933838.2970901</v>
      </c>
      <c r="AA225" s="278">
        <f t="shared" si="183"/>
        <v>2957764141.4425163</v>
      </c>
      <c r="AB225" s="278"/>
      <c r="AC225" s="216" t="str">
        <f t="shared" si="175"/>
        <v>BERTAHAP</v>
      </c>
      <c r="AD225" s="296">
        <f t="shared" si="176"/>
        <v>0</v>
      </c>
      <c r="AE225" s="297">
        <v>2</v>
      </c>
      <c r="AF225" s="298"/>
      <c r="AG225" s="278" t="e">
        <f>IF(AF225&gt;#REF!,"LB","KR")</f>
        <v>#REF!</v>
      </c>
      <c r="AH225" s="298">
        <f t="shared" si="194"/>
        <v>2412085000</v>
      </c>
      <c r="AI225" s="298">
        <f t="shared" si="194"/>
        <v>2718805000</v>
      </c>
      <c r="AJ225" s="298">
        <f t="shared" si="194"/>
        <v>2886495000</v>
      </c>
      <c r="AK225" s="299">
        <f t="shared" si="192"/>
        <v>3064528000</v>
      </c>
      <c r="AL225" s="299">
        <f t="shared" si="192"/>
        <v>2886495000</v>
      </c>
      <c r="AM225" s="298">
        <f t="shared" si="192"/>
        <v>3064528000</v>
      </c>
      <c r="AN225" s="298">
        <f t="shared" si="192"/>
        <v>3253541000</v>
      </c>
      <c r="AO225" s="26"/>
      <c r="AP225" s="26"/>
      <c r="AQ225" s="300">
        <f t="shared" si="177"/>
        <v>-1248563.1177999973</v>
      </c>
      <c r="AR225" s="301"/>
      <c r="AS225" s="136"/>
      <c r="AT225" s="136"/>
      <c r="AU225" s="13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  <c r="BJ225" s="26"/>
      <c r="BK225" s="26"/>
      <c r="BL225" s="26"/>
      <c r="BM225" s="26"/>
      <c r="BN225" s="26"/>
      <c r="BO225" s="26"/>
      <c r="BP225" s="26"/>
      <c r="BQ225" s="26"/>
      <c r="BR225" s="26"/>
      <c r="BS225" s="346"/>
      <c r="BT225" s="26"/>
      <c r="BU225" s="26"/>
      <c r="BV225" s="301"/>
      <c r="BW225" s="26"/>
      <c r="BX225" s="26"/>
      <c r="BY225" s="26"/>
      <c r="BZ225" s="26"/>
      <c r="CA225" s="26"/>
      <c r="CB225" s="26"/>
      <c r="CC225" s="26"/>
      <c r="CD225" s="26"/>
      <c r="CE225" s="26"/>
      <c r="CF225" s="269">
        <f t="shared" si="184"/>
        <v>3059685000</v>
      </c>
      <c r="CG225" s="229">
        <f t="shared" si="184"/>
        <v>3248400000</v>
      </c>
      <c r="CH225" s="45">
        <f t="shared" si="178"/>
        <v>45895275</v>
      </c>
      <c r="CI225" s="45">
        <f t="shared" si="179"/>
        <v>32484000</v>
      </c>
      <c r="CJ225" s="48">
        <f t="shared" si="180"/>
        <v>72162375</v>
      </c>
      <c r="CK225" s="308">
        <f t="shared" si="181"/>
        <v>63844333.333333336</v>
      </c>
    </row>
    <row r="226" spans="1:89" x14ac:dyDescent="0.2">
      <c r="A226" s="3">
        <f t="shared" si="182"/>
        <v>187</v>
      </c>
      <c r="B226" s="288">
        <v>6</v>
      </c>
      <c r="C226" s="289" t="s">
        <v>184</v>
      </c>
      <c r="D226" s="288">
        <v>15</v>
      </c>
      <c r="E226" s="291"/>
      <c r="F226" s="267" t="s">
        <v>63</v>
      </c>
      <c r="G226" s="292">
        <f t="shared" si="157"/>
        <v>101</v>
      </c>
      <c r="H226" s="292">
        <f t="shared" si="158"/>
        <v>90</v>
      </c>
      <c r="I226" s="293">
        <f t="shared" si="159"/>
        <v>26966806</v>
      </c>
      <c r="J226" s="293">
        <f t="shared" si="160"/>
        <v>1</v>
      </c>
      <c r="K226" s="294">
        <f t="shared" si="161"/>
        <v>1.06</v>
      </c>
      <c r="L226" s="295">
        <f t="shared" si="215"/>
        <v>1.02</v>
      </c>
      <c r="M226" s="278">
        <f t="shared" si="163"/>
        <v>24364489.972377934</v>
      </c>
      <c r="N226" s="278">
        <f t="shared" si="164"/>
        <v>27462673.064623922</v>
      </c>
      <c r="O226" s="278">
        <f t="shared" si="165"/>
        <v>29156510.647200003</v>
      </c>
      <c r="P226" s="278">
        <f t="shared" si="166"/>
        <v>30954820.425523225</v>
      </c>
      <c r="Q226" s="75">
        <f t="shared" si="167"/>
        <v>29156510.647200003</v>
      </c>
      <c r="R226" s="278">
        <f t="shared" si="167"/>
        <v>30954820.425523225</v>
      </c>
      <c r="S226" s="278">
        <f t="shared" si="168"/>
        <v>32864046.016027961</v>
      </c>
      <c r="T226" s="278"/>
      <c r="U226" s="278">
        <f t="shared" si="169"/>
        <v>2192804097.5140142</v>
      </c>
      <c r="V226" s="278">
        <f t="shared" si="170"/>
        <v>2471640575.816153</v>
      </c>
      <c r="W226" s="278">
        <f t="shared" si="171"/>
        <v>2624085958.2480001</v>
      </c>
      <c r="X226" s="75">
        <f t="shared" si="172"/>
        <v>2785933838.2970901</v>
      </c>
      <c r="Y226" s="75">
        <f t="shared" si="173"/>
        <v>2624085958.2480001</v>
      </c>
      <c r="Z226" s="278">
        <f t="shared" si="174"/>
        <v>2785933838.2970901</v>
      </c>
      <c r="AA226" s="278">
        <f t="shared" si="183"/>
        <v>2957764141.4425163</v>
      </c>
      <c r="AB226" s="278"/>
      <c r="AC226" s="216" t="str">
        <f t="shared" si="175"/>
        <v>BERTAHAP</v>
      </c>
      <c r="AD226" s="296">
        <f t="shared" si="176"/>
        <v>0</v>
      </c>
      <c r="AE226" s="297">
        <v>2</v>
      </c>
      <c r="AF226" s="298"/>
      <c r="AG226" s="278" t="e">
        <f>IF(AF226&gt;#REF!,"LB","KR")</f>
        <v>#REF!</v>
      </c>
      <c r="AH226" s="298">
        <f t="shared" si="194"/>
        <v>2412085000</v>
      </c>
      <c r="AI226" s="298">
        <f t="shared" si="194"/>
        <v>2718805000</v>
      </c>
      <c r="AJ226" s="298">
        <f t="shared" si="194"/>
        <v>2886495000</v>
      </c>
      <c r="AK226" s="299">
        <f t="shared" si="192"/>
        <v>3064528000</v>
      </c>
      <c r="AL226" s="299">
        <f t="shared" si="192"/>
        <v>2886495000</v>
      </c>
      <c r="AM226" s="298">
        <f t="shared" si="192"/>
        <v>3064528000</v>
      </c>
      <c r="AN226" s="298">
        <f t="shared" si="192"/>
        <v>3253541000</v>
      </c>
      <c r="AO226" s="26"/>
      <c r="AP226" s="26"/>
      <c r="AQ226" s="300">
        <f t="shared" si="177"/>
        <v>-1248563.1177999973</v>
      </c>
      <c r="AR226" s="301"/>
      <c r="AS226" s="136"/>
      <c r="AT226" s="136"/>
      <c r="AU226" s="13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  <c r="BJ226" s="26"/>
      <c r="BK226" s="26"/>
      <c r="BL226" s="26"/>
      <c r="BM226" s="26"/>
      <c r="BN226" s="26"/>
      <c r="BO226" s="26"/>
      <c r="BP226" s="26"/>
      <c r="BQ226" s="26"/>
      <c r="BR226" s="26"/>
      <c r="BS226" s="346"/>
      <c r="BT226" s="26"/>
      <c r="BU226" s="26"/>
      <c r="BV226" s="301"/>
      <c r="BW226" s="26"/>
      <c r="BX226" s="26"/>
      <c r="BY226" s="26"/>
      <c r="BZ226" s="26"/>
      <c r="CA226" s="26"/>
      <c r="CB226" s="26"/>
      <c r="CC226" s="26"/>
      <c r="CD226" s="26"/>
      <c r="CE226" s="26"/>
      <c r="CF226" s="269">
        <f t="shared" si="184"/>
        <v>3059685000</v>
      </c>
      <c r="CG226" s="229">
        <f t="shared" si="184"/>
        <v>3248400000</v>
      </c>
      <c r="CH226" s="45">
        <f t="shared" si="178"/>
        <v>45895275</v>
      </c>
      <c r="CI226" s="45">
        <f t="shared" si="179"/>
        <v>32484000</v>
      </c>
      <c r="CJ226" s="48">
        <f t="shared" si="180"/>
        <v>72162375</v>
      </c>
      <c r="CK226" s="308">
        <f t="shared" si="181"/>
        <v>63844333.333333336</v>
      </c>
    </row>
    <row r="227" spans="1:89" x14ac:dyDescent="0.2">
      <c r="A227" s="3">
        <f t="shared" si="182"/>
        <v>188</v>
      </c>
      <c r="B227" s="288">
        <v>7</v>
      </c>
      <c r="C227" s="289" t="s">
        <v>184</v>
      </c>
      <c r="D227" s="288">
        <v>17</v>
      </c>
      <c r="E227" s="291"/>
      <c r="F227" s="267" t="s">
        <v>66</v>
      </c>
      <c r="G227" s="292">
        <f t="shared" si="157"/>
        <v>85</v>
      </c>
      <c r="H227" s="292">
        <f t="shared" si="158"/>
        <v>74</v>
      </c>
      <c r="I227" s="293">
        <f t="shared" si="159"/>
        <v>26966806</v>
      </c>
      <c r="J227" s="293">
        <f t="shared" si="160"/>
        <v>1</v>
      </c>
      <c r="K227" s="294">
        <f t="shared" si="161"/>
        <v>1.06</v>
      </c>
      <c r="L227" s="295">
        <f t="shared" si="215"/>
        <v>1.02</v>
      </c>
      <c r="M227" s="278">
        <f t="shared" si="163"/>
        <v>24364489.972377934</v>
      </c>
      <c r="N227" s="278">
        <f t="shared" si="164"/>
        <v>27462673.064623922</v>
      </c>
      <c r="O227" s="278">
        <f t="shared" si="165"/>
        <v>29156510.647200003</v>
      </c>
      <c r="P227" s="278">
        <f t="shared" si="166"/>
        <v>30954820.425523225</v>
      </c>
      <c r="Q227" s="75">
        <f t="shared" si="167"/>
        <v>29156510.647200003</v>
      </c>
      <c r="R227" s="278">
        <f t="shared" si="167"/>
        <v>30954820.425523225</v>
      </c>
      <c r="S227" s="278">
        <f t="shared" si="168"/>
        <v>32864046.016027961</v>
      </c>
      <c r="T227" s="278"/>
      <c r="U227" s="278">
        <f t="shared" si="169"/>
        <v>1802972257.9559672</v>
      </c>
      <c r="V227" s="278">
        <f t="shared" si="170"/>
        <v>2032237806.7821703</v>
      </c>
      <c r="W227" s="278">
        <f t="shared" si="171"/>
        <v>2157581787.8928003</v>
      </c>
      <c r="X227" s="75">
        <f t="shared" si="172"/>
        <v>2290656711.4887185</v>
      </c>
      <c r="Y227" s="75">
        <f t="shared" si="173"/>
        <v>2157581787.8928003</v>
      </c>
      <c r="Z227" s="278">
        <f t="shared" si="174"/>
        <v>2290656711.4887185</v>
      </c>
      <c r="AA227" s="278">
        <f t="shared" si="183"/>
        <v>2431939405.186069</v>
      </c>
      <c r="AB227" s="278"/>
      <c r="AC227" s="216" t="str">
        <f t="shared" si="175"/>
        <v>BERTAHAP</v>
      </c>
      <c r="AD227" s="296">
        <f t="shared" si="176"/>
        <v>0</v>
      </c>
      <c r="AE227" s="297">
        <v>2</v>
      </c>
      <c r="AF227" s="298"/>
      <c r="AG227" s="278" t="e">
        <f>IF(AF227&gt;#REF!,"LB","KR")</f>
        <v>#REF!</v>
      </c>
      <c r="AH227" s="298">
        <f t="shared" si="194"/>
        <v>1983270000</v>
      </c>
      <c r="AI227" s="298">
        <f t="shared" si="194"/>
        <v>2235462000</v>
      </c>
      <c r="AJ227" s="298">
        <f t="shared" si="194"/>
        <v>2373340000</v>
      </c>
      <c r="AK227" s="299">
        <f t="shared" si="192"/>
        <v>2519723000</v>
      </c>
      <c r="AL227" s="299">
        <f t="shared" si="192"/>
        <v>2373340000</v>
      </c>
      <c r="AM227" s="298">
        <f t="shared" si="192"/>
        <v>2519723000</v>
      </c>
      <c r="AN227" s="298">
        <f t="shared" si="192"/>
        <v>2675134000</v>
      </c>
      <c r="AO227" s="26"/>
      <c r="AP227" s="26"/>
      <c r="AQ227" s="300">
        <f t="shared" si="177"/>
        <v>-1248563.1177999973</v>
      </c>
      <c r="AR227" s="301"/>
      <c r="AS227" s="136"/>
      <c r="AT227" s="136"/>
      <c r="AU227" s="13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  <c r="BJ227" s="26"/>
      <c r="BK227" s="26"/>
      <c r="BL227" s="26"/>
      <c r="BM227" s="26"/>
      <c r="BN227" s="26"/>
      <c r="BO227" s="26"/>
      <c r="BP227" s="26"/>
      <c r="BQ227" s="26"/>
      <c r="BR227" s="26"/>
      <c r="BS227" s="346"/>
      <c r="BT227" s="26"/>
      <c r="BU227" s="26"/>
      <c r="BV227" s="301"/>
      <c r="BW227" s="26"/>
      <c r="BX227" s="26"/>
      <c r="BY227" s="26"/>
      <c r="BZ227" s="26"/>
      <c r="CA227" s="26"/>
      <c r="CB227" s="26"/>
      <c r="CC227" s="26"/>
      <c r="CD227" s="26"/>
      <c r="CE227" s="26"/>
      <c r="CF227" s="269">
        <f t="shared" si="184"/>
        <v>2515741000</v>
      </c>
      <c r="CG227" s="229">
        <f t="shared" si="184"/>
        <v>2670907000</v>
      </c>
      <c r="CH227" s="45">
        <f t="shared" si="178"/>
        <v>37736115</v>
      </c>
      <c r="CI227" s="45">
        <f t="shared" si="179"/>
        <v>26709070</v>
      </c>
      <c r="CJ227" s="48">
        <f t="shared" si="180"/>
        <v>59333500</v>
      </c>
      <c r="CK227" s="308">
        <f t="shared" si="181"/>
        <v>52494229.166666664</v>
      </c>
    </row>
    <row r="228" spans="1:89" x14ac:dyDescent="0.2">
      <c r="A228" s="3">
        <f t="shared" si="182"/>
        <v>189</v>
      </c>
      <c r="B228" s="288">
        <v>8</v>
      </c>
      <c r="C228" s="289" t="s">
        <v>184</v>
      </c>
      <c r="D228" s="288">
        <v>19</v>
      </c>
      <c r="E228" s="291"/>
      <c r="F228" s="267" t="s">
        <v>77</v>
      </c>
      <c r="G228" s="292">
        <f t="shared" si="157"/>
        <v>138</v>
      </c>
      <c r="H228" s="292">
        <f t="shared" si="158"/>
        <v>120</v>
      </c>
      <c r="I228" s="293">
        <f t="shared" si="159"/>
        <v>26966806</v>
      </c>
      <c r="J228" s="293">
        <f t="shared" si="160"/>
        <v>1</v>
      </c>
      <c r="K228" s="294">
        <f t="shared" si="161"/>
        <v>1.06</v>
      </c>
      <c r="L228" s="295">
        <f t="shared" si="215"/>
        <v>1.02</v>
      </c>
      <c r="M228" s="278">
        <f t="shared" si="163"/>
        <v>24364489.972377934</v>
      </c>
      <c r="N228" s="278">
        <f t="shared" si="164"/>
        <v>27462673.064623922</v>
      </c>
      <c r="O228" s="278">
        <f t="shared" si="165"/>
        <v>29156510.647200003</v>
      </c>
      <c r="P228" s="278">
        <f t="shared" si="166"/>
        <v>30954820.425523225</v>
      </c>
      <c r="Q228" s="75">
        <f t="shared" si="167"/>
        <v>29156510.647200003</v>
      </c>
      <c r="R228" s="278">
        <f t="shared" si="167"/>
        <v>30954820.425523225</v>
      </c>
      <c r="S228" s="278">
        <f t="shared" si="168"/>
        <v>32864046.016027961</v>
      </c>
      <c r="T228" s="278"/>
      <c r="U228" s="278">
        <f t="shared" si="169"/>
        <v>2923738796.6853518</v>
      </c>
      <c r="V228" s="278">
        <f t="shared" si="170"/>
        <v>3295520767.7548704</v>
      </c>
      <c r="W228" s="278">
        <f t="shared" si="171"/>
        <v>3498781277.6640005</v>
      </c>
      <c r="X228" s="75">
        <f t="shared" si="172"/>
        <v>3714578451.0627871</v>
      </c>
      <c r="Y228" s="75">
        <f t="shared" si="173"/>
        <v>3498781277.6640005</v>
      </c>
      <c r="Z228" s="278">
        <f t="shared" si="174"/>
        <v>3714578451.0627871</v>
      </c>
      <c r="AA228" s="278">
        <f t="shared" si="183"/>
        <v>3943685521.9233551</v>
      </c>
      <c r="AB228" s="278"/>
      <c r="AC228" s="216" t="str">
        <f t="shared" si="175"/>
        <v>BERTAHAP</v>
      </c>
      <c r="AD228" s="296">
        <f t="shared" si="176"/>
        <v>0</v>
      </c>
      <c r="AE228" s="297">
        <v>2</v>
      </c>
      <c r="AF228" s="298"/>
      <c r="AG228" s="278" t="e">
        <f>IF(AF228&gt;#REF!,"LB","KR")</f>
        <v>#REF!</v>
      </c>
      <c r="AH228" s="298">
        <f t="shared" si="194"/>
        <v>3216113000</v>
      </c>
      <c r="AI228" s="298">
        <f t="shared" si="194"/>
        <v>3625073000</v>
      </c>
      <c r="AJ228" s="298">
        <f t="shared" si="194"/>
        <v>3848660000</v>
      </c>
      <c r="AK228" s="299">
        <f t="shared" si="192"/>
        <v>4086037000</v>
      </c>
      <c r="AL228" s="299">
        <f t="shared" si="192"/>
        <v>3848660000</v>
      </c>
      <c r="AM228" s="298">
        <f t="shared" si="192"/>
        <v>4086037000</v>
      </c>
      <c r="AN228" s="298">
        <f t="shared" si="192"/>
        <v>4338055000</v>
      </c>
      <c r="AO228" s="26"/>
      <c r="AP228" s="26"/>
      <c r="AQ228" s="300">
        <f t="shared" si="177"/>
        <v>-1248563.1177999973</v>
      </c>
      <c r="AR228" s="301"/>
      <c r="AS228" s="136"/>
      <c r="AT228" s="136"/>
      <c r="AU228" s="13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  <c r="BJ228" s="26"/>
      <c r="BK228" s="26"/>
      <c r="BL228" s="26"/>
      <c r="BM228" s="26"/>
      <c r="BN228" s="26"/>
      <c r="BO228" s="26"/>
      <c r="BP228" s="26"/>
      <c r="BQ228" s="26"/>
      <c r="BR228" s="26"/>
      <c r="BS228" s="346"/>
      <c r="BT228" s="26"/>
      <c r="BU228" s="26"/>
      <c r="BV228" s="301"/>
      <c r="BW228" s="26"/>
      <c r="BX228" s="26"/>
      <c r="BY228" s="26"/>
      <c r="BZ228" s="26"/>
      <c r="CA228" s="26"/>
      <c r="CB228" s="26"/>
      <c r="CC228" s="26"/>
      <c r="CD228" s="26"/>
      <c r="CE228" s="26"/>
      <c r="CF228" s="269">
        <f t="shared" si="184"/>
        <v>4079580000</v>
      </c>
      <c r="CG228" s="229">
        <f t="shared" si="184"/>
        <v>4331200000</v>
      </c>
      <c r="CH228" s="45">
        <f t="shared" si="178"/>
        <v>61193700</v>
      </c>
      <c r="CI228" s="45">
        <f t="shared" si="179"/>
        <v>43312000</v>
      </c>
      <c r="CJ228" s="48">
        <f t="shared" si="180"/>
        <v>96216500</v>
      </c>
      <c r="CK228" s="308">
        <f t="shared" si="181"/>
        <v>85125770.833333328</v>
      </c>
    </row>
    <row r="229" spans="1:89" x14ac:dyDescent="0.2">
      <c r="A229" s="3">
        <f t="shared" si="182"/>
        <v>190</v>
      </c>
      <c r="B229" s="288">
        <v>9</v>
      </c>
      <c r="C229" s="289" t="s">
        <v>184</v>
      </c>
      <c r="D229" s="288">
        <v>21</v>
      </c>
      <c r="E229" s="291"/>
      <c r="F229" s="267" t="s">
        <v>83</v>
      </c>
      <c r="G229" s="292">
        <f t="shared" si="157"/>
        <v>132</v>
      </c>
      <c r="H229" s="292">
        <f t="shared" si="158"/>
        <v>112</v>
      </c>
      <c r="I229" s="293">
        <f t="shared" si="159"/>
        <v>26966806</v>
      </c>
      <c r="J229" s="293">
        <f t="shared" si="160"/>
        <v>3</v>
      </c>
      <c r="K229" s="294">
        <f t="shared" si="161"/>
        <v>1.1000000000000001</v>
      </c>
      <c r="L229" s="295">
        <f t="shared" si="215"/>
        <v>1.02</v>
      </c>
      <c r="M229" s="278">
        <f t="shared" si="163"/>
        <v>25283904.688316725</v>
      </c>
      <c r="N229" s="278">
        <f t="shared" si="164"/>
        <v>28499000.350081429</v>
      </c>
      <c r="O229" s="278">
        <f t="shared" si="165"/>
        <v>30256756.332000002</v>
      </c>
      <c r="P229" s="278">
        <f t="shared" si="166"/>
        <v>32122926.856675044</v>
      </c>
      <c r="Q229" s="75">
        <f t="shared" si="167"/>
        <v>30256756.332000002</v>
      </c>
      <c r="R229" s="278">
        <f t="shared" si="167"/>
        <v>32122926.856675044</v>
      </c>
      <c r="S229" s="278">
        <f t="shared" si="168"/>
        <v>34104198.695878074</v>
      </c>
      <c r="T229" s="278"/>
      <c r="U229" s="278">
        <f t="shared" si="169"/>
        <v>2831797325.0914731</v>
      </c>
      <c r="V229" s="278">
        <f t="shared" si="170"/>
        <v>3191888039.2091198</v>
      </c>
      <c r="W229" s="278">
        <f t="shared" si="171"/>
        <v>3388756709.184</v>
      </c>
      <c r="X229" s="75">
        <f t="shared" si="172"/>
        <v>3597767807.9476051</v>
      </c>
      <c r="Y229" s="75">
        <f t="shared" si="173"/>
        <v>3388756709.184</v>
      </c>
      <c r="Z229" s="278">
        <f t="shared" si="174"/>
        <v>3597767807.9476051</v>
      </c>
      <c r="AA229" s="278">
        <f t="shared" si="183"/>
        <v>3819670253.938344</v>
      </c>
      <c r="AB229" s="278"/>
      <c r="AC229" s="216" t="str">
        <f t="shared" si="175"/>
        <v>BERTAHAP</v>
      </c>
      <c r="AD229" s="296">
        <f t="shared" si="176"/>
        <v>0</v>
      </c>
      <c r="AE229" s="297">
        <v>2</v>
      </c>
      <c r="AF229" s="298"/>
      <c r="AG229" s="278" t="e">
        <f>IF(AF229&gt;#REF!,"LB","KR")</f>
        <v>#REF!</v>
      </c>
      <c r="AH229" s="298">
        <f t="shared" si="194"/>
        <v>3114978000</v>
      </c>
      <c r="AI229" s="298">
        <f t="shared" si="194"/>
        <v>3511077000</v>
      </c>
      <c r="AJ229" s="298">
        <f t="shared" si="194"/>
        <v>3727633000</v>
      </c>
      <c r="AK229" s="299">
        <f t="shared" si="192"/>
        <v>3957545000</v>
      </c>
      <c r="AL229" s="299">
        <f t="shared" si="192"/>
        <v>3727633000</v>
      </c>
      <c r="AM229" s="298">
        <f t="shared" si="192"/>
        <v>3957545000</v>
      </c>
      <c r="AN229" s="298">
        <f t="shared" si="192"/>
        <v>4201638000</v>
      </c>
      <c r="AO229" s="26"/>
      <c r="AP229" s="26"/>
      <c r="AQ229" s="300">
        <f t="shared" si="177"/>
        <v>-148317.43299999833</v>
      </c>
      <c r="AR229" s="301"/>
      <c r="AS229" s="136"/>
      <c r="AT229" s="136"/>
      <c r="AU229" s="13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  <c r="BJ229" s="26"/>
      <c r="BK229" s="26"/>
      <c r="BL229" s="26"/>
      <c r="BM229" s="26"/>
      <c r="BN229" s="26"/>
      <c r="BO229" s="26"/>
      <c r="BP229" s="26"/>
      <c r="BQ229" s="26"/>
      <c r="BR229" s="26"/>
      <c r="BS229" s="346"/>
      <c r="BT229" s="26"/>
      <c r="BU229" s="26"/>
      <c r="BV229" s="301"/>
      <c r="BW229" s="26"/>
      <c r="BX229" s="26"/>
      <c r="BY229" s="26"/>
      <c r="BZ229" s="26"/>
      <c r="CA229" s="26"/>
      <c r="CB229" s="26"/>
      <c r="CC229" s="26"/>
      <c r="CD229" s="26"/>
      <c r="CE229" s="26"/>
      <c r="CF229" s="269">
        <f t="shared" si="184"/>
        <v>3951291000</v>
      </c>
      <c r="CG229" s="229">
        <f t="shared" si="184"/>
        <v>4194998000</v>
      </c>
      <c r="CH229" s="45">
        <f t="shared" si="178"/>
        <v>59269365</v>
      </c>
      <c r="CI229" s="45">
        <f t="shared" si="179"/>
        <v>41949980</v>
      </c>
      <c r="CJ229" s="48">
        <f t="shared" si="180"/>
        <v>93190825</v>
      </c>
      <c r="CK229" s="308">
        <f t="shared" si="181"/>
        <v>82448854.166666672</v>
      </c>
    </row>
    <row r="230" spans="1:89" x14ac:dyDescent="0.2">
      <c r="A230" s="3">
        <f t="shared" si="182"/>
        <v>191</v>
      </c>
      <c r="B230" s="288">
        <v>1</v>
      </c>
      <c r="C230" s="289" t="s">
        <v>185</v>
      </c>
      <c r="D230" s="290" t="s">
        <v>28</v>
      </c>
      <c r="E230" s="291"/>
      <c r="F230" s="267" t="s">
        <v>73</v>
      </c>
      <c r="G230" s="292">
        <f t="shared" si="157"/>
        <v>85</v>
      </c>
      <c r="H230" s="292">
        <f t="shared" si="158"/>
        <v>74</v>
      </c>
      <c r="I230" s="293">
        <f t="shared" si="159"/>
        <v>26966806</v>
      </c>
      <c r="J230" s="293">
        <f t="shared" si="160"/>
        <v>1</v>
      </c>
      <c r="K230" s="294">
        <f t="shared" si="161"/>
        <v>1.06</v>
      </c>
      <c r="L230" s="295">
        <f t="shared" si="215"/>
        <v>1.02</v>
      </c>
      <c r="M230" s="278">
        <f t="shared" si="163"/>
        <v>24364489.972377934</v>
      </c>
      <c r="N230" s="278">
        <f t="shared" si="164"/>
        <v>27462673.064623922</v>
      </c>
      <c r="O230" s="278">
        <f t="shared" si="165"/>
        <v>29156510.647200003</v>
      </c>
      <c r="P230" s="278">
        <f t="shared" si="166"/>
        <v>30954820.425523225</v>
      </c>
      <c r="Q230" s="75">
        <f t="shared" si="167"/>
        <v>29156510.647200003</v>
      </c>
      <c r="R230" s="278">
        <f t="shared" si="167"/>
        <v>30954820.425523225</v>
      </c>
      <c r="S230" s="278">
        <f t="shared" si="168"/>
        <v>32864046.016027961</v>
      </c>
      <c r="T230" s="278"/>
      <c r="U230" s="278">
        <f t="shared" si="169"/>
        <v>1802972257.9559672</v>
      </c>
      <c r="V230" s="278">
        <f t="shared" si="170"/>
        <v>2032237806.7821703</v>
      </c>
      <c r="W230" s="278">
        <f t="shared" si="171"/>
        <v>2157581787.8928003</v>
      </c>
      <c r="X230" s="75">
        <f t="shared" si="172"/>
        <v>2290656711.4887185</v>
      </c>
      <c r="Y230" s="75">
        <f t="shared" si="173"/>
        <v>2157581787.8928003</v>
      </c>
      <c r="Z230" s="278">
        <f t="shared" si="174"/>
        <v>2290656711.4887185</v>
      </c>
      <c r="AA230" s="278">
        <f t="shared" si="183"/>
        <v>2431939405.186069</v>
      </c>
      <c r="AB230" s="278"/>
      <c r="AC230" s="216" t="str">
        <f t="shared" si="175"/>
        <v>BERTAHAP</v>
      </c>
      <c r="AD230" s="296">
        <f t="shared" si="176"/>
        <v>0</v>
      </c>
      <c r="AE230" s="297">
        <v>2</v>
      </c>
      <c r="AF230" s="298"/>
      <c r="AG230" s="278" t="e">
        <f>IF(AF230&gt;#REF!,"LB","KR")</f>
        <v>#REF!</v>
      </c>
      <c r="AH230" s="298">
        <f t="shared" si="194"/>
        <v>1983270000</v>
      </c>
      <c r="AI230" s="298">
        <f t="shared" si="194"/>
        <v>2235462000</v>
      </c>
      <c r="AJ230" s="298">
        <f t="shared" si="194"/>
        <v>2373340000</v>
      </c>
      <c r="AK230" s="299">
        <f t="shared" si="192"/>
        <v>2519723000</v>
      </c>
      <c r="AL230" s="299">
        <f t="shared" si="192"/>
        <v>2373340000</v>
      </c>
      <c r="AM230" s="298">
        <f t="shared" si="192"/>
        <v>2519723000</v>
      </c>
      <c r="AN230" s="298">
        <f t="shared" si="192"/>
        <v>2675134000</v>
      </c>
      <c r="AO230" s="26"/>
      <c r="AP230" s="26"/>
      <c r="AQ230" s="300">
        <f t="shared" si="177"/>
        <v>-1248563.1177999973</v>
      </c>
      <c r="AR230" s="301"/>
      <c r="AS230" s="136"/>
      <c r="AT230" s="136"/>
      <c r="AU230" s="13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  <c r="BJ230" s="26"/>
      <c r="BK230" s="26"/>
      <c r="BL230" s="26"/>
      <c r="BM230" s="26"/>
      <c r="BN230" s="26"/>
      <c r="BO230" s="26"/>
      <c r="BP230" s="26"/>
      <c r="BQ230" s="26"/>
      <c r="BR230" s="26"/>
      <c r="BS230" s="346"/>
      <c r="BT230" s="26"/>
      <c r="BU230" s="26"/>
      <c r="BV230" s="301"/>
      <c r="BW230" s="26"/>
      <c r="BX230" s="26"/>
      <c r="BY230" s="26"/>
      <c r="BZ230" s="26"/>
      <c r="CA230" s="26"/>
      <c r="CB230" s="26"/>
      <c r="CC230" s="26"/>
      <c r="CD230" s="26"/>
      <c r="CE230" s="26"/>
      <c r="CF230" s="269">
        <f t="shared" si="184"/>
        <v>2515741000</v>
      </c>
      <c r="CG230" s="229">
        <f t="shared" si="184"/>
        <v>2670907000</v>
      </c>
      <c r="CH230" s="45">
        <f t="shared" si="178"/>
        <v>37736115</v>
      </c>
      <c r="CI230" s="45">
        <f t="shared" si="179"/>
        <v>26709070</v>
      </c>
      <c r="CJ230" s="48">
        <f t="shared" si="180"/>
        <v>59333500</v>
      </c>
      <c r="CK230" s="308">
        <f t="shared" si="181"/>
        <v>52494229.166666664</v>
      </c>
    </row>
    <row r="231" spans="1:89" x14ac:dyDescent="0.2">
      <c r="A231" s="3">
        <f t="shared" si="182"/>
        <v>192</v>
      </c>
      <c r="B231" s="288">
        <v>2</v>
      </c>
      <c r="C231" s="289" t="s">
        <v>185</v>
      </c>
      <c r="D231" s="290" t="s">
        <v>31</v>
      </c>
      <c r="E231" s="291"/>
      <c r="F231" s="267" t="s">
        <v>55</v>
      </c>
      <c r="G231" s="292">
        <f t="shared" si="157"/>
        <v>85</v>
      </c>
      <c r="H231" s="292">
        <f t="shared" si="158"/>
        <v>74</v>
      </c>
      <c r="I231" s="293">
        <f t="shared" si="159"/>
        <v>26966806</v>
      </c>
      <c r="J231" s="293">
        <f t="shared" si="160"/>
        <v>1</v>
      </c>
      <c r="K231" s="294">
        <f t="shared" si="161"/>
        <v>1.06</v>
      </c>
      <c r="L231" s="295">
        <f t="shared" si="215"/>
        <v>1.02</v>
      </c>
      <c r="M231" s="278">
        <f t="shared" si="163"/>
        <v>24364489.972377934</v>
      </c>
      <c r="N231" s="278">
        <f t="shared" si="164"/>
        <v>27462673.064623922</v>
      </c>
      <c r="O231" s="278">
        <f t="shared" si="165"/>
        <v>29156510.647200003</v>
      </c>
      <c r="P231" s="278">
        <f t="shared" si="166"/>
        <v>30954820.425523225</v>
      </c>
      <c r="Q231" s="75">
        <f t="shared" si="167"/>
        <v>29156510.647200003</v>
      </c>
      <c r="R231" s="278">
        <f t="shared" si="167"/>
        <v>30954820.425523225</v>
      </c>
      <c r="S231" s="278">
        <f t="shared" si="168"/>
        <v>32864046.016027961</v>
      </c>
      <c r="T231" s="278"/>
      <c r="U231" s="278">
        <f t="shared" si="169"/>
        <v>1802972257.9559672</v>
      </c>
      <c r="V231" s="278">
        <f t="shared" si="170"/>
        <v>2032237806.7821703</v>
      </c>
      <c r="W231" s="278">
        <f t="shared" si="171"/>
        <v>2157581787.8928003</v>
      </c>
      <c r="X231" s="75">
        <f t="shared" si="172"/>
        <v>2290656711.4887185</v>
      </c>
      <c r="Y231" s="75">
        <f t="shared" si="173"/>
        <v>2157581787.8928003</v>
      </c>
      <c r="Z231" s="278">
        <f t="shared" si="174"/>
        <v>2290656711.4887185</v>
      </c>
      <c r="AA231" s="278">
        <f t="shared" si="183"/>
        <v>2431939405.186069</v>
      </c>
      <c r="AB231" s="278"/>
      <c r="AC231" s="216" t="str">
        <f t="shared" si="175"/>
        <v>BERTAHAP</v>
      </c>
      <c r="AD231" s="296">
        <f t="shared" si="176"/>
        <v>0</v>
      </c>
      <c r="AE231" s="297">
        <v>2</v>
      </c>
      <c r="AF231" s="298"/>
      <c r="AG231" s="278" t="e">
        <f>IF(AF231&gt;#REF!,"LB","KR")</f>
        <v>#REF!</v>
      </c>
      <c r="AH231" s="298">
        <f t="shared" si="194"/>
        <v>1983270000</v>
      </c>
      <c r="AI231" s="298">
        <f t="shared" si="194"/>
        <v>2235462000</v>
      </c>
      <c r="AJ231" s="298">
        <f t="shared" si="194"/>
        <v>2373340000</v>
      </c>
      <c r="AK231" s="299">
        <f t="shared" si="192"/>
        <v>2519723000</v>
      </c>
      <c r="AL231" s="299">
        <f t="shared" si="192"/>
        <v>2373340000</v>
      </c>
      <c r="AM231" s="298">
        <f t="shared" si="192"/>
        <v>2519723000</v>
      </c>
      <c r="AN231" s="298">
        <f t="shared" si="192"/>
        <v>2675134000</v>
      </c>
      <c r="AO231" s="26"/>
      <c r="AP231" s="26"/>
      <c r="AQ231" s="300">
        <f t="shared" si="177"/>
        <v>-1248563.1177999973</v>
      </c>
      <c r="AR231" s="301"/>
      <c r="AS231" s="136"/>
      <c r="AT231" s="136"/>
      <c r="AU231" s="13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  <c r="BJ231" s="26"/>
      <c r="BK231" s="26"/>
      <c r="BL231" s="26"/>
      <c r="BM231" s="26"/>
      <c r="BN231" s="26"/>
      <c r="BO231" s="26"/>
      <c r="BP231" s="26"/>
      <c r="BQ231" s="26"/>
      <c r="BR231" s="26"/>
      <c r="BS231" s="346"/>
      <c r="BT231" s="26"/>
      <c r="BU231" s="26"/>
      <c r="BV231" s="301"/>
      <c r="BW231" s="26"/>
      <c r="BX231" s="26"/>
      <c r="BY231" s="26"/>
      <c r="BZ231" s="26"/>
      <c r="CA231" s="26"/>
      <c r="CB231" s="26"/>
      <c r="CC231" s="26"/>
      <c r="CD231" s="26"/>
      <c r="CE231" s="26"/>
      <c r="CF231" s="269">
        <f t="shared" si="184"/>
        <v>2515741000</v>
      </c>
      <c r="CG231" s="229">
        <f t="shared" si="184"/>
        <v>2670907000</v>
      </c>
      <c r="CH231" s="45">
        <f t="shared" si="178"/>
        <v>37736115</v>
      </c>
      <c r="CI231" s="45">
        <f t="shared" si="179"/>
        <v>26709070</v>
      </c>
      <c r="CJ231" s="48">
        <f t="shared" si="180"/>
        <v>59333500</v>
      </c>
      <c r="CK231" s="308">
        <f t="shared" si="181"/>
        <v>52494229.166666664</v>
      </c>
    </row>
    <row r="232" spans="1:89" x14ac:dyDescent="0.2">
      <c r="A232" s="3">
        <f t="shared" si="182"/>
        <v>193</v>
      </c>
      <c r="B232" s="288">
        <v>3</v>
      </c>
      <c r="C232" s="289" t="s">
        <v>185</v>
      </c>
      <c r="D232" s="290" t="s">
        <v>37</v>
      </c>
      <c r="E232" s="291"/>
      <c r="F232" s="267" t="s">
        <v>57</v>
      </c>
      <c r="G232" s="292">
        <f t="shared" ref="G232:G295" si="216">SUMIF($V$10:$V$28,F232,$AA$10:$AA$28)</f>
        <v>101</v>
      </c>
      <c r="H232" s="292">
        <f t="shared" ref="H232:H295" si="217">SUMIF($V$10:$V$28,F232,$X$10:$X$28)</f>
        <v>90</v>
      </c>
      <c r="I232" s="293">
        <f t="shared" ref="I232:I295" si="218">$I$27</f>
        <v>26966806</v>
      </c>
      <c r="J232" s="293">
        <f t="shared" ref="J232:J295" si="219">SUMIF($AN$4:$AN$22,D232,$AO$4:$AO$22)</f>
        <v>1</v>
      </c>
      <c r="K232" s="294">
        <f t="shared" ref="K232:K295" si="220">IF(J232=$AJ$25,$AI$25,IF(J232=$AJ$26,$AI$26,IF(J232=$AJ$27,$AI$27,IF(J232=$AJ$28,$AI$28,IF(J232=$AJ$29,$AI$29,IF(J232=$AJ$30,$AI$30))))))</f>
        <v>1.06</v>
      </c>
      <c r="L232" s="295">
        <f t="shared" si="215"/>
        <v>1.02</v>
      </c>
      <c r="M232" s="278">
        <f t="shared" ref="M232:M295" si="221">$O232/(1+6%/12)^36</f>
        <v>24364489.972377934</v>
      </c>
      <c r="N232" s="278">
        <f t="shared" ref="N232:N295" si="222">$O232/(1+6%/12)^12</f>
        <v>27462673.064623922</v>
      </c>
      <c r="O232" s="278">
        <f t="shared" ref="O232:O295" si="223">$I$27*K232*L232</f>
        <v>29156510.647200003</v>
      </c>
      <c r="P232" s="278">
        <f t="shared" ref="P232:P295" si="224">$O232*(1+6%/12)^12</f>
        <v>30954820.425523225</v>
      </c>
      <c r="Q232" s="75">
        <f t="shared" ref="Q232:R295" si="225">O232</f>
        <v>29156510.647200003</v>
      </c>
      <c r="R232" s="278">
        <f t="shared" si="225"/>
        <v>30954820.425523225</v>
      </c>
      <c r="S232" s="278">
        <f t="shared" ref="S232:S295" si="226">$O232*(1+6%/12)^24</f>
        <v>32864046.016027961</v>
      </c>
      <c r="T232" s="278"/>
      <c r="U232" s="278">
        <f t="shared" ref="U232:U295" si="227">M232*H232</f>
        <v>2192804097.5140142</v>
      </c>
      <c r="V232" s="278">
        <f t="shared" ref="V232:V295" si="228">N232*H232</f>
        <v>2471640575.816153</v>
      </c>
      <c r="W232" s="278">
        <f t="shared" ref="W232:W295" si="229">O232*H232</f>
        <v>2624085958.2480001</v>
      </c>
      <c r="X232" s="75">
        <f t="shared" ref="X232:X295" si="230">P232*H232</f>
        <v>2785933838.2970901</v>
      </c>
      <c r="Y232" s="75">
        <f t="shared" ref="Y232:Y295" si="231">Q232*H232</f>
        <v>2624085958.2480001</v>
      </c>
      <c r="Z232" s="278">
        <f t="shared" ref="Z232:Z295" si="232">R232*H232</f>
        <v>2785933838.2970901</v>
      </c>
      <c r="AA232" s="278">
        <f t="shared" si="183"/>
        <v>2957764141.4425163</v>
      </c>
      <c r="AB232" s="278"/>
      <c r="AC232" s="216" t="str">
        <f t="shared" ref="AC232:AC295" si="233">IF(AE232=$H$32,$M$32,IF(AE232=$H$33,$M$33,IF(AE232=$H$34,$M$34)))</f>
        <v>BERTAHAP</v>
      </c>
      <c r="AD232" s="296">
        <f t="shared" ref="AD232:AD295" si="234">IF(AC232=$M$32,$N$32,IF(AC232=$M$33,$N$33,$N$34))</f>
        <v>0</v>
      </c>
      <c r="AE232" s="297">
        <v>2</v>
      </c>
      <c r="AF232" s="298"/>
      <c r="AG232" s="278" t="e">
        <f>IF(AF232&gt;#REF!,"LB","KR")</f>
        <v>#REF!</v>
      </c>
      <c r="AH232" s="298">
        <f t="shared" si="194"/>
        <v>2412085000</v>
      </c>
      <c r="AI232" s="298">
        <f t="shared" si="194"/>
        <v>2718805000</v>
      </c>
      <c r="AJ232" s="298">
        <f t="shared" si="194"/>
        <v>2886495000</v>
      </c>
      <c r="AK232" s="299">
        <f t="shared" si="192"/>
        <v>3064528000</v>
      </c>
      <c r="AL232" s="299">
        <f t="shared" si="192"/>
        <v>2886495000</v>
      </c>
      <c r="AM232" s="298">
        <f t="shared" si="192"/>
        <v>3064528000</v>
      </c>
      <c r="AN232" s="298">
        <f t="shared" si="192"/>
        <v>3253541000</v>
      </c>
      <c r="AO232" s="26"/>
      <c r="AP232" s="26"/>
      <c r="AQ232" s="300">
        <f t="shared" ref="AQ232:AQ295" si="235">O232-$O$318</f>
        <v>-1248563.1177999973</v>
      </c>
      <c r="AR232" s="301"/>
      <c r="AS232" s="136"/>
      <c r="AT232" s="136"/>
      <c r="AU232" s="13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  <c r="BJ232" s="26"/>
      <c r="BK232" s="26"/>
      <c r="BL232" s="26"/>
      <c r="BM232" s="26"/>
      <c r="BN232" s="26"/>
      <c r="BO232" s="26"/>
      <c r="BP232" s="26"/>
      <c r="BQ232" s="26"/>
      <c r="BR232" s="26"/>
      <c r="BS232" s="346"/>
      <c r="BT232" s="26"/>
      <c r="BU232" s="26"/>
      <c r="BV232" s="301"/>
      <c r="BW232" s="26"/>
      <c r="BX232" s="26"/>
      <c r="BY232" s="26"/>
      <c r="BZ232" s="26"/>
      <c r="CA232" s="26"/>
      <c r="CB232" s="26"/>
      <c r="CC232" s="26"/>
      <c r="CD232" s="26"/>
      <c r="CE232" s="26"/>
      <c r="CF232" s="269">
        <f t="shared" si="184"/>
        <v>3059685000</v>
      </c>
      <c r="CG232" s="229">
        <f t="shared" si="184"/>
        <v>3248400000</v>
      </c>
      <c r="CH232" s="45">
        <f t="shared" ref="CH232:CH295" si="236">(CF232*90%)*40%/24</f>
        <v>45895275</v>
      </c>
      <c r="CI232" s="45">
        <f t="shared" ref="CI232:CI295" si="237">(CG232*90%)*40%/36</f>
        <v>32484000</v>
      </c>
      <c r="CJ232" s="48">
        <f t="shared" ref="CJ232:CJ295" si="238">(AJ232*90%)/36</f>
        <v>72162375</v>
      </c>
      <c r="CK232" s="308">
        <f t="shared" ref="CK232:CK295" si="239">AK232/48</f>
        <v>63844333.333333336</v>
      </c>
    </row>
    <row r="233" spans="1:89" x14ac:dyDescent="0.2">
      <c r="A233" s="3">
        <f t="shared" ref="A233:A296" si="240">A232+1</f>
        <v>194</v>
      </c>
      <c r="B233" s="288">
        <v>4</v>
      </c>
      <c r="C233" s="289" t="s">
        <v>185</v>
      </c>
      <c r="D233" s="290" t="s">
        <v>43</v>
      </c>
      <c r="E233" s="291"/>
      <c r="F233" s="267" t="s">
        <v>59</v>
      </c>
      <c r="G233" s="292">
        <f t="shared" si="216"/>
        <v>101</v>
      </c>
      <c r="H233" s="292">
        <f t="shared" si="217"/>
        <v>90</v>
      </c>
      <c r="I233" s="293">
        <f t="shared" si="218"/>
        <v>26966806</v>
      </c>
      <c r="J233" s="293">
        <f t="shared" si="219"/>
        <v>1</v>
      </c>
      <c r="K233" s="294">
        <f t="shared" si="220"/>
        <v>1.06</v>
      </c>
      <c r="L233" s="295">
        <f t="shared" si="215"/>
        <v>1.02</v>
      </c>
      <c r="M233" s="278">
        <f t="shared" si="221"/>
        <v>24364489.972377934</v>
      </c>
      <c r="N233" s="278">
        <f t="shared" si="222"/>
        <v>27462673.064623922</v>
      </c>
      <c r="O233" s="278">
        <f t="shared" si="223"/>
        <v>29156510.647200003</v>
      </c>
      <c r="P233" s="278">
        <f t="shared" si="224"/>
        <v>30954820.425523225</v>
      </c>
      <c r="Q233" s="75">
        <f t="shared" si="225"/>
        <v>29156510.647200003</v>
      </c>
      <c r="R233" s="278">
        <f t="shared" si="225"/>
        <v>30954820.425523225</v>
      </c>
      <c r="S233" s="278">
        <f t="shared" si="226"/>
        <v>32864046.016027961</v>
      </c>
      <c r="T233" s="278"/>
      <c r="U233" s="278">
        <f t="shared" si="227"/>
        <v>2192804097.5140142</v>
      </c>
      <c r="V233" s="278">
        <f t="shared" si="228"/>
        <v>2471640575.816153</v>
      </c>
      <c r="W233" s="278">
        <f t="shared" si="229"/>
        <v>2624085958.2480001</v>
      </c>
      <c r="X233" s="75">
        <f t="shared" si="230"/>
        <v>2785933838.2970901</v>
      </c>
      <c r="Y233" s="75">
        <f t="shared" si="231"/>
        <v>2624085958.2480001</v>
      </c>
      <c r="Z233" s="278">
        <f t="shared" si="232"/>
        <v>2785933838.2970901</v>
      </c>
      <c r="AA233" s="278">
        <f t="shared" ref="AA233:AA296" si="241">S233*H233</f>
        <v>2957764141.4425163</v>
      </c>
      <c r="AB233" s="278"/>
      <c r="AC233" s="216" t="str">
        <f t="shared" si="233"/>
        <v>BERTAHAP</v>
      </c>
      <c r="AD233" s="296">
        <f t="shared" si="234"/>
        <v>0</v>
      </c>
      <c r="AE233" s="297">
        <v>2</v>
      </c>
      <c r="AF233" s="298"/>
      <c r="AG233" s="278" t="e">
        <f>IF(AF233&gt;#REF!,"LB","KR")</f>
        <v>#REF!</v>
      </c>
      <c r="AH233" s="298">
        <f t="shared" si="194"/>
        <v>2412085000</v>
      </c>
      <c r="AI233" s="298">
        <f t="shared" si="194"/>
        <v>2718805000</v>
      </c>
      <c r="AJ233" s="298">
        <f t="shared" si="194"/>
        <v>2886495000</v>
      </c>
      <c r="AK233" s="299">
        <f t="shared" si="192"/>
        <v>3064528000</v>
      </c>
      <c r="AL233" s="299">
        <f t="shared" si="192"/>
        <v>2886495000</v>
      </c>
      <c r="AM233" s="298">
        <f t="shared" si="192"/>
        <v>3064528000</v>
      </c>
      <c r="AN233" s="298">
        <f t="shared" si="192"/>
        <v>3253541000</v>
      </c>
      <c r="AO233" s="26"/>
      <c r="AP233" s="26"/>
      <c r="AQ233" s="300">
        <f t="shared" si="235"/>
        <v>-1248563.1177999973</v>
      </c>
      <c r="AR233" s="301"/>
      <c r="AS233" s="136"/>
      <c r="AT233" s="136"/>
      <c r="AU233" s="13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  <c r="BJ233" s="26"/>
      <c r="BK233" s="26"/>
      <c r="BL233" s="26"/>
      <c r="BM233" s="26"/>
      <c r="BN233" s="26"/>
      <c r="BO233" s="26"/>
      <c r="BP233" s="26"/>
      <c r="BQ233" s="26"/>
      <c r="BR233" s="26"/>
      <c r="BS233" s="346"/>
      <c r="BT233" s="26"/>
      <c r="BU233" s="26"/>
      <c r="BV233" s="301"/>
      <c r="BW233" s="26"/>
      <c r="BX233" s="26"/>
      <c r="BY233" s="26"/>
      <c r="BZ233" s="26"/>
      <c r="CA233" s="26"/>
      <c r="CB233" s="26"/>
      <c r="CC233" s="26"/>
      <c r="CD233" s="26"/>
      <c r="CE233" s="26"/>
      <c r="CF233" s="269">
        <f t="shared" ref="CF233:CG296" si="242">ROUNDUP(AJ233+(AJ233*6%),-3)</f>
        <v>3059685000</v>
      </c>
      <c r="CG233" s="229">
        <f t="shared" si="242"/>
        <v>3248400000</v>
      </c>
      <c r="CH233" s="45">
        <f t="shared" si="236"/>
        <v>45895275</v>
      </c>
      <c r="CI233" s="45">
        <f t="shared" si="237"/>
        <v>32484000</v>
      </c>
      <c r="CJ233" s="48">
        <f t="shared" si="238"/>
        <v>72162375</v>
      </c>
      <c r="CK233" s="308">
        <f t="shared" si="239"/>
        <v>63844333.333333336</v>
      </c>
    </row>
    <row r="234" spans="1:89" x14ac:dyDescent="0.2">
      <c r="A234" s="3">
        <f t="shared" si="240"/>
        <v>195</v>
      </c>
      <c r="B234" s="288">
        <v>5</v>
      </c>
      <c r="C234" s="289" t="s">
        <v>185</v>
      </c>
      <c r="D234" s="288">
        <v>11</v>
      </c>
      <c r="E234" s="291"/>
      <c r="F234" s="267" t="s">
        <v>61</v>
      </c>
      <c r="G234" s="292">
        <f t="shared" si="216"/>
        <v>101</v>
      </c>
      <c r="H234" s="292">
        <f t="shared" si="217"/>
        <v>90</v>
      </c>
      <c r="I234" s="293">
        <f t="shared" si="218"/>
        <v>26966806</v>
      </c>
      <c r="J234" s="293">
        <f t="shared" si="219"/>
        <v>1</v>
      </c>
      <c r="K234" s="294">
        <f t="shared" si="220"/>
        <v>1.06</v>
      </c>
      <c r="L234" s="295">
        <f t="shared" si="215"/>
        <v>1.02</v>
      </c>
      <c r="M234" s="278">
        <f t="shared" si="221"/>
        <v>24364489.972377934</v>
      </c>
      <c r="N234" s="278">
        <f t="shared" si="222"/>
        <v>27462673.064623922</v>
      </c>
      <c r="O234" s="278">
        <f t="shared" si="223"/>
        <v>29156510.647200003</v>
      </c>
      <c r="P234" s="278">
        <f t="shared" si="224"/>
        <v>30954820.425523225</v>
      </c>
      <c r="Q234" s="75">
        <f t="shared" si="225"/>
        <v>29156510.647200003</v>
      </c>
      <c r="R234" s="278">
        <f t="shared" si="225"/>
        <v>30954820.425523225</v>
      </c>
      <c r="S234" s="278">
        <f t="shared" si="226"/>
        <v>32864046.016027961</v>
      </c>
      <c r="T234" s="278"/>
      <c r="U234" s="278">
        <f t="shared" si="227"/>
        <v>2192804097.5140142</v>
      </c>
      <c r="V234" s="278">
        <f t="shared" si="228"/>
        <v>2471640575.816153</v>
      </c>
      <c r="W234" s="278">
        <f t="shared" si="229"/>
        <v>2624085958.2480001</v>
      </c>
      <c r="X234" s="75">
        <f t="shared" si="230"/>
        <v>2785933838.2970901</v>
      </c>
      <c r="Y234" s="75">
        <f t="shared" si="231"/>
        <v>2624085958.2480001</v>
      </c>
      <c r="Z234" s="278">
        <f t="shared" si="232"/>
        <v>2785933838.2970901</v>
      </c>
      <c r="AA234" s="278">
        <f t="shared" si="241"/>
        <v>2957764141.4425163</v>
      </c>
      <c r="AB234" s="278"/>
      <c r="AC234" s="216" t="str">
        <f t="shared" si="233"/>
        <v>BERTAHAP</v>
      </c>
      <c r="AD234" s="296">
        <f t="shared" si="234"/>
        <v>0</v>
      </c>
      <c r="AE234" s="297">
        <v>2</v>
      </c>
      <c r="AF234" s="298"/>
      <c r="AG234" s="278" t="e">
        <f>IF(AF234&gt;#REF!,"LB","KR")</f>
        <v>#REF!</v>
      </c>
      <c r="AH234" s="298">
        <f t="shared" si="194"/>
        <v>2412085000</v>
      </c>
      <c r="AI234" s="298">
        <f t="shared" si="194"/>
        <v>2718805000</v>
      </c>
      <c r="AJ234" s="298">
        <f t="shared" si="194"/>
        <v>2886495000</v>
      </c>
      <c r="AK234" s="299">
        <f t="shared" si="192"/>
        <v>3064528000</v>
      </c>
      <c r="AL234" s="299">
        <f t="shared" si="192"/>
        <v>2886495000</v>
      </c>
      <c r="AM234" s="298">
        <f t="shared" si="192"/>
        <v>3064528000</v>
      </c>
      <c r="AN234" s="298">
        <f t="shared" si="192"/>
        <v>3253541000</v>
      </c>
      <c r="AO234" s="26"/>
      <c r="AP234" s="26"/>
      <c r="AQ234" s="300">
        <f t="shared" si="235"/>
        <v>-1248563.1177999973</v>
      </c>
      <c r="AR234" s="301"/>
      <c r="AS234" s="136"/>
      <c r="AT234" s="136"/>
      <c r="AU234" s="13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  <c r="BJ234" s="26"/>
      <c r="BK234" s="26"/>
      <c r="BL234" s="26"/>
      <c r="BM234" s="26"/>
      <c r="BN234" s="26"/>
      <c r="BO234" s="26"/>
      <c r="BP234" s="26"/>
      <c r="BQ234" s="26"/>
      <c r="BR234" s="26"/>
      <c r="BS234" s="346"/>
      <c r="BT234" s="26"/>
      <c r="BU234" s="26"/>
      <c r="BV234" s="301"/>
      <c r="BW234" s="26"/>
      <c r="BX234" s="26"/>
      <c r="BY234" s="26"/>
      <c r="BZ234" s="26"/>
      <c r="CA234" s="26"/>
      <c r="CB234" s="26"/>
      <c r="CC234" s="26"/>
      <c r="CD234" s="26"/>
      <c r="CE234" s="26"/>
      <c r="CF234" s="269">
        <f t="shared" si="242"/>
        <v>3059685000</v>
      </c>
      <c r="CG234" s="229">
        <f t="shared" si="242"/>
        <v>3248400000</v>
      </c>
      <c r="CH234" s="45">
        <f t="shared" si="236"/>
        <v>45895275</v>
      </c>
      <c r="CI234" s="45">
        <f t="shared" si="237"/>
        <v>32484000</v>
      </c>
      <c r="CJ234" s="48">
        <f t="shared" si="238"/>
        <v>72162375</v>
      </c>
      <c r="CK234" s="308">
        <f t="shared" si="239"/>
        <v>63844333.333333336</v>
      </c>
    </row>
    <row r="235" spans="1:89" x14ac:dyDescent="0.2">
      <c r="A235" s="3">
        <f t="shared" si="240"/>
        <v>196</v>
      </c>
      <c r="B235" s="288">
        <v>6</v>
      </c>
      <c r="C235" s="289" t="s">
        <v>185</v>
      </c>
      <c r="D235" s="288">
        <v>15</v>
      </c>
      <c r="E235" s="291"/>
      <c r="F235" s="267" t="s">
        <v>63</v>
      </c>
      <c r="G235" s="292">
        <f t="shared" si="216"/>
        <v>101</v>
      </c>
      <c r="H235" s="292">
        <f t="shared" si="217"/>
        <v>90</v>
      </c>
      <c r="I235" s="293">
        <f t="shared" si="218"/>
        <v>26966806</v>
      </c>
      <c r="J235" s="293">
        <f t="shared" si="219"/>
        <v>1</v>
      </c>
      <c r="K235" s="294">
        <f t="shared" si="220"/>
        <v>1.06</v>
      </c>
      <c r="L235" s="295">
        <f t="shared" si="215"/>
        <v>1.02</v>
      </c>
      <c r="M235" s="278">
        <f t="shared" si="221"/>
        <v>24364489.972377934</v>
      </c>
      <c r="N235" s="278">
        <f t="shared" si="222"/>
        <v>27462673.064623922</v>
      </c>
      <c r="O235" s="278">
        <f t="shared" si="223"/>
        <v>29156510.647200003</v>
      </c>
      <c r="P235" s="278">
        <f t="shared" si="224"/>
        <v>30954820.425523225</v>
      </c>
      <c r="Q235" s="75">
        <f t="shared" si="225"/>
        <v>29156510.647200003</v>
      </c>
      <c r="R235" s="278">
        <f t="shared" si="225"/>
        <v>30954820.425523225</v>
      </c>
      <c r="S235" s="278">
        <f t="shared" si="226"/>
        <v>32864046.016027961</v>
      </c>
      <c r="T235" s="278"/>
      <c r="U235" s="278">
        <f t="shared" si="227"/>
        <v>2192804097.5140142</v>
      </c>
      <c r="V235" s="278">
        <f t="shared" si="228"/>
        <v>2471640575.816153</v>
      </c>
      <c r="W235" s="278">
        <f t="shared" si="229"/>
        <v>2624085958.2480001</v>
      </c>
      <c r="X235" s="75">
        <f t="shared" si="230"/>
        <v>2785933838.2970901</v>
      </c>
      <c r="Y235" s="75">
        <f t="shared" si="231"/>
        <v>2624085958.2480001</v>
      </c>
      <c r="Z235" s="278">
        <f t="shared" si="232"/>
        <v>2785933838.2970901</v>
      </c>
      <c r="AA235" s="278">
        <f t="shared" si="241"/>
        <v>2957764141.4425163</v>
      </c>
      <c r="AB235" s="278"/>
      <c r="AC235" s="216" t="str">
        <f t="shared" si="233"/>
        <v>BERTAHAP</v>
      </c>
      <c r="AD235" s="296">
        <f t="shared" si="234"/>
        <v>0</v>
      </c>
      <c r="AE235" s="297">
        <v>2</v>
      </c>
      <c r="AF235" s="298"/>
      <c r="AG235" s="278" t="e">
        <f>IF(AF235&gt;#REF!,"LB","KR")</f>
        <v>#REF!</v>
      </c>
      <c r="AH235" s="298">
        <f t="shared" si="194"/>
        <v>2412085000</v>
      </c>
      <c r="AI235" s="298">
        <f t="shared" si="194"/>
        <v>2718805000</v>
      </c>
      <c r="AJ235" s="298">
        <f t="shared" si="194"/>
        <v>2886495000</v>
      </c>
      <c r="AK235" s="299">
        <f t="shared" si="192"/>
        <v>3064528000</v>
      </c>
      <c r="AL235" s="299">
        <f t="shared" si="192"/>
        <v>2886495000</v>
      </c>
      <c r="AM235" s="298">
        <f t="shared" si="192"/>
        <v>3064528000</v>
      </c>
      <c r="AN235" s="298">
        <f t="shared" si="192"/>
        <v>3253541000</v>
      </c>
      <c r="AO235" s="26"/>
      <c r="AP235" s="26"/>
      <c r="AQ235" s="300">
        <f t="shared" si="235"/>
        <v>-1248563.1177999973</v>
      </c>
      <c r="AR235" s="301"/>
      <c r="AS235" s="136"/>
      <c r="AT235" s="136"/>
      <c r="AU235" s="13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  <c r="BJ235" s="26"/>
      <c r="BK235" s="26"/>
      <c r="BL235" s="26"/>
      <c r="BM235" s="26"/>
      <c r="BN235" s="26"/>
      <c r="BO235" s="26"/>
      <c r="BP235" s="26"/>
      <c r="BQ235" s="26"/>
      <c r="BR235" s="26"/>
      <c r="BS235" s="346"/>
      <c r="BT235" s="26"/>
      <c r="BU235" s="26"/>
      <c r="BV235" s="301"/>
      <c r="BW235" s="26"/>
      <c r="BX235" s="26"/>
      <c r="BY235" s="26"/>
      <c r="BZ235" s="26"/>
      <c r="CA235" s="26"/>
      <c r="CB235" s="26"/>
      <c r="CC235" s="26"/>
      <c r="CD235" s="26"/>
      <c r="CE235" s="26"/>
      <c r="CF235" s="269">
        <f t="shared" si="242"/>
        <v>3059685000</v>
      </c>
      <c r="CG235" s="229">
        <f t="shared" si="242"/>
        <v>3248400000</v>
      </c>
      <c r="CH235" s="45">
        <f t="shared" si="236"/>
        <v>45895275</v>
      </c>
      <c r="CI235" s="45">
        <f t="shared" si="237"/>
        <v>32484000</v>
      </c>
      <c r="CJ235" s="48">
        <f t="shared" si="238"/>
        <v>72162375</v>
      </c>
      <c r="CK235" s="308">
        <f t="shared" si="239"/>
        <v>63844333.333333336</v>
      </c>
    </row>
    <row r="236" spans="1:89" x14ac:dyDescent="0.2">
      <c r="A236" s="3">
        <f t="shared" si="240"/>
        <v>197</v>
      </c>
      <c r="B236" s="288">
        <v>7</v>
      </c>
      <c r="C236" s="289" t="s">
        <v>185</v>
      </c>
      <c r="D236" s="288">
        <v>17</v>
      </c>
      <c r="E236" s="291"/>
      <c r="F236" s="267" t="s">
        <v>66</v>
      </c>
      <c r="G236" s="292">
        <f t="shared" si="216"/>
        <v>85</v>
      </c>
      <c r="H236" s="292">
        <f t="shared" si="217"/>
        <v>74</v>
      </c>
      <c r="I236" s="293">
        <f t="shared" si="218"/>
        <v>26966806</v>
      </c>
      <c r="J236" s="293">
        <f t="shared" si="219"/>
        <v>1</v>
      </c>
      <c r="K236" s="294">
        <f t="shared" si="220"/>
        <v>1.06</v>
      </c>
      <c r="L236" s="295">
        <f t="shared" si="215"/>
        <v>1.02</v>
      </c>
      <c r="M236" s="278">
        <f t="shared" si="221"/>
        <v>24364489.972377934</v>
      </c>
      <c r="N236" s="278">
        <f t="shared" si="222"/>
        <v>27462673.064623922</v>
      </c>
      <c r="O236" s="278">
        <f t="shared" si="223"/>
        <v>29156510.647200003</v>
      </c>
      <c r="P236" s="278">
        <f t="shared" si="224"/>
        <v>30954820.425523225</v>
      </c>
      <c r="Q236" s="75">
        <f t="shared" si="225"/>
        <v>29156510.647200003</v>
      </c>
      <c r="R236" s="278">
        <f t="shared" si="225"/>
        <v>30954820.425523225</v>
      </c>
      <c r="S236" s="278">
        <f t="shared" si="226"/>
        <v>32864046.016027961</v>
      </c>
      <c r="T236" s="278"/>
      <c r="U236" s="278">
        <f t="shared" si="227"/>
        <v>1802972257.9559672</v>
      </c>
      <c r="V236" s="278">
        <f t="shared" si="228"/>
        <v>2032237806.7821703</v>
      </c>
      <c r="W236" s="278">
        <f t="shared" si="229"/>
        <v>2157581787.8928003</v>
      </c>
      <c r="X236" s="75">
        <f t="shared" si="230"/>
        <v>2290656711.4887185</v>
      </c>
      <c r="Y236" s="75">
        <f t="shared" si="231"/>
        <v>2157581787.8928003</v>
      </c>
      <c r="Z236" s="278">
        <f t="shared" si="232"/>
        <v>2290656711.4887185</v>
      </c>
      <c r="AA236" s="278">
        <f t="shared" si="241"/>
        <v>2431939405.186069</v>
      </c>
      <c r="AB236" s="278"/>
      <c r="AC236" s="216" t="str">
        <f t="shared" si="233"/>
        <v>BERTAHAP</v>
      </c>
      <c r="AD236" s="296">
        <f t="shared" si="234"/>
        <v>0</v>
      </c>
      <c r="AE236" s="297">
        <v>2</v>
      </c>
      <c r="AF236" s="298"/>
      <c r="AG236" s="278" t="e">
        <f>IF(AF236&gt;#REF!,"LB","KR")</f>
        <v>#REF!</v>
      </c>
      <c r="AH236" s="298">
        <f t="shared" si="194"/>
        <v>1983270000</v>
      </c>
      <c r="AI236" s="298">
        <f t="shared" si="194"/>
        <v>2235462000</v>
      </c>
      <c r="AJ236" s="298">
        <f t="shared" si="194"/>
        <v>2373340000</v>
      </c>
      <c r="AK236" s="299">
        <f t="shared" si="192"/>
        <v>2519723000</v>
      </c>
      <c r="AL236" s="299">
        <f t="shared" si="192"/>
        <v>2373340000</v>
      </c>
      <c r="AM236" s="298">
        <f t="shared" si="192"/>
        <v>2519723000</v>
      </c>
      <c r="AN236" s="298">
        <f t="shared" si="192"/>
        <v>2675134000</v>
      </c>
      <c r="AO236" s="26"/>
      <c r="AP236" s="26"/>
      <c r="AQ236" s="300">
        <f t="shared" si="235"/>
        <v>-1248563.1177999973</v>
      </c>
      <c r="AR236" s="301"/>
      <c r="AS236" s="136"/>
      <c r="AT236" s="136"/>
      <c r="AU236" s="13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  <c r="BJ236" s="26"/>
      <c r="BK236" s="26"/>
      <c r="BL236" s="26"/>
      <c r="BM236" s="26"/>
      <c r="BN236" s="26"/>
      <c r="BO236" s="26"/>
      <c r="BP236" s="26"/>
      <c r="BQ236" s="26"/>
      <c r="BR236" s="26"/>
      <c r="BS236" s="346"/>
      <c r="BT236" s="26"/>
      <c r="BU236" s="26"/>
      <c r="BV236" s="301"/>
      <c r="BW236" s="26"/>
      <c r="BX236" s="26"/>
      <c r="BY236" s="26"/>
      <c r="BZ236" s="26"/>
      <c r="CA236" s="26"/>
      <c r="CB236" s="26"/>
      <c r="CC236" s="26"/>
      <c r="CD236" s="26"/>
      <c r="CE236" s="26"/>
      <c r="CF236" s="269">
        <f t="shared" si="242"/>
        <v>2515741000</v>
      </c>
      <c r="CG236" s="229">
        <f t="shared" si="242"/>
        <v>2670907000</v>
      </c>
      <c r="CH236" s="45">
        <f t="shared" si="236"/>
        <v>37736115</v>
      </c>
      <c r="CI236" s="45">
        <f t="shared" si="237"/>
        <v>26709070</v>
      </c>
      <c r="CJ236" s="48">
        <f t="shared" si="238"/>
        <v>59333500</v>
      </c>
      <c r="CK236" s="308">
        <f t="shared" si="239"/>
        <v>52494229.166666664</v>
      </c>
    </row>
    <row r="237" spans="1:89" x14ac:dyDescent="0.2">
      <c r="A237" s="3">
        <f t="shared" si="240"/>
        <v>198</v>
      </c>
      <c r="B237" s="288">
        <v>8</v>
      </c>
      <c r="C237" s="289" t="s">
        <v>185</v>
      </c>
      <c r="D237" s="288">
        <v>19</v>
      </c>
      <c r="E237" s="291"/>
      <c r="F237" s="267" t="s">
        <v>77</v>
      </c>
      <c r="G237" s="292">
        <f t="shared" si="216"/>
        <v>138</v>
      </c>
      <c r="H237" s="292">
        <f t="shared" si="217"/>
        <v>120</v>
      </c>
      <c r="I237" s="293">
        <f t="shared" si="218"/>
        <v>26966806</v>
      </c>
      <c r="J237" s="293">
        <f t="shared" si="219"/>
        <v>1</v>
      </c>
      <c r="K237" s="294">
        <f t="shared" si="220"/>
        <v>1.06</v>
      </c>
      <c r="L237" s="295">
        <f t="shared" si="215"/>
        <v>1.02</v>
      </c>
      <c r="M237" s="278">
        <f t="shared" si="221"/>
        <v>24364489.972377934</v>
      </c>
      <c r="N237" s="278">
        <f t="shared" si="222"/>
        <v>27462673.064623922</v>
      </c>
      <c r="O237" s="278">
        <f t="shared" si="223"/>
        <v>29156510.647200003</v>
      </c>
      <c r="P237" s="278">
        <f t="shared" si="224"/>
        <v>30954820.425523225</v>
      </c>
      <c r="Q237" s="75">
        <f t="shared" si="225"/>
        <v>29156510.647200003</v>
      </c>
      <c r="R237" s="278">
        <f t="shared" si="225"/>
        <v>30954820.425523225</v>
      </c>
      <c r="S237" s="278">
        <f t="shared" si="226"/>
        <v>32864046.016027961</v>
      </c>
      <c r="T237" s="278"/>
      <c r="U237" s="278">
        <f t="shared" si="227"/>
        <v>2923738796.6853518</v>
      </c>
      <c r="V237" s="278">
        <f t="shared" si="228"/>
        <v>3295520767.7548704</v>
      </c>
      <c r="W237" s="278">
        <f t="shared" si="229"/>
        <v>3498781277.6640005</v>
      </c>
      <c r="X237" s="75">
        <f t="shared" si="230"/>
        <v>3714578451.0627871</v>
      </c>
      <c r="Y237" s="75">
        <f t="shared" si="231"/>
        <v>3498781277.6640005</v>
      </c>
      <c r="Z237" s="278">
        <f t="shared" si="232"/>
        <v>3714578451.0627871</v>
      </c>
      <c r="AA237" s="278">
        <f t="shared" si="241"/>
        <v>3943685521.9233551</v>
      </c>
      <c r="AB237" s="278"/>
      <c r="AC237" s="216" t="str">
        <f t="shared" si="233"/>
        <v>BERTAHAP</v>
      </c>
      <c r="AD237" s="296">
        <f t="shared" si="234"/>
        <v>0</v>
      </c>
      <c r="AE237" s="297">
        <v>2</v>
      </c>
      <c r="AF237" s="298"/>
      <c r="AG237" s="278" t="e">
        <f>IF(AF237&gt;#REF!,"LB","KR")</f>
        <v>#REF!</v>
      </c>
      <c r="AH237" s="298">
        <f t="shared" si="194"/>
        <v>3216113000</v>
      </c>
      <c r="AI237" s="298">
        <f t="shared" si="194"/>
        <v>3625073000</v>
      </c>
      <c r="AJ237" s="298">
        <f t="shared" si="194"/>
        <v>3848660000</v>
      </c>
      <c r="AK237" s="299">
        <f t="shared" si="192"/>
        <v>4086037000</v>
      </c>
      <c r="AL237" s="299">
        <f t="shared" si="192"/>
        <v>3848660000</v>
      </c>
      <c r="AM237" s="298">
        <f t="shared" si="192"/>
        <v>4086037000</v>
      </c>
      <c r="AN237" s="298">
        <f t="shared" si="192"/>
        <v>4338055000</v>
      </c>
      <c r="AO237" s="26"/>
      <c r="AP237" s="26"/>
      <c r="AQ237" s="300">
        <f t="shared" si="235"/>
        <v>-1248563.1177999973</v>
      </c>
      <c r="AR237" s="301"/>
      <c r="AS237" s="136"/>
      <c r="AT237" s="136"/>
      <c r="AU237" s="13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  <c r="BJ237" s="26"/>
      <c r="BK237" s="26"/>
      <c r="BL237" s="26"/>
      <c r="BM237" s="26"/>
      <c r="BN237" s="26"/>
      <c r="BO237" s="26"/>
      <c r="BP237" s="26"/>
      <c r="BQ237" s="26"/>
      <c r="BR237" s="26"/>
      <c r="BS237" s="346"/>
      <c r="BT237" s="26"/>
      <c r="BU237" s="26"/>
      <c r="BV237" s="301"/>
      <c r="BW237" s="26"/>
      <c r="BX237" s="26"/>
      <c r="BY237" s="26"/>
      <c r="BZ237" s="26"/>
      <c r="CA237" s="26"/>
      <c r="CB237" s="26"/>
      <c r="CC237" s="26"/>
      <c r="CD237" s="26"/>
      <c r="CE237" s="26"/>
      <c r="CF237" s="269">
        <f t="shared" si="242"/>
        <v>4079580000</v>
      </c>
      <c r="CG237" s="229">
        <f t="shared" si="242"/>
        <v>4331200000</v>
      </c>
      <c r="CH237" s="45">
        <f t="shared" si="236"/>
        <v>61193700</v>
      </c>
      <c r="CI237" s="45">
        <f t="shared" si="237"/>
        <v>43312000</v>
      </c>
      <c r="CJ237" s="48">
        <f t="shared" si="238"/>
        <v>96216500</v>
      </c>
      <c r="CK237" s="308">
        <f t="shared" si="239"/>
        <v>85125770.833333328</v>
      </c>
    </row>
    <row r="238" spans="1:89" x14ac:dyDescent="0.2">
      <c r="A238" s="3">
        <f t="shared" si="240"/>
        <v>199</v>
      </c>
      <c r="B238" s="288">
        <v>9</v>
      </c>
      <c r="C238" s="289" t="s">
        <v>185</v>
      </c>
      <c r="D238" s="288">
        <v>21</v>
      </c>
      <c r="E238" s="291"/>
      <c r="F238" s="267" t="s">
        <v>83</v>
      </c>
      <c r="G238" s="292">
        <f t="shared" si="216"/>
        <v>132</v>
      </c>
      <c r="H238" s="292">
        <f t="shared" si="217"/>
        <v>112</v>
      </c>
      <c r="I238" s="293">
        <f t="shared" si="218"/>
        <v>26966806</v>
      </c>
      <c r="J238" s="293">
        <f t="shared" si="219"/>
        <v>3</v>
      </c>
      <c r="K238" s="294">
        <f t="shared" si="220"/>
        <v>1.1000000000000001</v>
      </c>
      <c r="L238" s="295">
        <f t="shared" si="215"/>
        <v>1.02</v>
      </c>
      <c r="M238" s="278">
        <f t="shared" si="221"/>
        <v>25283904.688316725</v>
      </c>
      <c r="N238" s="278">
        <f t="shared" si="222"/>
        <v>28499000.350081429</v>
      </c>
      <c r="O238" s="278">
        <f t="shared" si="223"/>
        <v>30256756.332000002</v>
      </c>
      <c r="P238" s="278">
        <f t="shared" si="224"/>
        <v>32122926.856675044</v>
      </c>
      <c r="Q238" s="75">
        <f t="shared" si="225"/>
        <v>30256756.332000002</v>
      </c>
      <c r="R238" s="278">
        <f t="shared" si="225"/>
        <v>32122926.856675044</v>
      </c>
      <c r="S238" s="278">
        <f t="shared" si="226"/>
        <v>34104198.695878074</v>
      </c>
      <c r="T238" s="278"/>
      <c r="U238" s="278">
        <f t="shared" si="227"/>
        <v>2831797325.0914731</v>
      </c>
      <c r="V238" s="278">
        <f t="shared" si="228"/>
        <v>3191888039.2091198</v>
      </c>
      <c r="W238" s="278">
        <f t="shared" si="229"/>
        <v>3388756709.184</v>
      </c>
      <c r="X238" s="75">
        <f t="shared" si="230"/>
        <v>3597767807.9476051</v>
      </c>
      <c r="Y238" s="75">
        <f t="shared" si="231"/>
        <v>3388756709.184</v>
      </c>
      <c r="Z238" s="278">
        <f t="shared" si="232"/>
        <v>3597767807.9476051</v>
      </c>
      <c r="AA238" s="278">
        <f t="shared" si="241"/>
        <v>3819670253.938344</v>
      </c>
      <c r="AB238" s="278"/>
      <c r="AC238" s="216" t="str">
        <f t="shared" si="233"/>
        <v>BERTAHAP</v>
      </c>
      <c r="AD238" s="296">
        <f t="shared" si="234"/>
        <v>0</v>
      </c>
      <c r="AE238" s="297">
        <v>2</v>
      </c>
      <c r="AF238" s="298"/>
      <c r="AG238" s="278" t="e">
        <f>IF(AF238&gt;#REF!,"LB","KR")</f>
        <v>#REF!</v>
      </c>
      <c r="AH238" s="298">
        <f t="shared" si="194"/>
        <v>3114978000</v>
      </c>
      <c r="AI238" s="298">
        <f t="shared" si="194"/>
        <v>3511077000</v>
      </c>
      <c r="AJ238" s="298">
        <f t="shared" si="194"/>
        <v>3727633000</v>
      </c>
      <c r="AK238" s="299">
        <f t="shared" si="192"/>
        <v>3957545000</v>
      </c>
      <c r="AL238" s="299">
        <f t="shared" si="192"/>
        <v>3727633000</v>
      </c>
      <c r="AM238" s="298">
        <f t="shared" si="192"/>
        <v>3957545000</v>
      </c>
      <c r="AN238" s="298">
        <f t="shared" si="192"/>
        <v>4201638000</v>
      </c>
      <c r="AO238" s="26"/>
      <c r="AP238" s="26"/>
      <c r="AQ238" s="300">
        <f t="shared" si="235"/>
        <v>-148317.43299999833</v>
      </c>
      <c r="AR238" s="301"/>
      <c r="AS238" s="136"/>
      <c r="AT238" s="136"/>
      <c r="AU238" s="13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  <c r="BJ238" s="26"/>
      <c r="BK238" s="26"/>
      <c r="BL238" s="26"/>
      <c r="BM238" s="26"/>
      <c r="BN238" s="26"/>
      <c r="BO238" s="26"/>
      <c r="BP238" s="26"/>
      <c r="BQ238" s="26"/>
      <c r="BR238" s="26"/>
      <c r="BS238" s="346"/>
      <c r="BT238" s="26"/>
      <c r="BU238" s="26"/>
      <c r="BV238" s="301"/>
      <c r="BW238" s="26"/>
      <c r="BX238" s="26"/>
      <c r="BY238" s="26"/>
      <c r="BZ238" s="26"/>
      <c r="CA238" s="26"/>
      <c r="CB238" s="26"/>
      <c r="CC238" s="26"/>
      <c r="CD238" s="26"/>
      <c r="CE238" s="26"/>
      <c r="CF238" s="269">
        <f t="shared" si="242"/>
        <v>3951291000</v>
      </c>
      <c r="CG238" s="229">
        <f t="shared" si="242"/>
        <v>4194998000</v>
      </c>
      <c r="CH238" s="45">
        <f t="shared" si="236"/>
        <v>59269365</v>
      </c>
      <c r="CI238" s="45">
        <f t="shared" si="237"/>
        <v>41949980</v>
      </c>
      <c r="CJ238" s="48">
        <f t="shared" si="238"/>
        <v>93190825</v>
      </c>
      <c r="CK238" s="308">
        <f t="shared" si="239"/>
        <v>82448854.166666672</v>
      </c>
    </row>
    <row r="239" spans="1:89" x14ac:dyDescent="0.2">
      <c r="A239" s="3">
        <f t="shared" si="240"/>
        <v>200</v>
      </c>
      <c r="B239" s="288">
        <v>1</v>
      </c>
      <c r="C239" s="289" t="s">
        <v>186</v>
      </c>
      <c r="D239" s="290" t="s">
        <v>18</v>
      </c>
      <c r="E239" s="291"/>
      <c r="F239" s="267" t="s">
        <v>71</v>
      </c>
      <c r="G239" s="292">
        <f t="shared" si="216"/>
        <v>175</v>
      </c>
      <c r="H239" s="292">
        <f t="shared" si="217"/>
        <v>156</v>
      </c>
      <c r="I239" s="293">
        <f t="shared" si="218"/>
        <v>26966806</v>
      </c>
      <c r="J239" s="293">
        <f t="shared" si="219"/>
        <v>5</v>
      </c>
      <c r="K239" s="294">
        <f t="shared" si="220"/>
        <v>1.08</v>
      </c>
      <c r="L239" s="337">
        <f t="shared" ref="L239:L248" si="243">SUMIF($AN$4:$AN$22,D239,$BK$4:$BK$22)</f>
        <v>1.03</v>
      </c>
      <c r="M239" s="278">
        <f t="shared" si="221"/>
        <v>25067571.813978184</v>
      </c>
      <c r="N239" s="278">
        <f t="shared" si="222"/>
        <v>28255158.635856133</v>
      </c>
      <c r="O239" s="278">
        <f t="shared" si="223"/>
        <v>29997874.994400002</v>
      </c>
      <c r="P239" s="278">
        <f t="shared" si="224"/>
        <v>31848078.284639321</v>
      </c>
      <c r="Q239" s="75">
        <f t="shared" si="225"/>
        <v>29997874.994400002</v>
      </c>
      <c r="R239" s="278">
        <f t="shared" si="225"/>
        <v>31848078.284639321</v>
      </c>
      <c r="S239" s="278">
        <f t="shared" si="226"/>
        <v>33812398.065325104</v>
      </c>
      <c r="T239" s="278"/>
      <c r="U239" s="278">
        <f t="shared" si="227"/>
        <v>3910541202.9805965</v>
      </c>
      <c r="V239" s="278">
        <f t="shared" si="228"/>
        <v>4407804747.1935568</v>
      </c>
      <c r="W239" s="278">
        <f t="shared" si="229"/>
        <v>4679668499.1264</v>
      </c>
      <c r="X239" s="75">
        <f t="shared" si="230"/>
        <v>4968300212.4037342</v>
      </c>
      <c r="Y239" s="75">
        <f t="shared" si="231"/>
        <v>4679668499.1264</v>
      </c>
      <c r="Z239" s="278">
        <f t="shared" si="232"/>
        <v>4968300212.4037342</v>
      </c>
      <c r="AA239" s="278">
        <f t="shared" si="241"/>
        <v>5274734098.1907158</v>
      </c>
      <c r="AB239" s="278"/>
      <c r="AC239" s="216" t="str">
        <f t="shared" si="233"/>
        <v>BERTAHAP</v>
      </c>
      <c r="AD239" s="296">
        <f t="shared" si="234"/>
        <v>0</v>
      </c>
      <c r="AE239" s="297">
        <v>2</v>
      </c>
      <c r="AF239" s="298"/>
      <c r="AG239" s="278" t="e">
        <f>IF(AF239&gt;#REF!,"LB","KR")</f>
        <v>#REF!</v>
      </c>
      <c r="AH239" s="298">
        <f t="shared" si="194"/>
        <v>4301596000</v>
      </c>
      <c r="AI239" s="298">
        <f t="shared" si="194"/>
        <v>4848586000</v>
      </c>
      <c r="AJ239" s="298">
        <f t="shared" si="194"/>
        <v>5147636000</v>
      </c>
      <c r="AK239" s="299">
        <f t="shared" si="192"/>
        <v>5465131000</v>
      </c>
      <c r="AL239" s="299">
        <f t="shared" si="192"/>
        <v>5147636000</v>
      </c>
      <c r="AM239" s="298">
        <f t="shared" si="192"/>
        <v>5465131000</v>
      </c>
      <c r="AN239" s="298">
        <f t="shared" si="192"/>
        <v>5802208000</v>
      </c>
      <c r="AO239" s="26"/>
      <c r="AP239" s="26"/>
      <c r="AQ239" s="300">
        <f t="shared" si="235"/>
        <v>-407198.77059999853</v>
      </c>
      <c r="AR239" s="301"/>
      <c r="AS239" s="136"/>
      <c r="AT239" s="136"/>
      <c r="AU239" s="13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  <c r="BJ239" s="26"/>
      <c r="BK239" s="26"/>
      <c r="BL239" s="26"/>
      <c r="BM239" s="26"/>
      <c r="BN239" s="26"/>
      <c r="BO239" s="26"/>
      <c r="BP239" s="26"/>
      <c r="BQ239" s="26"/>
      <c r="BR239" s="26"/>
      <c r="BS239" s="346"/>
      <c r="BT239" s="26"/>
      <c r="BU239" s="26"/>
      <c r="BV239" s="301"/>
      <c r="BW239" s="26"/>
      <c r="BX239" s="26"/>
      <c r="BY239" s="26"/>
      <c r="BZ239" s="26"/>
      <c r="CA239" s="26"/>
      <c r="CB239" s="26"/>
      <c r="CC239" s="26"/>
      <c r="CD239" s="26"/>
      <c r="CE239" s="26"/>
      <c r="CF239" s="269">
        <f t="shared" si="242"/>
        <v>5456495000</v>
      </c>
      <c r="CG239" s="229">
        <f t="shared" si="242"/>
        <v>5793039000</v>
      </c>
      <c r="CH239" s="45">
        <f t="shared" si="236"/>
        <v>81847425</v>
      </c>
      <c r="CI239" s="45">
        <f t="shared" si="237"/>
        <v>57930390</v>
      </c>
      <c r="CJ239" s="48">
        <f t="shared" si="238"/>
        <v>128690900</v>
      </c>
      <c r="CK239" s="308">
        <f t="shared" si="239"/>
        <v>113856895.83333333</v>
      </c>
    </row>
    <row r="240" spans="1:89" x14ac:dyDescent="0.2">
      <c r="A240" s="3">
        <f t="shared" si="240"/>
        <v>201</v>
      </c>
      <c r="B240" s="288">
        <v>2</v>
      </c>
      <c r="C240" s="289" t="s">
        <v>186</v>
      </c>
      <c r="D240" s="290" t="s">
        <v>28</v>
      </c>
      <c r="E240" s="291"/>
      <c r="F240" s="267" t="s">
        <v>73</v>
      </c>
      <c r="G240" s="292">
        <f t="shared" si="216"/>
        <v>85</v>
      </c>
      <c r="H240" s="292">
        <f t="shared" si="217"/>
        <v>74</v>
      </c>
      <c r="I240" s="293">
        <f t="shared" si="218"/>
        <v>26966806</v>
      </c>
      <c r="J240" s="293">
        <f t="shared" si="219"/>
        <v>1</v>
      </c>
      <c r="K240" s="294">
        <f t="shared" si="220"/>
        <v>1.06</v>
      </c>
      <c r="L240" s="337">
        <f t="shared" si="243"/>
        <v>1.03</v>
      </c>
      <c r="M240" s="278">
        <f t="shared" si="221"/>
        <v>24603357.52112674</v>
      </c>
      <c r="N240" s="278">
        <f t="shared" si="222"/>
        <v>27731914.957414355</v>
      </c>
      <c r="O240" s="278">
        <f t="shared" si="223"/>
        <v>29442358.790800005</v>
      </c>
      <c r="P240" s="278">
        <f t="shared" si="224"/>
        <v>31258299.057146005</v>
      </c>
      <c r="Q240" s="75">
        <f t="shared" si="225"/>
        <v>29442358.790800005</v>
      </c>
      <c r="R240" s="278">
        <f t="shared" si="225"/>
        <v>31258299.057146005</v>
      </c>
      <c r="S240" s="278">
        <f t="shared" si="226"/>
        <v>33186242.545596864</v>
      </c>
      <c r="T240" s="278"/>
      <c r="U240" s="278">
        <f t="shared" si="227"/>
        <v>1820648456.5633788</v>
      </c>
      <c r="V240" s="278">
        <f t="shared" si="228"/>
        <v>2052161706.8486624</v>
      </c>
      <c r="W240" s="278">
        <f t="shared" si="229"/>
        <v>2178734550.5192003</v>
      </c>
      <c r="X240" s="75">
        <f t="shared" si="230"/>
        <v>2313114130.2288046</v>
      </c>
      <c r="Y240" s="75">
        <f t="shared" si="231"/>
        <v>2178734550.5192003</v>
      </c>
      <c r="Z240" s="278">
        <f t="shared" si="232"/>
        <v>2313114130.2288046</v>
      </c>
      <c r="AA240" s="278">
        <f t="shared" si="241"/>
        <v>2455781948.3741679</v>
      </c>
      <c r="AB240" s="278"/>
      <c r="AC240" s="216" t="str">
        <f t="shared" si="233"/>
        <v>BERTAHAP</v>
      </c>
      <c r="AD240" s="296">
        <f t="shared" si="234"/>
        <v>0</v>
      </c>
      <c r="AE240" s="297">
        <v>2</v>
      </c>
      <c r="AF240" s="298"/>
      <c r="AG240" s="278" t="e">
        <f>IF(AF240&gt;#REF!,"LB","KR")</f>
        <v>#REF!</v>
      </c>
      <c r="AH240" s="298">
        <f t="shared" si="194"/>
        <v>2002714000</v>
      </c>
      <c r="AI240" s="298">
        <f t="shared" si="194"/>
        <v>2257378000</v>
      </c>
      <c r="AJ240" s="298">
        <f t="shared" si="194"/>
        <v>2396609000</v>
      </c>
      <c r="AK240" s="299">
        <f t="shared" si="192"/>
        <v>2544426000</v>
      </c>
      <c r="AL240" s="299">
        <f t="shared" si="192"/>
        <v>2396609000</v>
      </c>
      <c r="AM240" s="298">
        <f t="shared" si="192"/>
        <v>2544426000</v>
      </c>
      <c r="AN240" s="298">
        <f t="shared" si="192"/>
        <v>2701361000</v>
      </c>
      <c r="AO240" s="26"/>
      <c r="AP240" s="26"/>
      <c r="AQ240" s="300">
        <f t="shared" si="235"/>
        <v>-962714.9741999954</v>
      </c>
      <c r="AR240" s="301"/>
      <c r="AS240" s="136"/>
      <c r="AT240" s="136"/>
      <c r="AU240" s="13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  <c r="BJ240" s="26"/>
      <c r="BK240" s="26"/>
      <c r="BL240" s="26"/>
      <c r="BM240" s="26"/>
      <c r="BN240" s="26"/>
      <c r="BO240" s="26"/>
      <c r="BP240" s="26"/>
      <c r="BQ240" s="26"/>
      <c r="BR240" s="26"/>
      <c r="BS240" s="346"/>
      <c r="BT240" s="26"/>
      <c r="BU240" s="26"/>
      <c r="BV240" s="301"/>
      <c r="BW240" s="26"/>
      <c r="BX240" s="26"/>
      <c r="BY240" s="26"/>
      <c r="BZ240" s="26"/>
      <c r="CA240" s="26"/>
      <c r="CB240" s="26"/>
      <c r="CC240" s="26"/>
      <c r="CD240" s="26"/>
      <c r="CE240" s="26"/>
      <c r="CF240" s="269">
        <f t="shared" si="242"/>
        <v>2540406000</v>
      </c>
      <c r="CG240" s="229">
        <f t="shared" si="242"/>
        <v>2697092000</v>
      </c>
      <c r="CH240" s="45">
        <f t="shared" si="236"/>
        <v>38106090</v>
      </c>
      <c r="CI240" s="45">
        <f t="shared" si="237"/>
        <v>26970920</v>
      </c>
      <c r="CJ240" s="48">
        <f t="shared" si="238"/>
        <v>59915225</v>
      </c>
      <c r="CK240" s="308">
        <f t="shared" si="239"/>
        <v>53008875</v>
      </c>
    </row>
    <row r="241" spans="1:89" x14ac:dyDescent="0.2">
      <c r="A241" s="3">
        <f t="shared" si="240"/>
        <v>202</v>
      </c>
      <c r="B241" s="288">
        <v>3</v>
      </c>
      <c r="C241" s="289" t="s">
        <v>186</v>
      </c>
      <c r="D241" s="290" t="s">
        <v>31</v>
      </c>
      <c r="E241" s="291"/>
      <c r="F241" s="267" t="s">
        <v>55</v>
      </c>
      <c r="G241" s="292">
        <f t="shared" si="216"/>
        <v>85</v>
      </c>
      <c r="H241" s="292">
        <f t="shared" si="217"/>
        <v>74</v>
      </c>
      <c r="I241" s="293">
        <f t="shared" si="218"/>
        <v>26966806</v>
      </c>
      <c r="J241" s="293">
        <f t="shared" si="219"/>
        <v>1</v>
      </c>
      <c r="K241" s="294">
        <f t="shared" si="220"/>
        <v>1.06</v>
      </c>
      <c r="L241" s="337">
        <f t="shared" si="243"/>
        <v>1.03</v>
      </c>
      <c r="M241" s="278">
        <f t="shared" si="221"/>
        <v>24603357.52112674</v>
      </c>
      <c r="N241" s="278">
        <f t="shared" si="222"/>
        <v>27731914.957414355</v>
      </c>
      <c r="O241" s="278">
        <f t="shared" si="223"/>
        <v>29442358.790800005</v>
      </c>
      <c r="P241" s="278">
        <f t="shared" si="224"/>
        <v>31258299.057146005</v>
      </c>
      <c r="Q241" s="75">
        <f t="shared" si="225"/>
        <v>29442358.790800005</v>
      </c>
      <c r="R241" s="278">
        <f t="shared" si="225"/>
        <v>31258299.057146005</v>
      </c>
      <c r="S241" s="278">
        <f t="shared" si="226"/>
        <v>33186242.545596864</v>
      </c>
      <c r="T241" s="278"/>
      <c r="U241" s="278">
        <f t="shared" si="227"/>
        <v>1820648456.5633788</v>
      </c>
      <c r="V241" s="278">
        <f t="shared" si="228"/>
        <v>2052161706.8486624</v>
      </c>
      <c r="W241" s="278">
        <f t="shared" si="229"/>
        <v>2178734550.5192003</v>
      </c>
      <c r="X241" s="75">
        <f t="shared" si="230"/>
        <v>2313114130.2288046</v>
      </c>
      <c r="Y241" s="75">
        <f t="shared" si="231"/>
        <v>2178734550.5192003</v>
      </c>
      <c r="Z241" s="278">
        <f t="shared" si="232"/>
        <v>2313114130.2288046</v>
      </c>
      <c r="AA241" s="278">
        <f t="shared" si="241"/>
        <v>2455781948.3741679</v>
      </c>
      <c r="AB241" s="278"/>
      <c r="AC241" s="216" t="str">
        <f t="shared" si="233"/>
        <v>BERTAHAP</v>
      </c>
      <c r="AD241" s="296">
        <f t="shared" si="234"/>
        <v>0</v>
      </c>
      <c r="AE241" s="297">
        <v>2</v>
      </c>
      <c r="AF241" s="298"/>
      <c r="AG241" s="278" t="e">
        <f>IF(AF241&gt;#REF!,"LB","KR")</f>
        <v>#REF!</v>
      </c>
      <c r="AH241" s="298">
        <f t="shared" si="194"/>
        <v>2002714000</v>
      </c>
      <c r="AI241" s="298">
        <f t="shared" si="194"/>
        <v>2257378000</v>
      </c>
      <c r="AJ241" s="298">
        <f t="shared" si="194"/>
        <v>2396609000</v>
      </c>
      <c r="AK241" s="299">
        <f t="shared" si="192"/>
        <v>2544426000</v>
      </c>
      <c r="AL241" s="299">
        <f t="shared" si="192"/>
        <v>2396609000</v>
      </c>
      <c r="AM241" s="298">
        <f t="shared" si="192"/>
        <v>2544426000</v>
      </c>
      <c r="AN241" s="298">
        <f t="shared" si="192"/>
        <v>2701361000</v>
      </c>
      <c r="AO241" s="26"/>
      <c r="AP241" s="26"/>
      <c r="AQ241" s="300">
        <f t="shared" si="235"/>
        <v>-962714.9741999954</v>
      </c>
      <c r="AR241" s="301"/>
      <c r="AS241" s="136"/>
      <c r="AT241" s="136"/>
      <c r="AU241" s="13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  <c r="BJ241" s="26"/>
      <c r="BK241" s="26"/>
      <c r="BL241" s="26"/>
      <c r="BM241" s="26"/>
      <c r="BN241" s="26"/>
      <c r="BO241" s="26"/>
      <c r="BP241" s="26"/>
      <c r="BQ241" s="26"/>
      <c r="BR241" s="26"/>
      <c r="BS241" s="346"/>
      <c r="BT241" s="26"/>
      <c r="BU241" s="26"/>
      <c r="BV241" s="301"/>
      <c r="BW241" s="26"/>
      <c r="BX241" s="26"/>
      <c r="BY241" s="26"/>
      <c r="BZ241" s="26"/>
      <c r="CA241" s="26"/>
      <c r="CB241" s="26"/>
      <c r="CC241" s="26"/>
      <c r="CD241" s="26"/>
      <c r="CE241" s="26"/>
      <c r="CF241" s="269">
        <f t="shared" si="242"/>
        <v>2540406000</v>
      </c>
      <c r="CG241" s="229">
        <f t="shared" si="242"/>
        <v>2697092000</v>
      </c>
      <c r="CH241" s="45">
        <f t="shared" si="236"/>
        <v>38106090</v>
      </c>
      <c r="CI241" s="45">
        <f t="shared" si="237"/>
        <v>26970920</v>
      </c>
      <c r="CJ241" s="48">
        <f t="shared" si="238"/>
        <v>59915225</v>
      </c>
      <c r="CK241" s="308">
        <f t="shared" si="239"/>
        <v>53008875</v>
      </c>
    </row>
    <row r="242" spans="1:89" x14ac:dyDescent="0.2">
      <c r="A242" s="3">
        <f t="shared" si="240"/>
        <v>203</v>
      </c>
      <c r="B242" s="288">
        <v>4</v>
      </c>
      <c r="C242" s="289" t="s">
        <v>186</v>
      </c>
      <c r="D242" s="290" t="s">
        <v>37</v>
      </c>
      <c r="E242" s="291"/>
      <c r="F242" s="267" t="s">
        <v>57</v>
      </c>
      <c r="G242" s="292">
        <f t="shared" si="216"/>
        <v>101</v>
      </c>
      <c r="H242" s="292">
        <f t="shared" si="217"/>
        <v>90</v>
      </c>
      <c r="I242" s="293">
        <f t="shared" si="218"/>
        <v>26966806</v>
      </c>
      <c r="J242" s="293">
        <f t="shared" si="219"/>
        <v>1</v>
      </c>
      <c r="K242" s="294">
        <f t="shared" si="220"/>
        <v>1.06</v>
      </c>
      <c r="L242" s="337">
        <f t="shared" si="243"/>
        <v>1.03</v>
      </c>
      <c r="M242" s="278">
        <f t="shared" si="221"/>
        <v>24603357.52112674</v>
      </c>
      <c r="N242" s="278">
        <f t="shared" si="222"/>
        <v>27731914.957414355</v>
      </c>
      <c r="O242" s="278">
        <f t="shared" si="223"/>
        <v>29442358.790800005</v>
      </c>
      <c r="P242" s="278">
        <f t="shared" si="224"/>
        <v>31258299.057146005</v>
      </c>
      <c r="Q242" s="75">
        <f t="shared" si="225"/>
        <v>29442358.790800005</v>
      </c>
      <c r="R242" s="278">
        <f t="shared" si="225"/>
        <v>31258299.057146005</v>
      </c>
      <c r="S242" s="278">
        <f t="shared" si="226"/>
        <v>33186242.545596864</v>
      </c>
      <c r="T242" s="278"/>
      <c r="U242" s="278">
        <f t="shared" si="227"/>
        <v>2214302176.9014068</v>
      </c>
      <c r="V242" s="278">
        <f t="shared" si="228"/>
        <v>2495872346.1672921</v>
      </c>
      <c r="W242" s="278">
        <f t="shared" si="229"/>
        <v>2649812291.1720004</v>
      </c>
      <c r="X242" s="75">
        <f t="shared" si="230"/>
        <v>2813246915.1431403</v>
      </c>
      <c r="Y242" s="75">
        <f t="shared" si="231"/>
        <v>2649812291.1720004</v>
      </c>
      <c r="Z242" s="278">
        <f t="shared" si="232"/>
        <v>2813246915.1431403</v>
      </c>
      <c r="AA242" s="278">
        <f t="shared" si="241"/>
        <v>2986761829.1037178</v>
      </c>
      <c r="AB242" s="278"/>
      <c r="AC242" s="216" t="str">
        <f t="shared" si="233"/>
        <v>BERTAHAP</v>
      </c>
      <c r="AD242" s="296">
        <f t="shared" si="234"/>
        <v>0</v>
      </c>
      <c r="AE242" s="297">
        <v>2</v>
      </c>
      <c r="AF242" s="298"/>
      <c r="AG242" s="278" t="e">
        <f>IF(AF242&gt;#REF!,"LB","KR")</f>
        <v>#REF!</v>
      </c>
      <c r="AH242" s="298">
        <f t="shared" si="194"/>
        <v>2435733000</v>
      </c>
      <c r="AI242" s="298">
        <f t="shared" si="194"/>
        <v>2745460000</v>
      </c>
      <c r="AJ242" s="298">
        <f t="shared" si="194"/>
        <v>2914794000</v>
      </c>
      <c r="AK242" s="299">
        <f t="shared" si="192"/>
        <v>3094572000</v>
      </c>
      <c r="AL242" s="299">
        <f t="shared" si="192"/>
        <v>2914794000</v>
      </c>
      <c r="AM242" s="298">
        <f t="shared" si="192"/>
        <v>3094572000</v>
      </c>
      <c r="AN242" s="298">
        <f t="shared" si="192"/>
        <v>3285439000</v>
      </c>
      <c r="AO242" s="26"/>
      <c r="AP242" s="26"/>
      <c r="AQ242" s="300">
        <f t="shared" si="235"/>
        <v>-962714.9741999954</v>
      </c>
      <c r="AR242" s="301"/>
      <c r="AS242" s="136"/>
      <c r="AT242" s="136"/>
      <c r="AU242" s="13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  <c r="BJ242" s="26"/>
      <c r="BK242" s="26"/>
      <c r="BL242" s="26"/>
      <c r="BM242" s="26"/>
      <c r="BN242" s="26"/>
      <c r="BO242" s="26"/>
      <c r="BP242" s="26"/>
      <c r="BQ242" s="26"/>
      <c r="BR242" s="26"/>
      <c r="BS242" s="346"/>
      <c r="BT242" s="26"/>
      <c r="BU242" s="26"/>
      <c r="BV242" s="301"/>
      <c r="BW242" s="26"/>
      <c r="BX242" s="26"/>
      <c r="BY242" s="26"/>
      <c r="BZ242" s="26"/>
      <c r="CA242" s="26"/>
      <c r="CB242" s="26"/>
      <c r="CC242" s="26"/>
      <c r="CD242" s="26"/>
      <c r="CE242" s="26"/>
      <c r="CF242" s="269">
        <f t="shared" si="242"/>
        <v>3089682000</v>
      </c>
      <c r="CG242" s="229">
        <f t="shared" si="242"/>
        <v>3280247000</v>
      </c>
      <c r="CH242" s="45">
        <f t="shared" si="236"/>
        <v>46345230</v>
      </c>
      <c r="CI242" s="45">
        <f t="shared" si="237"/>
        <v>32802470</v>
      </c>
      <c r="CJ242" s="48">
        <f t="shared" si="238"/>
        <v>72869850</v>
      </c>
      <c r="CK242" s="308">
        <f t="shared" si="239"/>
        <v>64470250</v>
      </c>
    </row>
    <row r="243" spans="1:89" x14ac:dyDescent="0.2">
      <c r="A243" s="3">
        <f t="shared" si="240"/>
        <v>204</v>
      </c>
      <c r="B243" s="288">
        <v>5</v>
      </c>
      <c r="C243" s="289" t="s">
        <v>186</v>
      </c>
      <c r="D243" s="290" t="s">
        <v>43</v>
      </c>
      <c r="E243" s="291"/>
      <c r="F243" s="267" t="s">
        <v>59</v>
      </c>
      <c r="G243" s="292">
        <f t="shared" si="216"/>
        <v>101</v>
      </c>
      <c r="H243" s="292">
        <f t="shared" si="217"/>
        <v>90</v>
      </c>
      <c r="I243" s="293">
        <f t="shared" si="218"/>
        <v>26966806</v>
      </c>
      <c r="J243" s="293">
        <f t="shared" si="219"/>
        <v>1</v>
      </c>
      <c r="K243" s="294">
        <f t="shared" si="220"/>
        <v>1.06</v>
      </c>
      <c r="L243" s="337">
        <f t="shared" si="243"/>
        <v>1.03</v>
      </c>
      <c r="M243" s="278">
        <f t="shared" si="221"/>
        <v>24603357.52112674</v>
      </c>
      <c r="N243" s="278">
        <f t="shared" si="222"/>
        <v>27731914.957414355</v>
      </c>
      <c r="O243" s="278">
        <f t="shared" si="223"/>
        <v>29442358.790800005</v>
      </c>
      <c r="P243" s="278">
        <f t="shared" si="224"/>
        <v>31258299.057146005</v>
      </c>
      <c r="Q243" s="75">
        <f t="shared" si="225"/>
        <v>29442358.790800005</v>
      </c>
      <c r="R243" s="278">
        <f t="shared" si="225"/>
        <v>31258299.057146005</v>
      </c>
      <c r="S243" s="278">
        <f t="shared" si="226"/>
        <v>33186242.545596864</v>
      </c>
      <c r="T243" s="278"/>
      <c r="U243" s="278">
        <f t="shared" si="227"/>
        <v>2214302176.9014068</v>
      </c>
      <c r="V243" s="278">
        <f t="shared" si="228"/>
        <v>2495872346.1672921</v>
      </c>
      <c r="W243" s="278">
        <f t="shared" si="229"/>
        <v>2649812291.1720004</v>
      </c>
      <c r="X243" s="75">
        <f t="shared" si="230"/>
        <v>2813246915.1431403</v>
      </c>
      <c r="Y243" s="75">
        <f t="shared" si="231"/>
        <v>2649812291.1720004</v>
      </c>
      <c r="Z243" s="278">
        <f t="shared" si="232"/>
        <v>2813246915.1431403</v>
      </c>
      <c r="AA243" s="278">
        <f t="shared" si="241"/>
        <v>2986761829.1037178</v>
      </c>
      <c r="AB243" s="278"/>
      <c r="AC243" s="216" t="str">
        <f t="shared" si="233"/>
        <v>BERTAHAP</v>
      </c>
      <c r="AD243" s="296">
        <f t="shared" si="234"/>
        <v>0</v>
      </c>
      <c r="AE243" s="297">
        <v>2</v>
      </c>
      <c r="AF243" s="298"/>
      <c r="AG243" s="278" t="e">
        <f>IF(AF243&gt;#REF!,"LB","KR")</f>
        <v>#REF!</v>
      </c>
      <c r="AH243" s="298">
        <f t="shared" si="194"/>
        <v>2435733000</v>
      </c>
      <c r="AI243" s="298">
        <f t="shared" si="194"/>
        <v>2745460000</v>
      </c>
      <c r="AJ243" s="298">
        <f t="shared" si="194"/>
        <v>2914794000</v>
      </c>
      <c r="AK243" s="299">
        <f t="shared" si="192"/>
        <v>3094572000</v>
      </c>
      <c r="AL243" s="299">
        <f t="shared" si="192"/>
        <v>2914794000</v>
      </c>
      <c r="AM243" s="298">
        <f t="shared" si="192"/>
        <v>3094572000</v>
      </c>
      <c r="AN243" s="298">
        <f t="shared" si="192"/>
        <v>3285439000</v>
      </c>
      <c r="AO243" s="26"/>
      <c r="AP243" s="26"/>
      <c r="AQ243" s="300">
        <f t="shared" si="235"/>
        <v>-962714.9741999954</v>
      </c>
      <c r="AR243" s="301"/>
      <c r="AS243" s="136"/>
      <c r="AT243" s="136"/>
      <c r="AU243" s="13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  <c r="BJ243" s="26"/>
      <c r="BK243" s="26"/>
      <c r="BL243" s="26"/>
      <c r="BM243" s="26"/>
      <c r="BN243" s="26"/>
      <c r="BO243" s="26"/>
      <c r="BP243" s="26"/>
      <c r="BQ243" s="26"/>
      <c r="BR243" s="26"/>
      <c r="BS243" s="346"/>
      <c r="BT243" s="26"/>
      <c r="BU243" s="26"/>
      <c r="BV243" s="301"/>
      <c r="BW243" s="26"/>
      <c r="BX243" s="26"/>
      <c r="BY243" s="26"/>
      <c r="BZ243" s="26"/>
      <c r="CA243" s="26"/>
      <c r="CB243" s="26"/>
      <c r="CC243" s="26"/>
      <c r="CD243" s="26"/>
      <c r="CE243" s="26"/>
      <c r="CF243" s="269">
        <f t="shared" si="242"/>
        <v>3089682000</v>
      </c>
      <c r="CG243" s="229">
        <f t="shared" si="242"/>
        <v>3280247000</v>
      </c>
      <c r="CH243" s="45">
        <f t="shared" si="236"/>
        <v>46345230</v>
      </c>
      <c r="CI243" s="45">
        <f t="shared" si="237"/>
        <v>32802470</v>
      </c>
      <c r="CJ243" s="48">
        <f t="shared" si="238"/>
        <v>72869850</v>
      </c>
      <c r="CK243" s="308">
        <f t="shared" si="239"/>
        <v>64470250</v>
      </c>
    </row>
    <row r="244" spans="1:89" x14ac:dyDescent="0.2">
      <c r="A244" s="3">
        <f t="shared" si="240"/>
        <v>205</v>
      </c>
      <c r="B244" s="288">
        <v>6</v>
      </c>
      <c r="C244" s="289" t="s">
        <v>186</v>
      </c>
      <c r="D244" s="288">
        <v>11</v>
      </c>
      <c r="E244" s="291"/>
      <c r="F244" s="267" t="s">
        <v>61</v>
      </c>
      <c r="G244" s="292">
        <f t="shared" si="216"/>
        <v>101</v>
      </c>
      <c r="H244" s="292">
        <f t="shared" si="217"/>
        <v>90</v>
      </c>
      <c r="I244" s="293">
        <f t="shared" si="218"/>
        <v>26966806</v>
      </c>
      <c r="J244" s="293">
        <f t="shared" si="219"/>
        <v>1</v>
      </c>
      <c r="K244" s="294">
        <f t="shared" si="220"/>
        <v>1.06</v>
      </c>
      <c r="L244" s="337">
        <f t="shared" si="243"/>
        <v>1.03</v>
      </c>
      <c r="M244" s="278">
        <f t="shared" si="221"/>
        <v>24603357.52112674</v>
      </c>
      <c r="N244" s="278">
        <f t="shared" si="222"/>
        <v>27731914.957414355</v>
      </c>
      <c r="O244" s="278">
        <f t="shared" si="223"/>
        <v>29442358.790800005</v>
      </c>
      <c r="P244" s="278">
        <f t="shared" si="224"/>
        <v>31258299.057146005</v>
      </c>
      <c r="Q244" s="75">
        <f t="shared" si="225"/>
        <v>29442358.790800005</v>
      </c>
      <c r="R244" s="278">
        <f t="shared" si="225"/>
        <v>31258299.057146005</v>
      </c>
      <c r="S244" s="278">
        <f t="shared" si="226"/>
        <v>33186242.545596864</v>
      </c>
      <c r="T244" s="278"/>
      <c r="U244" s="278">
        <f t="shared" si="227"/>
        <v>2214302176.9014068</v>
      </c>
      <c r="V244" s="278">
        <f t="shared" si="228"/>
        <v>2495872346.1672921</v>
      </c>
      <c r="W244" s="278">
        <f t="shared" si="229"/>
        <v>2649812291.1720004</v>
      </c>
      <c r="X244" s="75">
        <f t="shared" si="230"/>
        <v>2813246915.1431403</v>
      </c>
      <c r="Y244" s="75">
        <f t="shared" si="231"/>
        <v>2649812291.1720004</v>
      </c>
      <c r="Z244" s="278">
        <f t="shared" si="232"/>
        <v>2813246915.1431403</v>
      </c>
      <c r="AA244" s="278">
        <f t="shared" si="241"/>
        <v>2986761829.1037178</v>
      </c>
      <c r="AB244" s="278"/>
      <c r="AC244" s="216" t="str">
        <f t="shared" si="233"/>
        <v>BERTAHAP</v>
      </c>
      <c r="AD244" s="296">
        <f t="shared" si="234"/>
        <v>0</v>
      </c>
      <c r="AE244" s="297">
        <v>2</v>
      </c>
      <c r="AF244" s="298"/>
      <c r="AG244" s="278" t="e">
        <f>IF(AF244&gt;#REF!,"LB","KR")</f>
        <v>#REF!</v>
      </c>
      <c r="AH244" s="298">
        <f t="shared" si="194"/>
        <v>2435733000</v>
      </c>
      <c r="AI244" s="298">
        <f t="shared" si="194"/>
        <v>2745460000</v>
      </c>
      <c r="AJ244" s="298">
        <f t="shared" si="194"/>
        <v>2914794000</v>
      </c>
      <c r="AK244" s="299">
        <f t="shared" si="192"/>
        <v>3094572000</v>
      </c>
      <c r="AL244" s="299">
        <f t="shared" si="192"/>
        <v>2914794000</v>
      </c>
      <c r="AM244" s="298">
        <f t="shared" si="192"/>
        <v>3094572000</v>
      </c>
      <c r="AN244" s="298">
        <f t="shared" si="192"/>
        <v>3285439000</v>
      </c>
      <c r="AO244" s="26"/>
      <c r="AP244" s="26"/>
      <c r="AQ244" s="300">
        <f t="shared" si="235"/>
        <v>-962714.9741999954</v>
      </c>
      <c r="AR244" s="301"/>
      <c r="AS244" s="136"/>
      <c r="AT244" s="136"/>
      <c r="AU244" s="13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  <c r="BJ244" s="26"/>
      <c r="BK244" s="26"/>
      <c r="BL244" s="26"/>
      <c r="BM244" s="26"/>
      <c r="BN244" s="26"/>
      <c r="BO244" s="26"/>
      <c r="BP244" s="26"/>
      <c r="BQ244" s="26"/>
      <c r="BR244" s="26"/>
      <c r="BS244" s="346"/>
      <c r="BT244" s="26"/>
      <c r="BU244" s="26"/>
      <c r="BV244" s="301"/>
      <c r="BW244" s="26"/>
      <c r="BX244" s="26"/>
      <c r="BY244" s="26"/>
      <c r="BZ244" s="26"/>
      <c r="CA244" s="26"/>
      <c r="CB244" s="26"/>
      <c r="CC244" s="26"/>
      <c r="CD244" s="26"/>
      <c r="CE244" s="26"/>
      <c r="CF244" s="269">
        <f t="shared" si="242"/>
        <v>3089682000</v>
      </c>
      <c r="CG244" s="229">
        <f t="shared" si="242"/>
        <v>3280247000</v>
      </c>
      <c r="CH244" s="45">
        <f t="shared" si="236"/>
        <v>46345230</v>
      </c>
      <c r="CI244" s="45">
        <f t="shared" si="237"/>
        <v>32802470</v>
      </c>
      <c r="CJ244" s="48">
        <f t="shared" si="238"/>
        <v>72869850</v>
      </c>
      <c r="CK244" s="308">
        <f t="shared" si="239"/>
        <v>64470250</v>
      </c>
    </row>
    <row r="245" spans="1:89" x14ac:dyDescent="0.2">
      <c r="A245" s="3">
        <f t="shared" si="240"/>
        <v>206</v>
      </c>
      <c r="B245" s="288">
        <v>7</v>
      </c>
      <c r="C245" s="289" t="s">
        <v>186</v>
      </c>
      <c r="D245" s="288">
        <v>15</v>
      </c>
      <c r="E245" s="291"/>
      <c r="F245" s="267" t="s">
        <v>63</v>
      </c>
      <c r="G245" s="292">
        <f t="shared" si="216"/>
        <v>101</v>
      </c>
      <c r="H245" s="292">
        <f t="shared" si="217"/>
        <v>90</v>
      </c>
      <c r="I245" s="293">
        <f t="shared" si="218"/>
        <v>26966806</v>
      </c>
      <c r="J245" s="293">
        <f t="shared" si="219"/>
        <v>1</v>
      </c>
      <c r="K245" s="294">
        <f t="shared" si="220"/>
        <v>1.06</v>
      </c>
      <c r="L245" s="337">
        <f t="shared" si="243"/>
        <v>1.03</v>
      </c>
      <c r="M245" s="278">
        <f t="shared" si="221"/>
        <v>24603357.52112674</v>
      </c>
      <c r="N245" s="278">
        <f t="shared" si="222"/>
        <v>27731914.957414355</v>
      </c>
      <c r="O245" s="278">
        <f t="shared" si="223"/>
        <v>29442358.790800005</v>
      </c>
      <c r="P245" s="278">
        <f t="shared" si="224"/>
        <v>31258299.057146005</v>
      </c>
      <c r="Q245" s="75">
        <f t="shared" si="225"/>
        <v>29442358.790800005</v>
      </c>
      <c r="R245" s="278">
        <f t="shared" si="225"/>
        <v>31258299.057146005</v>
      </c>
      <c r="S245" s="278">
        <f t="shared" si="226"/>
        <v>33186242.545596864</v>
      </c>
      <c r="T245" s="278"/>
      <c r="U245" s="278">
        <f t="shared" si="227"/>
        <v>2214302176.9014068</v>
      </c>
      <c r="V245" s="278">
        <f t="shared" si="228"/>
        <v>2495872346.1672921</v>
      </c>
      <c r="W245" s="278">
        <f t="shared" si="229"/>
        <v>2649812291.1720004</v>
      </c>
      <c r="X245" s="75">
        <f t="shared" si="230"/>
        <v>2813246915.1431403</v>
      </c>
      <c r="Y245" s="75">
        <f t="shared" si="231"/>
        <v>2649812291.1720004</v>
      </c>
      <c r="Z245" s="278">
        <f t="shared" si="232"/>
        <v>2813246915.1431403</v>
      </c>
      <c r="AA245" s="278">
        <f t="shared" si="241"/>
        <v>2986761829.1037178</v>
      </c>
      <c r="AB245" s="278"/>
      <c r="AC245" s="216" t="str">
        <f t="shared" si="233"/>
        <v>BERTAHAP</v>
      </c>
      <c r="AD245" s="296">
        <f t="shared" si="234"/>
        <v>0</v>
      </c>
      <c r="AE245" s="297">
        <v>2</v>
      </c>
      <c r="AF245" s="298"/>
      <c r="AG245" s="278" t="e">
        <f>IF(AF245&gt;#REF!,"LB","KR")</f>
        <v>#REF!</v>
      </c>
      <c r="AH245" s="298">
        <f t="shared" si="194"/>
        <v>2435733000</v>
      </c>
      <c r="AI245" s="298">
        <f t="shared" si="194"/>
        <v>2745460000</v>
      </c>
      <c r="AJ245" s="298">
        <f t="shared" si="194"/>
        <v>2914794000</v>
      </c>
      <c r="AK245" s="299">
        <f t="shared" si="192"/>
        <v>3094572000</v>
      </c>
      <c r="AL245" s="299">
        <f t="shared" si="192"/>
        <v>2914794000</v>
      </c>
      <c r="AM245" s="298">
        <f t="shared" si="192"/>
        <v>3094572000</v>
      </c>
      <c r="AN245" s="298">
        <f t="shared" si="192"/>
        <v>3285439000</v>
      </c>
      <c r="AO245" s="26"/>
      <c r="AP245" s="26"/>
      <c r="AQ245" s="300">
        <f t="shared" si="235"/>
        <v>-962714.9741999954</v>
      </c>
      <c r="AR245" s="301"/>
      <c r="AS245" s="136"/>
      <c r="AT245" s="136"/>
      <c r="AU245" s="13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  <c r="BJ245" s="26"/>
      <c r="BK245" s="26"/>
      <c r="BL245" s="26"/>
      <c r="BM245" s="26"/>
      <c r="BN245" s="26"/>
      <c r="BO245" s="26"/>
      <c r="BP245" s="26"/>
      <c r="BQ245" s="26"/>
      <c r="BR245" s="26"/>
      <c r="BS245" s="346"/>
      <c r="BT245" s="26"/>
      <c r="BU245" s="26"/>
      <c r="BV245" s="301"/>
      <c r="BW245" s="26"/>
      <c r="BX245" s="26"/>
      <c r="BY245" s="26"/>
      <c r="BZ245" s="26"/>
      <c r="CA245" s="26"/>
      <c r="CB245" s="26"/>
      <c r="CC245" s="26"/>
      <c r="CD245" s="26"/>
      <c r="CE245" s="26"/>
      <c r="CF245" s="269">
        <f t="shared" si="242"/>
        <v>3089682000</v>
      </c>
      <c r="CG245" s="229">
        <f t="shared" si="242"/>
        <v>3280247000</v>
      </c>
      <c r="CH245" s="45">
        <f t="shared" si="236"/>
        <v>46345230</v>
      </c>
      <c r="CI245" s="45">
        <f t="shared" si="237"/>
        <v>32802470</v>
      </c>
      <c r="CJ245" s="48">
        <f t="shared" si="238"/>
        <v>72869850</v>
      </c>
      <c r="CK245" s="308">
        <f t="shared" si="239"/>
        <v>64470250</v>
      </c>
    </row>
    <row r="246" spans="1:89" x14ac:dyDescent="0.2">
      <c r="A246" s="3">
        <f t="shared" si="240"/>
        <v>207</v>
      </c>
      <c r="B246" s="288">
        <v>8</v>
      </c>
      <c r="C246" s="289" t="s">
        <v>186</v>
      </c>
      <c r="D246" s="288">
        <v>17</v>
      </c>
      <c r="E246" s="291"/>
      <c r="F246" s="267" t="s">
        <v>66</v>
      </c>
      <c r="G246" s="292">
        <f t="shared" si="216"/>
        <v>85</v>
      </c>
      <c r="H246" s="292">
        <f t="shared" si="217"/>
        <v>74</v>
      </c>
      <c r="I246" s="293">
        <f t="shared" si="218"/>
        <v>26966806</v>
      </c>
      <c r="J246" s="293">
        <f t="shared" si="219"/>
        <v>1</v>
      </c>
      <c r="K246" s="294">
        <f t="shared" si="220"/>
        <v>1.06</v>
      </c>
      <c r="L246" s="337">
        <f t="shared" si="243"/>
        <v>1.03</v>
      </c>
      <c r="M246" s="278">
        <f t="shared" si="221"/>
        <v>24603357.52112674</v>
      </c>
      <c r="N246" s="278">
        <f t="shared" si="222"/>
        <v>27731914.957414355</v>
      </c>
      <c r="O246" s="278">
        <f t="shared" si="223"/>
        <v>29442358.790800005</v>
      </c>
      <c r="P246" s="278">
        <f t="shared" si="224"/>
        <v>31258299.057146005</v>
      </c>
      <c r="Q246" s="75">
        <f t="shared" si="225"/>
        <v>29442358.790800005</v>
      </c>
      <c r="R246" s="278">
        <f t="shared" si="225"/>
        <v>31258299.057146005</v>
      </c>
      <c r="S246" s="278">
        <f t="shared" si="226"/>
        <v>33186242.545596864</v>
      </c>
      <c r="T246" s="278"/>
      <c r="U246" s="278">
        <f t="shared" si="227"/>
        <v>1820648456.5633788</v>
      </c>
      <c r="V246" s="278">
        <f t="shared" si="228"/>
        <v>2052161706.8486624</v>
      </c>
      <c r="W246" s="278">
        <f t="shared" si="229"/>
        <v>2178734550.5192003</v>
      </c>
      <c r="X246" s="75">
        <f t="shared" si="230"/>
        <v>2313114130.2288046</v>
      </c>
      <c r="Y246" s="75">
        <f t="shared" si="231"/>
        <v>2178734550.5192003</v>
      </c>
      <c r="Z246" s="278">
        <f t="shared" si="232"/>
        <v>2313114130.2288046</v>
      </c>
      <c r="AA246" s="278">
        <f t="shared" si="241"/>
        <v>2455781948.3741679</v>
      </c>
      <c r="AB246" s="278"/>
      <c r="AC246" s="216" t="str">
        <f t="shared" si="233"/>
        <v>BERTAHAP</v>
      </c>
      <c r="AD246" s="296">
        <f t="shared" si="234"/>
        <v>0</v>
      </c>
      <c r="AE246" s="297">
        <v>2</v>
      </c>
      <c r="AF246" s="298"/>
      <c r="AG246" s="278" t="e">
        <f>IF(AF246&gt;#REF!,"LB","KR")</f>
        <v>#REF!</v>
      </c>
      <c r="AH246" s="298">
        <f t="shared" si="194"/>
        <v>2002714000</v>
      </c>
      <c r="AI246" s="298">
        <f t="shared" si="194"/>
        <v>2257378000</v>
      </c>
      <c r="AJ246" s="298">
        <f t="shared" si="194"/>
        <v>2396609000</v>
      </c>
      <c r="AK246" s="299">
        <f t="shared" si="192"/>
        <v>2544426000</v>
      </c>
      <c r="AL246" s="299">
        <f t="shared" si="192"/>
        <v>2396609000</v>
      </c>
      <c r="AM246" s="298">
        <f t="shared" si="192"/>
        <v>2544426000</v>
      </c>
      <c r="AN246" s="298">
        <f t="shared" si="192"/>
        <v>2701361000</v>
      </c>
      <c r="AO246" s="26"/>
      <c r="AP246" s="26"/>
      <c r="AQ246" s="300">
        <f t="shared" si="235"/>
        <v>-962714.9741999954</v>
      </c>
      <c r="AR246" s="301"/>
      <c r="AS246" s="136"/>
      <c r="AT246" s="136"/>
      <c r="AU246" s="13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  <c r="BJ246" s="26"/>
      <c r="BK246" s="26"/>
      <c r="BL246" s="26"/>
      <c r="BM246" s="26"/>
      <c r="BN246" s="26"/>
      <c r="BO246" s="26"/>
      <c r="BP246" s="26"/>
      <c r="BQ246" s="26"/>
      <c r="BR246" s="26"/>
      <c r="BS246" s="346"/>
      <c r="BT246" s="26"/>
      <c r="BU246" s="26"/>
      <c r="BV246" s="301"/>
      <c r="BW246" s="26"/>
      <c r="BX246" s="26"/>
      <c r="BY246" s="26"/>
      <c r="BZ246" s="26"/>
      <c r="CA246" s="26"/>
      <c r="CB246" s="26"/>
      <c r="CC246" s="26"/>
      <c r="CD246" s="26"/>
      <c r="CE246" s="26"/>
      <c r="CF246" s="269">
        <f t="shared" si="242"/>
        <v>2540406000</v>
      </c>
      <c r="CG246" s="229">
        <f t="shared" si="242"/>
        <v>2697092000</v>
      </c>
      <c r="CH246" s="45">
        <f t="shared" si="236"/>
        <v>38106090</v>
      </c>
      <c r="CI246" s="45">
        <f t="shared" si="237"/>
        <v>26970920</v>
      </c>
      <c r="CJ246" s="48">
        <f t="shared" si="238"/>
        <v>59915225</v>
      </c>
      <c r="CK246" s="308">
        <f t="shared" si="239"/>
        <v>53008875</v>
      </c>
    </row>
    <row r="247" spans="1:89" x14ac:dyDescent="0.2">
      <c r="A247" s="3">
        <f t="shared" si="240"/>
        <v>208</v>
      </c>
      <c r="B247" s="288">
        <v>9</v>
      </c>
      <c r="C247" s="289" t="s">
        <v>186</v>
      </c>
      <c r="D247" s="288">
        <v>19</v>
      </c>
      <c r="E247" s="291"/>
      <c r="F247" s="267" t="s">
        <v>77</v>
      </c>
      <c r="G247" s="292">
        <f t="shared" si="216"/>
        <v>138</v>
      </c>
      <c r="H247" s="292">
        <f t="shared" si="217"/>
        <v>120</v>
      </c>
      <c r="I247" s="293">
        <f t="shared" si="218"/>
        <v>26966806</v>
      </c>
      <c r="J247" s="293">
        <f t="shared" si="219"/>
        <v>1</v>
      </c>
      <c r="K247" s="294">
        <f t="shared" si="220"/>
        <v>1.06</v>
      </c>
      <c r="L247" s="337">
        <f t="shared" si="243"/>
        <v>1.03</v>
      </c>
      <c r="M247" s="278">
        <f t="shared" si="221"/>
        <v>24603357.52112674</v>
      </c>
      <c r="N247" s="278">
        <f t="shared" si="222"/>
        <v>27731914.957414355</v>
      </c>
      <c r="O247" s="278">
        <f t="shared" si="223"/>
        <v>29442358.790800005</v>
      </c>
      <c r="P247" s="278">
        <f t="shared" si="224"/>
        <v>31258299.057146005</v>
      </c>
      <c r="Q247" s="75">
        <f t="shared" si="225"/>
        <v>29442358.790800005</v>
      </c>
      <c r="R247" s="278">
        <f t="shared" si="225"/>
        <v>31258299.057146005</v>
      </c>
      <c r="S247" s="278">
        <f t="shared" si="226"/>
        <v>33186242.545596864</v>
      </c>
      <c r="T247" s="278"/>
      <c r="U247" s="278">
        <f t="shared" si="227"/>
        <v>2952402902.5352087</v>
      </c>
      <c r="V247" s="278">
        <f t="shared" si="228"/>
        <v>3327829794.8897228</v>
      </c>
      <c r="W247" s="278">
        <f t="shared" si="229"/>
        <v>3533083054.8960009</v>
      </c>
      <c r="X247" s="75">
        <f t="shared" si="230"/>
        <v>3750995886.8575206</v>
      </c>
      <c r="Y247" s="75">
        <f t="shared" si="231"/>
        <v>3533083054.8960009</v>
      </c>
      <c r="Z247" s="278">
        <f t="shared" si="232"/>
        <v>3750995886.8575206</v>
      </c>
      <c r="AA247" s="278">
        <f t="shared" si="241"/>
        <v>3982349105.4716239</v>
      </c>
      <c r="AB247" s="278"/>
      <c r="AC247" s="216" t="str">
        <f t="shared" si="233"/>
        <v>BERTAHAP</v>
      </c>
      <c r="AD247" s="296">
        <f t="shared" si="234"/>
        <v>0</v>
      </c>
      <c r="AE247" s="297">
        <v>2</v>
      </c>
      <c r="AF247" s="298"/>
      <c r="AG247" s="278" t="e">
        <f>IF(AF247&gt;#REF!,"LB","KR")</f>
        <v>#REF!</v>
      </c>
      <c r="AH247" s="298">
        <f t="shared" si="194"/>
        <v>3247644000</v>
      </c>
      <c r="AI247" s="298">
        <f t="shared" si="194"/>
        <v>3660613000</v>
      </c>
      <c r="AJ247" s="298">
        <f t="shared" si="194"/>
        <v>3886392000</v>
      </c>
      <c r="AK247" s="299">
        <f t="shared" si="194"/>
        <v>4126096000</v>
      </c>
      <c r="AL247" s="299">
        <f t="shared" si="194"/>
        <v>3886392000</v>
      </c>
      <c r="AM247" s="298">
        <f t="shared" si="194"/>
        <v>4126096000</v>
      </c>
      <c r="AN247" s="298">
        <f t="shared" si="194"/>
        <v>4380585000</v>
      </c>
      <c r="AO247" s="26"/>
      <c r="AP247" s="26"/>
      <c r="AQ247" s="300">
        <f t="shared" si="235"/>
        <v>-962714.9741999954</v>
      </c>
      <c r="AR247" s="301"/>
      <c r="AS247" s="136"/>
      <c r="AT247" s="136"/>
      <c r="AU247" s="13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  <c r="BJ247" s="26"/>
      <c r="BK247" s="26"/>
      <c r="BL247" s="26"/>
      <c r="BM247" s="26"/>
      <c r="BN247" s="26"/>
      <c r="BO247" s="26"/>
      <c r="BP247" s="26"/>
      <c r="BQ247" s="26"/>
      <c r="BR247" s="26"/>
      <c r="BS247" s="346"/>
      <c r="BT247" s="26"/>
      <c r="BU247" s="26"/>
      <c r="BV247" s="301"/>
      <c r="BW247" s="26"/>
      <c r="BX247" s="26"/>
      <c r="BY247" s="26"/>
      <c r="BZ247" s="26"/>
      <c r="CA247" s="26"/>
      <c r="CB247" s="26"/>
      <c r="CC247" s="26"/>
      <c r="CD247" s="26"/>
      <c r="CE247" s="26"/>
      <c r="CF247" s="269">
        <f t="shared" si="242"/>
        <v>4119576000</v>
      </c>
      <c r="CG247" s="229">
        <f t="shared" si="242"/>
        <v>4373662000</v>
      </c>
      <c r="CH247" s="45">
        <f t="shared" si="236"/>
        <v>61793640</v>
      </c>
      <c r="CI247" s="45">
        <f t="shared" si="237"/>
        <v>43736620</v>
      </c>
      <c r="CJ247" s="48">
        <f t="shared" si="238"/>
        <v>97159800</v>
      </c>
      <c r="CK247" s="308">
        <f t="shared" si="239"/>
        <v>85960333.333333328</v>
      </c>
    </row>
    <row r="248" spans="1:89" x14ac:dyDescent="0.2">
      <c r="A248" s="3">
        <f t="shared" si="240"/>
        <v>209</v>
      </c>
      <c r="B248" s="288">
        <v>10</v>
      </c>
      <c r="C248" s="289" t="s">
        <v>186</v>
      </c>
      <c r="D248" s="288">
        <v>21</v>
      </c>
      <c r="E248" s="291"/>
      <c r="F248" s="267" t="s">
        <v>83</v>
      </c>
      <c r="G248" s="292">
        <f t="shared" si="216"/>
        <v>132</v>
      </c>
      <c r="H248" s="292">
        <f t="shared" si="217"/>
        <v>112</v>
      </c>
      <c r="I248" s="293">
        <f t="shared" si="218"/>
        <v>26966806</v>
      </c>
      <c r="J248" s="293">
        <f t="shared" si="219"/>
        <v>3</v>
      </c>
      <c r="K248" s="294">
        <f t="shared" si="220"/>
        <v>1.1000000000000001</v>
      </c>
      <c r="L248" s="337">
        <f t="shared" si="243"/>
        <v>1.03</v>
      </c>
      <c r="M248" s="278">
        <f t="shared" si="221"/>
        <v>25531786.106829632</v>
      </c>
      <c r="N248" s="278">
        <f t="shared" si="222"/>
        <v>28778402.314297915</v>
      </c>
      <c r="O248" s="278">
        <f t="shared" si="223"/>
        <v>30553391.198000003</v>
      </c>
      <c r="P248" s="278">
        <f t="shared" si="224"/>
        <v>32437857.512132645</v>
      </c>
      <c r="Q248" s="75">
        <f t="shared" si="225"/>
        <v>30553391.198000003</v>
      </c>
      <c r="R248" s="278">
        <f t="shared" si="225"/>
        <v>32437857.512132645</v>
      </c>
      <c r="S248" s="278">
        <f t="shared" si="226"/>
        <v>34438553.585053347</v>
      </c>
      <c r="T248" s="278"/>
      <c r="U248" s="278">
        <f t="shared" si="227"/>
        <v>2859560043.9649186</v>
      </c>
      <c r="V248" s="278">
        <f t="shared" si="228"/>
        <v>3223181059.2013664</v>
      </c>
      <c r="W248" s="278">
        <f t="shared" si="229"/>
        <v>3421979814.1760001</v>
      </c>
      <c r="X248" s="75">
        <f t="shared" si="230"/>
        <v>3633040041.3588562</v>
      </c>
      <c r="Y248" s="75">
        <f t="shared" si="231"/>
        <v>3421979814.1760001</v>
      </c>
      <c r="Z248" s="278">
        <f t="shared" si="232"/>
        <v>3633040041.3588562</v>
      </c>
      <c r="AA248" s="278">
        <f t="shared" si="241"/>
        <v>3857118001.5259748</v>
      </c>
      <c r="AB248" s="278"/>
      <c r="AC248" s="216" t="str">
        <f t="shared" si="233"/>
        <v>BERTAHAP</v>
      </c>
      <c r="AD248" s="296">
        <f t="shared" si="234"/>
        <v>0</v>
      </c>
      <c r="AE248" s="297">
        <v>2</v>
      </c>
      <c r="AF248" s="298"/>
      <c r="AG248" s="278" t="e">
        <f>IF(AF248&gt;#REF!,"LB","KR")</f>
        <v>#REF!</v>
      </c>
      <c r="AH248" s="298">
        <f t="shared" ref="AH248:AN284" si="244">ROUNDUP((U248*(1+$J$5)),-3)</f>
        <v>3145517000</v>
      </c>
      <c r="AI248" s="298">
        <f t="shared" si="244"/>
        <v>3545500000</v>
      </c>
      <c r="AJ248" s="298">
        <f t="shared" si="244"/>
        <v>3764178000</v>
      </c>
      <c r="AK248" s="299">
        <f t="shared" si="244"/>
        <v>3996345000</v>
      </c>
      <c r="AL248" s="299">
        <f t="shared" si="244"/>
        <v>3764178000</v>
      </c>
      <c r="AM248" s="298">
        <f t="shared" si="244"/>
        <v>3996345000</v>
      </c>
      <c r="AN248" s="298">
        <f t="shared" si="244"/>
        <v>4242830000</v>
      </c>
      <c r="AO248" s="26"/>
      <c r="AP248" s="26"/>
      <c r="AQ248" s="300">
        <f t="shared" si="235"/>
        <v>148317.43300000206</v>
      </c>
      <c r="AR248" s="301"/>
      <c r="AS248" s="136"/>
      <c r="AT248" s="136"/>
      <c r="AU248" s="13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  <c r="BJ248" s="26"/>
      <c r="BK248" s="26"/>
      <c r="BL248" s="26"/>
      <c r="BM248" s="26"/>
      <c r="BN248" s="26"/>
      <c r="BO248" s="26"/>
      <c r="BP248" s="26"/>
      <c r="BQ248" s="26"/>
      <c r="BR248" s="26"/>
      <c r="BS248" s="346"/>
      <c r="BT248" s="26"/>
      <c r="BU248" s="26"/>
      <c r="BV248" s="301"/>
      <c r="BW248" s="26"/>
      <c r="BX248" s="26"/>
      <c r="BY248" s="26"/>
      <c r="BZ248" s="26"/>
      <c r="CA248" s="26"/>
      <c r="CB248" s="26"/>
      <c r="CC248" s="26"/>
      <c r="CD248" s="26"/>
      <c r="CE248" s="26"/>
      <c r="CF248" s="269">
        <f t="shared" si="242"/>
        <v>3990029000</v>
      </c>
      <c r="CG248" s="229">
        <f t="shared" si="242"/>
        <v>4236126000</v>
      </c>
      <c r="CH248" s="45">
        <f t="shared" si="236"/>
        <v>59850435</v>
      </c>
      <c r="CI248" s="45">
        <f t="shared" si="237"/>
        <v>42361260</v>
      </c>
      <c r="CJ248" s="48">
        <f t="shared" si="238"/>
        <v>94104450</v>
      </c>
      <c r="CK248" s="308">
        <f t="shared" si="239"/>
        <v>83257187.5</v>
      </c>
    </row>
    <row r="249" spans="1:89" x14ac:dyDescent="0.2">
      <c r="A249" s="3">
        <f t="shared" si="240"/>
        <v>210</v>
      </c>
      <c r="B249" s="288">
        <v>1</v>
      </c>
      <c r="C249" s="289" t="s">
        <v>187</v>
      </c>
      <c r="D249" s="290" t="s">
        <v>18</v>
      </c>
      <c r="E249" s="291"/>
      <c r="F249" s="267" t="s">
        <v>71</v>
      </c>
      <c r="G249" s="292">
        <f t="shared" si="216"/>
        <v>175</v>
      </c>
      <c r="H249" s="292">
        <f t="shared" si="217"/>
        <v>156</v>
      </c>
      <c r="I249" s="293">
        <f t="shared" si="218"/>
        <v>26966806</v>
      </c>
      <c r="J249" s="293">
        <f t="shared" si="219"/>
        <v>5</v>
      </c>
      <c r="K249" s="294">
        <f t="shared" si="220"/>
        <v>1.08</v>
      </c>
      <c r="L249" s="295">
        <f t="shared" ref="L249:L258" si="245">SUMIF($AN$4:$AN$22,D249,$BB$4:$BB$22)</f>
        <v>1.02</v>
      </c>
      <c r="M249" s="278">
        <f t="shared" si="221"/>
        <v>24824197.330347329</v>
      </c>
      <c r="N249" s="278">
        <f t="shared" si="222"/>
        <v>27980836.707352675</v>
      </c>
      <c r="O249" s="278">
        <f t="shared" si="223"/>
        <v>29706633.489600003</v>
      </c>
      <c r="P249" s="278">
        <f t="shared" si="224"/>
        <v>31538873.641099136</v>
      </c>
      <c r="Q249" s="75">
        <f t="shared" si="225"/>
        <v>29706633.489600003</v>
      </c>
      <c r="R249" s="278">
        <f t="shared" si="225"/>
        <v>31538873.641099136</v>
      </c>
      <c r="S249" s="278">
        <f t="shared" si="226"/>
        <v>33484122.355953015</v>
      </c>
      <c r="T249" s="278"/>
      <c r="U249" s="278">
        <f t="shared" si="227"/>
        <v>3872574783.5341835</v>
      </c>
      <c r="V249" s="278">
        <f t="shared" si="228"/>
        <v>4365010526.3470173</v>
      </c>
      <c r="W249" s="278">
        <f t="shared" si="229"/>
        <v>4634234824.3776007</v>
      </c>
      <c r="X249" s="75">
        <f t="shared" si="230"/>
        <v>4920064288.0114651</v>
      </c>
      <c r="Y249" s="75">
        <f t="shared" si="231"/>
        <v>4634234824.3776007</v>
      </c>
      <c r="Z249" s="278">
        <f t="shared" si="232"/>
        <v>4920064288.0114651</v>
      </c>
      <c r="AA249" s="278">
        <f t="shared" si="241"/>
        <v>5223523087.5286703</v>
      </c>
      <c r="AB249" s="278"/>
      <c r="AC249" s="216" t="str">
        <f t="shared" si="233"/>
        <v>BERTAHAP</v>
      </c>
      <c r="AD249" s="296">
        <f t="shared" si="234"/>
        <v>0</v>
      </c>
      <c r="AE249" s="297">
        <v>2</v>
      </c>
      <c r="AF249" s="298"/>
      <c r="AG249" s="278" t="e">
        <f>IF(AF249&gt;#REF!,"LB","KR")</f>
        <v>#REF!</v>
      </c>
      <c r="AH249" s="298">
        <f t="shared" si="244"/>
        <v>4259833000</v>
      </c>
      <c r="AI249" s="298">
        <f t="shared" si="244"/>
        <v>4801512000</v>
      </c>
      <c r="AJ249" s="298">
        <f t="shared" si="244"/>
        <v>5097659000</v>
      </c>
      <c r="AK249" s="299">
        <f t="shared" si="244"/>
        <v>5412071000</v>
      </c>
      <c r="AL249" s="299">
        <f t="shared" si="244"/>
        <v>5097659000</v>
      </c>
      <c r="AM249" s="298">
        <f t="shared" si="244"/>
        <v>5412071000</v>
      </c>
      <c r="AN249" s="298">
        <f t="shared" si="244"/>
        <v>5745876000</v>
      </c>
      <c r="AO249" s="26"/>
      <c r="AP249" s="26"/>
      <c r="AQ249" s="300">
        <f t="shared" si="235"/>
        <v>-698440.27539999783</v>
      </c>
      <c r="AR249" s="301"/>
      <c r="AS249" s="136"/>
      <c r="AT249" s="136"/>
      <c r="AU249" s="13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  <c r="BJ249" s="26"/>
      <c r="BK249" s="26"/>
      <c r="BL249" s="26"/>
      <c r="BM249" s="26"/>
      <c r="BN249" s="26"/>
      <c r="BO249" s="26"/>
      <c r="BP249" s="26"/>
      <c r="BQ249" s="26"/>
      <c r="BR249" s="26"/>
      <c r="BS249" s="346"/>
      <c r="BT249" s="26"/>
      <c r="BU249" s="26"/>
      <c r="BV249" s="301"/>
      <c r="BW249" s="26"/>
      <c r="BX249" s="26"/>
      <c r="BY249" s="26"/>
      <c r="BZ249" s="26"/>
      <c r="CA249" s="26"/>
      <c r="CB249" s="26"/>
      <c r="CC249" s="26"/>
      <c r="CD249" s="26"/>
      <c r="CE249" s="26"/>
      <c r="CF249" s="269">
        <f t="shared" si="242"/>
        <v>5403519000</v>
      </c>
      <c r="CG249" s="229">
        <f t="shared" si="242"/>
        <v>5736796000</v>
      </c>
      <c r="CH249" s="45">
        <f t="shared" si="236"/>
        <v>81052785</v>
      </c>
      <c r="CI249" s="45">
        <f t="shared" si="237"/>
        <v>57367960</v>
      </c>
      <c r="CJ249" s="48">
        <f t="shared" si="238"/>
        <v>127441475</v>
      </c>
      <c r="CK249" s="308">
        <f t="shared" si="239"/>
        <v>112751479.16666667</v>
      </c>
    </row>
    <row r="250" spans="1:89" x14ac:dyDescent="0.2">
      <c r="A250" s="3">
        <f t="shared" si="240"/>
        <v>211</v>
      </c>
      <c r="B250" s="288">
        <v>2</v>
      </c>
      <c r="C250" s="289" t="s">
        <v>187</v>
      </c>
      <c r="D250" s="290" t="s">
        <v>28</v>
      </c>
      <c r="E250" s="291"/>
      <c r="F250" s="267" t="s">
        <v>73</v>
      </c>
      <c r="G250" s="292">
        <f t="shared" si="216"/>
        <v>85</v>
      </c>
      <c r="H250" s="292">
        <f t="shared" si="217"/>
        <v>74</v>
      </c>
      <c r="I250" s="293">
        <f t="shared" si="218"/>
        <v>26966806</v>
      </c>
      <c r="J250" s="293">
        <f t="shared" si="219"/>
        <v>1</v>
      </c>
      <c r="K250" s="294">
        <f t="shared" si="220"/>
        <v>1.06</v>
      </c>
      <c r="L250" s="295">
        <f t="shared" si="245"/>
        <v>1.02</v>
      </c>
      <c r="M250" s="278">
        <f t="shared" si="221"/>
        <v>24364489.972377934</v>
      </c>
      <c r="N250" s="278">
        <f t="shared" si="222"/>
        <v>27462673.064623922</v>
      </c>
      <c r="O250" s="278">
        <f t="shared" si="223"/>
        <v>29156510.647200003</v>
      </c>
      <c r="P250" s="278">
        <f t="shared" si="224"/>
        <v>30954820.425523225</v>
      </c>
      <c r="Q250" s="75">
        <f t="shared" si="225"/>
        <v>29156510.647200003</v>
      </c>
      <c r="R250" s="278">
        <f t="shared" si="225"/>
        <v>30954820.425523225</v>
      </c>
      <c r="S250" s="278">
        <f t="shared" si="226"/>
        <v>32864046.016027961</v>
      </c>
      <c r="T250" s="278"/>
      <c r="U250" s="278">
        <f t="shared" si="227"/>
        <v>1802972257.9559672</v>
      </c>
      <c r="V250" s="278">
        <f t="shared" si="228"/>
        <v>2032237806.7821703</v>
      </c>
      <c r="W250" s="278">
        <f t="shared" si="229"/>
        <v>2157581787.8928003</v>
      </c>
      <c r="X250" s="75">
        <f t="shared" si="230"/>
        <v>2290656711.4887185</v>
      </c>
      <c r="Y250" s="75">
        <f t="shared" si="231"/>
        <v>2157581787.8928003</v>
      </c>
      <c r="Z250" s="278">
        <f t="shared" si="232"/>
        <v>2290656711.4887185</v>
      </c>
      <c r="AA250" s="278">
        <f t="shared" si="241"/>
        <v>2431939405.186069</v>
      </c>
      <c r="AB250" s="278"/>
      <c r="AC250" s="216" t="str">
        <f t="shared" si="233"/>
        <v>BERTAHAP</v>
      </c>
      <c r="AD250" s="296">
        <f t="shared" si="234"/>
        <v>0</v>
      </c>
      <c r="AE250" s="297">
        <v>2</v>
      </c>
      <c r="AF250" s="298"/>
      <c r="AG250" s="278" t="e">
        <f>IF(AF250&gt;#REF!,"LB","KR")</f>
        <v>#REF!</v>
      </c>
      <c r="AH250" s="298">
        <f t="shared" si="244"/>
        <v>1983270000</v>
      </c>
      <c r="AI250" s="298">
        <f t="shared" si="244"/>
        <v>2235462000</v>
      </c>
      <c r="AJ250" s="298">
        <f t="shared" si="244"/>
        <v>2373340000</v>
      </c>
      <c r="AK250" s="299">
        <f t="shared" si="244"/>
        <v>2519723000</v>
      </c>
      <c r="AL250" s="299">
        <f t="shared" si="244"/>
        <v>2373340000</v>
      </c>
      <c r="AM250" s="298">
        <f t="shared" si="244"/>
        <v>2519723000</v>
      </c>
      <c r="AN250" s="298">
        <f t="shared" si="244"/>
        <v>2675134000</v>
      </c>
      <c r="AO250" s="26"/>
      <c r="AP250" s="26"/>
      <c r="AQ250" s="300">
        <f t="shared" si="235"/>
        <v>-1248563.1177999973</v>
      </c>
      <c r="AR250" s="301"/>
      <c r="AS250" s="136"/>
      <c r="AT250" s="136"/>
      <c r="AU250" s="13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  <c r="BJ250" s="26"/>
      <c r="BK250" s="26"/>
      <c r="BL250" s="26"/>
      <c r="BM250" s="26"/>
      <c r="BN250" s="26"/>
      <c r="BO250" s="26"/>
      <c r="BP250" s="26"/>
      <c r="BQ250" s="26"/>
      <c r="BR250" s="26"/>
      <c r="BS250" s="346"/>
      <c r="BT250" s="26"/>
      <c r="BU250" s="26"/>
      <c r="BV250" s="301"/>
      <c r="BW250" s="26"/>
      <c r="BX250" s="26"/>
      <c r="BY250" s="26"/>
      <c r="BZ250" s="26"/>
      <c r="CA250" s="26"/>
      <c r="CB250" s="26"/>
      <c r="CC250" s="26"/>
      <c r="CD250" s="26"/>
      <c r="CE250" s="26"/>
      <c r="CF250" s="269">
        <f t="shared" si="242"/>
        <v>2515741000</v>
      </c>
      <c r="CG250" s="229">
        <f t="shared" si="242"/>
        <v>2670907000</v>
      </c>
      <c r="CH250" s="45">
        <f t="shared" si="236"/>
        <v>37736115</v>
      </c>
      <c r="CI250" s="45">
        <f t="shared" si="237"/>
        <v>26709070</v>
      </c>
      <c r="CJ250" s="48">
        <f t="shared" si="238"/>
        <v>59333500</v>
      </c>
      <c r="CK250" s="308">
        <f t="shared" si="239"/>
        <v>52494229.166666664</v>
      </c>
    </row>
    <row r="251" spans="1:89" x14ac:dyDescent="0.2">
      <c r="A251" s="3">
        <f t="shared" si="240"/>
        <v>212</v>
      </c>
      <c r="B251" s="288">
        <v>3</v>
      </c>
      <c r="C251" s="289" t="s">
        <v>187</v>
      </c>
      <c r="D251" s="290" t="s">
        <v>31</v>
      </c>
      <c r="E251" s="291"/>
      <c r="F251" s="267" t="s">
        <v>55</v>
      </c>
      <c r="G251" s="292">
        <f t="shared" si="216"/>
        <v>85</v>
      </c>
      <c r="H251" s="292">
        <f t="shared" si="217"/>
        <v>74</v>
      </c>
      <c r="I251" s="293">
        <f t="shared" si="218"/>
        <v>26966806</v>
      </c>
      <c r="J251" s="293">
        <f t="shared" si="219"/>
        <v>1</v>
      </c>
      <c r="K251" s="294">
        <f t="shared" si="220"/>
        <v>1.06</v>
      </c>
      <c r="L251" s="295">
        <f t="shared" si="245"/>
        <v>1.02</v>
      </c>
      <c r="M251" s="278">
        <f t="shared" si="221"/>
        <v>24364489.972377934</v>
      </c>
      <c r="N251" s="278">
        <f t="shared" si="222"/>
        <v>27462673.064623922</v>
      </c>
      <c r="O251" s="278">
        <f t="shared" si="223"/>
        <v>29156510.647200003</v>
      </c>
      <c r="P251" s="278">
        <f t="shared" si="224"/>
        <v>30954820.425523225</v>
      </c>
      <c r="Q251" s="75">
        <f t="shared" si="225"/>
        <v>29156510.647200003</v>
      </c>
      <c r="R251" s="278">
        <f t="shared" si="225"/>
        <v>30954820.425523225</v>
      </c>
      <c r="S251" s="278">
        <f t="shared" si="226"/>
        <v>32864046.016027961</v>
      </c>
      <c r="T251" s="278"/>
      <c r="U251" s="278">
        <f t="shared" si="227"/>
        <v>1802972257.9559672</v>
      </c>
      <c r="V251" s="278">
        <f t="shared" si="228"/>
        <v>2032237806.7821703</v>
      </c>
      <c r="W251" s="278">
        <f t="shared" si="229"/>
        <v>2157581787.8928003</v>
      </c>
      <c r="X251" s="75">
        <f t="shared" si="230"/>
        <v>2290656711.4887185</v>
      </c>
      <c r="Y251" s="75">
        <f t="shared" si="231"/>
        <v>2157581787.8928003</v>
      </c>
      <c r="Z251" s="278">
        <f t="shared" si="232"/>
        <v>2290656711.4887185</v>
      </c>
      <c r="AA251" s="278">
        <f t="shared" si="241"/>
        <v>2431939405.186069</v>
      </c>
      <c r="AB251" s="278"/>
      <c r="AC251" s="216" t="str">
        <f t="shared" si="233"/>
        <v>BERTAHAP</v>
      </c>
      <c r="AD251" s="296">
        <f t="shared" si="234"/>
        <v>0</v>
      </c>
      <c r="AE251" s="297">
        <v>2</v>
      </c>
      <c r="AF251" s="298"/>
      <c r="AG251" s="278" t="e">
        <f>IF(AF251&gt;#REF!,"LB","KR")</f>
        <v>#REF!</v>
      </c>
      <c r="AH251" s="298">
        <f t="shared" si="244"/>
        <v>1983270000</v>
      </c>
      <c r="AI251" s="298">
        <f t="shared" si="244"/>
        <v>2235462000</v>
      </c>
      <c r="AJ251" s="298">
        <f t="shared" si="244"/>
        <v>2373340000</v>
      </c>
      <c r="AK251" s="299">
        <f t="shared" si="244"/>
        <v>2519723000</v>
      </c>
      <c r="AL251" s="299">
        <f t="shared" si="244"/>
        <v>2373340000</v>
      </c>
      <c r="AM251" s="298">
        <f t="shared" si="244"/>
        <v>2519723000</v>
      </c>
      <c r="AN251" s="298">
        <f t="shared" si="244"/>
        <v>2675134000</v>
      </c>
      <c r="AO251" s="26"/>
      <c r="AP251" s="26"/>
      <c r="AQ251" s="300">
        <f t="shared" si="235"/>
        <v>-1248563.1177999973</v>
      </c>
      <c r="AR251" s="301"/>
      <c r="AS251" s="136"/>
      <c r="AT251" s="136"/>
      <c r="AU251" s="13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  <c r="BJ251" s="26"/>
      <c r="BK251" s="26"/>
      <c r="BL251" s="26"/>
      <c r="BM251" s="26"/>
      <c r="BN251" s="26"/>
      <c r="BO251" s="26"/>
      <c r="BP251" s="26"/>
      <c r="BQ251" s="26"/>
      <c r="BR251" s="26"/>
      <c r="BS251" s="346"/>
      <c r="BT251" s="26"/>
      <c r="BU251" s="26"/>
      <c r="BV251" s="301"/>
      <c r="BW251" s="26"/>
      <c r="BX251" s="26"/>
      <c r="BY251" s="26"/>
      <c r="BZ251" s="26"/>
      <c r="CA251" s="26"/>
      <c r="CB251" s="26"/>
      <c r="CC251" s="26"/>
      <c r="CD251" s="26"/>
      <c r="CE251" s="26"/>
      <c r="CF251" s="269">
        <f t="shared" si="242"/>
        <v>2515741000</v>
      </c>
      <c r="CG251" s="229">
        <f t="shared" si="242"/>
        <v>2670907000</v>
      </c>
      <c r="CH251" s="45">
        <f t="shared" si="236"/>
        <v>37736115</v>
      </c>
      <c r="CI251" s="45">
        <f t="shared" si="237"/>
        <v>26709070</v>
      </c>
      <c r="CJ251" s="48">
        <f t="shared" si="238"/>
        <v>59333500</v>
      </c>
      <c r="CK251" s="308">
        <f t="shared" si="239"/>
        <v>52494229.166666664</v>
      </c>
    </row>
    <row r="252" spans="1:89" x14ac:dyDescent="0.2">
      <c r="A252" s="3">
        <f t="shared" si="240"/>
        <v>213</v>
      </c>
      <c r="B252" s="288">
        <v>4</v>
      </c>
      <c r="C252" s="289" t="s">
        <v>187</v>
      </c>
      <c r="D252" s="290" t="s">
        <v>37</v>
      </c>
      <c r="E252" s="291"/>
      <c r="F252" s="267" t="s">
        <v>57</v>
      </c>
      <c r="G252" s="292">
        <f t="shared" si="216"/>
        <v>101</v>
      </c>
      <c r="H252" s="292">
        <f t="shared" si="217"/>
        <v>90</v>
      </c>
      <c r="I252" s="293">
        <f t="shared" si="218"/>
        <v>26966806</v>
      </c>
      <c r="J252" s="293">
        <f t="shared" si="219"/>
        <v>1</v>
      </c>
      <c r="K252" s="294">
        <f t="shared" si="220"/>
        <v>1.06</v>
      </c>
      <c r="L252" s="295">
        <f t="shared" si="245"/>
        <v>1.02</v>
      </c>
      <c r="M252" s="278">
        <f t="shared" si="221"/>
        <v>24364489.972377934</v>
      </c>
      <c r="N252" s="278">
        <f t="shared" si="222"/>
        <v>27462673.064623922</v>
      </c>
      <c r="O252" s="278">
        <f t="shared" si="223"/>
        <v>29156510.647200003</v>
      </c>
      <c r="P252" s="278">
        <f t="shared" si="224"/>
        <v>30954820.425523225</v>
      </c>
      <c r="Q252" s="75">
        <f t="shared" si="225"/>
        <v>29156510.647200003</v>
      </c>
      <c r="R252" s="278">
        <f t="shared" si="225"/>
        <v>30954820.425523225</v>
      </c>
      <c r="S252" s="278">
        <f t="shared" si="226"/>
        <v>32864046.016027961</v>
      </c>
      <c r="T252" s="278"/>
      <c r="U252" s="278">
        <f t="shared" si="227"/>
        <v>2192804097.5140142</v>
      </c>
      <c r="V252" s="278">
        <f t="shared" si="228"/>
        <v>2471640575.816153</v>
      </c>
      <c r="W252" s="278">
        <f t="shared" si="229"/>
        <v>2624085958.2480001</v>
      </c>
      <c r="X252" s="75">
        <f t="shared" si="230"/>
        <v>2785933838.2970901</v>
      </c>
      <c r="Y252" s="75">
        <f t="shared" si="231"/>
        <v>2624085958.2480001</v>
      </c>
      <c r="Z252" s="278">
        <f t="shared" si="232"/>
        <v>2785933838.2970901</v>
      </c>
      <c r="AA252" s="278">
        <f t="shared" si="241"/>
        <v>2957764141.4425163</v>
      </c>
      <c r="AB252" s="278"/>
      <c r="AC252" s="216" t="str">
        <f t="shared" si="233"/>
        <v>BERTAHAP</v>
      </c>
      <c r="AD252" s="296">
        <f t="shared" si="234"/>
        <v>0</v>
      </c>
      <c r="AE252" s="297">
        <v>2</v>
      </c>
      <c r="AF252" s="298"/>
      <c r="AG252" s="278" t="e">
        <f>IF(AF252&gt;#REF!,"LB","KR")</f>
        <v>#REF!</v>
      </c>
      <c r="AH252" s="298">
        <f t="shared" si="244"/>
        <v>2412085000</v>
      </c>
      <c r="AI252" s="298">
        <f t="shared" si="244"/>
        <v>2718805000</v>
      </c>
      <c r="AJ252" s="298">
        <f t="shared" si="244"/>
        <v>2886495000</v>
      </c>
      <c r="AK252" s="299">
        <f t="shared" si="244"/>
        <v>3064528000</v>
      </c>
      <c r="AL252" s="299">
        <f t="shared" si="244"/>
        <v>2886495000</v>
      </c>
      <c r="AM252" s="298">
        <f t="shared" si="244"/>
        <v>3064528000</v>
      </c>
      <c r="AN252" s="298">
        <f t="shared" si="244"/>
        <v>3253541000</v>
      </c>
      <c r="AO252" s="26"/>
      <c r="AP252" s="26"/>
      <c r="AQ252" s="300">
        <f t="shared" si="235"/>
        <v>-1248563.1177999973</v>
      </c>
      <c r="AR252" s="301"/>
      <c r="AS252" s="136"/>
      <c r="AT252" s="136"/>
      <c r="AU252" s="13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  <c r="BJ252" s="26"/>
      <c r="BK252" s="26"/>
      <c r="BL252" s="26"/>
      <c r="BM252" s="26"/>
      <c r="BN252" s="26"/>
      <c r="BO252" s="26"/>
      <c r="BP252" s="26"/>
      <c r="BQ252" s="26"/>
      <c r="BR252" s="26"/>
      <c r="BS252" s="346"/>
      <c r="BT252" s="26"/>
      <c r="BU252" s="26"/>
      <c r="BV252" s="301"/>
      <c r="BW252" s="26"/>
      <c r="BX252" s="26"/>
      <c r="BY252" s="26"/>
      <c r="BZ252" s="26"/>
      <c r="CA252" s="26"/>
      <c r="CB252" s="26"/>
      <c r="CC252" s="26"/>
      <c r="CD252" s="26"/>
      <c r="CE252" s="26"/>
      <c r="CF252" s="269">
        <f t="shared" si="242"/>
        <v>3059685000</v>
      </c>
      <c r="CG252" s="229">
        <f t="shared" si="242"/>
        <v>3248400000</v>
      </c>
      <c r="CH252" s="45">
        <f t="shared" si="236"/>
        <v>45895275</v>
      </c>
      <c r="CI252" s="45">
        <f t="shared" si="237"/>
        <v>32484000</v>
      </c>
      <c r="CJ252" s="48">
        <f t="shared" si="238"/>
        <v>72162375</v>
      </c>
      <c r="CK252" s="308">
        <f t="shared" si="239"/>
        <v>63844333.333333336</v>
      </c>
    </row>
    <row r="253" spans="1:89" x14ac:dyDescent="0.2">
      <c r="A253" s="3">
        <f t="shared" si="240"/>
        <v>214</v>
      </c>
      <c r="B253" s="288">
        <v>5</v>
      </c>
      <c r="C253" s="289" t="s">
        <v>187</v>
      </c>
      <c r="D253" s="290" t="s">
        <v>43</v>
      </c>
      <c r="E253" s="291"/>
      <c r="F253" s="267" t="s">
        <v>59</v>
      </c>
      <c r="G253" s="292">
        <f t="shared" si="216"/>
        <v>101</v>
      </c>
      <c r="H253" s="292">
        <f t="shared" si="217"/>
        <v>90</v>
      </c>
      <c r="I253" s="293">
        <f t="shared" si="218"/>
        <v>26966806</v>
      </c>
      <c r="J253" s="293">
        <f t="shared" si="219"/>
        <v>1</v>
      </c>
      <c r="K253" s="294">
        <f t="shared" si="220"/>
        <v>1.06</v>
      </c>
      <c r="L253" s="295">
        <f t="shared" si="245"/>
        <v>1.02</v>
      </c>
      <c r="M253" s="278">
        <f t="shared" si="221"/>
        <v>24364489.972377934</v>
      </c>
      <c r="N253" s="278">
        <f t="shared" si="222"/>
        <v>27462673.064623922</v>
      </c>
      <c r="O253" s="278">
        <f t="shared" si="223"/>
        <v>29156510.647200003</v>
      </c>
      <c r="P253" s="278">
        <f t="shared" si="224"/>
        <v>30954820.425523225</v>
      </c>
      <c r="Q253" s="75">
        <f t="shared" si="225"/>
        <v>29156510.647200003</v>
      </c>
      <c r="R253" s="278">
        <f t="shared" si="225"/>
        <v>30954820.425523225</v>
      </c>
      <c r="S253" s="278">
        <f t="shared" si="226"/>
        <v>32864046.016027961</v>
      </c>
      <c r="T253" s="278"/>
      <c r="U253" s="278">
        <f t="shared" si="227"/>
        <v>2192804097.5140142</v>
      </c>
      <c r="V253" s="278">
        <f t="shared" si="228"/>
        <v>2471640575.816153</v>
      </c>
      <c r="W253" s="278">
        <f t="shared" si="229"/>
        <v>2624085958.2480001</v>
      </c>
      <c r="X253" s="75">
        <f t="shared" si="230"/>
        <v>2785933838.2970901</v>
      </c>
      <c r="Y253" s="75">
        <f t="shared" si="231"/>
        <v>2624085958.2480001</v>
      </c>
      <c r="Z253" s="278">
        <f t="shared" si="232"/>
        <v>2785933838.2970901</v>
      </c>
      <c r="AA253" s="278">
        <f t="shared" si="241"/>
        <v>2957764141.4425163</v>
      </c>
      <c r="AB253" s="278"/>
      <c r="AC253" s="216" t="str">
        <f t="shared" si="233"/>
        <v>BERTAHAP</v>
      </c>
      <c r="AD253" s="296">
        <f t="shared" si="234"/>
        <v>0</v>
      </c>
      <c r="AE253" s="297">
        <v>2</v>
      </c>
      <c r="AF253" s="298"/>
      <c r="AG253" s="278" t="e">
        <f>IF(AF253&gt;#REF!,"LB","KR")</f>
        <v>#REF!</v>
      </c>
      <c r="AH253" s="298">
        <f t="shared" si="244"/>
        <v>2412085000</v>
      </c>
      <c r="AI253" s="298">
        <f t="shared" si="244"/>
        <v>2718805000</v>
      </c>
      <c r="AJ253" s="298">
        <f t="shared" si="244"/>
        <v>2886495000</v>
      </c>
      <c r="AK253" s="299">
        <f t="shared" si="244"/>
        <v>3064528000</v>
      </c>
      <c r="AL253" s="299">
        <f t="shared" si="244"/>
        <v>2886495000</v>
      </c>
      <c r="AM253" s="298">
        <f t="shared" si="244"/>
        <v>3064528000</v>
      </c>
      <c r="AN253" s="298">
        <f t="shared" si="244"/>
        <v>3253541000</v>
      </c>
      <c r="AO253" s="26"/>
      <c r="AP253" s="26"/>
      <c r="AQ253" s="300">
        <f t="shared" si="235"/>
        <v>-1248563.1177999973</v>
      </c>
      <c r="AR253" s="301"/>
      <c r="AS253" s="136"/>
      <c r="AT253" s="136"/>
      <c r="AU253" s="13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  <c r="BJ253" s="26"/>
      <c r="BK253" s="26"/>
      <c r="BL253" s="26"/>
      <c r="BM253" s="26"/>
      <c r="BN253" s="26"/>
      <c r="BO253" s="26"/>
      <c r="BP253" s="26"/>
      <c r="BQ253" s="26"/>
      <c r="BR253" s="26"/>
      <c r="BS253" s="346"/>
      <c r="BT253" s="26"/>
      <c r="BU253" s="26"/>
      <c r="BV253" s="301"/>
      <c r="BW253" s="26"/>
      <c r="BX253" s="26"/>
      <c r="BY253" s="26"/>
      <c r="BZ253" s="26"/>
      <c r="CA253" s="26"/>
      <c r="CB253" s="26"/>
      <c r="CC253" s="26"/>
      <c r="CD253" s="26"/>
      <c r="CE253" s="26"/>
      <c r="CF253" s="269">
        <f t="shared" si="242"/>
        <v>3059685000</v>
      </c>
      <c r="CG253" s="229">
        <f t="shared" si="242"/>
        <v>3248400000</v>
      </c>
      <c r="CH253" s="45">
        <f t="shared" si="236"/>
        <v>45895275</v>
      </c>
      <c r="CI253" s="45">
        <f t="shared" si="237"/>
        <v>32484000</v>
      </c>
      <c r="CJ253" s="48">
        <f t="shared" si="238"/>
        <v>72162375</v>
      </c>
      <c r="CK253" s="308">
        <f t="shared" si="239"/>
        <v>63844333.333333336</v>
      </c>
    </row>
    <row r="254" spans="1:89" x14ac:dyDescent="0.2">
      <c r="A254" s="3">
        <f t="shared" si="240"/>
        <v>215</v>
      </c>
      <c r="B254" s="288">
        <v>6</v>
      </c>
      <c r="C254" s="289" t="s">
        <v>187</v>
      </c>
      <c r="D254" s="288">
        <v>11</v>
      </c>
      <c r="E254" s="291"/>
      <c r="F254" s="267" t="s">
        <v>61</v>
      </c>
      <c r="G254" s="292">
        <f t="shared" si="216"/>
        <v>101</v>
      </c>
      <c r="H254" s="292">
        <f t="shared" si="217"/>
        <v>90</v>
      </c>
      <c r="I254" s="293">
        <f t="shared" si="218"/>
        <v>26966806</v>
      </c>
      <c r="J254" s="293">
        <f t="shared" si="219"/>
        <v>1</v>
      </c>
      <c r="K254" s="294">
        <f t="shared" si="220"/>
        <v>1.06</v>
      </c>
      <c r="L254" s="295">
        <f t="shared" si="245"/>
        <v>1.02</v>
      </c>
      <c r="M254" s="278">
        <f t="shared" si="221"/>
        <v>24364489.972377934</v>
      </c>
      <c r="N254" s="278">
        <f t="shared" si="222"/>
        <v>27462673.064623922</v>
      </c>
      <c r="O254" s="278">
        <f t="shared" si="223"/>
        <v>29156510.647200003</v>
      </c>
      <c r="P254" s="278">
        <f t="shared" si="224"/>
        <v>30954820.425523225</v>
      </c>
      <c r="Q254" s="75">
        <f t="shared" si="225"/>
        <v>29156510.647200003</v>
      </c>
      <c r="R254" s="278">
        <f t="shared" si="225"/>
        <v>30954820.425523225</v>
      </c>
      <c r="S254" s="278">
        <f t="shared" si="226"/>
        <v>32864046.016027961</v>
      </c>
      <c r="T254" s="278"/>
      <c r="U254" s="278">
        <f t="shared" si="227"/>
        <v>2192804097.5140142</v>
      </c>
      <c r="V254" s="278">
        <f t="shared" si="228"/>
        <v>2471640575.816153</v>
      </c>
      <c r="W254" s="278">
        <f t="shared" si="229"/>
        <v>2624085958.2480001</v>
      </c>
      <c r="X254" s="75">
        <f t="shared" si="230"/>
        <v>2785933838.2970901</v>
      </c>
      <c r="Y254" s="75">
        <f t="shared" si="231"/>
        <v>2624085958.2480001</v>
      </c>
      <c r="Z254" s="278">
        <f t="shared" si="232"/>
        <v>2785933838.2970901</v>
      </c>
      <c r="AA254" s="278">
        <f t="shared" si="241"/>
        <v>2957764141.4425163</v>
      </c>
      <c r="AB254" s="278"/>
      <c r="AC254" s="216" t="str">
        <f t="shared" si="233"/>
        <v>BERTAHAP</v>
      </c>
      <c r="AD254" s="296">
        <f t="shared" si="234"/>
        <v>0</v>
      </c>
      <c r="AE254" s="297">
        <v>2</v>
      </c>
      <c r="AF254" s="298"/>
      <c r="AG254" s="278" t="e">
        <f>IF(AF254&gt;#REF!,"LB","KR")</f>
        <v>#REF!</v>
      </c>
      <c r="AH254" s="298">
        <f t="shared" si="244"/>
        <v>2412085000</v>
      </c>
      <c r="AI254" s="298">
        <f t="shared" si="244"/>
        <v>2718805000</v>
      </c>
      <c r="AJ254" s="298">
        <f t="shared" si="244"/>
        <v>2886495000</v>
      </c>
      <c r="AK254" s="299">
        <f t="shared" si="244"/>
        <v>3064528000</v>
      </c>
      <c r="AL254" s="299">
        <f t="shared" si="244"/>
        <v>2886495000</v>
      </c>
      <c r="AM254" s="298">
        <f t="shared" si="244"/>
        <v>3064528000</v>
      </c>
      <c r="AN254" s="298">
        <f t="shared" si="244"/>
        <v>3253541000</v>
      </c>
      <c r="AO254" s="26"/>
      <c r="AP254" s="26"/>
      <c r="AQ254" s="300">
        <f t="shared" si="235"/>
        <v>-1248563.1177999973</v>
      </c>
      <c r="AR254" s="301"/>
      <c r="AS254" s="136"/>
      <c r="AT254" s="136"/>
      <c r="AU254" s="13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  <c r="BJ254" s="26"/>
      <c r="BK254" s="26"/>
      <c r="BL254" s="26"/>
      <c r="BM254" s="26"/>
      <c r="BN254" s="26"/>
      <c r="BO254" s="26"/>
      <c r="BP254" s="26"/>
      <c r="BQ254" s="26"/>
      <c r="BR254" s="26"/>
      <c r="BS254" s="346"/>
      <c r="BT254" s="26"/>
      <c r="BU254" s="26"/>
      <c r="BV254" s="301"/>
      <c r="BW254" s="26"/>
      <c r="BX254" s="26"/>
      <c r="BY254" s="26"/>
      <c r="BZ254" s="26"/>
      <c r="CA254" s="26"/>
      <c r="CB254" s="26"/>
      <c r="CC254" s="26"/>
      <c r="CD254" s="26"/>
      <c r="CE254" s="26"/>
      <c r="CF254" s="269">
        <f t="shared" si="242"/>
        <v>3059685000</v>
      </c>
      <c r="CG254" s="229">
        <f t="shared" si="242"/>
        <v>3248400000</v>
      </c>
      <c r="CH254" s="45">
        <f t="shared" si="236"/>
        <v>45895275</v>
      </c>
      <c r="CI254" s="45">
        <f t="shared" si="237"/>
        <v>32484000</v>
      </c>
      <c r="CJ254" s="48">
        <f t="shared" si="238"/>
        <v>72162375</v>
      </c>
      <c r="CK254" s="308">
        <f t="shared" si="239"/>
        <v>63844333.333333336</v>
      </c>
    </row>
    <row r="255" spans="1:89" x14ac:dyDescent="0.2">
      <c r="A255" s="3">
        <f t="shared" si="240"/>
        <v>216</v>
      </c>
      <c r="B255" s="288">
        <v>7</v>
      </c>
      <c r="C255" s="289" t="s">
        <v>187</v>
      </c>
      <c r="D255" s="288">
        <v>15</v>
      </c>
      <c r="E255" s="291"/>
      <c r="F255" s="267" t="s">
        <v>63</v>
      </c>
      <c r="G255" s="292">
        <f t="shared" si="216"/>
        <v>101</v>
      </c>
      <c r="H255" s="292">
        <f t="shared" si="217"/>
        <v>90</v>
      </c>
      <c r="I255" s="293">
        <f t="shared" si="218"/>
        <v>26966806</v>
      </c>
      <c r="J255" s="293">
        <f t="shared" si="219"/>
        <v>1</v>
      </c>
      <c r="K255" s="294">
        <f t="shared" si="220"/>
        <v>1.06</v>
      </c>
      <c r="L255" s="295">
        <f t="shared" si="245"/>
        <v>1.02</v>
      </c>
      <c r="M255" s="278">
        <f t="shared" si="221"/>
        <v>24364489.972377934</v>
      </c>
      <c r="N255" s="278">
        <f t="shared" si="222"/>
        <v>27462673.064623922</v>
      </c>
      <c r="O255" s="278">
        <f t="shared" si="223"/>
        <v>29156510.647200003</v>
      </c>
      <c r="P255" s="278">
        <f t="shared" si="224"/>
        <v>30954820.425523225</v>
      </c>
      <c r="Q255" s="75">
        <f t="shared" si="225"/>
        <v>29156510.647200003</v>
      </c>
      <c r="R255" s="278">
        <f t="shared" si="225"/>
        <v>30954820.425523225</v>
      </c>
      <c r="S255" s="278">
        <f t="shared" si="226"/>
        <v>32864046.016027961</v>
      </c>
      <c r="T255" s="278"/>
      <c r="U255" s="278">
        <f t="shared" si="227"/>
        <v>2192804097.5140142</v>
      </c>
      <c r="V255" s="278">
        <f t="shared" si="228"/>
        <v>2471640575.816153</v>
      </c>
      <c r="W255" s="278">
        <f t="shared" si="229"/>
        <v>2624085958.2480001</v>
      </c>
      <c r="X255" s="75">
        <f t="shared" si="230"/>
        <v>2785933838.2970901</v>
      </c>
      <c r="Y255" s="75">
        <f t="shared" si="231"/>
        <v>2624085958.2480001</v>
      </c>
      <c r="Z255" s="278">
        <f t="shared" si="232"/>
        <v>2785933838.2970901</v>
      </c>
      <c r="AA255" s="278">
        <f t="shared" si="241"/>
        <v>2957764141.4425163</v>
      </c>
      <c r="AB255" s="278"/>
      <c r="AC255" s="216" t="str">
        <f t="shared" si="233"/>
        <v>BERTAHAP</v>
      </c>
      <c r="AD255" s="296">
        <f t="shared" si="234"/>
        <v>0</v>
      </c>
      <c r="AE255" s="297">
        <v>2</v>
      </c>
      <c r="AF255" s="298"/>
      <c r="AG255" s="278" t="e">
        <f>IF(AF255&gt;#REF!,"LB","KR")</f>
        <v>#REF!</v>
      </c>
      <c r="AH255" s="298">
        <f t="shared" si="244"/>
        <v>2412085000</v>
      </c>
      <c r="AI255" s="298">
        <f t="shared" si="244"/>
        <v>2718805000</v>
      </c>
      <c r="AJ255" s="298">
        <f t="shared" si="244"/>
        <v>2886495000</v>
      </c>
      <c r="AK255" s="299">
        <f t="shared" si="244"/>
        <v>3064528000</v>
      </c>
      <c r="AL255" s="299">
        <f t="shared" si="244"/>
        <v>2886495000</v>
      </c>
      <c r="AM255" s="298">
        <f t="shared" si="244"/>
        <v>3064528000</v>
      </c>
      <c r="AN255" s="298">
        <f t="shared" si="244"/>
        <v>3253541000</v>
      </c>
      <c r="AO255" s="26"/>
      <c r="AP255" s="26"/>
      <c r="AQ255" s="300">
        <f t="shared" si="235"/>
        <v>-1248563.1177999973</v>
      </c>
      <c r="AR255" s="301"/>
      <c r="AS255" s="136"/>
      <c r="AT255" s="136"/>
      <c r="AU255" s="13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  <c r="BJ255" s="26"/>
      <c r="BK255" s="26"/>
      <c r="BL255" s="26"/>
      <c r="BM255" s="26"/>
      <c r="BN255" s="26"/>
      <c r="BO255" s="26"/>
      <c r="BP255" s="26"/>
      <c r="BQ255" s="26"/>
      <c r="BR255" s="26"/>
      <c r="BS255" s="346"/>
      <c r="BT255" s="26"/>
      <c r="BU255" s="26"/>
      <c r="BV255" s="301"/>
      <c r="BW255" s="26"/>
      <c r="BX255" s="26"/>
      <c r="BY255" s="26"/>
      <c r="BZ255" s="26"/>
      <c r="CA255" s="26"/>
      <c r="CB255" s="26"/>
      <c r="CC255" s="26"/>
      <c r="CD255" s="26"/>
      <c r="CE255" s="26"/>
      <c r="CF255" s="269">
        <f t="shared" si="242"/>
        <v>3059685000</v>
      </c>
      <c r="CG255" s="229">
        <f t="shared" si="242"/>
        <v>3248400000</v>
      </c>
      <c r="CH255" s="45">
        <f t="shared" si="236"/>
        <v>45895275</v>
      </c>
      <c r="CI255" s="45">
        <f t="shared" si="237"/>
        <v>32484000</v>
      </c>
      <c r="CJ255" s="48">
        <f t="shared" si="238"/>
        <v>72162375</v>
      </c>
      <c r="CK255" s="308">
        <f t="shared" si="239"/>
        <v>63844333.333333336</v>
      </c>
    </row>
    <row r="256" spans="1:89" x14ac:dyDescent="0.2">
      <c r="A256" s="3">
        <f t="shared" si="240"/>
        <v>217</v>
      </c>
      <c r="B256" s="288">
        <v>8</v>
      </c>
      <c r="C256" s="289" t="s">
        <v>187</v>
      </c>
      <c r="D256" s="288">
        <v>17</v>
      </c>
      <c r="E256" s="291"/>
      <c r="F256" s="267" t="s">
        <v>66</v>
      </c>
      <c r="G256" s="292">
        <f t="shared" si="216"/>
        <v>85</v>
      </c>
      <c r="H256" s="292">
        <f t="shared" si="217"/>
        <v>74</v>
      </c>
      <c r="I256" s="293">
        <f t="shared" si="218"/>
        <v>26966806</v>
      </c>
      <c r="J256" s="293">
        <f t="shared" si="219"/>
        <v>1</v>
      </c>
      <c r="K256" s="294">
        <f t="shared" si="220"/>
        <v>1.06</v>
      </c>
      <c r="L256" s="295">
        <f t="shared" si="245"/>
        <v>1.02</v>
      </c>
      <c r="M256" s="278">
        <f t="shared" si="221"/>
        <v>24364489.972377934</v>
      </c>
      <c r="N256" s="278">
        <f t="shared" si="222"/>
        <v>27462673.064623922</v>
      </c>
      <c r="O256" s="278">
        <f t="shared" si="223"/>
        <v>29156510.647200003</v>
      </c>
      <c r="P256" s="278">
        <f t="shared" si="224"/>
        <v>30954820.425523225</v>
      </c>
      <c r="Q256" s="75">
        <f t="shared" si="225"/>
        <v>29156510.647200003</v>
      </c>
      <c r="R256" s="278">
        <f t="shared" si="225"/>
        <v>30954820.425523225</v>
      </c>
      <c r="S256" s="278">
        <f t="shared" si="226"/>
        <v>32864046.016027961</v>
      </c>
      <c r="T256" s="278"/>
      <c r="U256" s="278">
        <f t="shared" si="227"/>
        <v>1802972257.9559672</v>
      </c>
      <c r="V256" s="278">
        <f t="shared" si="228"/>
        <v>2032237806.7821703</v>
      </c>
      <c r="W256" s="278">
        <f t="shared" si="229"/>
        <v>2157581787.8928003</v>
      </c>
      <c r="X256" s="75">
        <f t="shared" si="230"/>
        <v>2290656711.4887185</v>
      </c>
      <c r="Y256" s="75">
        <f t="shared" si="231"/>
        <v>2157581787.8928003</v>
      </c>
      <c r="Z256" s="278">
        <f t="shared" si="232"/>
        <v>2290656711.4887185</v>
      </c>
      <c r="AA256" s="278">
        <f t="shared" si="241"/>
        <v>2431939405.186069</v>
      </c>
      <c r="AB256" s="278"/>
      <c r="AC256" s="216" t="str">
        <f t="shared" si="233"/>
        <v>BERTAHAP</v>
      </c>
      <c r="AD256" s="296">
        <f t="shared" si="234"/>
        <v>0</v>
      </c>
      <c r="AE256" s="297">
        <v>2</v>
      </c>
      <c r="AF256" s="298"/>
      <c r="AG256" s="278" t="e">
        <f>IF(AF256&gt;#REF!,"LB","KR")</f>
        <v>#REF!</v>
      </c>
      <c r="AH256" s="298">
        <f t="shared" si="244"/>
        <v>1983270000</v>
      </c>
      <c r="AI256" s="298">
        <f t="shared" si="244"/>
        <v>2235462000</v>
      </c>
      <c r="AJ256" s="298">
        <f t="shared" si="244"/>
        <v>2373340000</v>
      </c>
      <c r="AK256" s="299">
        <f t="shared" si="244"/>
        <v>2519723000</v>
      </c>
      <c r="AL256" s="299">
        <f t="shared" si="244"/>
        <v>2373340000</v>
      </c>
      <c r="AM256" s="298">
        <f t="shared" si="244"/>
        <v>2519723000</v>
      </c>
      <c r="AN256" s="298">
        <f t="shared" si="244"/>
        <v>2675134000</v>
      </c>
      <c r="AO256" s="26"/>
      <c r="AP256" s="26"/>
      <c r="AQ256" s="300">
        <f t="shared" si="235"/>
        <v>-1248563.1177999973</v>
      </c>
      <c r="AR256" s="301"/>
      <c r="AS256" s="136"/>
      <c r="AT256" s="136"/>
      <c r="AU256" s="13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  <c r="BJ256" s="26"/>
      <c r="BK256" s="26"/>
      <c r="BL256" s="26"/>
      <c r="BM256" s="26"/>
      <c r="BN256" s="26"/>
      <c r="BO256" s="26"/>
      <c r="BP256" s="26"/>
      <c r="BQ256" s="26"/>
      <c r="BR256" s="26"/>
      <c r="BS256" s="346"/>
      <c r="BT256" s="26"/>
      <c r="BU256" s="26"/>
      <c r="BV256" s="301"/>
      <c r="BW256" s="26"/>
      <c r="BX256" s="26"/>
      <c r="BY256" s="26"/>
      <c r="BZ256" s="26"/>
      <c r="CA256" s="26"/>
      <c r="CB256" s="26"/>
      <c r="CC256" s="26"/>
      <c r="CD256" s="26"/>
      <c r="CE256" s="26"/>
      <c r="CF256" s="269">
        <f t="shared" si="242"/>
        <v>2515741000</v>
      </c>
      <c r="CG256" s="229">
        <f t="shared" si="242"/>
        <v>2670907000</v>
      </c>
      <c r="CH256" s="45">
        <f t="shared" si="236"/>
        <v>37736115</v>
      </c>
      <c r="CI256" s="45">
        <f t="shared" si="237"/>
        <v>26709070</v>
      </c>
      <c r="CJ256" s="48">
        <f t="shared" si="238"/>
        <v>59333500</v>
      </c>
      <c r="CK256" s="308">
        <f t="shared" si="239"/>
        <v>52494229.166666664</v>
      </c>
    </row>
    <row r="257" spans="1:89" x14ac:dyDescent="0.2">
      <c r="A257" s="3">
        <f t="shared" si="240"/>
        <v>218</v>
      </c>
      <c r="B257" s="288">
        <v>9</v>
      </c>
      <c r="C257" s="289" t="s">
        <v>187</v>
      </c>
      <c r="D257" s="288">
        <v>19</v>
      </c>
      <c r="E257" s="291"/>
      <c r="F257" s="267" t="s">
        <v>77</v>
      </c>
      <c r="G257" s="292">
        <f t="shared" si="216"/>
        <v>138</v>
      </c>
      <c r="H257" s="292">
        <f t="shared" si="217"/>
        <v>120</v>
      </c>
      <c r="I257" s="293">
        <f t="shared" si="218"/>
        <v>26966806</v>
      </c>
      <c r="J257" s="293">
        <f t="shared" si="219"/>
        <v>1</v>
      </c>
      <c r="K257" s="294">
        <f t="shared" si="220"/>
        <v>1.06</v>
      </c>
      <c r="L257" s="295">
        <f t="shared" si="245"/>
        <v>1.02</v>
      </c>
      <c r="M257" s="278">
        <f t="shared" si="221"/>
        <v>24364489.972377934</v>
      </c>
      <c r="N257" s="278">
        <f t="shared" si="222"/>
        <v>27462673.064623922</v>
      </c>
      <c r="O257" s="278">
        <f t="shared" si="223"/>
        <v>29156510.647200003</v>
      </c>
      <c r="P257" s="278">
        <f t="shared" si="224"/>
        <v>30954820.425523225</v>
      </c>
      <c r="Q257" s="75">
        <f t="shared" si="225"/>
        <v>29156510.647200003</v>
      </c>
      <c r="R257" s="278">
        <f t="shared" si="225"/>
        <v>30954820.425523225</v>
      </c>
      <c r="S257" s="278">
        <f t="shared" si="226"/>
        <v>32864046.016027961</v>
      </c>
      <c r="T257" s="278"/>
      <c r="U257" s="278">
        <f t="shared" si="227"/>
        <v>2923738796.6853518</v>
      </c>
      <c r="V257" s="278">
        <f t="shared" si="228"/>
        <v>3295520767.7548704</v>
      </c>
      <c r="W257" s="278">
        <f t="shared" si="229"/>
        <v>3498781277.6640005</v>
      </c>
      <c r="X257" s="75">
        <f t="shared" si="230"/>
        <v>3714578451.0627871</v>
      </c>
      <c r="Y257" s="75">
        <f t="shared" si="231"/>
        <v>3498781277.6640005</v>
      </c>
      <c r="Z257" s="278">
        <f t="shared" si="232"/>
        <v>3714578451.0627871</v>
      </c>
      <c r="AA257" s="278">
        <f t="shared" si="241"/>
        <v>3943685521.9233551</v>
      </c>
      <c r="AB257" s="278"/>
      <c r="AC257" s="216" t="str">
        <f t="shared" si="233"/>
        <v>BERTAHAP</v>
      </c>
      <c r="AD257" s="296">
        <f t="shared" si="234"/>
        <v>0</v>
      </c>
      <c r="AE257" s="297">
        <v>2</v>
      </c>
      <c r="AF257" s="298"/>
      <c r="AG257" s="278" t="e">
        <f>IF(AF257&gt;#REF!,"LB","KR")</f>
        <v>#REF!</v>
      </c>
      <c r="AH257" s="298">
        <f t="shared" si="244"/>
        <v>3216113000</v>
      </c>
      <c r="AI257" s="298">
        <f t="shared" si="244"/>
        <v>3625073000</v>
      </c>
      <c r="AJ257" s="298">
        <f t="shared" si="244"/>
        <v>3848660000</v>
      </c>
      <c r="AK257" s="299">
        <f t="shared" si="244"/>
        <v>4086037000</v>
      </c>
      <c r="AL257" s="299">
        <f t="shared" si="244"/>
        <v>3848660000</v>
      </c>
      <c r="AM257" s="298">
        <f t="shared" si="244"/>
        <v>4086037000</v>
      </c>
      <c r="AN257" s="298">
        <f t="shared" si="244"/>
        <v>4338055000</v>
      </c>
      <c r="AO257" s="26"/>
      <c r="AP257" s="26"/>
      <c r="AQ257" s="300">
        <f t="shared" si="235"/>
        <v>-1248563.1177999973</v>
      </c>
      <c r="AR257" s="301"/>
      <c r="AS257" s="136"/>
      <c r="AT257" s="136"/>
      <c r="AU257" s="13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  <c r="BJ257" s="26"/>
      <c r="BK257" s="26"/>
      <c r="BL257" s="26"/>
      <c r="BM257" s="26"/>
      <c r="BN257" s="26"/>
      <c r="BO257" s="26"/>
      <c r="BP257" s="26"/>
      <c r="BQ257" s="26"/>
      <c r="BR257" s="26"/>
      <c r="BS257" s="346"/>
      <c r="BT257" s="26"/>
      <c r="BU257" s="26"/>
      <c r="BV257" s="301"/>
      <c r="BW257" s="26"/>
      <c r="BX257" s="26"/>
      <c r="BY257" s="26"/>
      <c r="BZ257" s="26"/>
      <c r="CA257" s="26"/>
      <c r="CB257" s="26"/>
      <c r="CC257" s="26"/>
      <c r="CD257" s="26"/>
      <c r="CE257" s="26"/>
      <c r="CF257" s="269">
        <f t="shared" si="242"/>
        <v>4079580000</v>
      </c>
      <c r="CG257" s="229">
        <f t="shared" si="242"/>
        <v>4331200000</v>
      </c>
      <c r="CH257" s="45">
        <f t="shared" si="236"/>
        <v>61193700</v>
      </c>
      <c r="CI257" s="45">
        <f t="shared" si="237"/>
        <v>43312000</v>
      </c>
      <c r="CJ257" s="48">
        <f t="shared" si="238"/>
        <v>96216500</v>
      </c>
      <c r="CK257" s="308">
        <f t="shared" si="239"/>
        <v>85125770.833333328</v>
      </c>
    </row>
    <row r="258" spans="1:89" x14ac:dyDescent="0.2">
      <c r="A258" s="3">
        <f t="shared" si="240"/>
        <v>219</v>
      </c>
      <c r="B258" s="288">
        <v>10</v>
      </c>
      <c r="C258" s="289" t="s">
        <v>187</v>
      </c>
      <c r="D258" s="288">
        <v>21</v>
      </c>
      <c r="E258" s="291"/>
      <c r="F258" s="267" t="s">
        <v>83</v>
      </c>
      <c r="G258" s="292">
        <f t="shared" si="216"/>
        <v>132</v>
      </c>
      <c r="H258" s="292">
        <f t="shared" si="217"/>
        <v>112</v>
      </c>
      <c r="I258" s="293">
        <f t="shared" si="218"/>
        <v>26966806</v>
      </c>
      <c r="J258" s="293">
        <f t="shared" si="219"/>
        <v>3</v>
      </c>
      <c r="K258" s="294">
        <f t="shared" si="220"/>
        <v>1.1000000000000001</v>
      </c>
      <c r="L258" s="295">
        <f t="shared" si="245"/>
        <v>1.02</v>
      </c>
      <c r="M258" s="278">
        <f t="shared" si="221"/>
        <v>25283904.688316725</v>
      </c>
      <c r="N258" s="278">
        <f t="shared" si="222"/>
        <v>28499000.350081429</v>
      </c>
      <c r="O258" s="278">
        <f t="shared" si="223"/>
        <v>30256756.332000002</v>
      </c>
      <c r="P258" s="278">
        <f t="shared" si="224"/>
        <v>32122926.856675044</v>
      </c>
      <c r="Q258" s="75">
        <f t="shared" si="225"/>
        <v>30256756.332000002</v>
      </c>
      <c r="R258" s="278">
        <f t="shared" si="225"/>
        <v>32122926.856675044</v>
      </c>
      <c r="S258" s="278">
        <f t="shared" si="226"/>
        <v>34104198.695878074</v>
      </c>
      <c r="T258" s="278"/>
      <c r="U258" s="278">
        <f t="shared" si="227"/>
        <v>2831797325.0914731</v>
      </c>
      <c r="V258" s="278">
        <f t="shared" si="228"/>
        <v>3191888039.2091198</v>
      </c>
      <c r="W258" s="278">
        <f t="shared" si="229"/>
        <v>3388756709.184</v>
      </c>
      <c r="X258" s="75">
        <f t="shared" si="230"/>
        <v>3597767807.9476051</v>
      </c>
      <c r="Y258" s="75">
        <f t="shared" si="231"/>
        <v>3388756709.184</v>
      </c>
      <c r="Z258" s="278">
        <f t="shared" si="232"/>
        <v>3597767807.9476051</v>
      </c>
      <c r="AA258" s="278">
        <f t="shared" si="241"/>
        <v>3819670253.938344</v>
      </c>
      <c r="AB258" s="278"/>
      <c r="AC258" s="216" t="str">
        <f t="shared" si="233"/>
        <v>BERTAHAP</v>
      </c>
      <c r="AD258" s="296">
        <f t="shared" si="234"/>
        <v>0</v>
      </c>
      <c r="AE258" s="297">
        <v>2</v>
      </c>
      <c r="AF258" s="298"/>
      <c r="AG258" s="278" t="e">
        <f>IF(AF258&gt;#REF!,"LB","KR")</f>
        <v>#REF!</v>
      </c>
      <c r="AH258" s="298">
        <f t="shared" si="244"/>
        <v>3114978000</v>
      </c>
      <c r="AI258" s="298">
        <f t="shared" si="244"/>
        <v>3511077000</v>
      </c>
      <c r="AJ258" s="298">
        <f t="shared" si="244"/>
        <v>3727633000</v>
      </c>
      <c r="AK258" s="299">
        <f t="shared" si="244"/>
        <v>3957545000</v>
      </c>
      <c r="AL258" s="299">
        <f t="shared" si="244"/>
        <v>3727633000</v>
      </c>
      <c r="AM258" s="298">
        <f t="shared" si="244"/>
        <v>3957545000</v>
      </c>
      <c r="AN258" s="298">
        <f t="shared" si="244"/>
        <v>4201638000</v>
      </c>
      <c r="AO258" s="26"/>
      <c r="AP258" s="26"/>
      <c r="AQ258" s="300">
        <f t="shared" si="235"/>
        <v>-148317.43299999833</v>
      </c>
      <c r="AR258" s="301"/>
      <c r="AS258" s="136"/>
      <c r="AT258" s="136"/>
      <c r="AU258" s="13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  <c r="BJ258" s="26"/>
      <c r="BK258" s="26"/>
      <c r="BL258" s="26"/>
      <c r="BM258" s="26"/>
      <c r="BN258" s="26"/>
      <c r="BO258" s="26"/>
      <c r="BP258" s="26"/>
      <c r="BQ258" s="26"/>
      <c r="BR258" s="26"/>
      <c r="BS258" s="346"/>
      <c r="BT258" s="26"/>
      <c r="BU258" s="26"/>
      <c r="BV258" s="301"/>
      <c r="BW258" s="26"/>
      <c r="BX258" s="26"/>
      <c r="BY258" s="26"/>
      <c r="BZ258" s="26"/>
      <c r="CA258" s="26"/>
      <c r="CB258" s="26"/>
      <c r="CC258" s="26"/>
      <c r="CD258" s="26"/>
      <c r="CE258" s="26"/>
      <c r="CF258" s="269">
        <f t="shared" si="242"/>
        <v>3951291000</v>
      </c>
      <c r="CG258" s="229">
        <f t="shared" si="242"/>
        <v>4194998000</v>
      </c>
      <c r="CH258" s="45">
        <f t="shared" si="236"/>
        <v>59269365</v>
      </c>
      <c r="CI258" s="45">
        <f t="shared" si="237"/>
        <v>41949980</v>
      </c>
      <c r="CJ258" s="48">
        <f t="shared" si="238"/>
        <v>93190825</v>
      </c>
      <c r="CK258" s="308">
        <f t="shared" si="239"/>
        <v>82448854.166666672</v>
      </c>
    </row>
    <row r="259" spans="1:89" x14ac:dyDescent="0.2">
      <c r="A259" s="3">
        <f t="shared" si="240"/>
        <v>220</v>
      </c>
      <c r="B259" s="288">
        <v>1</v>
      </c>
      <c r="C259" s="289" t="s">
        <v>188</v>
      </c>
      <c r="D259" s="290" t="s">
        <v>18</v>
      </c>
      <c r="E259" s="291"/>
      <c r="F259" s="267" t="s">
        <v>71</v>
      </c>
      <c r="G259" s="292">
        <f t="shared" si="216"/>
        <v>175</v>
      </c>
      <c r="H259" s="292">
        <f t="shared" si="217"/>
        <v>156</v>
      </c>
      <c r="I259" s="293">
        <f t="shared" si="218"/>
        <v>26966806</v>
      </c>
      <c r="J259" s="293">
        <f t="shared" si="219"/>
        <v>5</v>
      </c>
      <c r="K259" s="294">
        <f t="shared" si="220"/>
        <v>1.08</v>
      </c>
      <c r="L259" s="337">
        <f t="shared" ref="L259:L266" si="246">SUMIF($AN$4:$AN$22,D259,$BL$4:$BL$22)</f>
        <v>1.03</v>
      </c>
      <c r="M259" s="278">
        <f t="shared" si="221"/>
        <v>25067571.813978184</v>
      </c>
      <c r="N259" s="278">
        <f t="shared" si="222"/>
        <v>28255158.635856133</v>
      </c>
      <c r="O259" s="278">
        <f t="shared" si="223"/>
        <v>29997874.994400002</v>
      </c>
      <c r="P259" s="278">
        <f t="shared" si="224"/>
        <v>31848078.284639321</v>
      </c>
      <c r="Q259" s="75">
        <f t="shared" si="225"/>
        <v>29997874.994400002</v>
      </c>
      <c r="R259" s="278">
        <f t="shared" si="225"/>
        <v>31848078.284639321</v>
      </c>
      <c r="S259" s="278">
        <f t="shared" si="226"/>
        <v>33812398.065325104</v>
      </c>
      <c r="T259" s="278"/>
      <c r="U259" s="278">
        <f t="shared" si="227"/>
        <v>3910541202.9805965</v>
      </c>
      <c r="V259" s="278">
        <f t="shared" si="228"/>
        <v>4407804747.1935568</v>
      </c>
      <c r="W259" s="278">
        <f t="shared" si="229"/>
        <v>4679668499.1264</v>
      </c>
      <c r="X259" s="75">
        <f t="shared" si="230"/>
        <v>4968300212.4037342</v>
      </c>
      <c r="Y259" s="75">
        <f t="shared" si="231"/>
        <v>4679668499.1264</v>
      </c>
      <c r="Z259" s="278">
        <f t="shared" si="232"/>
        <v>4968300212.4037342</v>
      </c>
      <c r="AA259" s="278">
        <f t="shared" si="241"/>
        <v>5274734098.1907158</v>
      </c>
      <c r="AB259" s="278"/>
      <c r="AC259" s="216" t="str">
        <f t="shared" si="233"/>
        <v>BERTAHAP</v>
      </c>
      <c r="AD259" s="296">
        <f t="shared" si="234"/>
        <v>0</v>
      </c>
      <c r="AE259" s="297">
        <v>2</v>
      </c>
      <c r="AF259" s="298"/>
      <c r="AG259" s="278" t="e">
        <f>IF(AF259&gt;#REF!,"LB","KR")</f>
        <v>#REF!</v>
      </c>
      <c r="AH259" s="298">
        <f t="shared" si="244"/>
        <v>4301596000</v>
      </c>
      <c r="AI259" s="298">
        <f t="shared" si="244"/>
        <v>4848586000</v>
      </c>
      <c r="AJ259" s="298">
        <f t="shared" si="244"/>
        <v>5147636000</v>
      </c>
      <c r="AK259" s="299">
        <f t="shared" si="244"/>
        <v>5465131000</v>
      </c>
      <c r="AL259" s="299">
        <f t="shared" si="244"/>
        <v>5147636000</v>
      </c>
      <c r="AM259" s="298">
        <f t="shared" si="244"/>
        <v>5465131000</v>
      </c>
      <c r="AN259" s="298">
        <f t="shared" si="244"/>
        <v>5802208000</v>
      </c>
      <c r="AO259" s="26"/>
      <c r="AP259" s="26"/>
      <c r="AQ259" s="300">
        <f t="shared" si="235"/>
        <v>-407198.77059999853</v>
      </c>
      <c r="AR259" s="301"/>
      <c r="AS259" s="136"/>
      <c r="AT259" s="136"/>
      <c r="AU259" s="13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  <c r="BJ259" s="26"/>
      <c r="BK259" s="26"/>
      <c r="BL259" s="26"/>
      <c r="BM259" s="26"/>
      <c r="BN259" s="26"/>
      <c r="BO259" s="26"/>
      <c r="BP259" s="26"/>
      <c r="BQ259" s="26"/>
      <c r="BR259" s="26"/>
      <c r="BS259" s="346"/>
      <c r="BT259" s="26"/>
      <c r="BU259" s="26"/>
      <c r="BV259" s="301"/>
      <c r="BW259" s="26"/>
      <c r="BX259" s="26"/>
      <c r="BY259" s="26"/>
      <c r="BZ259" s="26"/>
      <c r="CA259" s="26"/>
      <c r="CB259" s="26"/>
      <c r="CC259" s="26"/>
      <c r="CD259" s="26"/>
      <c r="CE259" s="26"/>
      <c r="CF259" s="269">
        <f t="shared" si="242"/>
        <v>5456495000</v>
      </c>
      <c r="CG259" s="229">
        <f t="shared" si="242"/>
        <v>5793039000</v>
      </c>
      <c r="CH259" s="45">
        <f t="shared" si="236"/>
        <v>81847425</v>
      </c>
      <c r="CI259" s="45">
        <f t="shared" si="237"/>
        <v>57930390</v>
      </c>
      <c r="CJ259" s="48">
        <f t="shared" si="238"/>
        <v>128690900</v>
      </c>
      <c r="CK259" s="308">
        <f t="shared" si="239"/>
        <v>113856895.83333333</v>
      </c>
    </row>
    <row r="260" spans="1:89" x14ac:dyDescent="0.2">
      <c r="A260" s="3">
        <f t="shared" si="240"/>
        <v>221</v>
      </c>
      <c r="B260" s="288">
        <v>2</v>
      </c>
      <c r="C260" s="289" t="s">
        <v>188</v>
      </c>
      <c r="D260" s="290" t="s">
        <v>28</v>
      </c>
      <c r="E260" s="291"/>
      <c r="F260" s="267" t="s">
        <v>73</v>
      </c>
      <c r="G260" s="292">
        <f t="shared" si="216"/>
        <v>85</v>
      </c>
      <c r="H260" s="292">
        <f t="shared" si="217"/>
        <v>74</v>
      </c>
      <c r="I260" s="293">
        <f t="shared" si="218"/>
        <v>26966806</v>
      </c>
      <c r="J260" s="293">
        <f t="shared" si="219"/>
        <v>1</v>
      </c>
      <c r="K260" s="294">
        <f t="shared" si="220"/>
        <v>1.06</v>
      </c>
      <c r="L260" s="337">
        <f t="shared" si="246"/>
        <v>1.03</v>
      </c>
      <c r="M260" s="278">
        <f t="shared" si="221"/>
        <v>24603357.52112674</v>
      </c>
      <c r="N260" s="278">
        <f t="shared" si="222"/>
        <v>27731914.957414355</v>
      </c>
      <c r="O260" s="278">
        <f t="shared" si="223"/>
        <v>29442358.790800005</v>
      </c>
      <c r="P260" s="278">
        <f t="shared" si="224"/>
        <v>31258299.057146005</v>
      </c>
      <c r="Q260" s="75">
        <f t="shared" si="225"/>
        <v>29442358.790800005</v>
      </c>
      <c r="R260" s="278">
        <f t="shared" si="225"/>
        <v>31258299.057146005</v>
      </c>
      <c r="S260" s="278">
        <f t="shared" si="226"/>
        <v>33186242.545596864</v>
      </c>
      <c r="T260" s="278"/>
      <c r="U260" s="278">
        <f t="shared" si="227"/>
        <v>1820648456.5633788</v>
      </c>
      <c r="V260" s="278">
        <f t="shared" si="228"/>
        <v>2052161706.8486624</v>
      </c>
      <c r="W260" s="278">
        <f t="shared" si="229"/>
        <v>2178734550.5192003</v>
      </c>
      <c r="X260" s="75">
        <f t="shared" si="230"/>
        <v>2313114130.2288046</v>
      </c>
      <c r="Y260" s="75">
        <f t="shared" si="231"/>
        <v>2178734550.5192003</v>
      </c>
      <c r="Z260" s="278">
        <f t="shared" si="232"/>
        <v>2313114130.2288046</v>
      </c>
      <c r="AA260" s="278">
        <f t="shared" si="241"/>
        <v>2455781948.3741679</v>
      </c>
      <c r="AB260" s="278"/>
      <c r="AC260" s="216" t="str">
        <f t="shared" si="233"/>
        <v>BERTAHAP</v>
      </c>
      <c r="AD260" s="296">
        <f t="shared" si="234"/>
        <v>0</v>
      </c>
      <c r="AE260" s="297">
        <v>2</v>
      </c>
      <c r="AF260" s="298"/>
      <c r="AG260" s="278" t="e">
        <f>IF(AF260&gt;#REF!,"LB","KR")</f>
        <v>#REF!</v>
      </c>
      <c r="AH260" s="298">
        <f t="shared" si="244"/>
        <v>2002714000</v>
      </c>
      <c r="AI260" s="298">
        <f t="shared" si="244"/>
        <v>2257378000</v>
      </c>
      <c r="AJ260" s="298">
        <f t="shared" si="244"/>
        <v>2396609000</v>
      </c>
      <c r="AK260" s="299">
        <f t="shared" si="244"/>
        <v>2544426000</v>
      </c>
      <c r="AL260" s="299">
        <f t="shared" si="244"/>
        <v>2396609000</v>
      </c>
      <c r="AM260" s="298">
        <f t="shared" si="244"/>
        <v>2544426000</v>
      </c>
      <c r="AN260" s="298">
        <f t="shared" si="244"/>
        <v>2701361000</v>
      </c>
      <c r="AO260" s="26"/>
      <c r="AP260" s="26"/>
      <c r="AQ260" s="300">
        <f t="shared" si="235"/>
        <v>-962714.9741999954</v>
      </c>
      <c r="AR260" s="301"/>
      <c r="AS260" s="136"/>
      <c r="AT260" s="136"/>
      <c r="AU260" s="13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  <c r="BJ260" s="26"/>
      <c r="BK260" s="26"/>
      <c r="BL260" s="26"/>
      <c r="BM260" s="26"/>
      <c r="BN260" s="26"/>
      <c r="BO260" s="26"/>
      <c r="BP260" s="26"/>
      <c r="BQ260" s="26"/>
      <c r="BR260" s="26"/>
      <c r="BS260" s="346"/>
      <c r="BT260" s="26"/>
      <c r="BU260" s="26"/>
      <c r="BV260" s="301"/>
      <c r="BW260" s="26"/>
      <c r="BX260" s="26"/>
      <c r="BY260" s="26"/>
      <c r="BZ260" s="26"/>
      <c r="CA260" s="26"/>
      <c r="CB260" s="26"/>
      <c r="CC260" s="26"/>
      <c r="CD260" s="26"/>
      <c r="CE260" s="26"/>
      <c r="CF260" s="269">
        <f t="shared" si="242"/>
        <v>2540406000</v>
      </c>
      <c r="CG260" s="229">
        <f t="shared" si="242"/>
        <v>2697092000</v>
      </c>
      <c r="CH260" s="45">
        <f t="shared" si="236"/>
        <v>38106090</v>
      </c>
      <c r="CI260" s="45">
        <f t="shared" si="237"/>
        <v>26970920</v>
      </c>
      <c r="CJ260" s="48">
        <f t="shared" si="238"/>
        <v>59915225</v>
      </c>
      <c r="CK260" s="308">
        <f t="shared" si="239"/>
        <v>53008875</v>
      </c>
    </row>
    <row r="261" spans="1:89" x14ac:dyDescent="0.2">
      <c r="A261" s="3">
        <f t="shared" si="240"/>
        <v>222</v>
      </c>
      <c r="B261" s="288">
        <v>3</v>
      </c>
      <c r="C261" s="289" t="s">
        <v>188</v>
      </c>
      <c r="D261" s="290" t="s">
        <v>31</v>
      </c>
      <c r="E261" s="291"/>
      <c r="F261" s="267" t="s">
        <v>55</v>
      </c>
      <c r="G261" s="292">
        <f t="shared" si="216"/>
        <v>85</v>
      </c>
      <c r="H261" s="292">
        <f t="shared" si="217"/>
        <v>74</v>
      </c>
      <c r="I261" s="293">
        <f t="shared" si="218"/>
        <v>26966806</v>
      </c>
      <c r="J261" s="293">
        <f t="shared" si="219"/>
        <v>1</v>
      </c>
      <c r="K261" s="294">
        <f t="shared" si="220"/>
        <v>1.06</v>
      </c>
      <c r="L261" s="337">
        <f t="shared" si="246"/>
        <v>1.03</v>
      </c>
      <c r="M261" s="278">
        <f t="shared" si="221"/>
        <v>24603357.52112674</v>
      </c>
      <c r="N261" s="278">
        <f t="shared" si="222"/>
        <v>27731914.957414355</v>
      </c>
      <c r="O261" s="278">
        <f t="shared" si="223"/>
        <v>29442358.790800005</v>
      </c>
      <c r="P261" s="278">
        <f t="shared" si="224"/>
        <v>31258299.057146005</v>
      </c>
      <c r="Q261" s="75">
        <f t="shared" si="225"/>
        <v>29442358.790800005</v>
      </c>
      <c r="R261" s="278">
        <f t="shared" si="225"/>
        <v>31258299.057146005</v>
      </c>
      <c r="S261" s="278">
        <f t="shared" si="226"/>
        <v>33186242.545596864</v>
      </c>
      <c r="T261" s="278"/>
      <c r="U261" s="278">
        <f t="shared" si="227"/>
        <v>1820648456.5633788</v>
      </c>
      <c r="V261" s="278">
        <f t="shared" si="228"/>
        <v>2052161706.8486624</v>
      </c>
      <c r="W261" s="278">
        <f t="shared" si="229"/>
        <v>2178734550.5192003</v>
      </c>
      <c r="X261" s="75">
        <f t="shared" si="230"/>
        <v>2313114130.2288046</v>
      </c>
      <c r="Y261" s="75">
        <f t="shared" si="231"/>
        <v>2178734550.5192003</v>
      </c>
      <c r="Z261" s="278">
        <f t="shared" si="232"/>
        <v>2313114130.2288046</v>
      </c>
      <c r="AA261" s="278">
        <f t="shared" si="241"/>
        <v>2455781948.3741679</v>
      </c>
      <c r="AB261" s="278"/>
      <c r="AC261" s="216" t="str">
        <f t="shared" si="233"/>
        <v>BERTAHAP</v>
      </c>
      <c r="AD261" s="296">
        <f t="shared" si="234"/>
        <v>0</v>
      </c>
      <c r="AE261" s="297">
        <v>2</v>
      </c>
      <c r="AF261" s="298"/>
      <c r="AG261" s="278" t="e">
        <f>IF(AF261&gt;#REF!,"LB","KR")</f>
        <v>#REF!</v>
      </c>
      <c r="AH261" s="298">
        <f t="shared" si="244"/>
        <v>2002714000</v>
      </c>
      <c r="AI261" s="298">
        <f t="shared" si="244"/>
        <v>2257378000</v>
      </c>
      <c r="AJ261" s="298">
        <f t="shared" si="244"/>
        <v>2396609000</v>
      </c>
      <c r="AK261" s="299">
        <f t="shared" si="244"/>
        <v>2544426000</v>
      </c>
      <c r="AL261" s="299">
        <f t="shared" si="244"/>
        <v>2396609000</v>
      </c>
      <c r="AM261" s="298">
        <f t="shared" si="244"/>
        <v>2544426000</v>
      </c>
      <c r="AN261" s="298">
        <f t="shared" si="244"/>
        <v>2701361000</v>
      </c>
      <c r="AO261" s="26"/>
      <c r="AP261" s="26"/>
      <c r="AQ261" s="300">
        <f t="shared" si="235"/>
        <v>-962714.9741999954</v>
      </c>
      <c r="AR261" s="301"/>
      <c r="AS261" s="136"/>
      <c r="AT261" s="136"/>
      <c r="AU261" s="13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  <c r="BJ261" s="26"/>
      <c r="BK261" s="26"/>
      <c r="BL261" s="26"/>
      <c r="BM261" s="26"/>
      <c r="BN261" s="26"/>
      <c r="BO261" s="26"/>
      <c r="BP261" s="26"/>
      <c r="BQ261" s="26"/>
      <c r="BR261" s="26"/>
      <c r="BS261" s="346"/>
      <c r="BT261" s="26"/>
      <c r="BU261" s="26"/>
      <c r="BV261" s="301"/>
      <c r="BW261" s="26"/>
      <c r="BX261" s="26"/>
      <c r="BY261" s="26"/>
      <c r="BZ261" s="26"/>
      <c r="CA261" s="26"/>
      <c r="CB261" s="26"/>
      <c r="CC261" s="26"/>
      <c r="CD261" s="26"/>
      <c r="CE261" s="26"/>
      <c r="CF261" s="269">
        <f t="shared" si="242"/>
        <v>2540406000</v>
      </c>
      <c r="CG261" s="229">
        <f t="shared" si="242"/>
        <v>2697092000</v>
      </c>
      <c r="CH261" s="45">
        <f t="shared" si="236"/>
        <v>38106090</v>
      </c>
      <c r="CI261" s="45">
        <f t="shared" si="237"/>
        <v>26970920</v>
      </c>
      <c r="CJ261" s="48">
        <f t="shared" si="238"/>
        <v>59915225</v>
      </c>
      <c r="CK261" s="308">
        <f t="shared" si="239"/>
        <v>53008875</v>
      </c>
    </row>
    <row r="262" spans="1:89" x14ac:dyDescent="0.2">
      <c r="A262" s="3">
        <f t="shared" si="240"/>
        <v>223</v>
      </c>
      <c r="B262" s="288">
        <v>4</v>
      </c>
      <c r="C262" s="289" t="s">
        <v>188</v>
      </c>
      <c r="D262" s="290" t="s">
        <v>37</v>
      </c>
      <c r="E262" s="291"/>
      <c r="F262" s="267" t="s">
        <v>57</v>
      </c>
      <c r="G262" s="292">
        <f t="shared" si="216"/>
        <v>101</v>
      </c>
      <c r="H262" s="292">
        <f t="shared" si="217"/>
        <v>90</v>
      </c>
      <c r="I262" s="293">
        <f t="shared" si="218"/>
        <v>26966806</v>
      </c>
      <c r="J262" s="293">
        <f t="shared" si="219"/>
        <v>1</v>
      </c>
      <c r="K262" s="294">
        <f t="shared" si="220"/>
        <v>1.06</v>
      </c>
      <c r="L262" s="337">
        <f t="shared" si="246"/>
        <v>1.03</v>
      </c>
      <c r="M262" s="278">
        <f t="shared" si="221"/>
        <v>24603357.52112674</v>
      </c>
      <c r="N262" s="278">
        <f t="shared" si="222"/>
        <v>27731914.957414355</v>
      </c>
      <c r="O262" s="278">
        <f t="shared" si="223"/>
        <v>29442358.790800005</v>
      </c>
      <c r="P262" s="278">
        <f t="shared" si="224"/>
        <v>31258299.057146005</v>
      </c>
      <c r="Q262" s="75">
        <f t="shared" si="225"/>
        <v>29442358.790800005</v>
      </c>
      <c r="R262" s="278">
        <f t="shared" si="225"/>
        <v>31258299.057146005</v>
      </c>
      <c r="S262" s="278">
        <f t="shared" si="226"/>
        <v>33186242.545596864</v>
      </c>
      <c r="T262" s="278"/>
      <c r="U262" s="278">
        <f t="shared" si="227"/>
        <v>2214302176.9014068</v>
      </c>
      <c r="V262" s="278">
        <f t="shared" si="228"/>
        <v>2495872346.1672921</v>
      </c>
      <c r="W262" s="278">
        <f t="shared" si="229"/>
        <v>2649812291.1720004</v>
      </c>
      <c r="X262" s="75">
        <f t="shared" si="230"/>
        <v>2813246915.1431403</v>
      </c>
      <c r="Y262" s="75">
        <f t="shared" si="231"/>
        <v>2649812291.1720004</v>
      </c>
      <c r="Z262" s="278">
        <f t="shared" si="232"/>
        <v>2813246915.1431403</v>
      </c>
      <c r="AA262" s="278">
        <f t="shared" si="241"/>
        <v>2986761829.1037178</v>
      </c>
      <c r="AB262" s="278"/>
      <c r="AC262" s="216" t="str">
        <f t="shared" si="233"/>
        <v>BERTAHAP</v>
      </c>
      <c r="AD262" s="296">
        <f t="shared" si="234"/>
        <v>0</v>
      </c>
      <c r="AE262" s="297">
        <v>2</v>
      </c>
      <c r="AF262" s="298"/>
      <c r="AG262" s="278" t="e">
        <f>IF(AF262&gt;#REF!,"LB","KR")</f>
        <v>#REF!</v>
      </c>
      <c r="AH262" s="298">
        <f t="shared" si="244"/>
        <v>2435733000</v>
      </c>
      <c r="AI262" s="298">
        <f t="shared" si="244"/>
        <v>2745460000</v>
      </c>
      <c r="AJ262" s="298">
        <f t="shared" si="244"/>
        <v>2914794000</v>
      </c>
      <c r="AK262" s="299">
        <f t="shared" si="244"/>
        <v>3094572000</v>
      </c>
      <c r="AL262" s="299">
        <f t="shared" si="244"/>
        <v>2914794000</v>
      </c>
      <c r="AM262" s="298">
        <f t="shared" si="244"/>
        <v>3094572000</v>
      </c>
      <c r="AN262" s="298">
        <f t="shared" si="244"/>
        <v>3285439000</v>
      </c>
      <c r="AO262" s="26"/>
      <c r="AP262" s="26"/>
      <c r="AQ262" s="300">
        <f t="shared" si="235"/>
        <v>-962714.9741999954</v>
      </c>
      <c r="AR262" s="301"/>
      <c r="AS262" s="136"/>
      <c r="AT262" s="136"/>
      <c r="AU262" s="13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  <c r="BJ262" s="26"/>
      <c r="BK262" s="26"/>
      <c r="BL262" s="26"/>
      <c r="BM262" s="26"/>
      <c r="BN262" s="26"/>
      <c r="BO262" s="26"/>
      <c r="BP262" s="26"/>
      <c r="BQ262" s="26"/>
      <c r="BR262" s="26"/>
      <c r="BS262" s="346"/>
      <c r="BT262" s="26"/>
      <c r="BU262" s="26"/>
      <c r="BV262" s="301"/>
      <c r="BW262" s="26"/>
      <c r="BX262" s="26"/>
      <c r="BY262" s="26"/>
      <c r="BZ262" s="26"/>
      <c r="CA262" s="26"/>
      <c r="CB262" s="26"/>
      <c r="CC262" s="26"/>
      <c r="CD262" s="26"/>
      <c r="CE262" s="26"/>
      <c r="CF262" s="269">
        <f t="shared" si="242"/>
        <v>3089682000</v>
      </c>
      <c r="CG262" s="229">
        <f t="shared" si="242"/>
        <v>3280247000</v>
      </c>
      <c r="CH262" s="45">
        <f t="shared" si="236"/>
        <v>46345230</v>
      </c>
      <c r="CI262" s="45">
        <f t="shared" si="237"/>
        <v>32802470</v>
      </c>
      <c r="CJ262" s="48">
        <f t="shared" si="238"/>
        <v>72869850</v>
      </c>
      <c r="CK262" s="308">
        <f t="shared" si="239"/>
        <v>64470250</v>
      </c>
    </row>
    <row r="263" spans="1:89" x14ac:dyDescent="0.2">
      <c r="A263" s="3">
        <f t="shared" si="240"/>
        <v>224</v>
      </c>
      <c r="B263" s="288">
        <v>5</v>
      </c>
      <c r="C263" s="289" t="s">
        <v>188</v>
      </c>
      <c r="D263" s="288">
        <v>15</v>
      </c>
      <c r="E263" s="291"/>
      <c r="F263" s="267" t="s">
        <v>63</v>
      </c>
      <c r="G263" s="292">
        <f t="shared" si="216"/>
        <v>101</v>
      </c>
      <c r="H263" s="292">
        <f t="shared" si="217"/>
        <v>90</v>
      </c>
      <c r="I263" s="293">
        <f t="shared" si="218"/>
        <v>26966806</v>
      </c>
      <c r="J263" s="293">
        <f t="shared" si="219"/>
        <v>1</v>
      </c>
      <c r="K263" s="294">
        <f t="shared" si="220"/>
        <v>1.06</v>
      </c>
      <c r="L263" s="337">
        <f t="shared" si="246"/>
        <v>1.03</v>
      </c>
      <c r="M263" s="278">
        <f t="shared" si="221"/>
        <v>24603357.52112674</v>
      </c>
      <c r="N263" s="278">
        <f t="shared" si="222"/>
        <v>27731914.957414355</v>
      </c>
      <c r="O263" s="278">
        <f t="shared" si="223"/>
        <v>29442358.790800005</v>
      </c>
      <c r="P263" s="278">
        <f t="shared" si="224"/>
        <v>31258299.057146005</v>
      </c>
      <c r="Q263" s="75">
        <f t="shared" si="225"/>
        <v>29442358.790800005</v>
      </c>
      <c r="R263" s="278">
        <f t="shared" si="225"/>
        <v>31258299.057146005</v>
      </c>
      <c r="S263" s="278">
        <f t="shared" si="226"/>
        <v>33186242.545596864</v>
      </c>
      <c r="T263" s="278"/>
      <c r="U263" s="278">
        <f t="shared" si="227"/>
        <v>2214302176.9014068</v>
      </c>
      <c r="V263" s="278">
        <f t="shared" si="228"/>
        <v>2495872346.1672921</v>
      </c>
      <c r="W263" s="278">
        <f t="shared" si="229"/>
        <v>2649812291.1720004</v>
      </c>
      <c r="X263" s="75">
        <f t="shared" si="230"/>
        <v>2813246915.1431403</v>
      </c>
      <c r="Y263" s="75">
        <f t="shared" si="231"/>
        <v>2649812291.1720004</v>
      </c>
      <c r="Z263" s="278">
        <f t="shared" si="232"/>
        <v>2813246915.1431403</v>
      </c>
      <c r="AA263" s="278">
        <f t="shared" si="241"/>
        <v>2986761829.1037178</v>
      </c>
      <c r="AB263" s="278"/>
      <c r="AC263" s="216" t="str">
        <f t="shared" si="233"/>
        <v>BERTAHAP</v>
      </c>
      <c r="AD263" s="296">
        <f t="shared" si="234"/>
        <v>0</v>
      </c>
      <c r="AE263" s="297">
        <v>2</v>
      </c>
      <c r="AF263" s="298"/>
      <c r="AG263" s="278" t="e">
        <f>IF(AF263&gt;#REF!,"LB","KR")</f>
        <v>#REF!</v>
      </c>
      <c r="AH263" s="298">
        <f t="shared" si="244"/>
        <v>2435733000</v>
      </c>
      <c r="AI263" s="298">
        <f t="shared" si="244"/>
        <v>2745460000</v>
      </c>
      <c r="AJ263" s="298">
        <f t="shared" si="244"/>
        <v>2914794000</v>
      </c>
      <c r="AK263" s="299">
        <f t="shared" si="244"/>
        <v>3094572000</v>
      </c>
      <c r="AL263" s="299">
        <f t="shared" si="244"/>
        <v>2914794000</v>
      </c>
      <c r="AM263" s="298">
        <f t="shared" si="244"/>
        <v>3094572000</v>
      </c>
      <c r="AN263" s="298">
        <f t="shared" si="244"/>
        <v>3285439000</v>
      </c>
      <c r="AO263" s="26"/>
      <c r="AP263" s="26"/>
      <c r="AQ263" s="300">
        <f t="shared" si="235"/>
        <v>-962714.9741999954</v>
      </c>
      <c r="AR263" s="301"/>
      <c r="AS263" s="136"/>
      <c r="AT263" s="136"/>
      <c r="AU263" s="13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  <c r="BJ263" s="26"/>
      <c r="BK263" s="26"/>
      <c r="BL263" s="26"/>
      <c r="BM263" s="26"/>
      <c r="BN263" s="26"/>
      <c r="BO263" s="26"/>
      <c r="BP263" s="26"/>
      <c r="BQ263" s="26"/>
      <c r="BR263" s="26"/>
      <c r="BS263" s="346"/>
      <c r="BT263" s="26"/>
      <c r="BU263" s="26"/>
      <c r="BV263" s="301"/>
      <c r="BW263" s="26"/>
      <c r="BX263" s="26"/>
      <c r="BY263" s="26"/>
      <c r="BZ263" s="26"/>
      <c r="CA263" s="26"/>
      <c r="CB263" s="26"/>
      <c r="CC263" s="26"/>
      <c r="CD263" s="26"/>
      <c r="CE263" s="26"/>
      <c r="CF263" s="269">
        <f t="shared" si="242"/>
        <v>3089682000</v>
      </c>
      <c r="CG263" s="229">
        <f t="shared" si="242"/>
        <v>3280247000</v>
      </c>
      <c r="CH263" s="45">
        <f t="shared" si="236"/>
        <v>46345230</v>
      </c>
      <c r="CI263" s="45">
        <f t="shared" si="237"/>
        <v>32802470</v>
      </c>
      <c r="CJ263" s="48">
        <f t="shared" si="238"/>
        <v>72869850</v>
      </c>
      <c r="CK263" s="308">
        <f t="shared" si="239"/>
        <v>64470250</v>
      </c>
    </row>
    <row r="264" spans="1:89" x14ac:dyDescent="0.2">
      <c r="A264" s="3">
        <f t="shared" si="240"/>
        <v>225</v>
      </c>
      <c r="B264" s="288">
        <v>6</v>
      </c>
      <c r="C264" s="289" t="s">
        <v>188</v>
      </c>
      <c r="D264" s="288">
        <v>17</v>
      </c>
      <c r="E264" s="291"/>
      <c r="F264" s="267" t="s">
        <v>66</v>
      </c>
      <c r="G264" s="292">
        <f t="shared" si="216"/>
        <v>85</v>
      </c>
      <c r="H264" s="292">
        <f t="shared" si="217"/>
        <v>74</v>
      </c>
      <c r="I264" s="293">
        <f t="shared" si="218"/>
        <v>26966806</v>
      </c>
      <c r="J264" s="293">
        <f t="shared" si="219"/>
        <v>1</v>
      </c>
      <c r="K264" s="294">
        <f t="shared" si="220"/>
        <v>1.06</v>
      </c>
      <c r="L264" s="337">
        <f t="shared" si="246"/>
        <v>1.03</v>
      </c>
      <c r="M264" s="278">
        <f t="shared" si="221"/>
        <v>24603357.52112674</v>
      </c>
      <c r="N264" s="278">
        <f t="shared" si="222"/>
        <v>27731914.957414355</v>
      </c>
      <c r="O264" s="278">
        <f t="shared" si="223"/>
        <v>29442358.790800005</v>
      </c>
      <c r="P264" s="278">
        <f t="shared" si="224"/>
        <v>31258299.057146005</v>
      </c>
      <c r="Q264" s="75">
        <f t="shared" si="225"/>
        <v>29442358.790800005</v>
      </c>
      <c r="R264" s="278">
        <f t="shared" si="225"/>
        <v>31258299.057146005</v>
      </c>
      <c r="S264" s="278">
        <f t="shared" si="226"/>
        <v>33186242.545596864</v>
      </c>
      <c r="T264" s="278"/>
      <c r="U264" s="278">
        <f t="shared" si="227"/>
        <v>1820648456.5633788</v>
      </c>
      <c r="V264" s="278">
        <f t="shared" si="228"/>
        <v>2052161706.8486624</v>
      </c>
      <c r="W264" s="278">
        <f t="shared" si="229"/>
        <v>2178734550.5192003</v>
      </c>
      <c r="X264" s="75">
        <f t="shared" si="230"/>
        <v>2313114130.2288046</v>
      </c>
      <c r="Y264" s="75">
        <f t="shared" si="231"/>
        <v>2178734550.5192003</v>
      </c>
      <c r="Z264" s="278">
        <f t="shared" si="232"/>
        <v>2313114130.2288046</v>
      </c>
      <c r="AA264" s="278">
        <f t="shared" si="241"/>
        <v>2455781948.3741679</v>
      </c>
      <c r="AB264" s="278"/>
      <c r="AC264" s="216" t="str">
        <f t="shared" si="233"/>
        <v>BERTAHAP</v>
      </c>
      <c r="AD264" s="296">
        <f t="shared" si="234"/>
        <v>0</v>
      </c>
      <c r="AE264" s="297">
        <v>2</v>
      </c>
      <c r="AF264" s="298"/>
      <c r="AG264" s="278" t="e">
        <f>IF(AF264&gt;#REF!,"LB","KR")</f>
        <v>#REF!</v>
      </c>
      <c r="AH264" s="298">
        <f t="shared" si="244"/>
        <v>2002714000</v>
      </c>
      <c r="AI264" s="298">
        <f t="shared" si="244"/>
        <v>2257378000</v>
      </c>
      <c r="AJ264" s="298">
        <f t="shared" si="244"/>
        <v>2396609000</v>
      </c>
      <c r="AK264" s="299">
        <f t="shared" si="244"/>
        <v>2544426000</v>
      </c>
      <c r="AL264" s="299">
        <f t="shared" si="244"/>
        <v>2396609000</v>
      </c>
      <c r="AM264" s="298">
        <f t="shared" si="244"/>
        <v>2544426000</v>
      </c>
      <c r="AN264" s="298">
        <f t="shared" si="244"/>
        <v>2701361000</v>
      </c>
      <c r="AO264" s="26"/>
      <c r="AP264" s="26"/>
      <c r="AQ264" s="300">
        <f t="shared" si="235"/>
        <v>-962714.9741999954</v>
      </c>
      <c r="AR264" s="301"/>
      <c r="AS264" s="136"/>
      <c r="AT264" s="136"/>
      <c r="AU264" s="13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  <c r="BJ264" s="26"/>
      <c r="BK264" s="26"/>
      <c r="BL264" s="26"/>
      <c r="BM264" s="26"/>
      <c r="BN264" s="26"/>
      <c r="BO264" s="26"/>
      <c r="BP264" s="26"/>
      <c r="BQ264" s="26"/>
      <c r="BR264" s="26"/>
      <c r="BS264" s="346"/>
      <c r="BT264" s="26"/>
      <c r="BU264" s="26"/>
      <c r="BV264" s="301"/>
      <c r="BW264" s="26"/>
      <c r="BX264" s="26"/>
      <c r="BY264" s="26"/>
      <c r="BZ264" s="26"/>
      <c r="CA264" s="26"/>
      <c r="CB264" s="26"/>
      <c r="CC264" s="26"/>
      <c r="CD264" s="26"/>
      <c r="CE264" s="26"/>
      <c r="CF264" s="269">
        <f t="shared" si="242"/>
        <v>2540406000</v>
      </c>
      <c r="CG264" s="229">
        <f t="shared" si="242"/>
        <v>2697092000</v>
      </c>
      <c r="CH264" s="45">
        <f t="shared" si="236"/>
        <v>38106090</v>
      </c>
      <c r="CI264" s="45">
        <f t="shared" si="237"/>
        <v>26970920</v>
      </c>
      <c r="CJ264" s="48">
        <f t="shared" si="238"/>
        <v>59915225</v>
      </c>
      <c r="CK264" s="308">
        <f t="shared" si="239"/>
        <v>53008875</v>
      </c>
    </row>
    <row r="265" spans="1:89" x14ac:dyDescent="0.2">
      <c r="A265" s="3">
        <f t="shared" si="240"/>
        <v>226</v>
      </c>
      <c r="B265" s="288">
        <v>7</v>
      </c>
      <c r="C265" s="289" t="s">
        <v>188</v>
      </c>
      <c r="D265" s="288">
        <v>19</v>
      </c>
      <c r="E265" s="291"/>
      <c r="F265" s="267" t="s">
        <v>77</v>
      </c>
      <c r="G265" s="292">
        <f t="shared" si="216"/>
        <v>138</v>
      </c>
      <c r="H265" s="292">
        <f t="shared" si="217"/>
        <v>120</v>
      </c>
      <c r="I265" s="293">
        <f t="shared" si="218"/>
        <v>26966806</v>
      </c>
      <c r="J265" s="293">
        <f t="shared" si="219"/>
        <v>1</v>
      </c>
      <c r="K265" s="294">
        <f t="shared" si="220"/>
        <v>1.06</v>
      </c>
      <c r="L265" s="337">
        <f t="shared" si="246"/>
        <v>1.03</v>
      </c>
      <c r="M265" s="278">
        <f t="shared" si="221"/>
        <v>24603357.52112674</v>
      </c>
      <c r="N265" s="278">
        <f t="shared" si="222"/>
        <v>27731914.957414355</v>
      </c>
      <c r="O265" s="278">
        <f t="shared" si="223"/>
        <v>29442358.790800005</v>
      </c>
      <c r="P265" s="278">
        <f t="shared" si="224"/>
        <v>31258299.057146005</v>
      </c>
      <c r="Q265" s="75">
        <f t="shared" si="225"/>
        <v>29442358.790800005</v>
      </c>
      <c r="R265" s="278">
        <f t="shared" si="225"/>
        <v>31258299.057146005</v>
      </c>
      <c r="S265" s="278">
        <f t="shared" si="226"/>
        <v>33186242.545596864</v>
      </c>
      <c r="T265" s="278"/>
      <c r="U265" s="278">
        <f t="shared" si="227"/>
        <v>2952402902.5352087</v>
      </c>
      <c r="V265" s="278">
        <f t="shared" si="228"/>
        <v>3327829794.8897228</v>
      </c>
      <c r="W265" s="278">
        <f t="shared" si="229"/>
        <v>3533083054.8960009</v>
      </c>
      <c r="X265" s="75">
        <f t="shared" si="230"/>
        <v>3750995886.8575206</v>
      </c>
      <c r="Y265" s="75">
        <f t="shared" si="231"/>
        <v>3533083054.8960009</v>
      </c>
      <c r="Z265" s="278">
        <f t="shared" si="232"/>
        <v>3750995886.8575206</v>
      </c>
      <c r="AA265" s="278">
        <f t="shared" si="241"/>
        <v>3982349105.4716239</v>
      </c>
      <c r="AB265" s="278"/>
      <c r="AC265" s="216" t="str">
        <f t="shared" si="233"/>
        <v>BERTAHAP</v>
      </c>
      <c r="AD265" s="296">
        <f t="shared" si="234"/>
        <v>0</v>
      </c>
      <c r="AE265" s="297">
        <v>2</v>
      </c>
      <c r="AF265" s="298"/>
      <c r="AG265" s="278" t="e">
        <f>IF(AF265&gt;#REF!,"LB","KR")</f>
        <v>#REF!</v>
      </c>
      <c r="AH265" s="298">
        <f t="shared" si="244"/>
        <v>3247644000</v>
      </c>
      <c r="AI265" s="298">
        <f t="shared" si="244"/>
        <v>3660613000</v>
      </c>
      <c r="AJ265" s="298">
        <f t="shared" si="244"/>
        <v>3886392000</v>
      </c>
      <c r="AK265" s="299">
        <f t="shared" si="244"/>
        <v>4126096000</v>
      </c>
      <c r="AL265" s="299">
        <f t="shared" si="244"/>
        <v>3886392000</v>
      </c>
      <c r="AM265" s="298">
        <f t="shared" si="244"/>
        <v>4126096000</v>
      </c>
      <c r="AN265" s="298">
        <f t="shared" si="244"/>
        <v>4380585000</v>
      </c>
      <c r="AO265" s="26"/>
      <c r="AP265" s="26"/>
      <c r="AQ265" s="300">
        <f t="shared" si="235"/>
        <v>-962714.9741999954</v>
      </c>
      <c r="AR265" s="301"/>
      <c r="AS265" s="136"/>
      <c r="AT265" s="136"/>
      <c r="AU265" s="13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  <c r="BJ265" s="26"/>
      <c r="BK265" s="26"/>
      <c r="BL265" s="26"/>
      <c r="BM265" s="26"/>
      <c r="BN265" s="26"/>
      <c r="BO265" s="26"/>
      <c r="BP265" s="26"/>
      <c r="BQ265" s="26"/>
      <c r="BR265" s="26"/>
      <c r="BS265" s="346"/>
      <c r="BT265" s="26"/>
      <c r="BU265" s="26"/>
      <c r="BV265" s="301"/>
      <c r="BW265" s="26"/>
      <c r="BX265" s="26"/>
      <c r="BY265" s="26"/>
      <c r="BZ265" s="26"/>
      <c r="CA265" s="26"/>
      <c r="CB265" s="26"/>
      <c r="CC265" s="26"/>
      <c r="CD265" s="26"/>
      <c r="CE265" s="26"/>
      <c r="CF265" s="269">
        <f t="shared" si="242"/>
        <v>4119576000</v>
      </c>
      <c r="CG265" s="229">
        <f t="shared" si="242"/>
        <v>4373662000</v>
      </c>
      <c r="CH265" s="45">
        <f t="shared" si="236"/>
        <v>61793640</v>
      </c>
      <c r="CI265" s="45">
        <f t="shared" si="237"/>
        <v>43736620</v>
      </c>
      <c r="CJ265" s="48">
        <f t="shared" si="238"/>
        <v>97159800</v>
      </c>
      <c r="CK265" s="308">
        <f t="shared" si="239"/>
        <v>85960333.333333328</v>
      </c>
    </row>
    <row r="266" spans="1:89" x14ac:dyDescent="0.2">
      <c r="A266" s="3">
        <f t="shared" si="240"/>
        <v>227</v>
      </c>
      <c r="B266" s="288">
        <v>8</v>
      </c>
      <c r="C266" s="289" t="s">
        <v>188</v>
      </c>
      <c r="D266" s="288">
        <v>21</v>
      </c>
      <c r="E266" s="291"/>
      <c r="F266" s="267" t="s">
        <v>83</v>
      </c>
      <c r="G266" s="292">
        <f t="shared" si="216"/>
        <v>132</v>
      </c>
      <c r="H266" s="292">
        <f t="shared" si="217"/>
        <v>112</v>
      </c>
      <c r="I266" s="293">
        <f t="shared" si="218"/>
        <v>26966806</v>
      </c>
      <c r="J266" s="293">
        <f t="shared" si="219"/>
        <v>3</v>
      </c>
      <c r="K266" s="294">
        <f t="shared" si="220"/>
        <v>1.1000000000000001</v>
      </c>
      <c r="L266" s="337">
        <f t="shared" si="246"/>
        <v>1.03</v>
      </c>
      <c r="M266" s="278">
        <f t="shared" si="221"/>
        <v>25531786.106829632</v>
      </c>
      <c r="N266" s="278">
        <f t="shared" si="222"/>
        <v>28778402.314297915</v>
      </c>
      <c r="O266" s="278">
        <f t="shared" si="223"/>
        <v>30553391.198000003</v>
      </c>
      <c r="P266" s="278">
        <f t="shared" si="224"/>
        <v>32437857.512132645</v>
      </c>
      <c r="Q266" s="75">
        <f t="shared" si="225"/>
        <v>30553391.198000003</v>
      </c>
      <c r="R266" s="278">
        <f t="shared" si="225"/>
        <v>32437857.512132645</v>
      </c>
      <c r="S266" s="278">
        <f t="shared" si="226"/>
        <v>34438553.585053347</v>
      </c>
      <c r="T266" s="278"/>
      <c r="U266" s="278">
        <f t="shared" si="227"/>
        <v>2859560043.9649186</v>
      </c>
      <c r="V266" s="278">
        <f t="shared" si="228"/>
        <v>3223181059.2013664</v>
      </c>
      <c r="W266" s="278">
        <f t="shared" si="229"/>
        <v>3421979814.1760001</v>
      </c>
      <c r="X266" s="75">
        <f t="shared" si="230"/>
        <v>3633040041.3588562</v>
      </c>
      <c r="Y266" s="75">
        <f t="shared" si="231"/>
        <v>3421979814.1760001</v>
      </c>
      <c r="Z266" s="278">
        <f t="shared" si="232"/>
        <v>3633040041.3588562</v>
      </c>
      <c r="AA266" s="278">
        <f t="shared" si="241"/>
        <v>3857118001.5259748</v>
      </c>
      <c r="AB266" s="278"/>
      <c r="AC266" s="216" t="str">
        <f t="shared" si="233"/>
        <v>BERTAHAP</v>
      </c>
      <c r="AD266" s="296">
        <f t="shared" si="234"/>
        <v>0</v>
      </c>
      <c r="AE266" s="297">
        <v>2</v>
      </c>
      <c r="AF266" s="298"/>
      <c r="AG266" s="278" t="e">
        <f>IF(AF266&gt;#REF!,"LB","KR")</f>
        <v>#REF!</v>
      </c>
      <c r="AH266" s="298">
        <f t="shared" si="244"/>
        <v>3145517000</v>
      </c>
      <c r="AI266" s="298">
        <f t="shared" si="244"/>
        <v>3545500000</v>
      </c>
      <c r="AJ266" s="298">
        <f t="shared" si="244"/>
        <v>3764178000</v>
      </c>
      <c r="AK266" s="299">
        <f t="shared" si="244"/>
        <v>3996345000</v>
      </c>
      <c r="AL266" s="299">
        <f t="shared" si="244"/>
        <v>3764178000</v>
      </c>
      <c r="AM266" s="298">
        <f t="shared" si="244"/>
        <v>3996345000</v>
      </c>
      <c r="AN266" s="298">
        <f t="shared" si="244"/>
        <v>4242830000</v>
      </c>
      <c r="AO266" s="26"/>
      <c r="AP266" s="26"/>
      <c r="AQ266" s="300">
        <f t="shared" si="235"/>
        <v>148317.43300000206</v>
      </c>
      <c r="AR266" s="301"/>
      <c r="AS266" s="136"/>
      <c r="AT266" s="136"/>
      <c r="AU266" s="13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  <c r="BJ266" s="26"/>
      <c r="BK266" s="26"/>
      <c r="BL266" s="26"/>
      <c r="BM266" s="26"/>
      <c r="BN266" s="26"/>
      <c r="BO266" s="26"/>
      <c r="BP266" s="26"/>
      <c r="BQ266" s="26"/>
      <c r="BR266" s="26"/>
      <c r="BS266" s="346"/>
      <c r="BT266" s="26"/>
      <c r="BU266" s="26"/>
      <c r="BV266" s="301"/>
      <c r="BW266" s="26"/>
      <c r="BX266" s="26"/>
      <c r="BY266" s="26"/>
      <c r="BZ266" s="26"/>
      <c r="CA266" s="26"/>
      <c r="CB266" s="26"/>
      <c r="CC266" s="26"/>
      <c r="CD266" s="26"/>
      <c r="CE266" s="26"/>
      <c r="CF266" s="269">
        <f t="shared" si="242"/>
        <v>3990029000</v>
      </c>
      <c r="CG266" s="229">
        <f t="shared" si="242"/>
        <v>4236126000</v>
      </c>
      <c r="CH266" s="45">
        <f t="shared" si="236"/>
        <v>59850435</v>
      </c>
      <c r="CI266" s="45">
        <f t="shared" si="237"/>
        <v>42361260</v>
      </c>
      <c r="CJ266" s="48">
        <f t="shared" si="238"/>
        <v>94104450</v>
      </c>
      <c r="CK266" s="308">
        <f t="shared" si="239"/>
        <v>83257187.5</v>
      </c>
    </row>
    <row r="267" spans="1:89" x14ac:dyDescent="0.2">
      <c r="A267" s="3">
        <f t="shared" si="240"/>
        <v>228</v>
      </c>
      <c r="B267" s="288">
        <v>1</v>
      </c>
      <c r="C267" s="289" t="s">
        <v>189</v>
      </c>
      <c r="D267" s="290" t="s">
        <v>18</v>
      </c>
      <c r="E267" s="291"/>
      <c r="F267" s="267" t="s">
        <v>71</v>
      </c>
      <c r="G267" s="292">
        <f t="shared" si="216"/>
        <v>175</v>
      </c>
      <c r="H267" s="292">
        <f t="shared" si="217"/>
        <v>156</v>
      </c>
      <c r="I267" s="293">
        <f t="shared" si="218"/>
        <v>26966806</v>
      </c>
      <c r="J267" s="293">
        <f t="shared" si="219"/>
        <v>5</v>
      </c>
      <c r="K267" s="294">
        <f t="shared" si="220"/>
        <v>1.08</v>
      </c>
      <c r="L267" s="295">
        <f t="shared" ref="L267:L302" si="247">SUMIF($AN$4:$AN$22,D267,$AW$4:$AW$22)</f>
        <v>1.0149999999999999</v>
      </c>
      <c r="M267" s="278">
        <f t="shared" si="221"/>
        <v>24702510.0885319</v>
      </c>
      <c r="N267" s="278">
        <f t="shared" si="222"/>
        <v>27843675.743100945</v>
      </c>
      <c r="O267" s="278">
        <f t="shared" si="223"/>
        <v>29561012.737199999</v>
      </c>
      <c r="P267" s="278">
        <f t="shared" si="224"/>
        <v>31384271.319329038</v>
      </c>
      <c r="Q267" s="75">
        <f t="shared" si="225"/>
        <v>29561012.737199999</v>
      </c>
      <c r="R267" s="278">
        <f t="shared" si="225"/>
        <v>31384271.319329038</v>
      </c>
      <c r="S267" s="278">
        <f t="shared" si="226"/>
        <v>33319984.501266968</v>
      </c>
      <c r="T267" s="278"/>
      <c r="U267" s="278">
        <f t="shared" si="227"/>
        <v>3853591573.8109765</v>
      </c>
      <c r="V267" s="278">
        <f t="shared" si="228"/>
        <v>4343613415.9237471</v>
      </c>
      <c r="W267" s="278">
        <f t="shared" si="229"/>
        <v>4611517987.0031996</v>
      </c>
      <c r="X267" s="75">
        <f t="shared" si="230"/>
        <v>4895946325.8153296</v>
      </c>
      <c r="Y267" s="75">
        <f t="shared" si="231"/>
        <v>4611517987.0031996</v>
      </c>
      <c r="Z267" s="278">
        <f t="shared" si="232"/>
        <v>4895946325.8153296</v>
      </c>
      <c r="AA267" s="278">
        <f t="shared" si="241"/>
        <v>5197917582.1976471</v>
      </c>
      <c r="AB267" s="278"/>
      <c r="AC267" s="216" t="str">
        <f t="shared" si="233"/>
        <v>BERTAHAP</v>
      </c>
      <c r="AD267" s="296">
        <f t="shared" si="234"/>
        <v>0</v>
      </c>
      <c r="AE267" s="297">
        <v>2</v>
      </c>
      <c r="AF267" s="298"/>
      <c r="AG267" s="278" t="e">
        <f>IF(AF267&gt;#REF!,"LB","KR")</f>
        <v>#REF!</v>
      </c>
      <c r="AH267" s="298">
        <f t="shared" si="244"/>
        <v>4238951000</v>
      </c>
      <c r="AI267" s="298">
        <f t="shared" si="244"/>
        <v>4777975000</v>
      </c>
      <c r="AJ267" s="298">
        <f t="shared" si="244"/>
        <v>5072670000</v>
      </c>
      <c r="AK267" s="299">
        <f t="shared" si="244"/>
        <v>5385541000</v>
      </c>
      <c r="AL267" s="299">
        <f t="shared" si="244"/>
        <v>5072670000</v>
      </c>
      <c r="AM267" s="298">
        <f t="shared" si="244"/>
        <v>5385541000</v>
      </c>
      <c r="AN267" s="298">
        <f t="shared" si="244"/>
        <v>5717710000</v>
      </c>
      <c r="AO267" s="26"/>
      <c r="AP267" s="26"/>
      <c r="AQ267" s="300">
        <f t="shared" si="235"/>
        <v>-844061.0278000012</v>
      </c>
      <c r="AR267" s="301"/>
      <c r="AS267" s="136"/>
      <c r="AT267" s="136"/>
      <c r="AU267" s="13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  <c r="BJ267" s="26"/>
      <c r="BK267" s="26"/>
      <c r="BL267" s="26"/>
      <c r="BM267" s="26"/>
      <c r="BN267" s="26"/>
      <c r="BO267" s="26"/>
      <c r="BP267" s="26"/>
      <c r="BQ267" s="26"/>
      <c r="BR267" s="26"/>
      <c r="BS267" s="346"/>
      <c r="BT267" s="26"/>
      <c r="BU267" s="26"/>
      <c r="BV267" s="301"/>
      <c r="BW267" s="26"/>
      <c r="BX267" s="26"/>
      <c r="BY267" s="26"/>
      <c r="BZ267" s="26"/>
      <c r="CA267" s="26"/>
      <c r="CB267" s="26"/>
      <c r="CC267" s="26"/>
      <c r="CD267" s="26"/>
      <c r="CE267" s="26"/>
      <c r="CF267" s="269">
        <f t="shared" si="242"/>
        <v>5377031000</v>
      </c>
      <c r="CG267" s="229">
        <f t="shared" si="242"/>
        <v>5708674000</v>
      </c>
      <c r="CH267" s="45">
        <f t="shared" si="236"/>
        <v>80655465</v>
      </c>
      <c r="CI267" s="45">
        <f t="shared" si="237"/>
        <v>57086740</v>
      </c>
      <c r="CJ267" s="48">
        <f t="shared" si="238"/>
        <v>126816750</v>
      </c>
      <c r="CK267" s="308">
        <f t="shared" si="239"/>
        <v>112198770.83333333</v>
      </c>
    </row>
    <row r="268" spans="1:89" x14ac:dyDescent="0.2">
      <c r="A268" s="3">
        <f t="shared" si="240"/>
        <v>229</v>
      </c>
      <c r="B268" s="288">
        <v>2</v>
      </c>
      <c r="C268" s="289" t="s">
        <v>189</v>
      </c>
      <c r="D268" s="290" t="s">
        <v>28</v>
      </c>
      <c r="E268" s="291"/>
      <c r="F268" s="267" t="s">
        <v>73</v>
      </c>
      <c r="G268" s="292">
        <f t="shared" si="216"/>
        <v>85</v>
      </c>
      <c r="H268" s="292">
        <f t="shared" si="217"/>
        <v>74</v>
      </c>
      <c r="I268" s="293">
        <f t="shared" si="218"/>
        <v>26966806</v>
      </c>
      <c r="J268" s="293">
        <f t="shared" si="219"/>
        <v>1</v>
      </c>
      <c r="K268" s="294">
        <f t="shared" si="220"/>
        <v>1.06</v>
      </c>
      <c r="L268" s="295">
        <f t="shared" si="247"/>
        <v>1.0149999999999999</v>
      </c>
      <c r="M268" s="278">
        <f t="shared" si="221"/>
        <v>24245056.198003531</v>
      </c>
      <c r="N268" s="278">
        <f t="shared" si="222"/>
        <v>27328052.118228704</v>
      </c>
      <c r="O268" s="278">
        <f t="shared" si="223"/>
        <v>29013586.575399999</v>
      </c>
      <c r="P268" s="278">
        <f t="shared" si="224"/>
        <v>30803081.109711833</v>
      </c>
      <c r="Q268" s="75">
        <f t="shared" si="225"/>
        <v>29013586.575399999</v>
      </c>
      <c r="R268" s="278">
        <f t="shared" si="225"/>
        <v>30803081.109711833</v>
      </c>
      <c r="S268" s="278">
        <f t="shared" si="226"/>
        <v>32702947.751243506</v>
      </c>
      <c r="T268" s="278"/>
      <c r="U268" s="278">
        <f t="shared" si="227"/>
        <v>1794134158.6522613</v>
      </c>
      <c r="V268" s="278">
        <f t="shared" si="228"/>
        <v>2022275856.748924</v>
      </c>
      <c r="W268" s="278">
        <f t="shared" si="229"/>
        <v>2147005406.5795999</v>
      </c>
      <c r="X268" s="75">
        <f t="shared" si="230"/>
        <v>2279428002.1186757</v>
      </c>
      <c r="Y268" s="75">
        <f t="shared" si="231"/>
        <v>2147005406.5795999</v>
      </c>
      <c r="Z268" s="278">
        <f t="shared" si="232"/>
        <v>2279428002.1186757</v>
      </c>
      <c r="AA268" s="278">
        <f t="shared" si="241"/>
        <v>2420018133.5920196</v>
      </c>
      <c r="AB268" s="278"/>
      <c r="AC268" s="216" t="str">
        <f t="shared" si="233"/>
        <v>BERTAHAP</v>
      </c>
      <c r="AD268" s="296">
        <f t="shared" si="234"/>
        <v>0</v>
      </c>
      <c r="AE268" s="297">
        <v>2</v>
      </c>
      <c r="AF268" s="298"/>
      <c r="AG268" s="278" t="e">
        <f>IF(AF268&gt;#REF!,"LB","KR")</f>
        <v>#REF!</v>
      </c>
      <c r="AH268" s="298">
        <f t="shared" si="244"/>
        <v>1973548000</v>
      </c>
      <c r="AI268" s="298">
        <f t="shared" si="244"/>
        <v>2224504000</v>
      </c>
      <c r="AJ268" s="298">
        <f t="shared" si="244"/>
        <v>2361706000</v>
      </c>
      <c r="AK268" s="299">
        <f t="shared" si="244"/>
        <v>2507371000</v>
      </c>
      <c r="AL268" s="299">
        <f t="shared" si="244"/>
        <v>2361706000</v>
      </c>
      <c r="AM268" s="298">
        <f t="shared" si="244"/>
        <v>2507371000</v>
      </c>
      <c r="AN268" s="298">
        <f t="shared" si="244"/>
        <v>2662020000</v>
      </c>
      <c r="AO268" s="26"/>
      <c r="AP268" s="26"/>
      <c r="AQ268" s="300">
        <f t="shared" si="235"/>
        <v>-1391487.189600002</v>
      </c>
      <c r="AR268" s="301"/>
      <c r="AS268" s="136"/>
      <c r="AT268" s="136"/>
      <c r="AU268" s="13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  <c r="BJ268" s="26"/>
      <c r="BK268" s="26"/>
      <c r="BL268" s="26"/>
      <c r="BM268" s="26"/>
      <c r="BN268" s="26"/>
      <c r="BO268" s="26"/>
      <c r="BP268" s="26"/>
      <c r="BQ268" s="26"/>
      <c r="BR268" s="26"/>
      <c r="BS268" s="346"/>
      <c r="BT268" s="26"/>
      <c r="BU268" s="26"/>
      <c r="BV268" s="301"/>
      <c r="BW268" s="26"/>
      <c r="BX268" s="26"/>
      <c r="BY268" s="26"/>
      <c r="BZ268" s="26"/>
      <c r="CA268" s="26"/>
      <c r="CB268" s="26"/>
      <c r="CC268" s="26"/>
      <c r="CD268" s="26"/>
      <c r="CE268" s="26"/>
      <c r="CF268" s="269">
        <f t="shared" si="242"/>
        <v>2503409000</v>
      </c>
      <c r="CG268" s="229">
        <f t="shared" si="242"/>
        <v>2657814000</v>
      </c>
      <c r="CH268" s="45">
        <f t="shared" si="236"/>
        <v>37551135</v>
      </c>
      <c r="CI268" s="45">
        <f t="shared" si="237"/>
        <v>26578140</v>
      </c>
      <c r="CJ268" s="48">
        <f t="shared" si="238"/>
        <v>59042650</v>
      </c>
      <c r="CK268" s="308">
        <f t="shared" si="239"/>
        <v>52236895.833333336</v>
      </c>
    </row>
    <row r="269" spans="1:89" x14ac:dyDescent="0.2">
      <c r="A269" s="3">
        <f t="shared" si="240"/>
        <v>230</v>
      </c>
      <c r="B269" s="288">
        <v>3</v>
      </c>
      <c r="C269" s="289" t="s">
        <v>189</v>
      </c>
      <c r="D269" s="290" t="s">
        <v>31</v>
      </c>
      <c r="E269" s="291"/>
      <c r="F269" s="267" t="s">
        <v>55</v>
      </c>
      <c r="G269" s="292">
        <f t="shared" si="216"/>
        <v>85</v>
      </c>
      <c r="H269" s="292">
        <f t="shared" si="217"/>
        <v>74</v>
      </c>
      <c r="I269" s="293">
        <f t="shared" si="218"/>
        <v>26966806</v>
      </c>
      <c r="J269" s="293">
        <f t="shared" si="219"/>
        <v>1</v>
      </c>
      <c r="K269" s="294">
        <f t="shared" si="220"/>
        <v>1.06</v>
      </c>
      <c r="L269" s="295">
        <f t="shared" si="247"/>
        <v>1.0149999999999999</v>
      </c>
      <c r="M269" s="278">
        <f t="shared" si="221"/>
        <v>24245056.198003531</v>
      </c>
      <c r="N269" s="278">
        <f t="shared" si="222"/>
        <v>27328052.118228704</v>
      </c>
      <c r="O269" s="278">
        <f t="shared" si="223"/>
        <v>29013586.575399999</v>
      </c>
      <c r="P269" s="278">
        <f t="shared" si="224"/>
        <v>30803081.109711833</v>
      </c>
      <c r="Q269" s="75">
        <f t="shared" si="225"/>
        <v>29013586.575399999</v>
      </c>
      <c r="R269" s="278">
        <f t="shared" si="225"/>
        <v>30803081.109711833</v>
      </c>
      <c r="S269" s="278">
        <f t="shared" si="226"/>
        <v>32702947.751243506</v>
      </c>
      <c r="T269" s="278"/>
      <c r="U269" s="278">
        <f t="shared" si="227"/>
        <v>1794134158.6522613</v>
      </c>
      <c r="V269" s="278">
        <f t="shared" si="228"/>
        <v>2022275856.748924</v>
      </c>
      <c r="W269" s="278">
        <f t="shared" si="229"/>
        <v>2147005406.5795999</v>
      </c>
      <c r="X269" s="75">
        <f t="shared" si="230"/>
        <v>2279428002.1186757</v>
      </c>
      <c r="Y269" s="75">
        <f t="shared" si="231"/>
        <v>2147005406.5795999</v>
      </c>
      <c r="Z269" s="278">
        <f t="shared" si="232"/>
        <v>2279428002.1186757</v>
      </c>
      <c r="AA269" s="278">
        <f t="shared" si="241"/>
        <v>2420018133.5920196</v>
      </c>
      <c r="AB269" s="278"/>
      <c r="AC269" s="216" t="str">
        <f t="shared" si="233"/>
        <v>BERTAHAP</v>
      </c>
      <c r="AD269" s="296">
        <f t="shared" si="234"/>
        <v>0</v>
      </c>
      <c r="AE269" s="297">
        <v>2</v>
      </c>
      <c r="AF269" s="298"/>
      <c r="AG269" s="278" t="e">
        <f>IF(AF269&gt;#REF!,"LB","KR")</f>
        <v>#REF!</v>
      </c>
      <c r="AH269" s="298">
        <f t="shared" si="244"/>
        <v>1973548000</v>
      </c>
      <c r="AI269" s="298">
        <f t="shared" si="244"/>
        <v>2224504000</v>
      </c>
      <c r="AJ269" s="298">
        <f t="shared" si="244"/>
        <v>2361706000</v>
      </c>
      <c r="AK269" s="299">
        <f t="shared" si="244"/>
        <v>2507371000</v>
      </c>
      <c r="AL269" s="299">
        <f t="shared" si="244"/>
        <v>2361706000</v>
      </c>
      <c r="AM269" s="298">
        <f t="shared" si="244"/>
        <v>2507371000</v>
      </c>
      <c r="AN269" s="298">
        <f t="shared" si="244"/>
        <v>2662020000</v>
      </c>
      <c r="AO269" s="26"/>
      <c r="AP269" s="26"/>
      <c r="AQ269" s="300">
        <f t="shared" si="235"/>
        <v>-1391487.189600002</v>
      </c>
      <c r="AR269" s="301"/>
      <c r="AS269" s="136"/>
      <c r="AT269" s="136"/>
      <c r="AU269" s="13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  <c r="BJ269" s="26"/>
      <c r="BK269" s="26"/>
      <c r="BL269" s="26"/>
      <c r="BM269" s="26"/>
      <c r="BN269" s="26"/>
      <c r="BO269" s="26"/>
      <c r="BP269" s="26"/>
      <c r="BQ269" s="26"/>
      <c r="BR269" s="26"/>
      <c r="BS269" s="346"/>
      <c r="BT269" s="26"/>
      <c r="BU269" s="26"/>
      <c r="BV269" s="301"/>
      <c r="BW269" s="26"/>
      <c r="BX269" s="26"/>
      <c r="BY269" s="26"/>
      <c r="BZ269" s="26"/>
      <c r="CA269" s="26"/>
      <c r="CB269" s="26"/>
      <c r="CC269" s="26"/>
      <c r="CD269" s="26"/>
      <c r="CE269" s="26"/>
      <c r="CF269" s="269">
        <f t="shared" si="242"/>
        <v>2503409000</v>
      </c>
      <c r="CG269" s="229">
        <f t="shared" si="242"/>
        <v>2657814000</v>
      </c>
      <c r="CH269" s="45">
        <f t="shared" si="236"/>
        <v>37551135</v>
      </c>
      <c r="CI269" s="45">
        <f t="shared" si="237"/>
        <v>26578140</v>
      </c>
      <c r="CJ269" s="48">
        <f t="shared" si="238"/>
        <v>59042650</v>
      </c>
      <c r="CK269" s="308">
        <f t="shared" si="239"/>
        <v>52236895.833333336</v>
      </c>
    </row>
    <row r="270" spans="1:89" x14ac:dyDescent="0.2">
      <c r="A270" s="3">
        <f t="shared" si="240"/>
        <v>231</v>
      </c>
      <c r="B270" s="288">
        <v>4</v>
      </c>
      <c r="C270" s="289" t="s">
        <v>189</v>
      </c>
      <c r="D270" s="290" t="s">
        <v>37</v>
      </c>
      <c r="E270" s="291"/>
      <c r="F270" s="267" t="s">
        <v>57</v>
      </c>
      <c r="G270" s="292">
        <f t="shared" si="216"/>
        <v>101</v>
      </c>
      <c r="H270" s="292">
        <f t="shared" si="217"/>
        <v>90</v>
      </c>
      <c r="I270" s="293">
        <f t="shared" si="218"/>
        <v>26966806</v>
      </c>
      <c r="J270" s="293">
        <f t="shared" si="219"/>
        <v>1</v>
      </c>
      <c r="K270" s="294">
        <f t="shared" si="220"/>
        <v>1.06</v>
      </c>
      <c r="L270" s="295">
        <f t="shared" si="247"/>
        <v>1.0149999999999999</v>
      </c>
      <c r="M270" s="278">
        <f t="shared" si="221"/>
        <v>24245056.198003531</v>
      </c>
      <c r="N270" s="278">
        <f t="shared" si="222"/>
        <v>27328052.118228704</v>
      </c>
      <c r="O270" s="278">
        <f t="shared" si="223"/>
        <v>29013586.575399999</v>
      </c>
      <c r="P270" s="278">
        <f t="shared" si="224"/>
        <v>30803081.109711833</v>
      </c>
      <c r="Q270" s="75">
        <f t="shared" si="225"/>
        <v>29013586.575399999</v>
      </c>
      <c r="R270" s="278">
        <f t="shared" si="225"/>
        <v>30803081.109711833</v>
      </c>
      <c r="S270" s="278">
        <f t="shared" si="226"/>
        <v>32702947.751243506</v>
      </c>
      <c r="T270" s="278"/>
      <c r="U270" s="278">
        <f t="shared" si="227"/>
        <v>2182055057.8203177</v>
      </c>
      <c r="V270" s="278">
        <f t="shared" si="228"/>
        <v>2459524690.6405835</v>
      </c>
      <c r="W270" s="278">
        <f t="shared" si="229"/>
        <v>2611222791.7859998</v>
      </c>
      <c r="X270" s="75">
        <f t="shared" si="230"/>
        <v>2772277299.8740649</v>
      </c>
      <c r="Y270" s="75">
        <f t="shared" si="231"/>
        <v>2611222791.7859998</v>
      </c>
      <c r="Z270" s="278">
        <f t="shared" si="232"/>
        <v>2772277299.8740649</v>
      </c>
      <c r="AA270" s="278">
        <f t="shared" si="241"/>
        <v>2943265297.6119156</v>
      </c>
      <c r="AB270" s="278"/>
      <c r="AC270" s="216" t="str">
        <f t="shared" si="233"/>
        <v>BERTAHAP</v>
      </c>
      <c r="AD270" s="296">
        <f t="shared" si="234"/>
        <v>0</v>
      </c>
      <c r="AE270" s="297">
        <v>2</v>
      </c>
      <c r="AF270" s="298"/>
      <c r="AG270" s="278" t="e">
        <f>IF(AF270&gt;#REF!,"LB","KR")</f>
        <v>#REF!</v>
      </c>
      <c r="AH270" s="298">
        <f t="shared" si="244"/>
        <v>2400261000</v>
      </c>
      <c r="AI270" s="298">
        <f t="shared" si="244"/>
        <v>2705478000</v>
      </c>
      <c r="AJ270" s="298">
        <f t="shared" si="244"/>
        <v>2872346000</v>
      </c>
      <c r="AK270" s="299">
        <f t="shared" si="244"/>
        <v>3049506000</v>
      </c>
      <c r="AL270" s="299">
        <f t="shared" si="244"/>
        <v>2872346000</v>
      </c>
      <c r="AM270" s="298">
        <f t="shared" si="244"/>
        <v>3049506000</v>
      </c>
      <c r="AN270" s="298">
        <f t="shared" si="244"/>
        <v>3237592000</v>
      </c>
      <c r="AO270" s="26"/>
      <c r="AP270" s="26"/>
      <c r="AQ270" s="300">
        <f t="shared" si="235"/>
        <v>-1391487.189600002</v>
      </c>
      <c r="AR270" s="301"/>
      <c r="AS270" s="136"/>
      <c r="AT270" s="136"/>
      <c r="AU270" s="13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  <c r="BJ270" s="26"/>
      <c r="BK270" s="26"/>
      <c r="BL270" s="26"/>
      <c r="BM270" s="26"/>
      <c r="BN270" s="26"/>
      <c r="BO270" s="26"/>
      <c r="BP270" s="26"/>
      <c r="BQ270" s="26"/>
      <c r="BR270" s="26"/>
      <c r="BS270" s="346"/>
      <c r="BT270" s="26"/>
      <c r="BU270" s="26"/>
      <c r="BV270" s="301"/>
      <c r="BW270" s="26"/>
      <c r="BX270" s="26"/>
      <c r="BY270" s="26"/>
      <c r="BZ270" s="26"/>
      <c r="CA270" s="26"/>
      <c r="CB270" s="26"/>
      <c r="CC270" s="26"/>
      <c r="CD270" s="26"/>
      <c r="CE270" s="26"/>
      <c r="CF270" s="269">
        <f t="shared" si="242"/>
        <v>3044687000</v>
      </c>
      <c r="CG270" s="229">
        <f t="shared" si="242"/>
        <v>3232477000</v>
      </c>
      <c r="CH270" s="45">
        <f t="shared" si="236"/>
        <v>45670305</v>
      </c>
      <c r="CI270" s="45">
        <f t="shared" si="237"/>
        <v>32324770</v>
      </c>
      <c r="CJ270" s="48">
        <f t="shared" si="238"/>
        <v>71808650</v>
      </c>
      <c r="CK270" s="308">
        <f t="shared" si="239"/>
        <v>63531375</v>
      </c>
    </row>
    <row r="271" spans="1:89" x14ac:dyDescent="0.2">
      <c r="A271" s="3">
        <f t="shared" si="240"/>
        <v>232</v>
      </c>
      <c r="B271" s="288">
        <v>5</v>
      </c>
      <c r="C271" s="289" t="s">
        <v>189</v>
      </c>
      <c r="D271" s="288">
        <v>15</v>
      </c>
      <c r="E271" s="291"/>
      <c r="F271" s="267" t="s">
        <v>63</v>
      </c>
      <c r="G271" s="292">
        <f t="shared" si="216"/>
        <v>101</v>
      </c>
      <c r="H271" s="292">
        <f t="shared" si="217"/>
        <v>90</v>
      </c>
      <c r="I271" s="293">
        <f t="shared" si="218"/>
        <v>26966806</v>
      </c>
      <c r="J271" s="293">
        <f t="shared" si="219"/>
        <v>1</v>
      </c>
      <c r="K271" s="294">
        <f t="shared" si="220"/>
        <v>1.06</v>
      </c>
      <c r="L271" s="295">
        <f t="shared" si="247"/>
        <v>1.0149999999999999</v>
      </c>
      <c r="M271" s="278">
        <f t="shared" si="221"/>
        <v>24245056.198003531</v>
      </c>
      <c r="N271" s="278">
        <f t="shared" si="222"/>
        <v>27328052.118228704</v>
      </c>
      <c r="O271" s="278">
        <f t="shared" si="223"/>
        <v>29013586.575399999</v>
      </c>
      <c r="P271" s="278">
        <f t="shared" si="224"/>
        <v>30803081.109711833</v>
      </c>
      <c r="Q271" s="75">
        <f t="shared" si="225"/>
        <v>29013586.575399999</v>
      </c>
      <c r="R271" s="278">
        <f t="shared" si="225"/>
        <v>30803081.109711833</v>
      </c>
      <c r="S271" s="278">
        <f t="shared" si="226"/>
        <v>32702947.751243506</v>
      </c>
      <c r="T271" s="278"/>
      <c r="U271" s="278">
        <f t="shared" si="227"/>
        <v>2182055057.8203177</v>
      </c>
      <c r="V271" s="278">
        <f t="shared" si="228"/>
        <v>2459524690.6405835</v>
      </c>
      <c r="W271" s="278">
        <f t="shared" si="229"/>
        <v>2611222791.7859998</v>
      </c>
      <c r="X271" s="75">
        <f t="shared" si="230"/>
        <v>2772277299.8740649</v>
      </c>
      <c r="Y271" s="75">
        <f t="shared" si="231"/>
        <v>2611222791.7859998</v>
      </c>
      <c r="Z271" s="278">
        <f t="shared" si="232"/>
        <v>2772277299.8740649</v>
      </c>
      <c r="AA271" s="278">
        <f t="shared" si="241"/>
        <v>2943265297.6119156</v>
      </c>
      <c r="AB271" s="278"/>
      <c r="AC271" s="216" t="str">
        <f t="shared" si="233"/>
        <v>BERTAHAP</v>
      </c>
      <c r="AD271" s="296">
        <f t="shared" si="234"/>
        <v>0</v>
      </c>
      <c r="AE271" s="297">
        <v>2</v>
      </c>
      <c r="AF271" s="298"/>
      <c r="AG271" s="278" t="e">
        <f>IF(AF271&gt;#REF!,"LB","KR")</f>
        <v>#REF!</v>
      </c>
      <c r="AH271" s="298">
        <f t="shared" si="244"/>
        <v>2400261000</v>
      </c>
      <c r="AI271" s="298">
        <f t="shared" si="244"/>
        <v>2705478000</v>
      </c>
      <c r="AJ271" s="298">
        <f t="shared" si="244"/>
        <v>2872346000</v>
      </c>
      <c r="AK271" s="299">
        <f t="shared" si="244"/>
        <v>3049506000</v>
      </c>
      <c r="AL271" s="299">
        <f t="shared" si="244"/>
        <v>2872346000</v>
      </c>
      <c r="AM271" s="298">
        <f t="shared" si="244"/>
        <v>3049506000</v>
      </c>
      <c r="AN271" s="298">
        <f t="shared" si="244"/>
        <v>3237592000</v>
      </c>
      <c r="AO271" s="26"/>
      <c r="AP271" s="26"/>
      <c r="AQ271" s="300">
        <f t="shared" si="235"/>
        <v>-1391487.189600002</v>
      </c>
      <c r="AR271" s="301"/>
      <c r="AS271" s="136"/>
      <c r="AT271" s="136"/>
      <c r="AU271" s="13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  <c r="BJ271" s="26"/>
      <c r="BK271" s="26"/>
      <c r="BL271" s="26"/>
      <c r="BM271" s="26"/>
      <c r="BN271" s="26"/>
      <c r="BO271" s="26"/>
      <c r="BP271" s="26"/>
      <c r="BQ271" s="26"/>
      <c r="BR271" s="26"/>
      <c r="BS271" s="346"/>
      <c r="BT271" s="26"/>
      <c r="BU271" s="26"/>
      <c r="BV271" s="301"/>
      <c r="BW271" s="26"/>
      <c r="BX271" s="26"/>
      <c r="BY271" s="26"/>
      <c r="BZ271" s="26"/>
      <c r="CA271" s="26"/>
      <c r="CB271" s="26"/>
      <c r="CC271" s="26"/>
      <c r="CD271" s="26"/>
      <c r="CE271" s="26"/>
      <c r="CF271" s="269">
        <f t="shared" si="242"/>
        <v>3044687000</v>
      </c>
      <c r="CG271" s="229">
        <f t="shared" si="242"/>
        <v>3232477000</v>
      </c>
      <c r="CH271" s="45">
        <f t="shared" si="236"/>
        <v>45670305</v>
      </c>
      <c r="CI271" s="45">
        <f t="shared" si="237"/>
        <v>32324770</v>
      </c>
      <c r="CJ271" s="48">
        <f t="shared" si="238"/>
        <v>71808650</v>
      </c>
      <c r="CK271" s="308">
        <f t="shared" si="239"/>
        <v>63531375</v>
      </c>
    </row>
    <row r="272" spans="1:89" x14ac:dyDescent="0.2">
      <c r="A272" s="3">
        <f t="shared" si="240"/>
        <v>233</v>
      </c>
      <c r="B272" s="288">
        <v>6</v>
      </c>
      <c r="C272" s="289" t="s">
        <v>189</v>
      </c>
      <c r="D272" s="288">
        <v>17</v>
      </c>
      <c r="E272" s="291"/>
      <c r="F272" s="267" t="s">
        <v>66</v>
      </c>
      <c r="G272" s="292">
        <f t="shared" si="216"/>
        <v>85</v>
      </c>
      <c r="H272" s="292">
        <f t="shared" si="217"/>
        <v>74</v>
      </c>
      <c r="I272" s="293">
        <f t="shared" si="218"/>
        <v>26966806</v>
      </c>
      <c r="J272" s="293">
        <f t="shared" si="219"/>
        <v>1</v>
      </c>
      <c r="K272" s="294">
        <f t="shared" si="220"/>
        <v>1.06</v>
      </c>
      <c r="L272" s="295">
        <f t="shared" si="247"/>
        <v>1.0149999999999999</v>
      </c>
      <c r="M272" s="278">
        <f t="shared" si="221"/>
        <v>24245056.198003531</v>
      </c>
      <c r="N272" s="278">
        <f t="shared" si="222"/>
        <v>27328052.118228704</v>
      </c>
      <c r="O272" s="278">
        <f t="shared" si="223"/>
        <v>29013586.575399999</v>
      </c>
      <c r="P272" s="278">
        <f t="shared" si="224"/>
        <v>30803081.109711833</v>
      </c>
      <c r="Q272" s="75">
        <f t="shared" si="225"/>
        <v>29013586.575399999</v>
      </c>
      <c r="R272" s="278">
        <f t="shared" si="225"/>
        <v>30803081.109711833</v>
      </c>
      <c r="S272" s="278">
        <f t="shared" si="226"/>
        <v>32702947.751243506</v>
      </c>
      <c r="T272" s="278"/>
      <c r="U272" s="278">
        <f t="shared" si="227"/>
        <v>1794134158.6522613</v>
      </c>
      <c r="V272" s="278">
        <f t="shared" si="228"/>
        <v>2022275856.748924</v>
      </c>
      <c r="W272" s="278">
        <f t="shared" si="229"/>
        <v>2147005406.5795999</v>
      </c>
      <c r="X272" s="75">
        <f t="shared" si="230"/>
        <v>2279428002.1186757</v>
      </c>
      <c r="Y272" s="75">
        <f t="shared" si="231"/>
        <v>2147005406.5795999</v>
      </c>
      <c r="Z272" s="278">
        <f t="shared" si="232"/>
        <v>2279428002.1186757</v>
      </c>
      <c r="AA272" s="278">
        <f t="shared" si="241"/>
        <v>2420018133.5920196</v>
      </c>
      <c r="AB272" s="278"/>
      <c r="AC272" s="216" t="str">
        <f t="shared" si="233"/>
        <v>BERTAHAP</v>
      </c>
      <c r="AD272" s="296">
        <f t="shared" si="234"/>
        <v>0</v>
      </c>
      <c r="AE272" s="297">
        <v>2</v>
      </c>
      <c r="AF272" s="298"/>
      <c r="AG272" s="278" t="e">
        <f>IF(AF272&gt;#REF!,"LB","KR")</f>
        <v>#REF!</v>
      </c>
      <c r="AH272" s="298">
        <f t="shared" si="244"/>
        <v>1973548000</v>
      </c>
      <c r="AI272" s="298">
        <f t="shared" si="244"/>
        <v>2224504000</v>
      </c>
      <c r="AJ272" s="298">
        <f t="shared" si="244"/>
        <v>2361706000</v>
      </c>
      <c r="AK272" s="299">
        <f t="shared" si="244"/>
        <v>2507371000</v>
      </c>
      <c r="AL272" s="299">
        <f t="shared" si="244"/>
        <v>2361706000</v>
      </c>
      <c r="AM272" s="298">
        <f t="shared" si="244"/>
        <v>2507371000</v>
      </c>
      <c r="AN272" s="298">
        <f t="shared" si="244"/>
        <v>2662020000</v>
      </c>
      <c r="AO272" s="26"/>
      <c r="AP272" s="26"/>
      <c r="AQ272" s="300">
        <f t="shared" si="235"/>
        <v>-1391487.189600002</v>
      </c>
      <c r="AR272" s="301"/>
      <c r="AS272" s="136"/>
      <c r="AT272" s="136"/>
      <c r="AU272" s="13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  <c r="BJ272" s="26"/>
      <c r="BK272" s="26"/>
      <c r="BL272" s="26"/>
      <c r="BM272" s="26"/>
      <c r="BN272" s="26"/>
      <c r="BO272" s="26"/>
      <c r="BP272" s="26"/>
      <c r="BQ272" s="26"/>
      <c r="BR272" s="26"/>
      <c r="BS272" s="346"/>
      <c r="BT272" s="26"/>
      <c r="BU272" s="26"/>
      <c r="BV272" s="301"/>
      <c r="BW272" s="26"/>
      <c r="BX272" s="26"/>
      <c r="BY272" s="26"/>
      <c r="BZ272" s="26"/>
      <c r="CA272" s="26"/>
      <c r="CB272" s="26"/>
      <c r="CC272" s="26"/>
      <c r="CD272" s="26"/>
      <c r="CE272" s="26"/>
      <c r="CF272" s="269">
        <f t="shared" si="242"/>
        <v>2503409000</v>
      </c>
      <c r="CG272" s="229">
        <f t="shared" si="242"/>
        <v>2657814000</v>
      </c>
      <c r="CH272" s="45">
        <f t="shared" si="236"/>
        <v>37551135</v>
      </c>
      <c r="CI272" s="45">
        <f t="shared" si="237"/>
        <v>26578140</v>
      </c>
      <c r="CJ272" s="48">
        <f t="shared" si="238"/>
        <v>59042650</v>
      </c>
      <c r="CK272" s="308">
        <f t="shared" si="239"/>
        <v>52236895.833333336</v>
      </c>
    </row>
    <row r="273" spans="1:89" x14ac:dyDescent="0.2">
      <c r="A273" s="3">
        <f t="shared" si="240"/>
        <v>234</v>
      </c>
      <c r="B273" s="288">
        <v>7</v>
      </c>
      <c r="C273" s="289" t="s">
        <v>189</v>
      </c>
      <c r="D273" s="288">
        <v>19</v>
      </c>
      <c r="E273" s="291"/>
      <c r="F273" s="267" t="s">
        <v>77</v>
      </c>
      <c r="G273" s="292">
        <f t="shared" si="216"/>
        <v>138</v>
      </c>
      <c r="H273" s="292">
        <f t="shared" si="217"/>
        <v>120</v>
      </c>
      <c r="I273" s="293">
        <f t="shared" si="218"/>
        <v>26966806</v>
      </c>
      <c r="J273" s="293">
        <f t="shared" si="219"/>
        <v>1</v>
      </c>
      <c r="K273" s="294">
        <f t="shared" si="220"/>
        <v>1.06</v>
      </c>
      <c r="L273" s="295">
        <f t="shared" si="247"/>
        <v>1.0149999999999999</v>
      </c>
      <c r="M273" s="278">
        <f t="shared" si="221"/>
        <v>24245056.198003531</v>
      </c>
      <c r="N273" s="278">
        <f t="shared" si="222"/>
        <v>27328052.118228704</v>
      </c>
      <c r="O273" s="278">
        <f t="shared" si="223"/>
        <v>29013586.575399999</v>
      </c>
      <c r="P273" s="278">
        <f t="shared" si="224"/>
        <v>30803081.109711833</v>
      </c>
      <c r="Q273" s="75">
        <f t="shared" si="225"/>
        <v>29013586.575399999</v>
      </c>
      <c r="R273" s="278">
        <f t="shared" si="225"/>
        <v>30803081.109711833</v>
      </c>
      <c r="S273" s="278">
        <f t="shared" si="226"/>
        <v>32702947.751243506</v>
      </c>
      <c r="T273" s="278"/>
      <c r="U273" s="278">
        <f t="shared" si="227"/>
        <v>2909406743.7604237</v>
      </c>
      <c r="V273" s="278">
        <f t="shared" si="228"/>
        <v>3279366254.1874447</v>
      </c>
      <c r="W273" s="278">
        <f t="shared" si="229"/>
        <v>3481630389.0479999</v>
      </c>
      <c r="X273" s="75">
        <f t="shared" si="230"/>
        <v>3696369733.1654201</v>
      </c>
      <c r="Y273" s="75">
        <f t="shared" si="231"/>
        <v>3481630389.0479999</v>
      </c>
      <c r="Z273" s="278">
        <f t="shared" si="232"/>
        <v>3696369733.1654201</v>
      </c>
      <c r="AA273" s="278">
        <f t="shared" si="241"/>
        <v>3924353730.1492205</v>
      </c>
      <c r="AB273" s="278"/>
      <c r="AC273" s="216" t="str">
        <f t="shared" si="233"/>
        <v>BERTAHAP</v>
      </c>
      <c r="AD273" s="296">
        <f t="shared" si="234"/>
        <v>0</v>
      </c>
      <c r="AE273" s="297">
        <v>2</v>
      </c>
      <c r="AF273" s="298"/>
      <c r="AG273" s="278" t="e">
        <f>IF(AF273&gt;#REF!,"LB","KR")</f>
        <v>#REF!</v>
      </c>
      <c r="AH273" s="298">
        <f t="shared" si="244"/>
        <v>3200348000</v>
      </c>
      <c r="AI273" s="298">
        <f t="shared" si="244"/>
        <v>3607303000</v>
      </c>
      <c r="AJ273" s="298">
        <f t="shared" si="244"/>
        <v>3829794000</v>
      </c>
      <c r="AK273" s="299">
        <f t="shared" si="244"/>
        <v>4066007000</v>
      </c>
      <c r="AL273" s="299">
        <f t="shared" si="244"/>
        <v>3829794000</v>
      </c>
      <c r="AM273" s="298">
        <f t="shared" si="244"/>
        <v>4066007000</v>
      </c>
      <c r="AN273" s="298">
        <f t="shared" si="244"/>
        <v>4316790000</v>
      </c>
      <c r="AO273" s="26"/>
      <c r="AP273" s="26"/>
      <c r="AQ273" s="300">
        <f t="shared" si="235"/>
        <v>-1391487.189600002</v>
      </c>
      <c r="AR273" s="301"/>
      <c r="AS273" s="136"/>
      <c r="AT273" s="136"/>
      <c r="AU273" s="13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  <c r="BJ273" s="26"/>
      <c r="BK273" s="26"/>
      <c r="BL273" s="26"/>
      <c r="BM273" s="26"/>
      <c r="BN273" s="26"/>
      <c r="BO273" s="26"/>
      <c r="BP273" s="26"/>
      <c r="BQ273" s="26"/>
      <c r="BR273" s="26"/>
      <c r="BS273" s="346"/>
      <c r="BT273" s="26"/>
      <c r="BU273" s="26"/>
      <c r="BV273" s="301"/>
      <c r="BW273" s="26"/>
      <c r="BX273" s="26"/>
      <c r="BY273" s="26"/>
      <c r="BZ273" s="26"/>
      <c r="CA273" s="26"/>
      <c r="CB273" s="26"/>
      <c r="CC273" s="26"/>
      <c r="CD273" s="26"/>
      <c r="CE273" s="26"/>
      <c r="CF273" s="269">
        <f t="shared" si="242"/>
        <v>4059582000</v>
      </c>
      <c r="CG273" s="229">
        <f t="shared" si="242"/>
        <v>4309968000</v>
      </c>
      <c r="CH273" s="45">
        <f t="shared" si="236"/>
        <v>60893730</v>
      </c>
      <c r="CI273" s="45">
        <f t="shared" si="237"/>
        <v>43099680</v>
      </c>
      <c r="CJ273" s="48">
        <f t="shared" si="238"/>
        <v>95744850</v>
      </c>
      <c r="CK273" s="308">
        <f t="shared" si="239"/>
        <v>84708479.166666672</v>
      </c>
    </row>
    <row r="274" spans="1:89" x14ac:dyDescent="0.2">
      <c r="A274" s="3">
        <f t="shared" si="240"/>
        <v>235</v>
      </c>
      <c r="B274" s="288">
        <v>8</v>
      </c>
      <c r="C274" s="289" t="s">
        <v>189</v>
      </c>
      <c r="D274" s="288">
        <v>21</v>
      </c>
      <c r="E274" s="291"/>
      <c r="F274" s="267" t="s">
        <v>83</v>
      </c>
      <c r="G274" s="292">
        <f t="shared" si="216"/>
        <v>132</v>
      </c>
      <c r="H274" s="292">
        <f t="shared" si="217"/>
        <v>112</v>
      </c>
      <c r="I274" s="293">
        <f t="shared" si="218"/>
        <v>26966806</v>
      </c>
      <c r="J274" s="293">
        <f t="shared" si="219"/>
        <v>3</v>
      </c>
      <c r="K274" s="294">
        <f t="shared" si="220"/>
        <v>1.1000000000000001</v>
      </c>
      <c r="L274" s="295">
        <f t="shared" si="247"/>
        <v>1.0149999999999999</v>
      </c>
      <c r="M274" s="278">
        <f t="shared" si="221"/>
        <v>25159963.979060266</v>
      </c>
      <c r="N274" s="278">
        <f t="shared" si="222"/>
        <v>28359299.367973182</v>
      </c>
      <c r="O274" s="278">
        <f t="shared" si="223"/>
        <v>30108438.899</v>
      </c>
      <c r="P274" s="278">
        <f t="shared" si="224"/>
        <v>31965461.528946243</v>
      </c>
      <c r="Q274" s="75">
        <f t="shared" si="225"/>
        <v>30108438.899</v>
      </c>
      <c r="R274" s="278">
        <f t="shared" si="225"/>
        <v>31965461.528946243</v>
      </c>
      <c r="S274" s="278">
        <f t="shared" si="226"/>
        <v>33937021.251290433</v>
      </c>
      <c r="T274" s="278"/>
      <c r="U274" s="278">
        <f t="shared" si="227"/>
        <v>2817915965.6547499</v>
      </c>
      <c r="V274" s="278">
        <f t="shared" si="228"/>
        <v>3176241529.2129965</v>
      </c>
      <c r="W274" s="278">
        <f t="shared" si="229"/>
        <v>3372145156.6880002</v>
      </c>
      <c r="X274" s="75">
        <f t="shared" si="230"/>
        <v>3580131691.2419791</v>
      </c>
      <c r="Y274" s="75">
        <f t="shared" si="231"/>
        <v>3372145156.6880002</v>
      </c>
      <c r="Z274" s="278">
        <f t="shared" si="232"/>
        <v>3580131691.2419791</v>
      </c>
      <c r="AA274" s="278">
        <f t="shared" si="241"/>
        <v>3800946380.1445284</v>
      </c>
      <c r="AB274" s="278"/>
      <c r="AC274" s="216" t="str">
        <f t="shared" si="233"/>
        <v>BERTAHAP</v>
      </c>
      <c r="AD274" s="296">
        <f t="shared" si="234"/>
        <v>0</v>
      </c>
      <c r="AE274" s="297">
        <v>2</v>
      </c>
      <c r="AF274" s="298"/>
      <c r="AG274" s="278" t="e">
        <f>IF(AF274&gt;#REF!,"LB","KR")</f>
        <v>#REF!</v>
      </c>
      <c r="AH274" s="298">
        <f t="shared" si="244"/>
        <v>3099708000</v>
      </c>
      <c r="AI274" s="298">
        <f t="shared" si="244"/>
        <v>3493866000</v>
      </c>
      <c r="AJ274" s="298">
        <f t="shared" si="244"/>
        <v>3709360000</v>
      </c>
      <c r="AK274" s="299">
        <f t="shared" si="244"/>
        <v>3938145000</v>
      </c>
      <c r="AL274" s="299">
        <f t="shared" si="244"/>
        <v>3709360000</v>
      </c>
      <c r="AM274" s="298">
        <f t="shared" si="244"/>
        <v>3938145000</v>
      </c>
      <c r="AN274" s="298">
        <f t="shared" si="244"/>
        <v>4181042000</v>
      </c>
      <c r="AO274" s="26"/>
      <c r="AP274" s="26"/>
      <c r="AQ274" s="300">
        <f t="shared" si="235"/>
        <v>-296634.86600000039</v>
      </c>
      <c r="AR274" s="301"/>
      <c r="AS274" s="136"/>
      <c r="AT274" s="136"/>
      <c r="AU274" s="13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  <c r="BJ274" s="26"/>
      <c r="BK274" s="26"/>
      <c r="BL274" s="26"/>
      <c r="BM274" s="26"/>
      <c r="BN274" s="26"/>
      <c r="BO274" s="26"/>
      <c r="BP274" s="26"/>
      <c r="BQ274" s="26"/>
      <c r="BR274" s="26"/>
      <c r="BS274" s="346"/>
      <c r="BT274" s="26"/>
      <c r="BU274" s="26"/>
      <c r="BV274" s="301"/>
      <c r="BW274" s="26"/>
      <c r="BX274" s="26"/>
      <c r="BY274" s="26"/>
      <c r="BZ274" s="26"/>
      <c r="CA274" s="26"/>
      <c r="CB274" s="26"/>
      <c r="CC274" s="26"/>
      <c r="CD274" s="26"/>
      <c r="CE274" s="26"/>
      <c r="CF274" s="269">
        <f t="shared" si="242"/>
        <v>3931922000</v>
      </c>
      <c r="CG274" s="229">
        <f t="shared" si="242"/>
        <v>4174434000</v>
      </c>
      <c r="CH274" s="45">
        <f t="shared" si="236"/>
        <v>58978830</v>
      </c>
      <c r="CI274" s="45">
        <f t="shared" si="237"/>
        <v>41744340</v>
      </c>
      <c r="CJ274" s="48">
        <f t="shared" si="238"/>
        <v>92734000</v>
      </c>
      <c r="CK274" s="308">
        <f t="shared" si="239"/>
        <v>82044687.5</v>
      </c>
    </row>
    <row r="275" spans="1:89" x14ac:dyDescent="0.2">
      <c r="A275" s="3">
        <f t="shared" si="240"/>
        <v>236</v>
      </c>
      <c r="B275" s="288">
        <v>1</v>
      </c>
      <c r="C275" s="289" t="s">
        <v>190</v>
      </c>
      <c r="D275" s="290" t="s">
        <v>18</v>
      </c>
      <c r="E275" s="291"/>
      <c r="F275" s="267" t="s">
        <v>71</v>
      </c>
      <c r="G275" s="292">
        <f t="shared" si="216"/>
        <v>175</v>
      </c>
      <c r="H275" s="292">
        <f t="shared" si="217"/>
        <v>156</v>
      </c>
      <c r="I275" s="293">
        <f t="shared" si="218"/>
        <v>26966806</v>
      </c>
      <c r="J275" s="293">
        <f t="shared" si="219"/>
        <v>5</v>
      </c>
      <c r="K275" s="294">
        <f t="shared" si="220"/>
        <v>1.08</v>
      </c>
      <c r="L275" s="295">
        <f t="shared" si="247"/>
        <v>1.0149999999999999</v>
      </c>
      <c r="M275" s="278">
        <f t="shared" si="221"/>
        <v>24702510.0885319</v>
      </c>
      <c r="N275" s="278">
        <f t="shared" si="222"/>
        <v>27843675.743100945</v>
      </c>
      <c r="O275" s="278">
        <f t="shared" si="223"/>
        <v>29561012.737199999</v>
      </c>
      <c r="P275" s="278">
        <f t="shared" si="224"/>
        <v>31384271.319329038</v>
      </c>
      <c r="Q275" s="75">
        <f t="shared" si="225"/>
        <v>29561012.737199999</v>
      </c>
      <c r="R275" s="278">
        <f t="shared" si="225"/>
        <v>31384271.319329038</v>
      </c>
      <c r="S275" s="278">
        <f t="shared" si="226"/>
        <v>33319984.501266968</v>
      </c>
      <c r="T275" s="278"/>
      <c r="U275" s="278">
        <f t="shared" si="227"/>
        <v>3853591573.8109765</v>
      </c>
      <c r="V275" s="278">
        <f t="shared" si="228"/>
        <v>4343613415.9237471</v>
      </c>
      <c r="W275" s="278">
        <f t="shared" si="229"/>
        <v>4611517987.0031996</v>
      </c>
      <c r="X275" s="75">
        <f t="shared" si="230"/>
        <v>4895946325.8153296</v>
      </c>
      <c r="Y275" s="75">
        <f t="shared" si="231"/>
        <v>4611517987.0031996</v>
      </c>
      <c r="Z275" s="278">
        <f t="shared" si="232"/>
        <v>4895946325.8153296</v>
      </c>
      <c r="AA275" s="278">
        <f t="shared" si="241"/>
        <v>5197917582.1976471</v>
      </c>
      <c r="AB275" s="278"/>
      <c r="AC275" s="216" t="str">
        <f t="shared" si="233"/>
        <v>BERTAHAP</v>
      </c>
      <c r="AD275" s="296">
        <f t="shared" si="234"/>
        <v>0</v>
      </c>
      <c r="AE275" s="297">
        <v>2</v>
      </c>
      <c r="AF275" s="298"/>
      <c r="AG275" s="278" t="e">
        <f>IF(AF275&gt;#REF!,"LB","KR")</f>
        <v>#REF!</v>
      </c>
      <c r="AH275" s="298">
        <f t="shared" si="244"/>
        <v>4238951000</v>
      </c>
      <c r="AI275" s="298">
        <f t="shared" si="244"/>
        <v>4777975000</v>
      </c>
      <c r="AJ275" s="298">
        <f t="shared" si="244"/>
        <v>5072670000</v>
      </c>
      <c r="AK275" s="299">
        <f t="shared" si="244"/>
        <v>5385541000</v>
      </c>
      <c r="AL275" s="299">
        <f t="shared" si="244"/>
        <v>5072670000</v>
      </c>
      <c r="AM275" s="298">
        <f t="shared" si="244"/>
        <v>5385541000</v>
      </c>
      <c r="AN275" s="298">
        <f t="shared" si="244"/>
        <v>5717710000</v>
      </c>
      <c r="AO275" s="26"/>
      <c r="AP275" s="26"/>
      <c r="AQ275" s="300">
        <f t="shared" si="235"/>
        <v>-844061.0278000012</v>
      </c>
      <c r="AR275" s="301"/>
      <c r="AS275" s="136"/>
      <c r="AT275" s="136"/>
      <c r="AU275" s="13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  <c r="BJ275" s="26"/>
      <c r="BK275" s="26"/>
      <c r="BL275" s="26"/>
      <c r="BM275" s="26"/>
      <c r="BN275" s="26"/>
      <c r="BO275" s="26"/>
      <c r="BP275" s="26"/>
      <c r="BQ275" s="26"/>
      <c r="BR275" s="26"/>
      <c r="BS275" s="346"/>
      <c r="BT275" s="26"/>
      <c r="BU275" s="26"/>
      <c r="BV275" s="301"/>
      <c r="BW275" s="26"/>
      <c r="BX275" s="26"/>
      <c r="BY275" s="26"/>
      <c r="BZ275" s="26"/>
      <c r="CA275" s="26"/>
      <c r="CB275" s="26"/>
      <c r="CC275" s="26"/>
      <c r="CD275" s="26"/>
      <c r="CE275" s="26"/>
      <c r="CF275" s="269">
        <f t="shared" si="242"/>
        <v>5377031000</v>
      </c>
      <c r="CG275" s="229">
        <f t="shared" si="242"/>
        <v>5708674000</v>
      </c>
      <c r="CH275" s="45">
        <f t="shared" si="236"/>
        <v>80655465</v>
      </c>
      <c r="CI275" s="45">
        <f t="shared" si="237"/>
        <v>57086740</v>
      </c>
      <c r="CJ275" s="48">
        <f t="shared" si="238"/>
        <v>126816750</v>
      </c>
      <c r="CK275" s="308">
        <f t="shared" si="239"/>
        <v>112198770.83333333</v>
      </c>
    </row>
    <row r="276" spans="1:89" x14ac:dyDescent="0.2">
      <c r="A276" s="3">
        <f t="shared" si="240"/>
        <v>237</v>
      </c>
      <c r="B276" s="288">
        <v>2</v>
      </c>
      <c r="C276" s="289" t="s">
        <v>190</v>
      </c>
      <c r="D276" s="290" t="s">
        <v>28</v>
      </c>
      <c r="E276" s="291"/>
      <c r="F276" s="267" t="s">
        <v>73</v>
      </c>
      <c r="G276" s="292">
        <f t="shared" si="216"/>
        <v>85</v>
      </c>
      <c r="H276" s="292">
        <f t="shared" si="217"/>
        <v>74</v>
      </c>
      <c r="I276" s="293">
        <f t="shared" si="218"/>
        <v>26966806</v>
      </c>
      <c r="J276" s="293">
        <f t="shared" si="219"/>
        <v>1</v>
      </c>
      <c r="K276" s="294">
        <f t="shared" si="220"/>
        <v>1.06</v>
      </c>
      <c r="L276" s="295">
        <f t="shared" si="247"/>
        <v>1.0149999999999999</v>
      </c>
      <c r="M276" s="278">
        <f t="shared" si="221"/>
        <v>24245056.198003531</v>
      </c>
      <c r="N276" s="278">
        <f t="shared" si="222"/>
        <v>27328052.118228704</v>
      </c>
      <c r="O276" s="278">
        <f t="shared" si="223"/>
        <v>29013586.575399999</v>
      </c>
      <c r="P276" s="278">
        <f t="shared" si="224"/>
        <v>30803081.109711833</v>
      </c>
      <c r="Q276" s="75">
        <f t="shared" si="225"/>
        <v>29013586.575399999</v>
      </c>
      <c r="R276" s="278">
        <f t="shared" si="225"/>
        <v>30803081.109711833</v>
      </c>
      <c r="S276" s="278">
        <f t="shared" si="226"/>
        <v>32702947.751243506</v>
      </c>
      <c r="T276" s="278"/>
      <c r="U276" s="278">
        <f t="shared" si="227"/>
        <v>1794134158.6522613</v>
      </c>
      <c r="V276" s="278">
        <f t="shared" si="228"/>
        <v>2022275856.748924</v>
      </c>
      <c r="W276" s="278">
        <f t="shared" si="229"/>
        <v>2147005406.5795999</v>
      </c>
      <c r="X276" s="75">
        <f t="shared" si="230"/>
        <v>2279428002.1186757</v>
      </c>
      <c r="Y276" s="75">
        <f t="shared" si="231"/>
        <v>2147005406.5795999</v>
      </c>
      <c r="Z276" s="278">
        <f t="shared" si="232"/>
        <v>2279428002.1186757</v>
      </c>
      <c r="AA276" s="278">
        <f t="shared" si="241"/>
        <v>2420018133.5920196</v>
      </c>
      <c r="AB276" s="278"/>
      <c r="AC276" s="216" t="str">
        <f t="shared" si="233"/>
        <v>BERTAHAP</v>
      </c>
      <c r="AD276" s="296">
        <f t="shared" si="234"/>
        <v>0</v>
      </c>
      <c r="AE276" s="297">
        <v>2</v>
      </c>
      <c r="AF276" s="298"/>
      <c r="AG276" s="278" t="e">
        <f>IF(AF276&gt;#REF!,"LB","KR")</f>
        <v>#REF!</v>
      </c>
      <c r="AH276" s="298">
        <f t="shared" si="244"/>
        <v>1973548000</v>
      </c>
      <c r="AI276" s="298">
        <f t="shared" si="244"/>
        <v>2224504000</v>
      </c>
      <c r="AJ276" s="298">
        <f t="shared" si="244"/>
        <v>2361706000</v>
      </c>
      <c r="AK276" s="299">
        <f t="shared" si="244"/>
        <v>2507371000</v>
      </c>
      <c r="AL276" s="299">
        <f t="shared" si="244"/>
        <v>2361706000</v>
      </c>
      <c r="AM276" s="298">
        <f t="shared" si="244"/>
        <v>2507371000</v>
      </c>
      <c r="AN276" s="298">
        <f t="shared" si="244"/>
        <v>2662020000</v>
      </c>
      <c r="AO276" s="26"/>
      <c r="AP276" s="26"/>
      <c r="AQ276" s="300">
        <f t="shared" si="235"/>
        <v>-1391487.189600002</v>
      </c>
      <c r="AR276" s="301"/>
      <c r="AS276" s="136"/>
      <c r="AT276" s="136"/>
      <c r="AU276" s="13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  <c r="BJ276" s="26"/>
      <c r="BK276" s="26"/>
      <c r="BL276" s="26"/>
      <c r="BM276" s="26"/>
      <c r="BN276" s="26"/>
      <c r="BO276" s="26"/>
      <c r="BP276" s="26"/>
      <c r="BQ276" s="26"/>
      <c r="BR276" s="26"/>
      <c r="BS276" s="346"/>
      <c r="BT276" s="26"/>
      <c r="BU276" s="26"/>
      <c r="BV276" s="301"/>
      <c r="BW276" s="26"/>
      <c r="BX276" s="26"/>
      <c r="BY276" s="26"/>
      <c r="BZ276" s="26"/>
      <c r="CA276" s="26"/>
      <c r="CB276" s="26"/>
      <c r="CC276" s="26"/>
      <c r="CD276" s="26"/>
      <c r="CE276" s="26"/>
      <c r="CF276" s="269">
        <f t="shared" si="242"/>
        <v>2503409000</v>
      </c>
      <c r="CG276" s="229">
        <f t="shared" si="242"/>
        <v>2657814000</v>
      </c>
      <c r="CH276" s="45">
        <f t="shared" si="236"/>
        <v>37551135</v>
      </c>
      <c r="CI276" s="45">
        <f t="shared" si="237"/>
        <v>26578140</v>
      </c>
      <c r="CJ276" s="48">
        <f t="shared" si="238"/>
        <v>59042650</v>
      </c>
      <c r="CK276" s="308">
        <f t="shared" si="239"/>
        <v>52236895.833333336</v>
      </c>
    </row>
    <row r="277" spans="1:89" x14ac:dyDescent="0.2">
      <c r="A277" s="3">
        <f t="shared" si="240"/>
        <v>238</v>
      </c>
      <c r="B277" s="288">
        <v>3</v>
      </c>
      <c r="C277" s="289" t="s">
        <v>190</v>
      </c>
      <c r="D277" s="290" t="s">
        <v>31</v>
      </c>
      <c r="E277" s="291"/>
      <c r="F277" s="267" t="s">
        <v>55</v>
      </c>
      <c r="G277" s="292">
        <f t="shared" si="216"/>
        <v>85</v>
      </c>
      <c r="H277" s="292">
        <f t="shared" si="217"/>
        <v>74</v>
      </c>
      <c r="I277" s="293">
        <f t="shared" si="218"/>
        <v>26966806</v>
      </c>
      <c r="J277" s="293">
        <f t="shared" si="219"/>
        <v>1</v>
      </c>
      <c r="K277" s="294">
        <f t="shared" si="220"/>
        <v>1.06</v>
      </c>
      <c r="L277" s="295">
        <f t="shared" si="247"/>
        <v>1.0149999999999999</v>
      </c>
      <c r="M277" s="278">
        <f t="shared" si="221"/>
        <v>24245056.198003531</v>
      </c>
      <c r="N277" s="278">
        <f t="shared" si="222"/>
        <v>27328052.118228704</v>
      </c>
      <c r="O277" s="278">
        <f t="shared" si="223"/>
        <v>29013586.575399999</v>
      </c>
      <c r="P277" s="278">
        <f t="shared" si="224"/>
        <v>30803081.109711833</v>
      </c>
      <c r="Q277" s="75">
        <f t="shared" si="225"/>
        <v>29013586.575399999</v>
      </c>
      <c r="R277" s="278">
        <f t="shared" si="225"/>
        <v>30803081.109711833</v>
      </c>
      <c r="S277" s="278">
        <f t="shared" si="226"/>
        <v>32702947.751243506</v>
      </c>
      <c r="T277" s="278"/>
      <c r="U277" s="278">
        <f t="shared" si="227"/>
        <v>1794134158.6522613</v>
      </c>
      <c r="V277" s="278">
        <f t="shared" si="228"/>
        <v>2022275856.748924</v>
      </c>
      <c r="W277" s="278">
        <f t="shared" si="229"/>
        <v>2147005406.5795999</v>
      </c>
      <c r="X277" s="75">
        <f t="shared" si="230"/>
        <v>2279428002.1186757</v>
      </c>
      <c r="Y277" s="75">
        <f t="shared" si="231"/>
        <v>2147005406.5795999</v>
      </c>
      <c r="Z277" s="278">
        <f t="shared" si="232"/>
        <v>2279428002.1186757</v>
      </c>
      <c r="AA277" s="278">
        <f t="shared" si="241"/>
        <v>2420018133.5920196</v>
      </c>
      <c r="AB277" s="278"/>
      <c r="AC277" s="216" t="str">
        <f t="shared" si="233"/>
        <v>BERTAHAP</v>
      </c>
      <c r="AD277" s="296">
        <f t="shared" si="234"/>
        <v>0</v>
      </c>
      <c r="AE277" s="297">
        <v>2</v>
      </c>
      <c r="AF277" s="298"/>
      <c r="AG277" s="278" t="e">
        <f>IF(AF277&gt;#REF!,"LB","KR")</f>
        <v>#REF!</v>
      </c>
      <c r="AH277" s="298">
        <f t="shared" si="244"/>
        <v>1973548000</v>
      </c>
      <c r="AI277" s="298">
        <f t="shared" si="244"/>
        <v>2224504000</v>
      </c>
      <c r="AJ277" s="298">
        <f t="shared" si="244"/>
        <v>2361706000</v>
      </c>
      <c r="AK277" s="299">
        <f t="shared" si="244"/>
        <v>2507371000</v>
      </c>
      <c r="AL277" s="299">
        <f t="shared" si="244"/>
        <v>2361706000</v>
      </c>
      <c r="AM277" s="298">
        <f t="shared" si="244"/>
        <v>2507371000</v>
      </c>
      <c r="AN277" s="298">
        <f t="shared" si="244"/>
        <v>2662020000</v>
      </c>
      <c r="AO277" s="26"/>
      <c r="AP277" s="26"/>
      <c r="AQ277" s="300">
        <f t="shared" si="235"/>
        <v>-1391487.189600002</v>
      </c>
      <c r="AR277" s="301"/>
      <c r="AS277" s="136"/>
      <c r="AT277" s="136"/>
      <c r="AU277" s="13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  <c r="BJ277" s="26"/>
      <c r="BK277" s="26"/>
      <c r="BL277" s="26"/>
      <c r="BM277" s="26"/>
      <c r="BN277" s="26"/>
      <c r="BO277" s="26"/>
      <c r="BP277" s="26"/>
      <c r="BQ277" s="26"/>
      <c r="BR277" s="26"/>
      <c r="BS277" s="346"/>
      <c r="BT277" s="26"/>
      <c r="BU277" s="26"/>
      <c r="BV277" s="301"/>
      <c r="BW277" s="26"/>
      <c r="BX277" s="26"/>
      <c r="BY277" s="26"/>
      <c r="BZ277" s="26"/>
      <c r="CA277" s="26"/>
      <c r="CB277" s="26"/>
      <c r="CC277" s="26"/>
      <c r="CD277" s="26"/>
      <c r="CE277" s="26"/>
      <c r="CF277" s="269">
        <f t="shared" si="242"/>
        <v>2503409000</v>
      </c>
      <c r="CG277" s="229">
        <f t="shared" si="242"/>
        <v>2657814000</v>
      </c>
      <c r="CH277" s="45">
        <f t="shared" si="236"/>
        <v>37551135</v>
      </c>
      <c r="CI277" s="45">
        <f t="shared" si="237"/>
        <v>26578140</v>
      </c>
      <c r="CJ277" s="48">
        <f t="shared" si="238"/>
        <v>59042650</v>
      </c>
      <c r="CK277" s="308">
        <f t="shared" si="239"/>
        <v>52236895.833333336</v>
      </c>
    </row>
    <row r="278" spans="1:89" x14ac:dyDescent="0.2">
      <c r="A278" s="3">
        <f t="shared" si="240"/>
        <v>239</v>
      </c>
      <c r="B278" s="288">
        <v>4</v>
      </c>
      <c r="C278" s="289" t="s">
        <v>190</v>
      </c>
      <c r="D278" s="290" t="s">
        <v>37</v>
      </c>
      <c r="E278" s="291"/>
      <c r="F278" s="267" t="s">
        <v>57</v>
      </c>
      <c r="G278" s="292">
        <f t="shared" si="216"/>
        <v>101</v>
      </c>
      <c r="H278" s="292">
        <f t="shared" si="217"/>
        <v>90</v>
      </c>
      <c r="I278" s="293">
        <f t="shared" si="218"/>
        <v>26966806</v>
      </c>
      <c r="J278" s="293">
        <f t="shared" si="219"/>
        <v>1</v>
      </c>
      <c r="K278" s="294">
        <f t="shared" si="220"/>
        <v>1.06</v>
      </c>
      <c r="L278" s="295">
        <f t="shared" si="247"/>
        <v>1.0149999999999999</v>
      </c>
      <c r="M278" s="278">
        <f t="shared" si="221"/>
        <v>24245056.198003531</v>
      </c>
      <c r="N278" s="278">
        <f t="shared" si="222"/>
        <v>27328052.118228704</v>
      </c>
      <c r="O278" s="278">
        <f t="shared" si="223"/>
        <v>29013586.575399999</v>
      </c>
      <c r="P278" s="278">
        <f t="shared" si="224"/>
        <v>30803081.109711833</v>
      </c>
      <c r="Q278" s="75">
        <f t="shared" si="225"/>
        <v>29013586.575399999</v>
      </c>
      <c r="R278" s="278">
        <f t="shared" si="225"/>
        <v>30803081.109711833</v>
      </c>
      <c r="S278" s="278">
        <f t="shared" si="226"/>
        <v>32702947.751243506</v>
      </c>
      <c r="T278" s="278"/>
      <c r="U278" s="278">
        <f t="shared" si="227"/>
        <v>2182055057.8203177</v>
      </c>
      <c r="V278" s="278">
        <f t="shared" si="228"/>
        <v>2459524690.6405835</v>
      </c>
      <c r="W278" s="278">
        <f t="shared" si="229"/>
        <v>2611222791.7859998</v>
      </c>
      <c r="X278" s="75">
        <f t="shared" si="230"/>
        <v>2772277299.8740649</v>
      </c>
      <c r="Y278" s="75">
        <f t="shared" si="231"/>
        <v>2611222791.7859998</v>
      </c>
      <c r="Z278" s="278">
        <f t="shared" si="232"/>
        <v>2772277299.8740649</v>
      </c>
      <c r="AA278" s="278">
        <f t="shared" si="241"/>
        <v>2943265297.6119156</v>
      </c>
      <c r="AB278" s="278"/>
      <c r="AC278" s="216" t="str">
        <f t="shared" si="233"/>
        <v>BERTAHAP</v>
      </c>
      <c r="AD278" s="296">
        <f t="shared" si="234"/>
        <v>0</v>
      </c>
      <c r="AE278" s="297">
        <v>2</v>
      </c>
      <c r="AF278" s="298"/>
      <c r="AG278" s="278" t="e">
        <f>IF(AF278&gt;#REF!,"LB","KR")</f>
        <v>#REF!</v>
      </c>
      <c r="AH278" s="298">
        <f t="shared" si="244"/>
        <v>2400261000</v>
      </c>
      <c r="AI278" s="298">
        <f t="shared" si="244"/>
        <v>2705478000</v>
      </c>
      <c r="AJ278" s="298">
        <f t="shared" si="244"/>
        <v>2872346000</v>
      </c>
      <c r="AK278" s="299">
        <f t="shared" si="244"/>
        <v>3049506000</v>
      </c>
      <c r="AL278" s="299">
        <f t="shared" si="244"/>
        <v>2872346000</v>
      </c>
      <c r="AM278" s="298">
        <f t="shared" si="244"/>
        <v>3049506000</v>
      </c>
      <c r="AN278" s="298">
        <f t="shared" si="244"/>
        <v>3237592000</v>
      </c>
      <c r="AO278" s="26"/>
      <c r="AP278" s="26"/>
      <c r="AQ278" s="300">
        <f t="shared" si="235"/>
        <v>-1391487.189600002</v>
      </c>
      <c r="AR278" s="301"/>
      <c r="AS278" s="136"/>
      <c r="AT278" s="136"/>
      <c r="AU278" s="13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  <c r="BJ278" s="26"/>
      <c r="BK278" s="26"/>
      <c r="BL278" s="26"/>
      <c r="BM278" s="26"/>
      <c r="BN278" s="26"/>
      <c r="BO278" s="26"/>
      <c r="BP278" s="26"/>
      <c r="BQ278" s="26"/>
      <c r="BR278" s="26"/>
      <c r="BS278" s="346"/>
      <c r="BT278" s="26"/>
      <c r="BU278" s="26"/>
      <c r="BV278" s="301"/>
      <c r="BW278" s="26"/>
      <c r="BX278" s="26"/>
      <c r="BY278" s="26"/>
      <c r="BZ278" s="26"/>
      <c r="CA278" s="26"/>
      <c r="CB278" s="26"/>
      <c r="CC278" s="26"/>
      <c r="CD278" s="26"/>
      <c r="CE278" s="26"/>
      <c r="CF278" s="269">
        <f t="shared" si="242"/>
        <v>3044687000</v>
      </c>
      <c r="CG278" s="229">
        <f t="shared" si="242"/>
        <v>3232477000</v>
      </c>
      <c r="CH278" s="45">
        <f t="shared" si="236"/>
        <v>45670305</v>
      </c>
      <c r="CI278" s="45">
        <f t="shared" si="237"/>
        <v>32324770</v>
      </c>
      <c r="CJ278" s="48">
        <f t="shared" si="238"/>
        <v>71808650</v>
      </c>
      <c r="CK278" s="308">
        <f t="shared" si="239"/>
        <v>63531375</v>
      </c>
    </row>
    <row r="279" spans="1:89" x14ac:dyDescent="0.2">
      <c r="A279" s="3">
        <f t="shared" si="240"/>
        <v>240</v>
      </c>
      <c r="B279" s="288">
        <v>5</v>
      </c>
      <c r="C279" s="289" t="s">
        <v>190</v>
      </c>
      <c r="D279" s="288">
        <v>15</v>
      </c>
      <c r="E279" s="291"/>
      <c r="F279" s="267" t="s">
        <v>63</v>
      </c>
      <c r="G279" s="292">
        <f t="shared" si="216"/>
        <v>101</v>
      </c>
      <c r="H279" s="292">
        <f t="shared" si="217"/>
        <v>90</v>
      </c>
      <c r="I279" s="293">
        <f t="shared" si="218"/>
        <v>26966806</v>
      </c>
      <c r="J279" s="293">
        <f t="shared" si="219"/>
        <v>1</v>
      </c>
      <c r="K279" s="294">
        <f t="shared" si="220"/>
        <v>1.06</v>
      </c>
      <c r="L279" s="295">
        <f t="shared" si="247"/>
        <v>1.0149999999999999</v>
      </c>
      <c r="M279" s="278">
        <f t="shared" si="221"/>
        <v>24245056.198003531</v>
      </c>
      <c r="N279" s="278">
        <f t="shared" si="222"/>
        <v>27328052.118228704</v>
      </c>
      <c r="O279" s="278">
        <f t="shared" si="223"/>
        <v>29013586.575399999</v>
      </c>
      <c r="P279" s="278">
        <f t="shared" si="224"/>
        <v>30803081.109711833</v>
      </c>
      <c r="Q279" s="75">
        <f t="shared" si="225"/>
        <v>29013586.575399999</v>
      </c>
      <c r="R279" s="278">
        <f t="shared" si="225"/>
        <v>30803081.109711833</v>
      </c>
      <c r="S279" s="278">
        <f t="shared" si="226"/>
        <v>32702947.751243506</v>
      </c>
      <c r="T279" s="278"/>
      <c r="U279" s="278">
        <f t="shared" si="227"/>
        <v>2182055057.8203177</v>
      </c>
      <c r="V279" s="278">
        <f t="shared" si="228"/>
        <v>2459524690.6405835</v>
      </c>
      <c r="W279" s="278">
        <f t="shared" si="229"/>
        <v>2611222791.7859998</v>
      </c>
      <c r="X279" s="75">
        <f t="shared" si="230"/>
        <v>2772277299.8740649</v>
      </c>
      <c r="Y279" s="75">
        <f t="shared" si="231"/>
        <v>2611222791.7859998</v>
      </c>
      <c r="Z279" s="278">
        <f t="shared" si="232"/>
        <v>2772277299.8740649</v>
      </c>
      <c r="AA279" s="278">
        <f t="shared" si="241"/>
        <v>2943265297.6119156</v>
      </c>
      <c r="AB279" s="278"/>
      <c r="AC279" s="216" t="str">
        <f t="shared" si="233"/>
        <v>BERTAHAP</v>
      </c>
      <c r="AD279" s="296">
        <f t="shared" si="234"/>
        <v>0</v>
      </c>
      <c r="AE279" s="297">
        <v>2</v>
      </c>
      <c r="AF279" s="298"/>
      <c r="AG279" s="278" t="e">
        <f>IF(AF279&gt;#REF!,"LB","KR")</f>
        <v>#REF!</v>
      </c>
      <c r="AH279" s="298">
        <f t="shared" si="244"/>
        <v>2400261000</v>
      </c>
      <c r="AI279" s="298">
        <f t="shared" si="244"/>
        <v>2705478000</v>
      </c>
      <c r="AJ279" s="298">
        <f t="shared" si="244"/>
        <v>2872346000</v>
      </c>
      <c r="AK279" s="299">
        <f t="shared" si="244"/>
        <v>3049506000</v>
      </c>
      <c r="AL279" s="299">
        <f t="shared" si="244"/>
        <v>2872346000</v>
      </c>
      <c r="AM279" s="298">
        <f t="shared" si="244"/>
        <v>3049506000</v>
      </c>
      <c r="AN279" s="298">
        <f t="shared" si="244"/>
        <v>3237592000</v>
      </c>
      <c r="AO279" s="26"/>
      <c r="AP279" s="26"/>
      <c r="AQ279" s="300">
        <f t="shared" si="235"/>
        <v>-1391487.189600002</v>
      </c>
      <c r="AR279" s="301"/>
      <c r="AS279" s="136"/>
      <c r="AT279" s="136"/>
      <c r="AU279" s="13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  <c r="BJ279" s="26"/>
      <c r="BK279" s="26"/>
      <c r="BL279" s="26"/>
      <c r="BM279" s="26"/>
      <c r="BN279" s="26"/>
      <c r="BO279" s="26"/>
      <c r="BP279" s="26"/>
      <c r="BQ279" s="26"/>
      <c r="BR279" s="26"/>
      <c r="BS279" s="346"/>
      <c r="BT279" s="26"/>
      <c r="BU279" s="26"/>
      <c r="BV279" s="301"/>
      <c r="BW279" s="26"/>
      <c r="BX279" s="26"/>
      <c r="BY279" s="26"/>
      <c r="BZ279" s="26"/>
      <c r="CA279" s="26"/>
      <c r="CB279" s="26"/>
      <c r="CC279" s="26"/>
      <c r="CD279" s="26"/>
      <c r="CE279" s="26"/>
      <c r="CF279" s="269">
        <f t="shared" si="242"/>
        <v>3044687000</v>
      </c>
      <c r="CG279" s="229">
        <f t="shared" si="242"/>
        <v>3232477000</v>
      </c>
      <c r="CH279" s="45">
        <f t="shared" si="236"/>
        <v>45670305</v>
      </c>
      <c r="CI279" s="45">
        <f t="shared" si="237"/>
        <v>32324770</v>
      </c>
      <c r="CJ279" s="48">
        <f t="shared" si="238"/>
        <v>71808650</v>
      </c>
      <c r="CK279" s="308">
        <f t="shared" si="239"/>
        <v>63531375</v>
      </c>
    </row>
    <row r="280" spans="1:89" x14ac:dyDescent="0.2">
      <c r="A280" s="3">
        <f t="shared" si="240"/>
        <v>241</v>
      </c>
      <c r="B280" s="288">
        <v>6</v>
      </c>
      <c r="C280" s="289" t="s">
        <v>190</v>
      </c>
      <c r="D280" s="288">
        <v>17</v>
      </c>
      <c r="E280" s="291"/>
      <c r="F280" s="267" t="s">
        <v>66</v>
      </c>
      <c r="G280" s="292">
        <f t="shared" si="216"/>
        <v>85</v>
      </c>
      <c r="H280" s="292">
        <f t="shared" si="217"/>
        <v>74</v>
      </c>
      <c r="I280" s="293">
        <f t="shared" si="218"/>
        <v>26966806</v>
      </c>
      <c r="J280" s="293">
        <f t="shared" si="219"/>
        <v>1</v>
      </c>
      <c r="K280" s="294">
        <f t="shared" si="220"/>
        <v>1.06</v>
      </c>
      <c r="L280" s="295">
        <f t="shared" si="247"/>
        <v>1.0149999999999999</v>
      </c>
      <c r="M280" s="278">
        <f t="shared" si="221"/>
        <v>24245056.198003531</v>
      </c>
      <c r="N280" s="278">
        <f t="shared" si="222"/>
        <v>27328052.118228704</v>
      </c>
      <c r="O280" s="278">
        <f t="shared" si="223"/>
        <v>29013586.575399999</v>
      </c>
      <c r="P280" s="278">
        <f t="shared" si="224"/>
        <v>30803081.109711833</v>
      </c>
      <c r="Q280" s="75">
        <f t="shared" si="225"/>
        <v>29013586.575399999</v>
      </c>
      <c r="R280" s="278">
        <f t="shared" si="225"/>
        <v>30803081.109711833</v>
      </c>
      <c r="S280" s="278">
        <f t="shared" si="226"/>
        <v>32702947.751243506</v>
      </c>
      <c r="T280" s="278"/>
      <c r="U280" s="278">
        <f t="shared" si="227"/>
        <v>1794134158.6522613</v>
      </c>
      <c r="V280" s="278">
        <f t="shared" si="228"/>
        <v>2022275856.748924</v>
      </c>
      <c r="W280" s="278">
        <f t="shared" si="229"/>
        <v>2147005406.5795999</v>
      </c>
      <c r="X280" s="75">
        <f t="shared" si="230"/>
        <v>2279428002.1186757</v>
      </c>
      <c r="Y280" s="75">
        <f t="shared" si="231"/>
        <v>2147005406.5795999</v>
      </c>
      <c r="Z280" s="278">
        <f t="shared" si="232"/>
        <v>2279428002.1186757</v>
      </c>
      <c r="AA280" s="278">
        <f t="shared" si="241"/>
        <v>2420018133.5920196</v>
      </c>
      <c r="AB280" s="278"/>
      <c r="AC280" s="216" t="str">
        <f t="shared" si="233"/>
        <v>BERTAHAP</v>
      </c>
      <c r="AD280" s="296">
        <f t="shared" si="234"/>
        <v>0</v>
      </c>
      <c r="AE280" s="297">
        <v>2</v>
      </c>
      <c r="AF280" s="298"/>
      <c r="AG280" s="278" t="e">
        <f>IF(AF280&gt;#REF!,"LB","KR")</f>
        <v>#REF!</v>
      </c>
      <c r="AH280" s="298">
        <f t="shared" si="244"/>
        <v>1973548000</v>
      </c>
      <c r="AI280" s="298">
        <f t="shared" si="244"/>
        <v>2224504000</v>
      </c>
      <c r="AJ280" s="298">
        <f t="shared" si="244"/>
        <v>2361706000</v>
      </c>
      <c r="AK280" s="299">
        <f t="shared" si="244"/>
        <v>2507371000</v>
      </c>
      <c r="AL280" s="299">
        <f t="shared" si="244"/>
        <v>2361706000</v>
      </c>
      <c r="AM280" s="298">
        <f t="shared" si="244"/>
        <v>2507371000</v>
      </c>
      <c r="AN280" s="298">
        <f t="shared" si="244"/>
        <v>2662020000</v>
      </c>
      <c r="AO280" s="26"/>
      <c r="AP280" s="26"/>
      <c r="AQ280" s="300">
        <f t="shared" si="235"/>
        <v>-1391487.189600002</v>
      </c>
      <c r="AR280" s="301"/>
      <c r="AS280" s="136"/>
      <c r="AT280" s="136"/>
      <c r="AU280" s="13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  <c r="BJ280" s="26"/>
      <c r="BK280" s="26"/>
      <c r="BL280" s="26"/>
      <c r="BM280" s="26"/>
      <c r="BN280" s="26"/>
      <c r="BO280" s="26"/>
      <c r="BP280" s="26"/>
      <c r="BQ280" s="26"/>
      <c r="BR280" s="26"/>
      <c r="BS280" s="346"/>
      <c r="BT280" s="26"/>
      <c r="BU280" s="26"/>
      <c r="BV280" s="301"/>
      <c r="BW280" s="26"/>
      <c r="BX280" s="26"/>
      <c r="BY280" s="26"/>
      <c r="BZ280" s="26"/>
      <c r="CA280" s="26"/>
      <c r="CB280" s="26"/>
      <c r="CC280" s="26"/>
      <c r="CD280" s="26"/>
      <c r="CE280" s="26"/>
      <c r="CF280" s="269">
        <f t="shared" si="242"/>
        <v>2503409000</v>
      </c>
      <c r="CG280" s="229">
        <f t="shared" si="242"/>
        <v>2657814000</v>
      </c>
      <c r="CH280" s="45">
        <f t="shared" si="236"/>
        <v>37551135</v>
      </c>
      <c r="CI280" s="45">
        <f t="shared" si="237"/>
        <v>26578140</v>
      </c>
      <c r="CJ280" s="48">
        <f t="shared" si="238"/>
        <v>59042650</v>
      </c>
      <c r="CK280" s="308">
        <f t="shared" si="239"/>
        <v>52236895.833333336</v>
      </c>
    </row>
    <row r="281" spans="1:89" x14ac:dyDescent="0.2">
      <c r="A281" s="3">
        <f t="shared" si="240"/>
        <v>242</v>
      </c>
      <c r="B281" s="288">
        <v>7</v>
      </c>
      <c r="C281" s="289" t="s">
        <v>190</v>
      </c>
      <c r="D281" s="288">
        <v>19</v>
      </c>
      <c r="E281" s="291"/>
      <c r="F281" s="267" t="s">
        <v>77</v>
      </c>
      <c r="G281" s="292">
        <f t="shared" si="216"/>
        <v>138</v>
      </c>
      <c r="H281" s="292">
        <f t="shared" si="217"/>
        <v>120</v>
      </c>
      <c r="I281" s="293">
        <f t="shared" si="218"/>
        <v>26966806</v>
      </c>
      <c r="J281" s="293">
        <f t="shared" si="219"/>
        <v>1</v>
      </c>
      <c r="K281" s="294">
        <f t="shared" si="220"/>
        <v>1.06</v>
      </c>
      <c r="L281" s="295">
        <f t="shared" si="247"/>
        <v>1.0149999999999999</v>
      </c>
      <c r="M281" s="278">
        <f t="shared" si="221"/>
        <v>24245056.198003531</v>
      </c>
      <c r="N281" s="278">
        <f t="shared" si="222"/>
        <v>27328052.118228704</v>
      </c>
      <c r="O281" s="278">
        <f t="shared" si="223"/>
        <v>29013586.575399999</v>
      </c>
      <c r="P281" s="278">
        <f t="shared" si="224"/>
        <v>30803081.109711833</v>
      </c>
      <c r="Q281" s="75">
        <f t="shared" si="225"/>
        <v>29013586.575399999</v>
      </c>
      <c r="R281" s="278">
        <f t="shared" si="225"/>
        <v>30803081.109711833</v>
      </c>
      <c r="S281" s="278">
        <f t="shared" si="226"/>
        <v>32702947.751243506</v>
      </c>
      <c r="T281" s="278"/>
      <c r="U281" s="278">
        <f t="shared" si="227"/>
        <v>2909406743.7604237</v>
      </c>
      <c r="V281" s="278">
        <f t="shared" si="228"/>
        <v>3279366254.1874447</v>
      </c>
      <c r="W281" s="278">
        <f t="shared" si="229"/>
        <v>3481630389.0479999</v>
      </c>
      <c r="X281" s="75">
        <f t="shared" si="230"/>
        <v>3696369733.1654201</v>
      </c>
      <c r="Y281" s="75">
        <f t="shared" si="231"/>
        <v>3481630389.0479999</v>
      </c>
      <c r="Z281" s="278">
        <f t="shared" si="232"/>
        <v>3696369733.1654201</v>
      </c>
      <c r="AA281" s="278">
        <f t="shared" si="241"/>
        <v>3924353730.1492205</v>
      </c>
      <c r="AB281" s="278"/>
      <c r="AC281" s="216" t="str">
        <f t="shared" si="233"/>
        <v>BERTAHAP</v>
      </c>
      <c r="AD281" s="296">
        <f t="shared" si="234"/>
        <v>0</v>
      </c>
      <c r="AE281" s="297">
        <v>2</v>
      </c>
      <c r="AF281" s="298"/>
      <c r="AG281" s="278" t="e">
        <f>IF(AF281&gt;#REF!,"LB","KR")</f>
        <v>#REF!</v>
      </c>
      <c r="AH281" s="298">
        <f t="shared" si="244"/>
        <v>3200348000</v>
      </c>
      <c r="AI281" s="298">
        <f t="shared" si="244"/>
        <v>3607303000</v>
      </c>
      <c r="AJ281" s="298">
        <f t="shared" si="244"/>
        <v>3829794000</v>
      </c>
      <c r="AK281" s="299">
        <f t="shared" si="244"/>
        <v>4066007000</v>
      </c>
      <c r="AL281" s="299">
        <f t="shared" si="244"/>
        <v>3829794000</v>
      </c>
      <c r="AM281" s="298">
        <f t="shared" si="244"/>
        <v>4066007000</v>
      </c>
      <c r="AN281" s="298">
        <f t="shared" si="244"/>
        <v>4316790000</v>
      </c>
      <c r="AO281" s="26"/>
      <c r="AP281" s="26"/>
      <c r="AQ281" s="300">
        <f t="shared" si="235"/>
        <v>-1391487.189600002</v>
      </c>
      <c r="AR281" s="301"/>
      <c r="AS281" s="136"/>
      <c r="AT281" s="136"/>
      <c r="AU281" s="13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  <c r="BJ281" s="26"/>
      <c r="BK281" s="26"/>
      <c r="BL281" s="26"/>
      <c r="BM281" s="26"/>
      <c r="BN281" s="26"/>
      <c r="BO281" s="26"/>
      <c r="BP281" s="26"/>
      <c r="BQ281" s="26"/>
      <c r="BR281" s="26"/>
      <c r="BS281" s="346"/>
      <c r="BT281" s="26"/>
      <c r="BU281" s="26"/>
      <c r="BV281" s="301"/>
      <c r="BW281" s="26"/>
      <c r="BX281" s="26"/>
      <c r="BY281" s="26"/>
      <c r="BZ281" s="26"/>
      <c r="CA281" s="26"/>
      <c r="CB281" s="26"/>
      <c r="CC281" s="26"/>
      <c r="CD281" s="26"/>
      <c r="CE281" s="26"/>
      <c r="CF281" s="269">
        <f t="shared" si="242"/>
        <v>4059582000</v>
      </c>
      <c r="CG281" s="229">
        <f t="shared" si="242"/>
        <v>4309968000</v>
      </c>
      <c r="CH281" s="45">
        <f t="shared" si="236"/>
        <v>60893730</v>
      </c>
      <c r="CI281" s="45">
        <f t="shared" si="237"/>
        <v>43099680</v>
      </c>
      <c r="CJ281" s="48">
        <f t="shared" si="238"/>
        <v>95744850</v>
      </c>
      <c r="CK281" s="308">
        <f t="shared" si="239"/>
        <v>84708479.166666672</v>
      </c>
    </row>
    <row r="282" spans="1:89" x14ac:dyDescent="0.2">
      <c r="A282" s="3">
        <f t="shared" si="240"/>
        <v>243</v>
      </c>
      <c r="B282" s="288">
        <v>8</v>
      </c>
      <c r="C282" s="289" t="s">
        <v>190</v>
      </c>
      <c r="D282" s="288">
        <v>21</v>
      </c>
      <c r="E282" s="291"/>
      <c r="F282" s="267" t="s">
        <v>83</v>
      </c>
      <c r="G282" s="292">
        <f t="shared" si="216"/>
        <v>132</v>
      </c>
      <c r="H282" s="292">
        <f t="shared" si="217"/>
        <v>112</v>
      </c>
      <c r="I282" s="293">
        <f t="shared" si="218"/>
        <v>26966806</v>
      </c>
      <c r="J282" s="293">
        <f t="shared" si="219"/>
        <v>3</v>
      </c>
      <c r="K282" s="294">
        <f t="shared" si="220"/>
        <v>1.1000000000000001</v>
      </c>
      <c r="L282" s="295">
        <f t="shared" si="247"/>
        <v>1.0149999999999999</v>
      </c>
      <c r="M282" s="278">
        <f t="shared" si="221"/>
        <v>25159963.979060266</v>
      </c>
      <c r="N282" s="278">
        <f t="shared" si="222"/>
        <v>28359299.367973182</v>
      </c>
      <c r="O282" s="278">
        <f t="shared" si="223"/>
        <v>30108438.899</v>
      </c>
      <c r="P282" s="278">
        <f t="shared" si="224"/>
        <v>31965461.528946243</v>
      </c>
      <c r="Q282" s="75">
        <f t="shared" si="225"/>
        <v>30108438.899</v>
      </c>
      <c r="R282" s="278">
        <f t="shared" si="225"/>
        <v>31965461.528946243</v>
      </c>
      <c r="S282" s="278">
        <f t="shared" si="226"/>
        <v>33937021.251290433</v>
      </c>
      <c r="T282" s="278"/>
      <c r="U282" s="278">
        <f t="shared" si="227"/>
        <v>2817915965.6547499</v>
      </c>
      <c r="V282" s="278">
        <f t="shared" si="228"/>
        <v>3176241529.2129965</v>
      </c>
      <c r="W282" s="278">
        <f t="shared" si="229"/>
        <v>3372145156.6880002</v>
      </c>
      <c r="X282" s="75">
        <f t="shared" si="230"/>
        <v>3580131691.2419791</v>
      </c>
      <c r="Y282" s="75">
        <f t="shared" si="231"/>
        <v>3372145156.6880002</v>
      </c>
      <c r="Z282" s="278">
        <f t="shared" si="232"/>
        <v>3580131691.2419791</v>
      </c>
      <c r="AA282" s="278">
        <f t="shared" si="241"/>
        <v>3800946380.1445284</v>
      </c>
      <c r="AB282" s="278"/>
      <c r="AC282" s="216" t="str">
        <f t="shared" si="233"/>
        <v>BERTAHAP</v>
      </c>
      <c r="AD282" s="296">
        <f t="shared" si="234"/>
        <v>0</v>
      </c>
      <c r="AE282" s="297">
        <v>2</v>
      </c>
      <c r="AF282" s="298"/>
      <c r="AG282" s="278" t="e">
        <f>IF(AF282&gt;#REF!,"LB","KR")</f>
        <v>#REF!</v>
      </c>
      <c r="AH282" s="298">
        <f t="shared" si="244"/>
        <v>3099708000</v>
      </c>
      <c r="AI282" s="298">
        <f t="shared" si="244"/>
        <v>3493866000</v>
      </c>
      <c r="AJ282" s="298">
        <f t="shared" si="244"/>
        <v>3709360000</v>
      </c>
      <c r="AK282" s="299">
        <f t="shared" si="244"/>
        <v>3938145000</v>
      </c>
      <c r="AL282" s="299">
        <f t="shared" si="244"/>
        <v>3709360000</v>
      </c>
      <c r="AM282" s="298">
        <f t="shared" si="244"/>
        <v>3938145000</v>
      </c>
      <c r="AN282" s="298">
        <f t="shared" si="244"/>
        <v>4181042000</v>
      </c>
      <c r="AO282" s="26"/>
      <c r="AP282" s="26"/>
      <c r="AQ282" s="300">
        <f t="shared" si="235"/>
        <v>-296634.86600000039</v>
      </c>
      <c r="AR282" s="301"/>
      <c r="AS282" s="136"/>
      <c r="AT282" s="136"/>
      <c r="AU282" s="13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  <c r="BJ282" s="26"/>
      <c r="BK282" s="26"/>
      <c r="BL282" s="26"/>
      <c r="BM282" s="26"/>
      <c r="BN282" s="26"/>
      <c r="BO282" s="26"/>
      <c r="BP282" s="26"/>
      <c r="BQ282" s="26"/>
      <c r="BR282" s="26"/>
      <c r="BS282" s="346"/>
      <c r="BT282" s="26"/>
      <c r="BU282" s="26"/>
      <c r="BV282" s="301"/>
      <c r="BW282" s="26"/>
      <c r="BX282" s="26"/>
      <c r="BY282" s="26"/>
      <c r="BZ282" s="26"/>
      <c r="CA282" s="26"/>
      <c r="CB282" s="26"/>
      <c r="CC282" s="26"/>
      <c r="CD282" s="26"/>
      <c r="CE282" s="26"/>
      <c r="CF282" s="269">
        <f t="shared" si="242"/>
        <v>3931922000</v>
      </c>
      <c r="CG282" s="229">
        <f t="shared" si="242"/>
        <v>4174434000</v>
      </c>
      <c r="CH282" s="45">
        <f t="shared" si="236"/>
        <v>58978830</v>
      </c>
      <c r="CI282" s="45">
        <f t="shared" si="237"/>
        <v>41744340</v>
      </c>
      <c r="CJ282" s="48">
        <f t="shared" si="238"/>
        <v>92734000</v>
      </c>
      <c r="CK282" s="308">
        <f t="shared" si="239"/>
        <v>82044687.5</v>
      </c>
    </row>
    <row r="283" spans="1:89" x14ac:dyDescent="0.2">
      <c r="A283" s="3">
        <f t="shared" si="240"/>
        <v>244</v>
      </c>
      <c r="B283" s="288">
        <v>1</v>
      </c>
      <c r="C283" s="289" t="s">
        <v>191</v>
      </c>
      <c r="D283" s="290" t="s">
        <v>18</v>
      </c>
      <c r="E283" s="291"/>
      <c r="F283" s="267" t="s">
        <v>71</v>
      </c>
      <c r="G283" s="292">
        <f t="shared" si="216"/>
        <v>175</v>
      </c>
      <c r="H283" s="292">
        <f t="shared" si="217"/>
        <v>156</v>
      </c>
      <c r="I283" s="293">
        <f t="shared" si="218"/>
        <v>26966806</v>
      </c>
      <c r="J283" s="293">
        <f t="shared" si="219"/>
        <v>5</v>
      </c>
      <c r="K283" s="294">
        <f t="shared" si="220"/>
        <v>1.08</v>
      </c>
      <c r="L283" s="295">
        <f t="shared" si="247"/>
        <v>1.0149999999999999</v>
      </c>
      <c r="M283" s="278">
        <f t="shared" si="221"/>
        <v>24702510.0885319</v>
      </c>
      <c r="N283" s="278">
        <f t="shared" si="222"/>
        <v>27843675.743100945</v>
      </c>
      <c r="O283" s="278">
        <f t="shared" si="223"/>
        <v>29561012.737199999</v>
      </c>
      <c r="P283" s="278">
        <f t="shared" si="224"/>
        <v>31384271.319329038</v>
      </c>
      <c r="Q283" s="75">
        <f t="shared" si="225"/>
        <v>29561012.737199999</v>
      </c>
      <c r="R283" s="278">
        <f t="shared" si="225"/>
        <v>31384271.319329038</v>
      </c>
      <c r="S283" s="278">
        <f t="shared" si="226"/>
        <v>33319984.501266968</v>
      </c>
      <c r="T283" s="278"/>
      <c r="U283" s="278">
        <f t="shared" si="227"/>
        <v>3853591573.8109765</v>
      </c>
      <c r="V283" s="278">
        <f t="shared" si="228"/>
        <v>4343613415.9237471</v>
      </c>
      <c r="W283" s="278">
        <f t="shared" si="229"/>
        <v>4611517987.0031996</v>
      </c>
      <c r="X283" s="75">
        <f t="shared" si="230"/>
        <v>4895946325.8153296</v>
      </c>
      <c r="Y283" s="75">
        <f t="shared" si="231"/>
        <v>4611517987.0031996</v>
      </c>
      <c r="Z283" s="278">
        <f t="shared" si="232"/>
        <v>4895946325.8153296</v>
      </c>
      <c r="AA283" s="278">
        <f t="shared" si="241"/>
        <v>5197917582.1976471</v>
      </c>
      <c r="AB283" s="278"/>
      <c r="AC283" s="216" t="str">
        <f t="shared" si="233"/>
        <v>BERTAHAP</v>
      </c>
      <c r="AD283" s="296">
        <f t="shared" si="234"/>
        <v>0</v>
      </c>
      <c r="AE283" s="297">
        <v>2</v>
      </c>
      <c r="AF283" s="298"/>
      <c r="AG283" s="278" t="e">
        <f>IF(AF283&gt;#REF!,"LB","KR")</f>
        <v>#REF!</v>
      </c>
      <c r="AH283" s="298">
        <f t="shared" si="244"/>
        <v>4238951000</v>
      </c>
      <c r="AI283" s="298">
        <f t="shared" si="244"/>
        <v>4777975000</v>
      </c>
      <c r="AJ283" s="298">
        <f t="shared" si="244"/>
        <v>5072670000</v>
      </c>
      <c r="AK283" s="299">
        <f t="shared" si="244"/>
        <v>5385541000</v>
      </c>
      <c r="AL283" s="299">
        <f t="shared" si="244"/>
        <v>5072670000</v>
      </c>
      <c r="AM283" s="298">
        <f t="shared" si="244"/>
        <v>5385541000</v>
      </c>
      <c r="AN283" s="298">
        <f t="shared" si="244"/>
        <v>5717710000</v>
      </c>
      <c r="AO283" s="26"/>
      <c r="AP283" s="26"/>
      <c r="AQ283" s="300">
        <f t="shared" si="235"/>
        <v>-844061.0278000012</v>
      </c>
      <c r="AR283" s="301"/>
      <c r="AS283" s="136"/>
      <c r="AT283" s="136"/>
      <c r="AU283" s="13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  <c r="BJ283" s="26"/>
      <c r="BK283" s="26"/>
      <c r="BL283" s="26"/>
      <c r="BM283" s="26"/>
      <c r="BN283" s="26"/>
      <c r="BO283" s="26"/>
      <c r="BP283" s="26"/>
      <c r="BQ283" s="26"/>
      <c r="BR283" s="26"/>
      <c r="BS283" s="346"/>
      <c r="BT283" s="26"/>
      <c r="BU283" s="26"/>
      <c r="BV283" s="301"/>
      <c r="BW283" s="26"/>
      <c r="BX283" s="26"/>
      <c r="BY283" s="26"/>
      <c r="BZ283" s="26"/>
      <c r="CA283" s="26"/>
      <c r="CB283" s="26"/>
      <c r="CC283" s="26"/>
      <c r="CD283" s="26"/>
      <c r="CE283" s="26"/>
      <c r="CF283" s="269">
        <f t="shared" si="242"/>
        <v>5377031000</v>
      </c>
      <c r="CG283" s="229">
        <f t="shared" si="242"/>
        <v>5708674000</v>
      </c>
      <c r="CH283" s="45">
        <f t="shared" si="236"/>
        <v>80655465</v>
      </c>
      <c r="CI283" s="45">
        <f t="shared" si="237"/>
        <v>57086740</v>
      </c>
      <c r="CJ283" s="48">
        <f t="shared" si="238"/>
        <v>126816750</v>
      </c>
      <c r="CK283" s="308">
        <f t="shared" si="239"/>
        <v>112198770.83333333</v>
      </c>
    </row>
    <row r="284" spans="1:89" x14ac:dyDescent="0.2">
      <c r="A284" s="3">
        <f t="shared" si="240"/>
        <v>245</v>
      </c>
      <c r="B284" s="288">
        <v>2</v>
      </c>
      <c r="C284" s="289" t="s">
        <v>191</v>
      </c>
      <c r="D284" s="290" t="s">
        <v>28</v>
      </c>
      <c r="E284" s="291"/>
      <c r="F284" s="267" t="s">
        <v>73</v>
      </c>
      <c r="G284" s="292">
        <f t="shared" si="216"/>
        <v>85</v>
      </c>
      <c r="H284" s="292">
        <f t="shared" si="217"/>
        <v>74</v>
      </c>
      <c r="I284" s="293">
        <f t="shared" si="218"/>
        <v>26966806</v>
      </c>
      <c r="J284" s="293">
        <f t="shared" si="219"/>
        <v>1</v>
      </c>
      <c r="K284" s="294">
        <f t="shared" si="220"/>
        <v>1.06</v>
      </c>
      <c r="L284" s="295">
        <f t="shared" si="247"/>
        <v>1.0149999999999999</v>
      </c>
      <c r="M284" s="278">
        <f t="shared" si="221"/>
        <v>24245056.198003531</v>
      </c>
      <c r="N284" s="278">
        <f t="shared" si="222"/>
        <v>27328052.118228704</v>
      </c>
      <c r="O284" s="278">
        <f t="shared" si="223"/>
        <v>29013586.575399999</v>
      </c>
      <c r="P284" s="278">
        <f t="shared" si="224"/>
        <v>30803081.109711833</v>
      </c>
      <c r="Q284" s="75">
        <f t="shared" si="225"/>
        <v>29013586.575399999</v>
      </c>
      <c r="R284" s="278">
        <f t="shared" si="225"/>
        <v>30803081.109711833</v>
      </c>
      <c r="S284" s="278">
        <f t="shared" si="226"/>
        <v>32702947.751243506</v>
      </c>
      <c r="T284" s="278"/>
      <c r="U284" s="278">
        <f t="shared" si="227"/>
        <v>1794134158.6522613</v>
      </c>
      <c r="V284" s="278">
        <f t="shared" si="228"/>
        <v>2022275856.748924</v>
      </c>
      <c r="W284" s="278">
        <f t="shared" si="229"/>
        <v>2147005406.5795999</v>
      </c>
      <c r="X284" s="75">
        <f t="shared" si="230"/>
        <v>2279428002.1186757</v>
      </c>
      <c r="Y284" s="75">
        <f t="shared" si="231"/>
        <v>2147005406.5795999</v>
      </c>
      <c r="Z284" s="278">
        <f t="shared" si="232"/>
        <v>2279428002.1186757</v>
      </c>
      <c r="AA284" s="278">
        <f t="shared" si="241"/>
        <v>2420018133.5920196</v>
      </c>
      <c r="AB284" s="278"/>
      <c r="AC284" s="216" t="str">
        <f t="shared" si="233"/>
        <v>BERTAHAP</v>
      </c>
      <c r="AD284" s="296">
        <f t="shared" si="234"/>
        <v>0</v>
      </c>
      <c r="AE284" s="297">
        <v>2</v>
      </c>
      <c r="AF284" s="298"/>
      <c r="AG284" s="278" t="e">
        <f>IF(AF284&gt;#REF!,"LB","KR")</f>
        <v>#REF!</v>
      </c>
      <c r="AH284" s="298">
        <f t="shared" si="244"/>
        <v>1973548000</v>
      </c>
      <c r="AI284" s="298">
        <f t="shared" si="244"/>
        <v>2224504000</v>
      </c>
      <c r="AJ284" s="298">
        <f t="shared" si="244"/>
        <v>2361706000</v>
      </c>
      <c r="AK284" s="299">
        <f t="shared" ref="AK284:AN318" si="248">ROUNDUP((X284*(1+$J$5)),-3)</f>
        <v>2507371000</v>
      </c>
      <c r="AL284" s="299">
        <f t="shared" si="248"/>
        <v>2361706000</v>
      </c>
      <c r="AM284" s="298">
        <f t="shared" si="248"/>
        <v>2507371000</v>
      </c>
      <c r="AN284" s="298">
        <f t="shared" si="248"/>
        <v>2662020000</v>
      </c>
      <c r="AO284" s="26"/>
      <c r="AP284" s="26"/>
      <c r="AQ284" s="300">
        <f t="shared" si="235"/>
        <v>-1391487.189600002</v>
      </c>
      <c r="AR284" s="301"/>
      <c r="AS284" s="136"/>
      <c r="AT284" s="136"/>
      <c r="AU284" s="13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  <c r="BJ284" s="26"/>
      <c r="BK284" s="26"/>
      <c r="BL284" s="26"/>
      <c r="BM284" s="26"/>
      <c r="BN284" s="26"/>
      <c r="BO284" s="26"/>
      <c r="BP284" s="26"/>
      <c r="BQ284" s="26"/>
      <c r="BR284" s="26"/>
      <c r="BS284" s="346"/>
      <c r="BT284" s="26"/>
      <c r="BU284" s="26"/>
      <c r="BV284" s="301"/>
      <c r="BW284" s="26"/>
      <c r="BX284" s="26"/>
      <c r="BY284" s="26"/>
      <c r="BZ284" s="26"/>
      <c r="CA284" s="26"/>
      <c r="CB284" s="26"/>
      <c r="CC284" s="26"/>
      <c r="CD284" s="26"/>
      <c r="CE284" s="26"/>
      <c r="CF284" s="269">
        <f t="shared" si="242"/>
        <v>2503409000</v>
      </c>
      <c r="CG284" s="229">
        <f t="shared" si="242"/>
        <v>2657814000</v>
      </c>
      <c r="CH284" s="45">
        <f t="shared" si="236"/>
        <v>37551135</v>
      </c>
      <c r="CI284" s="45">
        <f t="shared" si="237"/>
        <v>26578140</v>
      </c>
      <c r="CJ284" s="48">
        <f t="shared" si="238"/>
        <v>59042650</v>
      </c>
      <c r="CK284" s="308">
        <f t="shared" si="239"/>
        <v>52236895.833333336</v>
      </c>
    </row>
    <row r="285" spans="1:89" x14ac:dyDescent="0.2">
      <c r="A285" s="3">
        <f t="shared" si="240"/>
        <v>246</v>
      </c>
      <c r="B285" s="288">
        <v>3</v>
      </c>
      <c r="C285" s="289" t="s">
        <v>191</v>
      </c>
      <c r="D285" s="290" t="s">
        <v>31</v>
      </c>
      <c r="E285" s="291"/>
      <c r="F285" s="267" t="s">
        <v>55</v>
      </c>
      <c r="G285" s="292">
        <f t="shared" si="216"/>
        <v>85</v>
      </c>
      <c r="H285" s="292">
        <f t="shared" si="217"/>
        <v>74</v>
      </c>
      <c r="I285" s="293">
        <f t="shared" si="218"/>
        <v>26966806</v>
      </c>
      <c r="J285" s="293">
        <f t="shared" si="219"/>
        <v>1</v>
      </c>
      <c r="K285" s="294">
        <f t="shared" si="220"/>
        <v>1.06</v>
      </c>
      <c r="L285" s="295">
        <f t="shared" si="247"/>
        <v>1.0149999999999999</v>
      </c>
      <c r="M285" s="278">
        <f t="shared" si="221"/>
        <v>24245056.198003531</v>
      </c>
      <c r="N285" s="278">
        <f t="shared" si="222"/>
        <v>27328052.118228704</v>
      </c>
      <c r="O285" s="278">
        <f t="shared" si="223"/>
        <v>29013586.575399999</v>
      </c>
      <c r="P285" s="278">
        <f t="shared" si="224"/>
        <v>30803081.109711833</v>
      </c>
      <c r="Q285" s="75">
        <f t="shared" si="225"/>
        <v>29013586.575399999</v>
      </c>
      <c r="R285" s="278">
        <f t="shared" si="225"/>
        <v>30803081.109711833</v>
      </c>
      <c r="S285" s="278">
        <f t="shared" si="226"/>
        <v>32702947.751243506</v>
      </c>
      <c r="T285" s="278"/>
      <c r="U285" s="278">
        <f t="shared" si="227"/>
        <v>1794134158.6522613</v>
      </c>
      <c r="V285" s="278">
        <f t="shared" si="228"/>
        <v>2022275856.748924</v>
      </c>
      <c r="W285" s="278">
        <f t="shared" si="229"/>
        <v>2147005406.5795999</v>
      </c>
      <c r="X285" s="75">
        <f t="shared" si="230"/>
        <v>2279428002.1186757</v>
      </c>
      <c r="Y285" s="75">
        <f t="shared" si="231"/>
        <v>2147005406.5795999</v>
      </c>
      <c r="Z285" s="278">
        <f t="shared" si="232"/>
        <v>2279428002.1186757</v>
      </c>
      <c r="AA285" s="278">
        <f t="shared" si="241"/>
        <v>2420018133.5920196</v>
      </c>
      <c r="AB285" s="278"/>
      <c r="AC285" s="216" t="str">
        <f t="shared" si="233"/>
        <v>BERTAHAP</v>
      </c>
      <c r="AD285" s="296">
        <f t="shared" si="234"/>
        <v>0</v>
      </c>
      <c r="AE285" s="297">
        <v>2</v>
      </c>
      <c r="AF285" s="298"/>
      <c r="AG285" s="278" t="e">
        <f>IF(AF285&gt;#REF!,"LB","KR")</f>
        <v>#REF!</v>
      </c>
      <c r="AH285" s="298">
        <f t="shared" ref="AH285:AJ318" si="249">ROUNDUP((U285*(1+$J$5)),-3)</f>
        <v>1973548000</v>
      </c>
      <c r="AI285" s="298">
        <f t="shared" si="249"/>
        <v>2224504000</v>
      </c>
      <c r="AJ285" s="298">
        <f t="shared" si="249"/>
        <v>2361706000</v>
      </c>
      <c r="AK285" s="299">
        <f t="shared" si="248"/>
        <v>2507371000</v>
      </c>
      <c r="AL285" s="299">
        <f t="shared" si="248"/>
        <v>2361706000</v>
      </c>
      <c r="AM285" s="298">
        <f t="shared" si="248"/>
        <v>2507371000</v>
      </c>
      <c r="AN285" s="298">
        <f t="shared" si="248"/>
        <v>2662020000</v>
      </c>
      <c r="AO285" s="26"/>
      <c r="AP285" s="26"/>
      <c r="AQ285" s="300">
        <f t="shared" si="235"/>
        <v>-1391487.189600002</v>
      </c>
      <c r="AR285" s="301"/>
      <c r="AS285" s="136"/>
      <c r="AT285" s="136"/>
      <c r="AU285" s="13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  <c r="BJ285" s="26"/>
      <c r="BK285" s="26"/>
      <c r="BL285" s="26"/>
      <c r="BM285" s="26"/>
      <c r="BN285" s="26"/>
      <c r="BO285" s="26"/>
      <c r="BP285" s="26"/>
      <c r="BQ285" s="26"/>
      <c r="BR285" s="26"/>
      <c r="BS285" s="346"/>
      <c r="BT285" s="26"/>
      <c r="BU285" s="26"/>
      <c r="BV285" s="301"/>
      <c r="BW285" s="26"/>
      <c r="BX285" s="26"/>
      <c r="BY285" s="26"/>
      <c r="BZ285" s="26"/>
      <c r="CA285" s="26"/>
      <c r="CB285" s="26"/>
      <c r="CC285" s="26"/>
      <c r="CD285" s="26"/>
      <c r="CE285" s="26"/>
      <c r="CF285" s="269">
        <f t="shared" si="242"/>
        <v>2503409000</v>
      </c>
      <c r="CG285" s="229">
        <f t="shared" si="242"/>
        <v>2657814000</v>
      </c>
      <c r="CH285" s="45">
        <f t="shared" si="236"/>
        <v>37551135</v>
      </c>
      <c r="CI285" s="45">
        <f t="shared" si="237"/>
        <v>26578140</v>
      </c>
      <c r="CJ285" s="48">
        <f t="shared" si="238"/>
        <v>59042650</v>
      </c>
      <c r="CK285" s="308">
        <f t="shared" si="239"/>
        <v>52236895.833333336</v>
      </c>
    </row>
    <row r="286" spans="1:89" x14ac:dyDescent="0.2">
      <c r="A286" s="3">
        <f t="shared" si="240"/>
        <v>247</v>
      </c>
      <c r="B286" s="288">
        <v>4</v>
      </c>
      <c r="C286" s="289" t="s">
        <v>191</v>
      </c>
      <c r="D286" s="290" t="s">
        <v>37</v>
      </c>
      <c r="E286" s="291"/>
      <c r="F286" s="267" t="s">
        <v>57</v>
      </c>
      <c r="G286" s="292">
        <f t="shared" si="216"/>
        <v>101</v>
      </c>
      <c r="H286" s="292">
        <f t="shared" si="217"/>
        <v>90</v>
      </c>
      <c r="I286" s="293">
        <f t="shared" si="218"/>
        <v>26966806</v>
      </c>
      <c r="J286" s="293">
        <f t="shared" si="219"/>
        <v>1</v>
      </c>
      <c r="K286" s="294">
        <f t="shared" si="220"/>
        <v>1.06</v>
      </c>
      <c r="L286" s="295">
        <f t="shared" si="247"/>
        <v>1.0149999999999999</v>
      </c>
      <c r="M286" s="278">
        <f t="shared" si="221"/>
        <v>24245056.198003531</v>
      </c>
      <c r="N286" s="278">
        <f t="shared" si="222"/>
        <v>27328052.118228704</v>
      </c>
      <c r="O286" s="278">
        <f t="shared" si="223"/>
        <v>29013586.575399999</v>
      </c>
      <c r="P286" s="278">
        <f t="shared" si="224"/>
        <v>30803081.109711833</v>
      </c>
      <c r="Q286" s="75">
        <f t="shared" si="225"/>
        <v>29013586.575399999</v>
      </c>
      <c r="R286" s="278">
        <f t="shared" si="225"/>
        <v>30803081.109711833</v>
      </c>
      <c r="S286" s="278">
        <f t="shared" si="226"/>
        <v>32702947.751243506</v>
      </c>
      <c r="T286" s="278"/>
      <c r="U286" s="278">
        <f t="shared" si="227"/>
        <v>2182055057.8203177</v>
      </c>
      <c r="V286" s="278">
        <f t="shared" si="228"/>
        <v>2459524690.6405835</v>
      </c>
      <c r="W286" s="278">
        <f t="shared" si="229"/>
        <v>2611222791.7859998</v>
      </c>
      <c r="X286" s="75">
        <f t="shared" si="230"/>
        <v>2772277299.8740649</v>
      </c>
      <c r="Y286" s="75">
        <f t="shared" si="231"/>
        <v>2611222791.7859998</v>
      </c>
      <c r="Z286" s="278">
        <f t="shared" si="232"/>
        <v>2772277299.8740649</v>
      </c>
      <c r="AA286" s="278">
        <f t="shared" si="241"/>
        <v>2943265297.6119156</v>
      </c>
      <c r="AB286" s="278"/>
      <c r="AC286" s="216" t="str">
        <f t="shared" si="233"/>
        <v>BERTAHAP</v>
      </c>
      <c r="AD286" s="296">
        <f t="shared" si="234"/>
        <v>0</v>
      </c>
      <c r="AE286" s="297">
        <v>2</v>
      </c>
      <c r="AF286" s="298"/>
      <c r="AG286" s="278" t="e">
        <f>IF(AF286&gt;#REF!,"LB","KR")</f>
        <v>#REF!</v>
      </c>
      <c r="AH286" s="298">
        <f t="shared" si="249"/>
        <v>2400261000</v>
      </c>
      <c r="AI286" s="298">
        <f t="shared" si="249"/>
        <v>2705478000</v>
      </c>
      <c r="AJ286" s="298">
        <f t="shared" si="249"/>
        <v>2872346000</v>
      </c>
      <c r="AK286" s="299">
        <f t="shared" si="248"/>
        <v>3049506000</v>
      </c>
      <c r="AL286" s="299">
        <f t="shared" si="248"/>
        <v>2872346000</v>
      </c>
      <c r="AM286" s="298">
        <f t="shared" si="248"/>
        <v>3049506000</v>
      </c>
      <c r="AN286" s="298">
        <f t="shared" si="248"/>
        <v>3237592000</v>
      </c>
      <c r="AO286" s="26"/>
      <c r="AP286" s="26"/>
      <c r="AQ286" s="300">
        <f t="shared" si="235"/>
        <v>-1391487.189600002</v>
      </c>
      <c r="AR286" s="301"/>
      <c r="AS286" s="136"/>
      <c r="AT286" s="136"/>
      <c r="AU286" s="13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  <c r="BJ286" s="26"/>
      <c r="BK286" s="26"/>
      <c r="BL286" s="26"/>
      <c r="BM286" s="26"/>
      <c r="BN286" s="26"/>
      <c r="BO286" s="26"/>
      <c r="BP286" s="26"/>
      <c r="BQ286" s="26"/>
      <c r="BR286" s="26"/>
      <c r="BS286" s="346"/>
      <c r="BT286" s="26"/>
      <c r="BU286" s="26"/>
      <c r="BV286" s="301"/>
      <c r="BW286" s="26"/>
      <c r="BX286" s="26"/>
      <c r="BY286" s="26"/>
      <c r="BZ286" s="26"/>
      <c r="CA286" s="26"/>
      <c r="CB286" s="26"/>
      <c r="CC286" s="26"/>
      <c r="CD286" s="26"/>
      <c r="CE286" s="26"/>
      <c r="CF286" s="269">
        <f t="shared" si="242"/>
        <v>3044687000</v>
      </c>
      <c r="CG286" s="229">
        <f t="shared" si="242"/>
        <v>3232477000</v>
      </c>
      <c r="CH286" s="45">
        <f t="shared" si="236"/>
        <v>45670305</v>
      </c>
      <c r="CI286" s="45">
        <f t="shared" si="237"/>
        <v>32324770</v>
      </c>
      <c r="CJ286" s="48">
        <f t="shared" si="238"/>
        <v>71808650</v>
      </c>
      <c r="CK286" s="308">
        <f t="shared" si="239"/>
        <v>63531375</v>
      </c>
    </row>
    <row r="287" spans="1:89" x14ac:dyDescent="0.2">
      <c r="A287" s="3">
        <f t="shared" si="240"/>
        <v>248</v>
      </c>
      <c r="B287" s="288">
        <v>5</v>
      </c>
      <c r="C287" s="289" t="s">
        <v>191</v>
      </c>
      <c r="D287" s="290" t="s">
        <v>43</v>
      </c>
      <c r="E287" s="291"/>
      <c r="F287" s="267" t="s">
        <v>59</v>
      </c>
      <c r="G287" s="292">
        <f t="shared" si="216"/>
        <v>101</v>
      </c>
      <c r="H287" s="292">
        <f t="shared" si="217"/>
        <v>90</v>
      </c>
      <c r="I287" s="293">
        <f t="shared" si="218"/>
        <v>26966806</v>
      </c>
      <c r="J287" s="293">
        <f t="shared" si="219"/>
        <v>1</v>
      </c>
      <c r="K287" s="294">
        <f t="shared" si="220"/>
        <v>1.06</v>
      </c>
      <c r="L287" s="295">
        <f t="shared" si="247"/>
        <v>1.0149999999999999</v>
      </c>
      <c r="M287" s="278">
        <f t="shared" si="221"/>
        <v>24245056.198003531</v>
      </c>
      <c r="N287" s="278">
        <f t="shared" si="222"/>
        <v>27328052.118228704</v>
      </c>
      <c r="O287" s="278">
        <f t="shared" si="223"/>
        <v>29013586.575399999</v>
      </c>
      <c r="P287" s="278">
        <f t="shared" si="224"/>
        <v>30803081.109711833</v>
      </c>
      <c r="Q287" s="75">
        <f t="shared" si="225"/>
        <v>29013586.575399999</v>
      </c>
      <c r="R287" s="278">
        <f t="shared" si="225"/>
        <v>30803081.109711833</v>
      </c>
      <c r="S287" s="278">
        <f t="shared" si="226"/>
        <v>32702947.751243506</v>
      </c>
      <c r="T287" s="278"/>
      <c r="U287" s="278">
        <f t="shared" si="227"/>
        <v>2182055057.8203177</v>
      </c>
      <c r="V287" s="278">
        <f t="shared" si="228"/>
        <v>2459524690.6405835</v>
      </c>
      <c r="W287" s="278">
        <f t="shared" si="229"/>
        <v>2611222791.7859998</v>
      </c>
      <c r="X287" s="75">
        <f t="shared" si="230"/>
        <v>2772277299.8740649</v>
      </c>
      <c r="Y287" s="75">
        <f t="shared" si="231"/>
        <v>2611222791.7859998</v>
      </c>
      <c r="Z287" s="278">
        <f t="shared" si="232"/>
        <v>2772277299.8740649</v>
      </c>
      <c r="AA287" s="278">
        <f t="shared" si="241"/>
        <v>2943265297.6119156</v>
      </c>
      <c r="AB287" s="278"/>
      <c r="AC287" s="216" t="str">
        <f t="shared" si="233"/>
        <v>BERTAHAP</v>
      </c>
      <c r="AD287" s="296">
        <f t="shared" si="234"/>
        <v>0</v>
      </c>
      <c r="AE287" s="297">
        <v>2</v>
      </c>
      <c r="AF287" s="298"/>
      <c r="AG287" s="278" t="e">
        <f>IF(AF287&gt;#REF!,"LB","KR")</f>
        <v>#REF!</v>
      </c>
      <c r="AH287" s="298">
        <f t="shared" si="249"/>
        <v>2400261000</v>
      </c>
      <c r="AI287" s="298">
        <f t="shared" si="249"/>
        <v>2705478000</v>
      </c>
      <c r="AJ287" s="298">
        <f t="shared" si="249"/>
        <v>2872346000</v>
      </c>
      <c r="AK287" s="299">
        <f t="shared" si="248"/>
        <v>3049506000</v>
      </c>
      <c r="AL287" s="299">
        <f t="shared" si="248"/>
        <v>2872346000</v>
      </c>
      <c r="AM287" s="298">
        <f t="shared" si="248"/>
        <v>3049506000</v>
      </c>
      <c r="AN287" s="298">
        <f t="shared" si="248"/>
        <v>3237592000</v>
      </c>
      <c r="AO287" s="26"/>
      <c r="AP287" s="26"/>
      <c r="AQ287" s="300">
        <f t="shared" si="235"/>
        <v>-1391487.189600002</v>
      </c>
      <c r="AR287" s="301"/>
      <c r="AS287" s="136"/>
      <c r="AT287" s="136"/>
      <c r="AU287" s="13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  <c r="BJ287" s="26"/>
      <c r="BK287" s="26"/>
      <c r="BL287" s="26"/>
      <c r="BM287" s="26"/>
      <c r="BN287" s="26"/>
      <c r="BO287" s="26"/>
      <c r="BP287" s="26"/>
      <c r="BQ287" s="26"/>
      <c r="BR287" s="26"/>
      <c r="BS287" s="346"/>
      <c r="BT287" s="26"/>
      <c r="BU287" s="26"/>
      <c r="BV287" s="301"/>
      <c r="BW287" s="26"/>
      <c r="BX287" s="26"/>
      <c r="BY287" s="26"/>
      <c r="BZ287" s="26"/>
      <c r="CA287" s="26"/>
      <c r="CB287" s="26"/>
      <c r="CC287" s="26"/>
      <c r="CD287" s="26"/>
      <c r="CE287" s="26"/>
      <c r="CF287" s="269">
        <f t="shared" si="242"/>
        <v>3044687000</v>
      </c>
      <c r="CG287" s="229">
        <f t="shared" si="242"/>
        <v>3232477000</v>
      </c>
      <c r="CH287" s="45">
        <f t="shared" si="236"/>
        <v>45670305</v>
      </c>
      <c r="CI287" s="45">
        <f t="shared" si="237"/>
        <v>32324770</v>
      </c>
      <c r="CJ287" s="48">
        <f t="shared" si="238"/>
        <v>71808650</v>
      </c>
      <c r="CK287" s="308">
        <f t="shared" si="239"/>
        <v>63531375</v>
      </c>
    </row>
    <row r="288" spans="1:89" x14ac:dyDescent="0.2">
      <c r="A288" s="3">
        <f t="shared" si="240"/>
        <v>249</v>
      </c>
      <c r="B288" s="288">
        <v>6</v>
      </c>
      <c r="C288" s="289" t="s">
        <v>191</v>
      </c>
      <c r="D288" s="288">
        <v>11</v>
      </c>
      <c r="E288" s="291"/>
      <c r="F288" s="267" t="s">
        <v>61</v>
      </c>
      <c r="G288" s="292">
        <f t="shared" si="216"/>
        <v>101</v>
      </c>
      <c r="H288" s="292">
        <f t="shared" si="217"/>
        <v>90</v>
      </c>
      <c r="I288" s="293">
        <f t="shared" si="218"/>
        <v>26966806</v>
      </c>
      <c r="J288" s="293">
        <f t="shared" si="219"/>
        <v>1</v>
      </c>
      <c r="K288" s="294">
        <f t="shared" si="220"/>
        <v>1.06</v>
      </c>
      <c r="L288" s="295">
        <f t="shared" si="247"/>
        <v>1.0149999999999999</v>
      </c>
      <c r="M288" s="278">
        <f t="shared" si="221"/>
        <v>24245056.198003531</v>
      </c>
      <c r="N288" s="278">
        <f t="shared" si="222"/>
        <v>27328052.118228704</v>
      </c>
      <c r="O288" s="278">
        <f t="shared" si="223"/>
        <v>29013586.575399999</v>
      </c>
      <c r="P288" s="278">
        <f t="shared" si="224"/>
        <v>30803081.109711833</v>
      </c>
      <c r="Q288" s="75">
        <f t="shared" si="225"/>
        <v>29013586.575399999</v>
      </c>
      <c r="R288" s="278">
        <f t="shared" si="225"/>
        <v>30803081.109711833</v>
      </c>
      <c r="S288" s="278">
        <f t="shared" si="226"/>
        <v>32702947.751243506</v>
      </c>
      <c r="T288" s="278"/>
      <c r="U288" s="278">
        <f t="shared" si="227"/>
        <v>2182055057.8203177</v>
      </c>
      <c r="V288" s="278">
        <f t="shared" si="228"/>
        <v>2459524690.6405835</v>
      </c>
      <c r="W288" s="278">
        <f t="shared" si="229"/>
        <v>2611222791.7859998</v>
      </c>
      <c r="X288" s="75">
        <f t="shared" si="230"/>
        <v>2772277299.8740649</v>
      </c>
      <c r="Y288" s="75">
        <f t="shared" si="231"/>
        <v>2611222791.7859998</v>
      </c>
      <c r="Z288" s="278">
        <f t="shared" si="232"/>
        <v>2772277299.8740649</v>
      </c>
      <c r="AA288" s="278">
        <f t="shared" si="241"/>
        <v>2943265297.6119156</v>
      </c>
      <c r="AB288" s="278"/>
      <c r="AC288" s="216" t="str">
        <f t="shared" si="233"/>
        <v>BERTAHAP</v>
      </c>
      <c r="AD288" s="296">
        <f t="shared" si="234"/>
        <v>0</v>
      </c>
      <c r="AE288" s="297">
        <v>2</v>
      </c>
      <c r="AF288" s="298"/>
      <c r="AG288" s="278" t="e">
        <f>IF(AF288&gt;#REF!,"LB","KR")</f>
        <v>#REF!</v>
      </c>
      <c r="AH288" s="298">
        <f t="shared" si="249"/>
        <v>2400261000</v>
      </c>
      <c r="AI288" s="298">
        <f t="shared" si="249"/>
        <v>2705478000</v>
      </c>
      <c r="AJ288" s="298">
        <f t="shared" si="249"/>
        <v>2872346000</v>
      </c>
      <c r="AK288" s="299">
        <f t="shared" si="248"/>
        <v>3049506000</v>
      </c>
      <c r="AL288" s="299">
        <f t="shared" si="248"/>
        <v>2872346000</v>
      </c>
      <c r="AM288" s="298">
        <f t="shared" si="248"/>
        <v>3049506000</v>
      </c>
      <c r="AN288" s="298">
        <f t="shared" si="248"/>
        <v>3237592000</v>
      </c>
      <c r="AO288" s="26"/>
      <c r="AP288" s="26"/>
      <c r="AQ288" s="300">
        <f t="shared" si="235"/>
        <v>-1391487.189600002</v>
      </c>
      <c r="AR288" s="301"/>
      <c r="AS288" s="136"/>
      <c r="AT288" s="136"/>
      <c r="AU288" s="13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  <c r="BJ288" s="26"/>
      <c r="BK288" s="26"/>
      <c r="BL288" s="26"/>
      <c r="BM288" s="26"/>
      <c r="BN288" s="26"/>
      <c r="BO288" s="26"/>
      <c r="BP288" s="26"/>
      <c r="BQ288" s="26"/>
      <c r="BR288" s="26"/>
      <c r="BS288" s="346"/>
      <c r="BT288" s="26"/>
      <c r="BU288" s="26"/>
      <c r="BV288" s="301"/>
      <c r="BW288" s="26"/>
      <c r="BX288" s="26"/>
      <c r="BY288" s="26"/>
      <c r="BZ288" s="26"/>
      <c r="CA288" s="26"/>
      <c r="CB288" s="26"/>
      <c r="CC288" s="26"/>
      <c r="CD288" s="26"/>
      <c r="CE288" s="26"/>
      <c r="CF288" s="269">
        <f t="shared" si="242"/>
        <v>3044687000</v>
      </c>
      <c r="CG288" s="229">
        <f t="shared" si="242"/>
        <v>3232477000</v>
      </c>
      <c r="CH288" s="45">
        <f t="shared" si="236"/>
        <v>45670305</v>
      </c>
      <c r="CI288" s="45">
        <f t="shared" si="237"/>
        <v>32324770</v>
      </c>
      <c r="CJ288" s="48">
        <f t="shared" si="238"/>
        <v>71808650</v>
      </c>
      <c r="CK288" s="308">
        <f t="shared" si="239"/>
        <v>63531375</v>
      </c>
    </row>
    <row r="289" spans="1:89" x14ac:dyDescent="0.2">
      <c r="A289" s="3">
        <f t="shared" si="240"/>
        <v>250</v>
      </c>
      <c r="B289" s="288">
        <v>7</v>
      </c>
      <c r="C289" s="289" t="s">
        <v>191</v>
      </c>
      <c r="D289" s="288">
        <v>15</v>
      </c>
      <c r="E289" s="291"/>
      <c r="F289" s="267" t="s">
        <v>63</v>
      </c>
      <c r="G289" s="292">
        <f t="shared" si="216"/>
        <v>101</v>
      </c>
      <c r="H289" s="292">
        <f t="shared" si="217"/>
        <v>90</v>
      </c>
      <c r="I289" s="293">
        <f t="shared" si="218"/>
        <v>26966806</v>
      </c>
      <c r="J289" s="293">
        <f t="shared" si="219"/>
        <v>1</v>
      </c>
      <c r="K289" s="294">
        <f t="shared" si="220"/>
        <v>1.06</v>
      </c>
      <c r="L289" s="295">
        <f t="shared" si="247"/>
        <v>1.0149999999999999</v>
      </c>
      <c r="M289" s="278">
        <f t="shared" si="221"/>
        <v>24245056.198003531</v>
      </c>
      <c r="N289" s="278">
        <f t="shared" si="222"/>
        <v>27328052.118228704</v>
      </c>
      <c r="O289" s="278">
        <f t="shared" si="223"/>
        <v>29013586.575399999</v>
      </c>
      <c r="P289" s="278">
        <f t="shared" si="224"/>
        <v>30803081.109711833</v>
      </c>
      <c r="Q289" s="75">
        <f t="shared" si="225"/>
        <v>29013586.575399999</v>
      </c>
      <c r="R289" s="278">
        <f t="shared" si="225"/>
        <v>30803081.109711833</v>
      </c>
      <c r="S289" s="278">
        <f t="shared" si="226"/>
        <v>32702947.751243506</v>
      </c>
      <c r="T289" s="278"/>
      <c r="U289" s="278">
        <f t="shared" si="227"/>
        <v>2182055057.8203177</v>
      </c>
      <c r="V289" s="278">
        <f t="shared" si="228"/>
        <v>2459524690.6405835</v>
      </c>
      <c r="W289" s="278">
        <f t="shared" si="229"/>
        <v>2611222791.7859998</v>
      </c>
      <c r="X289" s="75">
        <f t="shared" si="230"/>
        <v>2772277299.8740649</v>
      </c>
      <c r="Y289" s="75">
        <f t="shared" si="231"/>
        <v>2611222791.7859998</v>
      </c>
      <c r="Z289" s="278">
        <f t="shared" si="232"/>
        <v>2772277299.8740649</v>
      </c>
      <c r="AA289" s="278">
        <f t="shared" si="241"/>
        <v>2943265297.6119156</v>
      </c>
      <c r="AB289" s="278"/>
      <c r="AC289" s="216" t="str">
        <f t="shared" si="233"/>
        <v>BERTAHAP</v>
      </c>
      <c r="AD289" s="296">
        <f t="shared" si="234"/>
        <v>0</v>
      </c>
      <c r="AE289" s="297">
        <v>2</v>
      </c>
      <c r="AF289" s="298"/>
      <c r="AG289" s="278" t="e">
        <f>IF(AF289&gt;#REF!,"LB","KR")</f>
        <v>#REF!</v>
      </c>
      <c r="AH289" s="298">
        <f t="shared" si="249"/>
        <v>2400261000</v>
      </c>
      <c r="AI289" s="298">
        <f t="shared" si="249"/>
        <v>2705478000</v>
      </c>
      <c r="AJ289" s="298">
        <f t="shared" si="249"/>
        <v>2872346000</v>
      </c>
      <c r="AK289" s="299">
        <f t="shared" si="248"/>
        <v>3049506000</v>
      </c>
      <c r="AL289" s="299">
        <f t="shared" si="248"/>
        <v>2872346000</v>
      </c>
      <c r="AM289" s="298">
        <f t="shared" si="248"/>
        <v>3049506000</v>
      </c>
      <c r="AN289" s="298">
        <f t="shared" si="248"/>
        <v>3237592000</v>
      </c>
      <c r="AO289" s="26"/>
      <c r="AP289" s="26"/>
      <c r="AQ289" s="300">
        <f t="shared" si="235"/>
        <v>-1391487.189600002</v>
      </c>
      <c r="AR289" s="301"/>
      <c r="AS289" s="136"/>
      <c r="AT289" s="136"/>
      <c r="AU289" s="13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  <c r="BJ289" s="26"/>
      <c r="BK289" s="26"/>
      <c r="BL289" s="26"/>
      <c r="BM289" s="26"/>
      <c r="BN289" s="26"/>
      <c r="BO289" s="26"/>
      <c r="BP289" s="26"/>
      <c r="BQ289" s="26"/>
      <c r="BR289" s="26"/>
      <c r="BS289" s="346"/>
      <c r="BT289" s="26"/>
      <c r="BU289" s="26"/>
      <c r="BV289" s="301"/>
      <c r="BW289" s="26"/>
      <c r="BX289" s="26"/>
      <c r="BY289" s="26"/>
      <c r="BZ289" s="26"/>
      <c r="CA289" s="26"/>
      <c r="CB289" s="26"/>
      <c r="CC289" s="26"/>
      <c r="CD289" s="26"/>
      <c r="CE289" s="26"/>
      <c r="CF289" s="269">
        <f t="shared" si="242"/>
        <v>3044687000</v>
      </c>
      <c r="CG289" s="229">
        <f t="shared" si="242"/>
        <v>3232477000</v>
      </c>
      <c r="CH289" s="45">
        <f t="shared" si="236"/>
        <v>45670305</v>
      </c>
      <c r="CI289" s="45">
        <f t="shared" si="237"/>
        <v>32324770</v>
      </c>
      <c r="CJ289" s="48">
        <f t="shared" si="238"/>
        <v>71808650</v>
      </c>
      <c r="CK289" s="308">
        <f t="shared" si="239"/>
        <v>63531375</v>
      </c>
    </row>
    <row r="290" spans="1:89" x14ac:dyDescent="0.2">
      <c r="A290" s="3">
        <f t="shared" si="240"/>
        <v>251</v>
      </c>
      <c r="B290" s="288">
        <v>8</v>
      </c>
      <c r="C290" s="289" t="s">
        <v>191</v>
      </c>
      <c r="D290" s="288">
        <v>17</v>
      </c>
      <c r="E290" s="291"/>
      <c r="F290" s="267" t="s">
        <v>66</v>
      </c>
      <c r="G290" s="292">
        <f t="shared" si="216"/>
        <v>85</v>
      </c>
      <c r="H290" s="292">
        <f t="shared" si="217"/>
        <v>74</v>
      </c>
      <c r="I290" s="293">
        <f t="shared" si="218"/>
        <v>26966806</v>
      </c>
      <c r="J290" s="293">
        <f t="shared" si="219"/>
        <v>1</v>
      </c>
      <c r="K290" s="294">
        <f t="shared" si="220"/>
        <v>1.06</v>
      </c>
      <c r="L290" s="295">
        <f t="shared" si="247"/>
        <v>1.0149999999999999</v>
      </c>
      <c r="M290" s="278">
        <f t="shared" si="221"/>
        <v>24245056.198003531</v>
      </c>
      <c r="N290" s="278">
        <f t="shared" si="222"/>
        <v>27328052.118228704</v>
      </c>
      <c r="O290" s="278">
        <f t="shared" si="223"/>
        <v>29013586.575399999</v>
      </c>
      <c r="P290" s="278">
        <f t="shared" si="224"/>
        <v>30803081.109711833</v>
      </c>
      <c r="Q290" s="75">
        <f t="shared" si="225"/>
        <v>29013586.575399999</v>
      </c>
      <c r="R290" s="278">
        <f t="shared" si="225"/>
        <v>30803081.109711833</v>
      </c>
      <c r="S290" s="278">
        <f t="shared" si="226"/>
        <v>32702947.751243506</v>
      </c>
      <c r="T290" s="278"/>
      <c r="U290" s="278">
        <f t="shared" si="227"/>
        <v>1794134158.6522613</v>
      </c>
      <c r="V290" s="278">
        <f t="shared" si="228"/>
        <v>2022275856.748924</v>
      </c>
      <c r="W290" s="278">
        <f t="shared" si="229"/>
        <v>2147005406.5795999</v>
      </c>
      <c r="X290" s="75">
        <f t="shared" si="230"/>
        <v>2279428002.1186757</v>
      </c>
      <c r="Y290" s="75">
        <f t="shared" si="231"/>
        <v>2147005406.5795999</v>
      </c>
      <c r="Z290" s="278">
        <f t="shared" si="232"/>
        <v>2279428002.1186757</v>
      </c>
      <c r="AA290" s="278">
        <f t="shared" si="241"/>
        <v>2420018133.5920196</v>
      </c>
      <c r="AB290" s="278"/>
      <c r="AC290" s="216" t="str">
        <f t="shared" si="233"/>
        <v>BERTAHAP</v>
      </c>
      <c r="AD290" s="296">
        <f t="shared" si="234"/>
        <v>0</v>
      </c>
      <c r="AE290" s="297">
        <v>2</v>
      </c>
      <c r="AF290" s="298"/>
      <c r="AG290" s="278" t="e">
        <f>IF(AF290&gt;#REF!,"LB","KR")</f>
        <v>#REF!</v>
      </c>
      <c r="AH290" s="298">
        <f t="shared" si="249"/>
        <v>1973548000</v>
      </c>
      <c r="AI290" s="298">
        <f t="shared" si="249"/>
        <v>2224504000</v>
      </c>
      <c r="AJ290" s="298">
        <f t="shared" si="249"/>
        <v>2361706000</v>
      </c>
      <c r="AK290" s="299">
        <f t="shared" si="248"/>
        <v>2507371000</v>
      </c>
      <c r="AL290" s="299">
        <f t="shared" si="248"/>
        <v>2361706000</v>
      </c>
      <c r="AM290" s="298">
        <f t="shared" si="248"/>
        <v>2507371000</v>
      </c>
      <c r="AN290" s="298">
        <f t="shared" si="248"/>
        <v>2662020000</v>
      </c>
      <c r="AO290" s="26"/>
      <c r="AP290" s="26"/>
      <c r="AQ290" s="300">
        <f t="shared" si="235"/>
        <v>-1391487.189600002</v>
      </c>
      <c r="AR290" s="301"/>
      <c r="AS290" s="136"/>
      <c r="AT290" s="136"/>
      <c r="AU290" s="13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  <c r="BJ290" s="26"/>
      <c r="BK290" s="26"/>
      <c r="BL290" s="26"/>
      <c r="BM290" s="26"/>
      <c r="BN290" s="26"/>
      <c r="BO290" s="26"/>
      <c r="BP290" s="26"/>
      <c r="BQ290" s="26"/>
      <c r="BR290" s="26"/>
      <c r="BS290" s="346"/>
      <c r="BT290" s="26"/>
      <c r="BU290" s="26"/>
      <c r="BV290" s="301"/>
      <c r="BW290" s="26"/>
      <c r="BX290" s="26"/>
      <c r="BY290" s="26"/>
      <c r="BZ290" s="26"/>
      <c r="CA290" s="26"/>
      <c r="CB290" s="26"/>
      <c r="CC290" s="26"/>
      <c r="CD290" s="26"/>
      <c r="CE290" s="26"/>
      <c r="CF290" s="269">
        <f t="shared" si="242"/>
        <v>2503409000</v>
      </c>
      <c r="CG290" s="229">
        <f t="shared" si="242"/>
        <v>2657814000</v>
      </c>
      <c r="CH290" s="45">
        <f t="shared" si="236"/>
        <v>37551135</v>
      </c>
      <c r="CI290" s="45">
        <f t="shared" si="237"/>
        <v>26578140</v>
      </c>
      <c r="CJ290" s="48">
        <f t="shared" si="238"/>
        <v>59042650</v>
      </c>
      <c r="CK290" s="308">
        <f t="shared" si="239"/>
        <v>52236895.833333336</v>
      </c>
    </row>
    <row r="291" spans="1:89" x14ac:dyDescent="0.2">
      <c r="A291" s="3">
        <f t="shared" si="240"/>
        <v>252</v>
      </c>
      <c r="B291" s="288">
        <v>9</v>
      </c>
      <c r="C291" s="289" t="s">
        <v>191</v>
      </c>
      <c r="D291" s="288">
        <v>19</v>
      </c>
      <c r="E291" s="291"/>
      <c r="F291" s="267" t="s">
        <v>77</v>
      </c>
      <c r="G291" s="292">
        <f t="shared" si="216"/>
        <v>138</v>
      </c>
      <c r="H291" s="292">
        <f t="shared" si="217"/>
        <v>120</v>
      </c>
      <c r="I291" s="293">
        <f t="shared" si="218"/>
        <v>26966806</v>
      </c>
      <c r="J291" s="293">
        <f t="shared" si="219"/>
        <v>1</v>
      </c>
      <c r="K291" s="294">
        <f t="shared" si="220"/>
        <v>1.06</v>
      </c>
      <c r="L291" s="295">
        <f t="shared" si="247"/>
        <v>1.0149999999999999</v>
      </c>
      <c r="M291" s="278">
        <f t="shared" si="221"/>
        <v>24245056.198003531</v>
      </c>
      <c r="N291" s="278">
        <f t="shared" si="222"/>
        <v>27328052.118228704</v>
      </c>
      <c r="O291" s="278">
        <f t="shared" si="223"/>
        <v>29013586.575399999</v>
      </c>
      <c r="P291" s="278">
        <f t="shared" si="224"/>
        <v>30803081.109711833</v>
      </c>
      <c r="Q291" s="75">
        <f t="shared" si="225"/>
        <v>29013586.575399999</v>
      </c>
      <c r="R291" s="278">
        <f t="shared" si="225"/>
        <v>30803081.109711833</v>
      </c>
      <c r="S291" s="278">
        <f t="shared" si="226"/>
        <v>32702947.751243506</v>
      </c>
      <c r="T291" s="278"/>
      <c r="U291" s="278">
        <f t="shared" si="227"/>
        <v>2909406743.7604237</v>
      </c>
      <c r="V291" s="278">
        <f t="shared" si="228"/>
        <v>3279366254.1874447</v>
      </c>
      <c r="W291" s="278">
        <f t="shared" si="229"/>
        <v>3481630389.0479999</v>
      </c>
      <c r="X291" s="75">
        <f t="shared" si="230"/>
        <v>3696369733.1654201</v>
      </c>
      <c r="Y291" s="75">
        <f t="shared" si="231"/>
        <v>3481630389.0479999</v>
      </c>
      <c r="Z291" s="278">
        <f t="shared" si="232"/>
        <v>3696369733.1654201</v>
      </c>
      <c r="AA291" s="278">
        <f t="shared" si="241"/>
        <v>3924353730.1492205</v>
      </c>
      <c r="AB291" s="278"/>
      <c r="AC291" s="216" t="str">
        <f t="shared" si="233"/>
        <v>BERTAHAP</v>
      </c>
      <c r="AD291" s="296">
        <f t="shared" si="234"/>
        <v>0</v>
      </c>
      <c r="AE291" s="297">
        <v>2</v>
      </c>
      <c r="AF291" s="298"/>
      <c r="AG291" s="278" t="e">
        <f>IF(AF291&gt;#REF!,"LB","KR")</f>
        <v>#REF!</v>
      </c>
      <c r="AH291" s="298">
        <f t="shared" si="249"/>
        <v>3200348000</v>
      </c>
      <c r="AI291" s="298">
        <f t="shared" si="249"/>
        <v>3607303000</v>
      </c>
      <c r="AJ291" s="298">
        <f t="shared" si="249"/>
        <v>3829794000</v>
      </c>
      <c r="AK291" s="299">
        <f t="shared" si="248"/>
        <v>4066007000</v>
      </c>
      <c r="AL291" s="299">
        <f t="shared" si="248"/>
        <v>3829794000</v>
      </c>
      <c r="AM291" s="298">
        <f t="shared" si="248"/>
        <v>4066007000</v>
      </c>
      <c r="AN291" s="298">
        <f t="shared" si="248"/>
        <v>4316790000</v>
      </c>
      <c r="AO291" s="26"/>
      <c r="AP291" s="26"/>
      <c r="AQ291" s="300">
        <f t="shared" si="235"/>
        <v>-1391487.189600002</v>
      </c>
      <c r="AR291" s="301"/>
      <c r="AS291" s="136"/>
      <c r="AT291" s="136"/>
      <c r="AU291" s="13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  <c r="BJ291" s="26"/>
      <c r="BK291" s="26"/>
      <c r="BL291" s="26"/>
      <c r="BM291" s="26"/>
      <c r="BN291" s="26"/>
      <c r="BO291" s="26"/>
      <c r="BP291" s="26"/>
      <c r="BQ291" s="26"/>
      <c r="BR291" s="26"/>
      <c r="BS291" s="346"/>
      <c r="BT291" s="26"/>
      <c r="BU291" s="26"/>
      <c r="BV291" s="301"/>
      <c r="BW291" s="26"/>
      <c r="BX291" s="26"/>
      <c r="BY291" s="26"/>
      <c r="BZ291" s="26"/>
      <c r="CA291" s="26"/>
      <c r="CB291" s="26"/>
      <c r="CC291" s="26"/>
      <c r="CD291" s="26"/>
      <c r="CE291" s="26"/>
      <c r="CF291" s="269">
        <f t="shared" si="242"/>
        <v>4059582000</v>
      </c>
      <c r="CG291" s="229">
        <f t="shared" si="242"/>
        <v>4309968000</v>
      </c>
      <c r="CH291" s="45">
        <f t="shared" si="236"/>
        <v>60893730</v>
      </c>
      <c r="CI291" s="45">
        <f t="shared" si="237"/>
        <v>43099680</v>
      </c>
      <c r="CJ291" s="48">
        <f t="shared" si="238"/>
        <v>95744850</v>
      </c>
      <c r="CK291" s="308">
        <f t="shared" si="239"/>
        <v>84708479.166666672</v>
      </c>
    </row>
    <row r="292" spans="1:89" x14ac:dyDescent="0.2">
      <c r="A292" s="3">
        <f t="shared" si="240"/>
        <v>253</v>
      </c>
      <c r="B292" s="288">
        <v>10</v>
      </c>
      <c r="C292" s="289" t="s">
        <v>191</v>
      </c>
      <c r="D292" s="288">
        <v>21</v>
      </c>
      <c r="E292" s="291"/>
      <c r="F292" s="267" t="s">
        <v>83</v>
      </c>
      <c r="G292" s="292">
        <f t="shared" si="216"/>
        <v>132</v>
      </c>
      <c r="H292" s="292">
        <f t="shared" si="217"/>
        <v>112</v>
      </c>
      <c r="I292" s="293">
        <f t="shared" si="218"/>
        <v>26966806</v>
      </c>
      <c r="J292" s="293">
        <f t="shared" si="219"/>
        <v>3</v>
      </c>
      <c r="K292" s="294">
        <f t="shared" si="220"/>
        <v>1.1000000000000001</v>
      </c>
      <c r="L292" s="295">
        <f t="shared" si="247"/>
        <v>1.0149999999999999</v>
      </c>
      <c r="M292" s="278">
        <f t="shared" si="221"/>
        <v>25159963.979060266</v>
      </c>
      <c r="N292" s="278">
        <f t="shared" si="222"/>
        <v>28359299.367973182</v>
      </c>
      <c r="O292" s="278">
        <f t="shared" si="223"/>
        <v>30108438.899</v>
      </c>
      <c r="P292" s="278">
        <f t="shared" si="224"/>
        <v>31965461.528946243</v>
      </c>
      <c r="Q292" s="75">
        <f t="shared" si="225"/>
        <v>30108438.899</v>
      </c>
      <c r="R292" s="278">
        <f t="shared" si="225"/>
        <v>31965461.528946243</v>
      </c>
      <c r="S292" s="278">
        <f t="shared" si="226"/>
        <v>33937021.251290433</v>
      </c>
      <c r="T292" s="278"/>
      <c r="U292" s="278">
        <f t="shared" si="227"/>
        <v>2817915965.6547499</v>
      </c>
      <c r="V292" s="278">
        <f t="shared" si="228"/>
        <v>3176241529.2129965</v>
      </c>
      <c r="W292" s="278">
        <f t="shared" si="229"/>
        <v>3372145156.6880002</v>
      </c>
      <c r="X292" s="75">
        <f t="shared" si="230"/>
        <v>3580131691.2419791</v>
      </c>
      <c r="Y292" s="75">
        <f t="shared" si="231"/>
        <v>3372145156.6880002</v>
      </c>
      <c r="Z292" s="278">
        <f t="shared" si="232"/>
        <v>3580131691.2419791</v>
      </c>
      <c r="AA292" s="278">
        <f t="shared" si="241"/>
        <v>3800946380.1445284</v>
      </c>
      <c r="AB292" s="278"/>
      <c r="AC292" s="216" t="str">
        <f t="shared" si="233"/>
        <v>BERTAHAP</v>
      </c>
      <c r="AD292" s="296">
        <f t="shared" si="234"/>
        <v>0</v>
      </c>
      <c r="AE292" s="297">
        <v>2</v>
      </c>
      <c r="AF292" s="298"/>
      <c r="AG292" s="278" t="e">
        <f>IF(AF292&gt;#REF!,"LB","KR")</f>
        <v>#REF!</v>
      </c>
      <c r="AH292" s="298">
        <f t="shared" si="249"/>
        <v>3099708000</v>
      </c>
      <c r="AI292" s="298">
        <f t="shared" si="249"/>
        <v>3493866000</v>
      </c>
      <c r="AJ292" s="298">
        <f t="shared" si="249"/>
        <v>3709360000</v>
      </c>
      <c r="AK292" s="299">
        <f t="shared" si="248"/>
        <v>3938145000</v>
      </c>
      <c r="AL292" s="299">
        <f t="shared" si="248"/>
        <v>3709360000</v>
      </c>
      <c r="AM292" s="298">
        <f t="shared" si="248"/>
        <v>3938145000</v>
      </c>
      <c r="AN292" s="298">
        <f t="shared" si="248"/>
        <v>4181042000</v>
      </c>
      <c r="AO292" s="26"/>
      <c r="AP292" s="26"/>
      <c r="AQ292" s="300">
        <f t="shared" si="235"/>
        <v>-296634.86600000039</v>
      </c>
      <c r="AR292" s="301"/>
      <c r="AS292" s="136"/>
      <c r="AT292" s="136"/>
      <c r="AU292" s="13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  <c r="BJ292" s="26"/>
      <c r="BK292" s="26"/>
      <c r="BL292" s="26"/>
      <c r="BM292" s="26"/>
      <c r="BN292" s="26"/>
      <c r="BO292" s="26"/>
      <c r="BP292" s="26"/>
      <c r="BQ292" s="26"/>
      <c r="BR292" s="26"/>
      <c r="BS292" s="346"/>
      <c r="BT292" s="26"/>
      <c r="BU292" s="26"/>
      <c r="BV292" s="301"/>
      <c r="BW292" s="26"/>
      <c r="BX292" s="26"/>
      <c r="BY292" s="26"/>
      <c r="BZ292" s="26"/>
      <c r="CA292" s="26"/>
      <c r="CB292" s="26"/>
      <c r="CC292" s="26"/>
      <c r="CD292" s="26"/>
      <c r="CE292" s="26"/>
      <c r="CF292" s="269">
        <f t="shared" si="242"/>
        <v>3931922000</v>
      </c>
      <c r="CG292" s="229">
        <f t="shared" si="242"/>
        <v>4174434000</v>
      </c>
      <c r="CH292" s="45">
        <f t="shared" si="236"/>
        <v>58978830</v>
      </c>
      <c r="CI292" s="45">
        <f t="shared" si="237"/>
        <v>41744340</v>
      </c>
      <c r="CJ292" s="48">
        <f t="shared" si="238"/>
        <v>92734000</v>
      </c>
      <c r="CK292" s="308">
        <f t="shared" si="239"/>
        <v>82044687.5</v>
      </c>
    </row>
    <row r="293" spans="1:89" x14ac:dyDescent="0.2">
      <c r="A293" s="3">
        <f t="shared" si="240"/>
        <v>254</v>
      </c>
      <c r="B293" s="288">
        <v>1</v>
      </c>
      <c r="C293" s="289" t="s">
        <v>192</v>
      </c>
      <c r="D293" s="290" t="s">
        <v>18</v>
      </c>
      <c r="E293" s="291"/>
      <c r="F293" s="267" t="s">
        <v>71</v>
      </c>
      <c r="G293" s="292">
        <f t="shared" si="216"/>
        <v>175</v>
      </c>
      <c r="H293" s="292">
        <f t="shared" si="217"/>
        <v>156</v>
      </c>
      <c r="I293" s="293">
        <f t="shared" si="218"/>
        <v>26966806</v>
      </c>
      <c r="J293" s="293">
        <f t="shared" si="219"/>
        <v>5</v>
      </c>
      <c r="K293" s="294">
        <f t="shared" si="220"/>
        <v>1.08</v>
      </c>
      <c r="L293" s="295">
        <f t="shared" si="247"/>
        <v>1.0149999999999999</v>
      </c>
      <c r="M293" s="278">
        <f t="shared" si="221"/>
        <v>24702510.0885319</v>
      </c>
      <c r="N293" s="278">
        <f t="shared" si="222"/>
        <v>27843675.743100945</v>
      </c>
      <c r="O293" s="278">
        <f t="shared" si="223"/>
        <v>29561012.737199999</v>
      </c>
      <c r="P293" s="278">
        <f t="shared" si="224"/>
        <v>31384271.319329038</v>
      </c>
      <c r="Q293" s="75">
        <f t="shared" si="225"/>
        <v>29561012.737199999</v>
      </c>
      <c r="R293" s="278">
        <f t="shared" si="225"/>
        <v>31384271.319329038</v>
      </c>
      <c r="S293" s="278">
        <f t="shared" si="226"/>
        <v>33319984.501266968</v>
      </c>
      <c r="T293" s="278"/>
      <c r="U293" s="278">
        <f t="shared" si="227"/>
        <v>3853591573.8109765</v>
      </c>
      <c r="V293" s="278">
        <f t="shared" si="228"/>
        <v>4343613415.9237471</v>
      </c>
      <c r="W293" s="278">
        <f t="shared" si="229"/>
        <v>4611517987.0031996</v>
      </c>
      <c r="X293" s="75">
        <f t="shared" si="230"/>
        <v>4895946325.8153296</v>
      </c>
      <c r="Y293" s="75">
        <f t="shared" si="231"/>
        <v>4611517987.0031996</v>
      </c>
      <c r="Z293" s="278">
        <f t="shared" si="232"/>
        <v>4895946325.8153296</v>
      </c>
      <c r="AA293" s="278">
        <f t="shared" si="241"/>
        <v>5197917582.1976471</v>
      </c>
      <c r="AB293" s="278"/>
      <c r="AC293" s="216" t="str">
        <f t="shared" si="233"/>
        <v>BERTAHAP</v>
      </c>
      <c r="AD293" s="296">
        <f t="shared" si="234"/>
        <v>0</v>
      </c>
      <c r="AE293" s="297">
        <v>2</v>
      </c>
      <c r="AF293" s="298"/>
      <c r="AG293" s="278" t="e">
        <f>IF(AF293&gt;#REF!,"LB","KR")</f>
        <v>#REF!</v>
      </c>
      <c r="AH293" s="298">
        <f t="shared" si="249"/>
        <v>4238951000</v>
      </c>
      <c r="AI293" s="298">
        <f t="shared" si="249"/>
        <v>4777975000</v>
      </c>
      <c r="AJ293" s="298">
        <f t="shared" si="249"/>
        <v>5072670000</v>
      </c>
      <c r="AK293" s="299">
        <f t="shared" si="248"/>
        <v>5385541000</v>
      </c>
      <c r="AL293" s="299">
        <f t="shared" si="248"/>
        <v>5072670000</v>
      </c>
      <c r="AM293" s="298">
        <f t="shared" si="248"/>
        <v>5385541000</v>
      </c>
      <c r="AN293" s="298">
        <f t="shared" si="248"/>
        <v>5717710000</v>
      </c>
      <c r="AO293" s="26"/>
      <c r="AP293" s="26"/>
      <c r="AQ293" s="300">
        <f t="shared" si="235"/>
        <v>-844061.0278000012</v>
      </c>
      <c r="AR293" s="301"/>
      <c r="AS293" s="136"/>
      <c r="AT293" s="136"/>
      <c r="AU293" s="13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  <c r="BJ293" s="26"/>
      <c r="BK293" s="26"/>
      <c r="BL293" s="26"/>
      <c r="BM293" s="26"/>
      <c r="BN293" s="26"/>
      <c r="BO293" s="26"/>
      <c r="BP293" s="26"/>
      <c r="BQ293" s="26"/>
      <c r="BR293" s="26"/>
      <c r="BS293" s="346"/>
      <c r="BT293" s="26"/>
      <c r="BU293" s="26"/>
      <c r="BV293" s="301"/>
      <c r="BW293" s="26"/>
      <c r="BX293" s="26"/>
      <c r="BY293" s="26"/>
      <c r="BZ293" s="26"/>
      <c r="CA293" s="26"/>
      <c r="CB293" s="26"/>
      <c r="CC293" s="26"/>
      <c r="CD293" s="26"/>
      <c r="CE293" s="26"/>
      <c r="CF293" s="269">
        <f t="shared" si="242"/>
        <v>5377031000</v>
      </c>
      <c r="CG293" s="229">
        <f t="shared" si="242"/>
        <v>5708674000</v>
      </c>
      <c r="CH293" s="45">
        <f t="shared" si="236"/>
        <v>80655465</v>
      </c>
      <c r="CI293" s="45">
        <f t="shared" si="237"/>
        <v>57086740</v>
      </c>
      <c r="CJ293" s="48">
        <f t="shared" si="238"/>
        <v>126816750</v>
      </c>
      <c r="CK293" s="308">
        <f t="shared" si="239"/>
        <v>112198770.83333333</v>
      </c>
    </row>
    <row r="294" spans="1:89" x14ac:dyDescent="0.2">
      <c r="A294" s="3">
        <f t="shared" si="240"/>
        <v>255</v>
      </c>
      <c r="B294" s="288">
        <v>2</v>
      </c>
      <c r="C294" s="289" t="s">
        <v>192</v>
      </c>
      <c r="D294" s="290" t="s">
        <v>28</v>
      </c>
      <c r="E294" s="291"/>
      <c r="F294" s="267" t="s">
        <v>73</v>
      </c>
      <c r="G294" s="292">
        <f t="shared" si="216"/>
        <v>85</v>
      </c>
      <c r="H294" s="292">
        <f t="shared" si="217"/>
        <v>74</v>
      </c>
      <c r="I294" s="293">
        <f t="shared" si="218"/>
        <v>26966806</v>
      </c>
      <c r="J294" s="293">
        <f t="shared" si="219"/>
        <v>1</v>
      </c>
      <c r="K294" s="294">
        <f t="shared" si="220"/>
        <v>1.06</v>
      </c>
      <c r="L294" s="295">
        <f t="shared" si="247"/>
        <v>1.0149999999999999</v>
      </c>
      <c r="M294" s="278">
        <f t="shared" si="221"/>
        <v>24245056.198003531</v>
      </c>
      <c r="N294" s="278">
        <f t="shared" si="222"/>
        <v>27328052.118228704</v>
      </c>
      <c r="O294" s="278">
        <f t="shared" si="223"/>
        <v>29013586.575399999</v>
      </c>
      <c r="P294" s="278">
        <f t="shared" si="224"/>
        <v>30803081.109711833</v>
      </c>
      <c r="Q294" s="75">
        <f t="shared" si="225"/>
        <v>29013586.575399999</v>
      </c>
      <c r="R294" s="278">
        <f t="shared" si="225"/>
        <v>30803081.109711833</v>
      </c>
      <c r="S294" s="278">
        <f t="shared" si="226"/>
        <v>32702947.751243506</v>
      </c>
      <c r="T294" s="278"/>
      <c r="U294" s="278">
        <f t="shared" si="227"/>
        <v>1794134158.6522613</v>
      </c>
      <c r="V294" s="278">
        <f t="shared" si="228"/>
        <v>2022275856.748924</v>
      </c>
      <c r="W294" s="278">
        <f t="shared" si="229"/>
        <v>2147005406.5795999</v>
      </c>
      <c r="X294" s="75">
        <f t="shared" si="230"/>
        <v>2279428002.1186757</v>
      </c>
      <c r="Y294" s="75">
        <f t="shared" si="231"/>
        <v>2147005406.5795999</v>
      </c>
      <c r="Z294" s="278">
        <f t="shared" si="232"/>
        <v>2279428002.1186757</v>
      </c>
      <c r="AA294" s="278">
        <f t="shared" si="241"/>
        <v>2420018133.5920196</v>
      </c>
      <c r="AB294" s="278"/>
      <c r="AC294" s="216" t="str">
        <f t="shared" si="233"/>
        <v>BERTAHAP</v>
      </c>
      <c r="AD294" s="296">
        <f t="shared" si="234"/>
        <v>0</v>
      </c>
      <c r="AE294" s="297">
        <v>2</v>
      </c>
      <c r="AF294" s="298"/>
      <c r="AG294" s="278" t="e">
        <f>IF(AF294&gt;#REF!,"LB","KR")</f>
        <v>#REF!</v>
      </c>
      <c r="AH294" s="298">
        <f t="shared" si="249"/>
        <v>1973548000</v>
      </c>
      <c r="AI294" s="298">
        <f t="shared" si="249"/>
        <v>2224504000</v>
      </c>
      <c r="AJ294" s="298">
        <f t="shared" si="249"/>
        <v>2361706000</v>
      </c>
      <c r="AK294" s="299">
        <f t="shared" si="248"/>
        <v>2507371000</v>
      </c>
      <c r="AL294" s="299">
        <f t="shared" si="248"/>
        <v>2361706000</v>
      </c>
      <c r="AM294" s="298">
        <f t="shared" si="248"/>
        <v>2507371000</v>
      </c>
      <c r="AN294" s="298">
        <f t="shared" si="248"/>
        <v>2662020000</v>
      </c>
      <c r="AO294" s="26"/>
      <c r="AP294" s="26"/>
      <c r="AQ294" s="300">
        <f t="shared" si="235"/>
        <v>-1391487.189600002</v>
      </c>
      <c r="AR294" s="301"/>
      <c r="AS294" s="136"/>
      <c r="AT294" s="136"/>
      <c r="AU294" s="13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  <c r="BJ294" s="26"/>
      <c r="BK294" s="26"/>
      <c r="BL294" s="26"/>
      <c r="BM294" s="26"/>
      <c r="BN294" s="26"/>
      <c r="BO294" s="26"/>
      <c r="BP294" s="26"/>
      <c r="BQ294" s="26"/>
      <c r="BR294" s="26"/>
      <c r="BS294" s="346"/>
      <c r="BT294" s="26"/>
      <c r="BU294" s="26"/>
      <c r="BV294" s="301"/>
      <c r="BW294" s="26"/>
      <c r="BX294" s="26"/>
      <c r="BY294" s="26"/>
      <c r="BZ294" s="26"/>
      <c r="CA294" s="26"/>
      <c r="CB294" s="26"/>
      <c r="CC294" s="26"/>
      <c r="CD294" s="26"/>
      <c r="CE294" s="26"/>
      <c r="CF294" s="269">
        <f t="shared" si="242"/>
        <v>2503409000</v>
      </c>
      <c r="CG294" s="229">
        <f t="shared" si="242"/>
        <v>2657814000</v>
      </c>
      <c r="CH294" s="45">
        <f t="shared" si="236"/>
        <v>37551135</v>
      </c>
      <c r="CI294" s="45">
        <f t="shared" si="237"/>
        <v>26578140</v>
      </c>
      <c r="CJ294" s="48">
        <f t="shared" si="238"/>
        <v>59042650</v>
      </c>
      <c r="CK294" s="308">
        <f t="shared" si="239"/>
        <v>52236895.833333336</v>
      </c>
    </row>
    <row r="295" spans="1:89" x14ac:dyDescent="0.2">
      <c r="A295" s="3">
        <f t="shared" si="240"/>
        <v>256</v>
      </c>
      <c r="B295" s="288">
        <v>3</v>
      </c>
      <c r="C295" s="289" t="s">
        <v>192</v>
      </c>
      <c r="D295" s="290" t="s">
        <v>31</v>
      </c>
      <c r="E295" s="291"/>
      <c r="F295" s="267" t="s">
        <v>55</v>
      </c>
      <c r="G295" s="292">
        <f t="shared" si="216"/>
        <v>85</v>
      </c>
      <c r="H295" s="292">
        <f t="shared" si="217"/>
        <v>74</v>
      </c>
      <c r="I295" s="293">
        <f t="shared" si="218"/>
        <v>26966806</v>
      </c>
      <c r="J295" s="293">
        <f t="shared" si="219"/>
        <v>1</v>
      </c>
      <c r="K295" s="294">
        <f t="shared" si="220"/>
        <v>1.06</v>
      </c>
      <c r="L295" s="295">
        <f t="shared" si="247"/>
        <v>1.0149999999999999</v>
      </c>
      <c r="M295" s="278">
        <f t="shared" si="221"/>
        <v>24245056.198003531</v>
      </c>
      <c r="N295" s="278">
        <f t="shared" si="222"/>
        <v>27328052.118228704</v>
      </c>
      <c r="O295" s="278">
        <f t="shared" si="223"/>
        <v>29013586.575399999</v>
      </c>
      <c r="P295" s="278">
        <f t="shared" si="224"/>
        <v>30803081.109711833</v>
      </c>
      <c r="Q295" s="75">
        <f t="shared" si="225"/>
        <v>29013586.575399999</v>
      </c>
      <c r="R295" s="278">
        <f t="shared" si="225"/>
        <v>30803081.109711833</v>
      </c>
      <c r="S295" s="278">
        <f t="shared" si="226"/>
        <v>32702947.751243506</v>
      </c>
      <c r="T295" s="278"/>
      <c r="U295" s="278">
        <f t="shared" si="227"/>
        <v>1794134158.6522613</v>
      </c>
      <c r="V295" s="278">
        <f t="shared" si="228"/>
        <v>2022275856.748924</v>
      </c>
      <c r="W295" s="278">
        <f t="shared" si="229"/>
        <v>2147005406.5795999</v>
      </c>
      <c r="X295" s="75">
        <f t="shared" si="230"/>
        <v>2279428002.1186757</v>
      </c>
      <c r="Y295" s="75">
        <f t="shared" si="231"/>
        <v>2147005406.5795999</v>
      </c>
      <c r="Z295" s="278">
        <f t="shared" si="232"/>
        <v>2279428002.1186757</v>
      </c>
      <c r="AA295" s="278">
        <f t="shared" si="241"/>
        <v>2420018133.5920196</v>
      </c>
      <c r="AB295" s="278"/>
      <c r="AC295" s="216" t="str">
        <f t="shared" si="233"/>
        <v>BERTAHAP</v>
      </c>
      <c r="AD295" s="296">
        <f t="shared" si="234"/>
        <v>0</v>
      </c>
      <c r="AE295" s="297">
        <v>2</v>
      </c>
      <c r="AF295" s="298"/>
      <c r="AG295" s="278" t="e">
        <f>IF(AF295&gt;#REF!,"LB","KR")</f>
        <v>#REF!</v>
      </c>
      <c r="AH295" s="298">
        <f t="shared" si="249"/>
        <v>1973548000</v>
      </c>
      <c r="AI295" s="298">
        <f t="shared" si="249"/>
        <v>2224504000</v>
      </c>
      <c r="AJ295" s="298">
        <f t="shared" si="249"/>
        <v>2361706000</v>
      </c>
      <c r="AK295" s="299">
        <f t="shared" si="248"/>
        <v>2507371000</v>
      </c>
      <c r="AL295" s="299">
        <f t="shared" si="248"/>
        <v>2361706000</v>
      </c>
      <c r="AM295" s="298">
        <f t="shared" si="248"/>
        <v>2507371000</v>
      </c>
      <c r="AN295" s="298">
        <f t="shared" si="248"/>
        <v>2662020000</v>
      </c>
      <c r="AO295" s="26"/>
      <c r="AP295" s="26"/>
      <c r="AQ295" s="300">
        <f t="shared" si="235"/>
        <v>-1391487.189600002</v>
      </c>
      <c r="AR295" s="301"/>
      <c r="AS295" s="136"/>
      <c r="AT295" s="136"/>
      <c r="AU295" s="13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  <c r="BJ295" s="26"/>
      <c r="BK295" s="26"/>
      <c r="BL295" s="26"/>
      <c r="BM295" s="26"/>
      <c r="BN295" s="26"/>
      <c r="BO295" s="26"/>
      <c r="BP295" s="26"/>
      <c r="BQ295" s="26"/>
      <c r="BR295" s="26"/>
      <c r="BS295" s="346"/>
      <c r="BT295" s="26"/>
      <c r="BU295" s="26"/>
      <c r="BV295" s="301"/>
      <c r="BW295" s="26"/>
      <c r="BX295" s="26"/>
      <c r="BY295" s="26"/>
      <c r="BZ295" s="26"/>
      <c r="CA295" s="26"/>
      <c r="CB295" s="26"/>
      <c r="CC295" s="26"/>
      <c r="CD295" s="26"/>
      <c r="CE295" s="26"/>
      <c r="CF295" s="269">
        <f t="shared" si="242"/>
        <v>2503409000</v>
      </c>
      <c r="CG295" s="229">
        <f t="shared" si="242"/>
        <v>2657814000</v>
      </c>
      <c r="CH295" s="45">
        <f t="shared" si="236"/>
        <v>37551135</v>
      </c>
      <c r="CI295" s="45">
        <f t="shared" si="237"/>
        <v>26578140</v>
      </c>
      <c r="CJ295" s="48">
        <f t="shared" si="238"/>
        <v>59042650</v>
      </c>
      <c r="CK295" s="308">
        <f t="shared" si="239"/>
        <v>52236895.833333336</v>
      </c>
    </row>
    <row r="296" spans="1:89" x14ac:dyDescent="0.2">
      <c r="A296" s="3">
        <f t="shared" si="240"/>
        <v>257</v>
      </c>
      <c r="B296" s="288">
        <v>4</v>
      </c>
      <c r="C296" s="289" t="s">
        <v>192</v>
      </c>
      <c r="D296" s="290" t="s">
        <v>37</v>
      </c>
      <c r="E296" s="291"/>
      <c r="F296" s="267" t="s">
        <v>57</v>
      </c>
      <c r="G296" s="292">
        <f t="shared" ref="G296:G318" si="250">SUMIF($V$10:$V$28,F296,$AA$10:$AA$28)</f>
        <v>101</v>
      </c>
      <c r="H296" s="292">
        <f t="shared" ref="H296:H318" si="251">SUMIF($V$10:$V$28,F296,$X$10:$X$28)</f>
        <v>90</v>
      </c>
      <c r="I296" s="293">
        <f t="shared" ref="I296:I318" si="252">$I$27</f>
        <v>26966806</v>
      </c>
      <c r="J296" s="293">
        <f t="shared" ref="J296:J318" si="253">SUMIF($AN$4:$AN$22,D296,$AO$4:$AO$22)</f>
        <v>1</v>
      </c>
      <c r="K296" s="294">
        <f t="shared" ref="K296:K318" si="254">IF(J296=$AJ$25,$AI$25,IF(J296=$AJ$26,$AI$26,IF(J296=$AJ$27,$AI$27,IF(J296=$AJ$28,$AI$28,IF(J296=$AJ$29,$AI$29,IF(J296=$AJ$30,$AI$30))))))</f>
        <v>1.06</v>
      </c>
      <c r="L296" s="295">
        <f t="shared" si="247"/>
        <v>1.0149999999999999</v>
      </c>
      <c r="M296" s="278">
        <f t="shared" ref="M296:M318" si="255">$O296/(1+6%/12)^36</f>
        <v>24245056.198003531</v>
      </c>
      <c r="N296" s="278">
        <f t="shared" ref="N296:N318" si="256">$O296/(1+6%/12)^12</f>
        <v>27328052.118228704</v>
      </c>
      <c r="O296" s="278">
        <f t="shared" ref="O296:O318" si="257">$I$27*K296*L296</f>
        <v>29013586.575399999</v>
      </c>
      <c r="P296" s="278">
        <f t="shared" ref="P296:P318" si="258">$O296*(1+6%/12)^12</f>
        <v>30803081.109711833</v>
      </c>
      <c r="Q296" s="75">
        <f t="shared" ref="Q296:R318" si="259">O296</f>
        <v>29013586.575399999</v>
      </c>
      <c r="R296" s="278">
        <f t="shared" si="259"/>
        <v>30803081.109711833</v>
      </c>
      <c r="S296" s="278">
        <f t="shared" ref="S296:S318" si="260">$O296*(1+6%/12)^24</f>
        <v>32702947.751243506</v>
      </c>
      <c r="T296" s="278"/>
      <c r="U296" s="278">
        <f t="shared" ref="U296:U318" si="261">M296*H296</f>
        <v>2182055057.8203177</v>
      </c>
      <c r="V296" s="278">
        <f t="shared" ref="V296:V318" si="262">N296*H296</f>
        <v>2459524690.6405835</v>
      </c>
      <c r="W296" s="278">
        <f t="shared" ref="W296:W318" si="263">O296*H296</f>
        <v>2611222791.7859998</v>
      </c>
      <c r="X296" s="75">
        <f t="shared" ref="X296:X318" si="264">P296*H296</f>
        <v>2772277299.8740649</v>
      </c>
      <c r="Y296" s="75">
        <f t="shared" ref="Y296:Y318" si="265">Q296*H296</f>
        <v>2611222791.7859998</v>
      </c>
      <c r="Z296" s="278">
        <f t="shared" ref="Z296:Z318" si="266">R296*H296</f>
        <v>2772277299.8740649</v>
      </c>
      <c r="AA296" s="278">
        <f t="shared" si="241"/>
        <v>2943265297.6119156</v>
      </c>
      <c r="AB296" s="278"/>
      <c r="AC296" s="216" t="str">
        <f t="shared" ref="AC296:AC318" si="267">IF(AE296=$H$32,$M$32,IF(AE296=$H$33,$M$33,IF(AE296=$H$34,$M$34)))</f>
        <v>BERTAHAP</v>
      </c>
      <c r="AD296" s="296">
        <f t="shared" ref="AD296:AD318" si="268">IF(AC296=$M$32,$N$32,IF(AC296=$M$33,$N$33,$N$34))</f>
        <v>0</v>
      </c>
      <c r="AE296" s="297">
        <v>2</v>
      </c>
      <c r="AF296" s="298"/>
      <c r="AG296" s="278" t="e">
        <f>IF(AF296&gt;#REF!,"LB","KR")</f>
        <v>#REF!</v>
      </c>
      <c r="AH296" s="298">
        <f t="shared" si="249"/>
        <v>2400261000</v>
      </c>
      <c r="AI296" s="298">
        <f t="shared" si="249"/>
        <v>2705478000</v>
      </c>
      <c r="AJ296" s="298">
        <f t="shared" si="249"/>
        <v>2872346000</v>
      </c>
      <c r="AK296" s="299">
        <f t="shared" si="248"/>
        <v>3049506000</v>
      </c>
      <c r="AL296" s="299">
        <f t="shared" si="248"/>
        <v>2872346000</v>
      </c>
      <c r="AM296" s="298">
        <f t="shared" si="248"/>
        <v>3049506000</v>
      </c>
      <c r="AN296" s="298">
        <f t="shared" si="248"/>
        <v>3237592000</v>
      </c>
      <c r="AO296" s="26"/>
      <c r="AP296" s="26"/>
      <c r="AQ296" s="300">
        <f t="shared" ref="AQ296:AQ318" si="269">O296-$O$318</f>
        <v>-1391487.189600002</v>
      </c>
      <c r="AR296" s="301"/>
      <c r="AS296" s="136"/>
      <c r="AT296" s="136"/>
      <c r="AU296" s="13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  <c r="BJ296" s="26"/>
      <c r="BK296" s="26"/>
      <c r="BL296" s="26"/>
      <c r="BM296" s="26"/>
      <c r="BN296" s="26"/>
      <c r="BO296" s="26"/>
      <c r="BP296" s="26"/>
      <c r="BQ296" s="26"/>
      <c r="BR296" s="26"/>
      <c r="BS296" s="346"/>
      <c r="BT296" s="26"/>
      <c r="BU296" s="26"/>
      <c r="BV296" s="301"/>
      <c r="BW296" s="26"/>
      <c r="BX296" s="26"/>
      <c r="BY296" s="26"/>
      <c r="BZ296" s="26"/>
      <c r="CA296" s="26"/>
      <c r="CB296" s="26"/>
      <c r="CC296" s="26"/>
      <c r="CD296" s="26"/>
      <c r="CE296" s="26"/>
      <c r="CF296" s="269">
        <f t="shared" si="242"/>
        <v>3044687000</v>
      </c>
      <c r="CG296" s="229">
        <f t="shared" si="242"/>
        <v>3232477000</v>
      </c>
      <c r="CH296" s="45">
        <f t="shared" ref="CH296:CH318" si="270">(CF296*90%)*40%/24</f>
        <v>45670305</v>
      </c>
      <c r="CI296" s="45">
        <f t="shared" ref="CI296:CI318" si="271">(CG296*90%)*40%/36</f>
        <v>32324770</v>
      </c>
      <c r="CJ296" s="48">
        <f t="shared" ref="CJ296:CJ318" si="272">(AJ296*90%)/36</f>
        <v>71808650</v>
      </c>
      <c r="CK296" s="308">
        <f t="shared" ref="CK296:CK318" si="273">AK296/48</f>
        <v>63531375</v>
      </c>
    </row>
    <row r="297" spans="1:89" x14ac:dyDescent="0.2">
      <c r="A297" s="3">
        <f t="shared" ref="A297:A318" si="274">A296+1</f>
        <v>258</v>
      </c>
      <c r="B297" s="288">
        <v>5</v>
      </c>
      <c r="C297" s="289" t="s">
        <v>192</v>
      </c>
      <c r="D297" s="290" t="s">
        <v>43</v>
      </c>
      <c r="E297" s="291"/>
      <c r="F297" s="267" t="s">
        <v>59</v>
      </c>
      <c r="G297" s="292">
        <f t="shared" si="250"/>
        <v>101</v>
      </c>
      <c r="H297" s="292">
        <f t="shared" si="251"/>
        <v>90</v>
      </c>
      <c r="I297" s="293">
        <f t="shared" si="252"/>
        <v>26966806</v>
      </c>
      <c r="J297" s="293">
        <f t="shared" si="253"/>
        <v>1</v>
      </c>
      <c r="K297" s="294">
        <f t="shared" si="254"/>
        <v>1.06</v>
      </c>
      <c r="L297" s="295">
        <f t="shared" si="247"/>
        <v>1.0149999999999999</v>
      </c>
      <c r="M297" s="278">
        <f t="shared" si="255"/>
        <v>24245056.198003531</v>
      </c>
      <c r="N297" s="278">
        <f t="shared" si="256"/>
        <v>27328052.118228704</v>
      </c>
      <c r="O297" s="278">
        <f t="shared" si="257"/>
        <v>29013586.575399999</v>
      </c>
      <c r="P297" s="278">
        <f t="shared" si="258"/>
        <v>30803081.109711833</v>
      </c>
      <c r="Q297" s="75">
        <f t="shared" si="259"/>
        <v>29013586.575399999</v>
      </c>
      <c r="R297" s="278">
        <f t="shared" si="259"/>
        <v>30803081.109711833</v>
      </c>
      <c r="S297" s="278">
        <f t="shared" si="260"/>
        <v>32702947.751243506</v>
      </c>
      <c r="T297" s="278"/>
      <c r="U297" s="278">
        <f t="shared" si="261"/>
        <v>2182055057.8203177</v>
      </c>
      <c r="V297" s="278">
        <f t="shared" si="262"/>
        <v>2459524690.6405835</v>
      </c>
      <c r="W297" s="278">
        <f t="shared" si="263"/>
        <v>2611222791.7859998</v>
      </c>
      <c r="X297" s="75">
        <f t="shared" si="264"/>
        <v>2772277299.8740649</v>
      </c>
      <c r="Y297" s="75">
        <f t="shared" si="265"/>
        <v>2611222791.7859998</v>
      </c>
      <c r="Z297" s="278">
        <f t="shared" si="266"/>
        <v>2772277299.8740649</v>
      </c>
      <c r="AA297" s="278">
        <f t="shared" ref="AA297:AA318" si="275">S297*H297</f>
        <v>2943265297.6119156</v>
      </c>
      <c r="AB297" s="278"/>
      <c r="AC297" s="216" t="str">
        <f t="shared" si="267"/>
        <v>BERTAHAP</v>
      </c>
      <c r="AD297" s="296">
        <f t="shared" si="268"/>
        <v>0</v>
      </c>
      <c r="AE297" s="297">
        <v>2</v>
      </c>
      <c r="AF297" s="298"/>
      <c r="AG297" s="278" t="e">
        <f>IF(AF297&gt;#REF!,"LB","KR")</f>
        <v>#REF!</v>
      </c>
      <c r="AH297" s="298">
        <f t="shared" si="249"/>
        <v>2400261000</v>
      </c>
      <c r="AI297" s="298">
        <f t="shared" si="249"/>
        <v>2705478000</v>
      </c>
      <c r="AJ297" s="298">
        <f t="shared" si="249"/>
        <v>2872346000</v>
      </c>
      <c r="AK297" s="299">
        <f t="shared" si="248"/>
        <v>3049506000</v>
      </c>
      <c r="AL297" s="299">
        <f t="shared" si="248"/>
        <v>2872346000</v>
      </c>
      <c r="AM297" s="298">
        <f t="shared" si="248"/>
        <v>3049506000</v>
      </c>
      <c r="AN297" s="298">
        <f t="shared" si="248"/>
        <v>3237592000</v>
      </c>
      <c r="AO297" s="26"/>
      <c r="AP297" s="26"/>
      <c r="AQ297" s="300">
        <f t="shared" si="269"/>
        <v>-1391487.189600002</v>
      </c>
      <c r="AR297" s="301"/>
      <c r="AS297" s="136"/>
      <c r="AT297" s="136"/>
      <c r="AU297" s="13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  <c r="BJ297" s="26"/>
      <c r="BK297" s="26"/>
      <c r="BL297" s="26"/>
      <c r="BM297" s="26"/>
      <c r="BN297" s="26"/>
      <c r="BO297" s="26"/>
      <c r="BP297" s="26"/>
      <c r="BQ297" s="26"/>
      <c r="BR297" s="26"/>
      <c r="BS297" s="346"/>
      <c r="BT297" s="26"/>
      <c r="BU297" s="26"/>
      <c r="BV297" s="301"/>
      <c r="BW297" s="26"/>
      <c r="BX297" s="26"/>
      <c r="BY297" s="26"/>
      <c r="BZ297" s="26"/>
      <c r="CA297" s="26"/>
      <c r="CB297" s="26"/>
      <c r="CC297" s="26"/>
      <c r="CD297" s="26"/>
      <c r="CE297" s="26"/>
      <c r="CF297" s="269">
        <f t="shared" ref="CF297:CG318" si="276">ROUNDUP(AJ297+(AJ297*6%),-3)</f>
        <v>3044687000</v>
      </c>
      <c r="CG297" s="229">
        <f t="shared" si="276"/>
        <v>3232477000</v>
      </c>
      <c r="CH297" s="45">
        <f t="shared" si="270"/>
        <v>45670305</v>
      </c>
      <c r="CI297" s="45">
        <f t="shared" si="271"/>
        <v>32324770</v>
      </c>
      <c r="CJ297" s="48">
        <f t="shared" si="272"/>
        <v>71808650</v>
      </c>
      <c r="CK297" s="308">
        <f t="shared" si="273"/>
        <v>63531375</v>
      </c>
    </row>
    <row r="298" spans="1:89" x14ac:dyDescent="0.2">
      <c r="A298" s="3">
        <f t="shared" si="274"/>
        <v>259</v>
      </c>
      <c r="B298" s="288">
        <v>6</v>
      </c>
      <c r="C298" s="289" t="s">
        <v>192</v>
      </c>
      <c r="D298" s="288">
        <v>11</v>
      </c>
      <c r="E298" s="291"/>
      <c r="F298" s="267" t="s">
        <v>61</v>
      </c>
      <c r="G298" s="292">
        <f t="shared" si="250"/>
        <v>101</v>
      </c>
      <c r="H298" s="292">
        <f t="shared" si="251"/>
        <v>90</v>
      </c>
      <c r="I298" s="293">
        <f t="shared" si="252"/>
        <v>26966806</v>
      </c>
      <c r="J298" s="293">
        <f t="shared" si="253"/>
        <v>1</v>
      </c>
      <c r="K298" s="294">
        <f t="shared" si="254"/>
        <v>1.06</v>
      </c>
      <c r="L298" s="295">
        <f t="shared" si="247"/>
        <v>1.0149999999999999</v>
      </c>
      <c r="M298" s="278">
        <f t="shared" si="255"/>
        <v>24245056.198003531</v>
      </c>
      <c r="N298" s="278">
        <f t="shared" si="256"/>
        <v>27328052.118228704</v>
      </c>
      <c r="O298" s="278">
        <f t="shared" si="257"/>
        <v>29013586.575399999</v>
      </c>
      <c r="P298" s="278">
        <f t="shared" si="258"/>
        <v>30803081.109711833</v>
      </c>
      <c r="Q298" s="75">
        <f t="shared" si="259"/>
        <v>29013586.575399999</v>
      </c>
      <c r="R298" s="278">
        <f t="shared" si="259"/>
        <v>30803081.109711833</v>
      </c>
      <c r="S298" s="278">
        <f t="shared" si="260"/>
        <v>32702947.751243506</v>
      </c>
      <c r="T298" s="278"/>
      <c r="U298" s="278">
        <f t="shared" si="261"/>
        <v>2182055057.8203177</v>
      </c>
      <c r="V298" s="278">
        <f t="shared" si="262"/>
        <v>2459524690.6405835</v>
      </c>
      <c r="W298" s="278">
        <f t="shared" si="263"/>
        <v>2611222791.7859998</v>
      </c>
      <c r="X298" s="75">
        <f t="shared" si="264"/>
        <v>2772277299.8740649</v>
      </c>
      <c r="Y298" s="75">
        <f t="shared" si="265"/>
        <v>2611222791.7859998</v>
      </c>
      <c r="Z298" s="278">
        <f t="shared" si="266"/>
        <v>2772277299.8740649</v>
      </c>
      <c r="AA298" s="278">
        <f t="shared" si="275"/>
        <v>2943265297.6119156</v>
      </c>
      <c r="AB298" s="278"/>
      <c r="AC298" s="216" t="str">
        <f t="shared" si="267"/>
        <v>BERTAHAP</v>
      </c>
      <c r="AD298" s="296">
        <f t="shared" si="268"/>
        <v>0</v>
      </c>
      <c r="AE298" s="297">
        <v>2</v>
      </c>
      <c r="AF298" s="298"/>
      <c r="AG298" s="278" t="e">
        <f>IF(AF298&gt;#REF!,"LB","KR")</f>
        <v>#REF!</v>
      </c>
      <c r="AH298" s="298">
        <f t="shared" si="249"/>
        <v>2400261000</v>
      </c>
      <c r="AI298" s="298">
        <f t="shared" si="249"/>
        <v>2705478000</v>
      </c>
      <c r="AJ298" s="298">
        <f t="shared" si="249"/>
        <v>2872346000</v>
      </c>
      <c r="AK298" s="299">
        <f t="shared" si="248"/>
        <v>3049506000</v>
      </c>
      <c r="AL298" s="299">
        <f t="shared" si="248"/>
        <v>2872346000</v>
      </c>
      <c r="AM298" s="298">
        <f t="shared" si="248"/>
        <v>3049506000</v>
      </c>
      <c r="AN298" s="298">
        <f t="shared" si="248"/>
        <v>3237592000</v>
      </c>
      <c r="AO298" s="26"/>
      <c r="AP298" s="26"/>
      <c r="AQ298" s="300">
        <f t="shared" si="269"/>
        <v>-1391487.189600002</v>
      </c>
      <c r="AR298" s="301"/>
      <c r="AS298" s="136"/>
      <c r="AT298" s="136"/>
      <c r="AU298" s="13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  <c r="BJ298" s="26"/>
      <c r="BK298" s="26"/>
      <c r="BL298" s="26"/>
      <c r="BM298" s="26"/>
      <c r="BN298" s="26"/>
      <c r="BO298" s="26"/>
      <c r="BP298" s="26"/>
      <c r="BQ298" s="26"/>
      <c r="BR298" s="26"/>
      <c r="BS298" s="346"/>
      <c r="BT298" s="26"/>
      <c r="BU298" s="26"/>
      <c r="BV298" s="301"/>
      <c r="BW298" s="26"/>
      <c r="BX298" s="26"/>
      <c r="BY298" s="26"/>
      <c r="BZ298" s="26"/>
      <c r="CA298" s="26"/>
      <c r="CB298" s="26"/>
      <c r="CC298" s="26"/>
      <c r="CD298" s="26"/>
      <c r="CE298" s="26"/>
      <c r="CF298" s="269">
        <f t="shared" si="276"/>
        <v>3044687000</v>
      </c>
      <c r="CG298" s="229">
        <f t="shared" si="276"/>
        <v>3232477000</v>
      </c>
      <c r="CH298" s="45">
        <f t="shared" si="270"/>
        <v>45670305</v>
      </c>
      <c r="CI298" s="45">
        <f t="shared" si="271"/>
        <v>32324770</v>
      </c>
      <c r="CJ298" s="48">
        <f t="shared" si="272"/>
        <v>71808650</v>
      </c>
      <c r="CK298" s="308">
        <f t="shared" si="273"/>
        <v>63531375</v>
      </c>
    </row>
    <row r="299" spans="1:89" x14ac:dyDescent="0.2">
      <c r="A299" s="3">
        <f t="shared" si="274"/>
        <v>260</v>
      </c>
      <c r="B299" s="288">
        <v>7</v>
      </c>
      <c r="C299" s="289" t="s">
        <v>192</v>
      </c>
      <c r="D299" s="288">
        <v>15</v>
      </c>
      <c r="E299" s="291"/>
      <c r="F299" s="267" t="s">
        <v>63</v>
      </c>
      <c r="G299" s="292">
        <f t="shared" si="250"/>
        <v>101</v>
      </c>
      <c r="H299" s="292">
        <f t="shared" si="251"/>
        <v>90</v>
      </c>
      <c r="I299" s="293">
        <f t="shared" si="252"/>
        <v>26966806</v>
      </c>
      <c r="J299" s="293">
        <f t="shared" si="253"/>
        <v>1</v>
      </c>
      <c r="K299" s="294">
        <f t="shared" si="254"/>
        <v>1.06</v>
      </c>
      <c r="L299" s="295">
        <f t="shared" si="247"/>
        <v>1.0149999999999999</v>
      </c>
      <c r="M299" s="278">
        <f t="shared" si="255"/>
        <v>24245056.198003531</v>
      </c>
      <c r="N299" s="278">
        <f t="shared" si="256"/>
        <v>27328052.118228704</v>
      </c>
      <c r="O299" s="278">
        <f t="shared" si="257"/>
        <v>29013586.575399999</v>
      </c>
      <c r="P299" s="278">
        <f t="shared" si="258"/>
        <v>30803081.109711833</v>
      </c>
      <c r="Q299" s="75">
        <f t="shared" si="259"/>
        <v>29013586.575399999</v>
      </c>
      <c r="R299" s="278">
        <f t="shared" si="259"/>
        <v>30803081.109711833</v>
      </c>
      <c r="S299" s="278">
        <f t="shared" si="260"/>
        <v>32702947.751243506</v>
      </c>
      <c r="T299" s="278"/>
      <c r="U299" s="278">
        <f t="shared" si="261"/>
        <v>2182055057.8203177</v>
      </c>
      <c r="V299" s="278">
        <f t="shared" si="262"/>
        <v>2459524690.6405835</v>
      </c>
      <c r="W299" s="278">
        <f t="shared" si="263"/>
        <v>2611222791.7859998</v>
      </c>
      <c r="X299" s="75">
        <f t="shared" si="264"/>
        <v>2772277299.8740649</v>
      </c>
      <c r="Y299" s="75">
        <f t="shared" si="265"/>
        <v>2611222791.7859998</v>
      </c>
      <c r="Z299" s="278">
        <f t="shared" si="266"/>
        <v>2772277299.8740649</v>
      </c>
      <c r="AA299" s="278">
        <f t="shared" si="275"/>
        <v>2943265297.6119156</v>
      </c>
      <c r="AB299" s="278"/>
      <c r="AC299" s="216" t="str">
        <f t="shared" si="267"/>
        <v>BERTAHAP</v>
      </c>
      <c r="AD299" s="296">
        <f t="shared" si="268"/>
        <v>0</v>
      </c>
      <c r="AE299" s="297">
        <v>2</v>
      </c>
      <c r="AF299" s="298"/>
      <c r="AG299" s="278" t="e">
        <f>IF(AF299&gt;#REF!,"LB","KR")</f>
        <v>#REF!</v>
      </c>
      <c r="AH299" s="298">
        <f t="shared" si="249"/>
        <v>2400261000</v>
      </c>
      <c r="AI299" s="298">
        <f t="shared" si="249"/>
        <v>2705478000</v>
      </c>
      <c r="AJ299" s="298">
        <f t="shared" si="249"/>
        <v>2872346000</v>
      </c>
      <c r="AK299" s="299">
        <f t="shared" si="248"/>
        <v>3049506000</v>
      </c>
      <c r="AL299" s="299">
        <f t="shared" si="248"/>
        <v>2872346000</v>
      </c>
      <c r="AM299" s="298">
        <f t="shared" si="248"/>
        <v>3049506000</v>
      </c>
      <c r="AN299" s="298">
        <f t="shared" si="248"/>
        <v>3237592000</v>
      </c>
      <c r="AO299" s="26"/>
      <c r="AP299" s="26"/>
      <c r="AQ299" s="300">
        <f t="shared" si="269"/>
        <v>-1391487.189600002</v>
      </c>
      <c r="AR299" s="301"/>
      <c r="AS299" s="136"/>
      <c r="AT299" s="136"/>
      <c r="AU299" s="13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  <c r="BJ299" s="26"/>
      <c r="BK299" s="26"/>
      <c r="BL299" s="26"/>
      <c r="BM299" s="26"/>
      <c r="BN299" s="26"/>
      <c r="BO299" s="26"/>
      <c r="BP299" s="26"/>
      <c r="BQ299" s="26"/>
      <c r="BR299" s="26"/>
      <c r="BS299" s="346"/>
      <c r="BT299" s="26"/>
      <c r="BU299" s="26"/>
      <c r="BV299" s="301"/>
      <c r="BW299" s="26"/>
      <c r="BX299" s="26"/>
      <c r="BY299" s="26"/>
      <c r="BZ299" s="26"/>
      <c r="CA299" s="26"/>
      <c r="CB299" s="26"/>
      <c r="CC299" s="26"/>
      <c r="CD299" s="26"/>
      <c r="CE299" s="26"/>
      <c r="CF299" s="269">
        <f t="shared" si="276"/>
        <v>3044687000</v>
      </c>
      <c r="CG299" s="229">
        <f t="shared" si="276"/>
        <v>3232477000</v>
      </c>
      <c r="CH299" s="45">
        <f t="shared" si="270"/>
        <v>45670305</v>
      </c>
      <c r="CI299" s="45">
        <f t="shared" si="271"/>
        <v>32324770</v>
      </c>
      <c r="CJ299" s="48">
        <f t="shared" si="272"/>
        <v>71808650</v>
      </c>
      <c r="CK299" s="308">
        <f t="shared" si="273"/>
        <v>63531375</v>
      </c>
    </row>
    <row r="300" spans="1:89" x14ac:dyDescent="0.2">
      <c r="A300" s="3">
        <f t="shared" si="274"/>
        <v>261</v>
      </c>
      <c r="B300" s="288">
        <v>8</v>
      </c>
      <c r="C300" s="289" t="s">
        <v>192</v>
      </c>
      <c r="D300" s="288">
        <v>17</v>
      </c>
      <c r="E300" s="291"/>
      <c r="F300" s="267" t="s">
        <v>66</v>
      </c>
      <c r="G300" s="292">
        <f t="shared" si="250"/>
        <v>85</v>
      </c>
      <c r="H300" s="292">
        <f t="shared" si="251"/>
        <v>74</v>
      </c>
      <c r="I300" s="293">
        <f t="shared" si="252"/>
        <v>26966806</v>
      </c>
      <c r="J300" s="293">
        <f t="shared" si="253"/>
        <v>1</v>
      </c>
      <c r="K300" s="294">
        <f t="shared" si="254"/>
        <v>1.06</v>
      </c>
      <c r="L300" s="295">
        <f t="shared" si="247"/>
        <v>1.0149999999999999</v>
      </c>
      <c r="M300" s="278">
        <f t="shared" si="255"/>
        <v>24245056.198003531</v>
      </c>
      <c r="N300" s="278">
        <f t="shared" si="256"/>
        <v>27328052.118228704</v>
      </c>
      <c r="O300" s="278">
        <f t="shared" si="257"/>
        <v>29013586.575399999</v>
      </c>
      <c r="P300" s="278">
        <f t="shared" si="258"/>
        <v>30803081.109711833</v>
      </c>
      <c r="Q300" s="75">
        <f t="shared" si="259"/>
        <v>29013586.575399999</v>
      </c>
      <c r="R300" s="278">
        <f t="shared" si="259"/>
        <v>30803081.109711833</v>
      </c>
      <c r="S300" s="278">
        <f t="shared" si="260"/>
        <v>32702947.751243506</v>
      </c>
      <c r="T300" s="278"/>
      <c r="U300" s="278">
        <f t="shared" si="261"/>
        <v>1794134158.6522613</v>
      </c>
      <c r="V300" s="278">
        <f t="shared" si="262"/>
        <v>2022275856.748924</v>
      </c>
      <c r="W300" s="278">
        <f t="shared" si="263"/>
        <v>2147005406.5795999</v>
      </c>
      <c r="X300" s="75">
        <f t="shared" si="264"/>
        <v>2279428002.1186757</v>
      </c>
      <c r="Y300" s="75">
        <f t="shared" si="265"/>
        <v>2147005406.5795999</v>
      </c>
      <c r="Z300" s="278">
        <f t="shared" si="266"/>
        <v>2279428002.1186757</v>
      </c>
      <c r="AA300" s="278">
        <f t="shared" si="275"/>
        <v>2420018133.5920196</v>
      </c>
      <c r="AB300" s="278"/>
      <c r="AC300" s="216" t="str">
        <f t="shared" si="267"/>
        <v>BERTAHAP</v>
      </c>
      <c r="AD300" s="296">
        <f t="shared" si="268"/>
        <v>0</v>
      </c>
      <c r="AE300" s="297">
        <v>2</v>
      </c>
      <c r="AF300" s="298"/>
      <c r="AG300" s="278" t="e">
        <f>IF(AF300&gt;#REF!,"LB","KR")</f>
        <v>#REF!</v>
      </c>
      <c r="AH300" s="298">
        <f t="shared" si="249"/>
        <v>1973548000</v>
      </c>
      <c r="AI300" s="298">
        <f t="shared" si="249"/>
        <v>2224504000</v>
      </c>
      <c r="AJ300" s="298">
        <f t="shared" si="249"/>
        <v>2361706000</v>
      </c>
      <c r="AK300" s="299">
        <f t="shared" si="248"/>
        <v>2507371000</v>
      </c>
      <c r="AL300" s="299">
        <f t="shared" si="248"/>
        <v>2361706000</v>
      </c>
      <c r="AM300" s="298">
        <f t="shared" si="248"/>
        <v>2507371000</v>
      </c>
      <c r="AN300" s="298">
        <f t="shared" si="248"/>
        <v>2662020000</v>
      </c>
      <c r="AO300" s="26"/>
      <c r="AP300" s="26"/>
      <c r="AQ300" s="300">
        <f t="shared" si="269"/>
        <v>-1391487.189600002</v>
      </c>
      <c r="AR300" s="301"/>
      <c r="AS300" s="136"/>
      <c r="AT300" s="136"/>
      <c r="AU300" s="13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  <c r="BJ300" s="26"/>
      <c r="BK300" s="26"/>
      <c r="BL300" s="26"/>
      <c r="BM300" s="26"/>
      <c r="BN300" s="26"/>
      <c r="BO300" s="26"/>
      <c r="BP300" s="26"/>
      <c r="BQ300" s="26"/>
      <c r="BR300" s="26"/>
      <c r="BS300" s="346"/>
      <c r="BT300" s="26"/>
      <c r="BU300" s="26"/>
      <c r="BV300" s="301"/>
      <c r="BW300" s="26"/>
      <c r="BX300" s="26"/>
      <c r="BY300" s="26"/>
      <c r="BZ300" s="26"/>
      <c r="CA300" s="26"/>
      <c r="CB300" s="26"/>
      <c r="CC300" s="26"/>
      <c r="CD300" s="26"/>
      <c r="CE300" s="26"/>
      <c r="CF300" s="269">
        <f t="shared" si="276"/>
        <v>2503409000</v>
      </c>
      <c r="CG300" s="229">
        <f t="shared" si="276"/>
        <v>2657814000</v>
      </c>
      <c r="CH300" s="45">
        <f t="shared" si="270"/>
        <v>37551135</v>
      </c>
      <c r="CI300" s="45">
        <f t="shared" si="271"/>
        <v>26578140</v>
      </c>
      <c r="CJ300" s="48">
        <f t="shared" si="272"/>
        <v>59042650</v>
      </c>
      <c r="CK300" s="308">
        <f t="shared" si="273"/>
        <v>52236895.833333336</v>
      </c>
    </row>
    <row r="301" spans="1:89" x14ac:dyDescent="0.2">
      <c r="A301" s="3">
        <f t="shared" si="274"/>
        <v>262</v>
      </c>
      <c r="B301" s="288">
        <v>9</v>
      </c>
      <c r="C301" s="289" t="s">
        <v>192</v>
      </c>
      <c r="D301" s="288">
        <v>19</v>
      </c>
      <c r="E301" s="291"/>
      <c r="F301" s="267" t="s">
        <v>77</v>
      </c>
      <c r="G301" s="292">
        <f t="shared" si="250"/>
        <v>138</v>
      </c>
      <c r="H301" s="292">
        <f t="shared" si="251"/>
        <v>120</v>
      </c>
      <c r="I301" s="293">
        <f t="shared" si="252"/>
        <v>26966806</v>
      </c>
      <c r="J301" s="293">
        <f t="shared" si="253"/>
        <v>1</v>
      </c>
      <c r="K301" s="294">
        <f t="shared" si="254"/>
        <v>1.06</v>
      </c>
      <c r="L301" s="295">
        <f t="shared" si="247"/>
        <v>1.0149999999999999</v>
      </c>
      <c r="M301" s="278">
        <f t="shared" si="255"/>
        <v>24245056.198003531</v>
      </c>
      <c r="N301" s="278">
        <f t="shared" si="256"/>
        <v>27328052.118228704</v>
      </c>
      <c r="O301" s="278">
        <f t="shared" si="257"/>
        <v>29013586.575399999</v>
      </c>
      <c r="P301" s="278">
        <f t="shared" si="258"/>
        <v>30803081.109711833</v>
      </c>
      <c r="Q301" s="75">
        <f t="shared" si="259"/>
        <v>29013586.575399999</v>
      </c>
      <c r="R301" s="278">
        <f t="shared" si="259"/>
        <v>30803081.109711833</v>
      </c>
      <c r="S301" s="278">
        <f t="shared" si="260"/>
        <v>32702947.751243506</v>
      </c>
      <c r="T301" s="278"/>
      <c r="U301" s="278">
        <f t="shared" si="261"/>
        <v>2909406743.7604237</v>
      </c>
      <c r="V301" s="278">
        <f t="shared" si="262"/>
        <v>3279366254.1874447</v>
      </c>
      <c r="W301" s="278">
        <f t="shared" si="263"/>
        <v>3481630389.0479999</v>
      </c>
      <c r="X301" s="75">
        <f t="shared" si="264"/>
        <v>3696369733.1654201</v>
      </c>
      <c r="Y301" s="75">
        <f t="shared" si="265"/>
        <v>3481630389.0479999</v>
      </c>
      <c r="Z301" s="278">
        <f t="shared" si="266"/>
        <v>3696369733.1654201</v>
      </c>
      <c r="AA301" s="278">
        <f t="shared" si="275"/>
        <v>3924353730.1492205</v>
      </c>
      <c r="AB301" s="278"/>
      <c r="AC301" s="216" t="str">
        <f t="shared" si="267"/>
        <v>BERTAHAP</v>
      </c>
      <c r="AD301" s="296">
        <f t="shared" si="268"/>
        <v>0</v>
      </c>
      <c r="AE301" s="297">
        <v>2</v>
      </c>
      <c r="AF301" s="298"/>
      <c r="AG301" s="278" t="e">
        <f>IF(AF301&gt;#REF!,"LB","KR")</f>
        <v>#REF!</v>
      </c>
      <c r="AH301" s="298">
        <f t="shared" si="249"/>
        <v>3200348000</v>
      </c>
      <c r="AI301" s="298">
        <f t="shared" si="249"/>
        <v>3607303000</v>
      </c>
      <c r="AJ301" s="298">
        <f t="shared" si="249"/>
        <v>3829794000</v>
      </c>
      <c r="AK301" s="299">
        <f t="shared" si="248"/>
        <v>4066007000</v>
      </c>
      <c r="AL301" s="299">
        <f t="shared" si="248"/>
        <v>3829794000</v>
      </c>
      <c r="AM301" s="298">
        <f t="shared" si="248"/>
        <v>4066007000</v>
      </c>
      <c r="AN301" s="298">
        <f t="shared" si="248"/>
        <v>4316790000</v>
      </c>
      <c r="AO301" s="26"/>
      <c r="AP301" s="26"/>
      <c r="AQ301" s="300">
        <f t="shared" si="269"/>
        <v>-1391487.189600002</v>
      </c>
      <c r="AR301" s="301"/>
      <c r="AS301" s="136"/>
      <c r="AT301" s="136"/>
      <c r="AU301" s="13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  <c r="BJ301" s="26"/>
      <c r="BK301" s="26"/>
      <c r="BL301" s="26"/>
      <c r="BM301" s="26"/>
      <c r="BN301" s="26"/>
      <c r="BO301" s="26"/>
      <c r="BP301" s="26"/>
      <c r="BQ301" s="26"/>
      <c r="BR301" s="26"/>
      <c r="BS301" s="346"/>
      <c r="BT301" s="26"/>
      <c r="BU301" s="26"/>
      <c r="BV301" s="301"/>
      <c r="BW301" s="26"/>
      <c r="BX301" s="26"/>
      <c r="BY301" s="26"/>
      <c r="BZ301" s="26"/>
      <c r="CA301" s="26"/>
      <c r="CB301" s="26"/>
      <c r="CC301" s="26"/>
      <c r="CD301" s="26"/>
      <c r="CE301" s="26"/>
      <c r="CF301" s="269">
        <f t="shared" si="276"/>
        <v>4059582000</v>
      </c>
      <c r="CG301" s="229">
        <f t="shared" si="276"/>
        <v>4309968000</v>
      </c>
      <c r="CH301" s="45">
        <f t="shared" si="270"/>
        <v>60893730</v>
      </c>
      <c r="CI301" s="45">
        <f t="shared" si="271"/>
        <v>43099680</v>
      </c>
      <c r="CJ301" s="48">
        <f t="shared" si="272"/>
        <v>95744850</v>
      </c>
      <c r="CK301" s="308">
        <f t="shared" si="273"/>
        <v>84708479.166666672</v>
      </c>
    </row>
    <row r="302" spans="1:89" x14ac:dyDescent="0.2">
      <c r="A302" s="3">
        <f t="shared" si="274"/>
        <v>263</v>
      </c>
      <c r="B302" s="288">
        <v>10</v>
      </c>
      <c r="C302" s="289" t="s">
        <v>192</v>
      </c>
      <c r="D302" s="288">
        <v>21</v>
      </c>
      <c r="E302" s="291"/>
      <c r="F302" s="267" t="s">
        <v>83</v>
      </c>
      <c r="G302" s="292">
        <f t="shared" si="250"/>
        <v>132</v>
      </c>
      <c r="H302" s="292">
        <f t="shared" si="251"/>
        <v>112</v>
      </c>
      <c r="I302" s="293">
        <f t="shared" si="252"/>
        <v>26966806</v>
      </c>
      <c r="J302" s="293">
        <f t="shared" si="253"/>
        <v>3</v>
      </c>
      <c r="K302" s="294">
        <f t="shared" si="254"/>
        <v>1.1000000000000001</v>
      </c>
      <c r="L302" s="295">
        <f t="shared" si="247"/>
        <v>1.0149999999999999</v>
      </c>
      <c r="M302" s="278">
        <f t="shared" si="255"/>
        <v>25159963.979060266</v>
      </c>
      <c r="N302" s="278">
        <f t="shared" si="256"/>
        <v>28359299.367973182</v>
      </c>
      <c r="O302" s="278">
        <f t="shared" si="257"/>
        <v>30108438.899</v>
      </c>
      <c r="P302" s="278">
        <f t="shared" si="258"/>
        <v>31965461.528946243</v>
      </c>
      <c r="Q302" s="75">
        <f t="shared" si="259"/>
        <v>30108438.899</v>
      </c>
      <c r="R302" s="278">
        <f t="shared" si="259"/>
        <v>31965461.528946243</v>
      </c>
      <c r="S302" s="278">
        <f t="shared" si="260"/>
        <v>33937021.251290433</v>
      </c>
      <c r="T302" s="278"/>
      <c r="U302" s="278">
        <f t="shared" si="261"/>
        <v>2817915965.6547499</v>
      </c>
      <c r="V302" s="278">
        <f t="shared" si="262"/>
        <v>3176241529.2129965</v>
      </c>
      <c r="W302" s="278">
        <f t="shared" si="263"/>
        <v>3372145156.6880002</v>
      </c>
      <c r="X302" s="75">
        <f t="shared" si="264"/>
        <v>3580131691.2419791</v>
      </c>
      <c r="Y302" s="75">
        <f t="shared" si="265"/>
        <v>3372145156.6880002</v>
      </c>
      <c r="Z302" s="278">
        <f t="shared" si="266"/>
        <v>3580131691.2419791</v>
      </c>
      <c r="AA302" s="278">
        <f t="shared" si="275"/>
        <v>3800946380.1445284</v>
      </c>
      <c r="AB302" s="278"/>
      <c r="AC302" s="216" t="str">
        <f t="shared" si="267"/>
        <v>BERTAHAP</v>
      </c>
      <c r="AD302" s="296">
        <f t="shared" si="268"/>
        <v>0</v>
      </c>
      <c r="AE302" s="297">
        <v>2</v>
      </c>
      <c r="AF302" s="298"/>
      <c r="AG302" s="278" t="e">
        <f>IF(AF302&gt;#REF!,"LB","KR")</f>
        <v>#REF!</v>
      </c>
      <c r="AH302" s="298">
        <f t="shared" si="249"/>
        <v>3099708000</v>
      </c>
      <c r="AI302" s="298">
        <f t="shared" si="249"/>
        <v>3493866000</v>
      </c>
      <c r="AJ302" s="298">
        <f t="shared" si="249"/>
        <v>3709360000</v>
      </c>
      <c r="AK302" s="299">
        <f t="shared" si="248"/>
        <v>3938145000</v>
      </c>
      <c r="AL302" s="299">
        <f t="shared" si="248"/>
        <v>3709360000</v>
      </c>
      <c r="AM302" s="298">
        <f t="shared" si="248"/>
        <v>3938145000</v>
      </c>
      <c r="AN302" s="298">
        <f t="shared" si="248"/>
        <v>4181042000</v>
      </c>
      <c r="AO302" s="26"/>
      <c r="AP302" s="26"/>
      <c r="AQ302" s="300">
        <f t="shared" si="269"/>
        <v>-296634.86600000039</v>
      </c>
      <c r="AR302" s="301"/>
      <c r="AS302" s="136"/>
      <c r="AT302" s="136"/>
      <c r="AU302" s="13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  <c r="BJ302" s="26"/>
      <c r="BK302" s="26"/>
      <c r="BL302" s="26"/>
      <c r="BM302" s="26"/>
      <c r="BN302" s="26"/>
      <c r="BO302" s="26"/>
      <c r="BP302" s="26"/>
      <c r="BQ302" s="26"/>
      <c r="BR302" s="26"/>
      <c r="BS302" s="346"/>
      <c r="BT302" s="26"/>
      <c r="BU302" s="26"/>
      <c r="BV302" s="301"/>
      <c r="BW302" s="26"/>
      <c r="BX302" s="26"/>
      <c r="BY302" s="26"/>
      <c r="BZ302" s="26"/>
      <c r="CA302" s="26"/>
      <c r="CB302" s="26"/>
      <c r="CC302" s="26"/>
      <c r="CD302" s="26"/>
      <c r="CE302" s="26"/>
      <c r="CF302" s="269">
        <f t="shared" si="276"/>
        <v>3931922000</v>
      </c>
      <c r="CG302" s="229">
        <f t="shared" si="276"/>
        <v>4174434000</v>
      </c>
      <c r="CH302" s="45">
        <f t="shared" si="270"/>
        <v>58978830</v>
      </c>
      <c r="CI302" s="45">
        <f t="shared" si="271"/>
        <v>41744340</v>
      </c>
      <c r="CJ302" s="48">
        <f t="shared" si="272"/>
        <v>92734000</v>
      </c>
      <c r="CK302" s="308">
        <f t="shared" si="273"/>
        <v>82044687.5</v>
      </c>
    </row>
    <row r="303" spans="1:89" x14ac:dyDescent="0.2">
      <c r="A303" s="3">
        <f t="shared" si="274"/>
        <v>264</v>
      </c>
      <c r="B303" s="288">
        <v>1</v>
      </c>
      <c r="C303" s="289" t="s">
        <v>193</v>
      </c>
      <c r="D303" s="290" t="s">
        <v>18</v>
      </c>
      <c r="E303" s="291"/>
      <c r="F303" s="267" t="s">
        <v>71</v>
      </c>
      <c r="G303" s="292">
        <f t="shared" si="250"/>
        <v>175</v>
      </c>
      <c r="H303" s="292">
        <f t="shared" si="251"/>
        <v>156</v>
      </c>
      <c r="I303" s="293">
        <f t="shared" si="252"/>
        <v>26966806</v>
      </c>
      <c r="J303" s="293">
        <f t="shared" si="253"/>
        <v>5</v>
      </c>
      <c r="K303" s="294">
        <f t="shared" si="254"/>
        <v>1.08</v>
      </c>
      <c r="L303" s="295">
        <f t="shared" ref="L303:L312" si="277">SUMIF($AN$4:$AN$22,D303,$AX$4:$AX$22)</f>
        <v>1.0149999999999999</v>
      </c>
      <c r="M303" s="278">
        <f t="shared" si="255"/>
        <v>24702510.0885319</v>
      </c>
      <c r="N303" s="278">
        <f t="shared" si="256"/>
        <v>27843675.743100945</v>
      </c>
      <c r="O303" s="278">
        <f t="shared" si="257"/>
        <v>29561012.737199999</v>
      </c>
      <c r="P303" s="278">
        <f t="shared" si="258"/>
        <v>31384271.319329038</v>
      </c>
      <c r="Q303" s="75">
        <f t="shared" si="259"/>
        <v>29561012.737199999</v>
      </c>
      <c r="R303" s="278">
        <f t="shared" si="259"/>
        <v>31384271.319329038</v>
      </c>
      <c r="S303" s="278">
        <f t="shared" si="260"/>
        <v>33319984.501266968</v>
      </c>
      <c r="T303" s="278"/>
      <c r="U303" s="278">
        <f t="shared" si="261"/>
        <v>3853591573.8109765</v>
      </c>
      <c r="V303" s="278">
        <f t="shared" si="262"/>
        <v>4343613415.9237471</v>
      </c>
      <c r="W303" s="278">
        <f t="shared" si="263"/>
        <v>4611517987.0031996</v>
      </c>
      <c r="X303" s="75">
        <f t="shared" si="264"/>
        <v>4895946325.8153296</v>
      </c>
      <c r="Y303" s="75">
        <f t="shared" si="265"/>
        <v>4611517987.0031996</v>
      </c>
      <c r="Z303" s="278">
        <f t="shared" si="266"/>
        <v>4895946325.8153296</v>
      </c>
      <c r="AA303" s="278">
        <f t="shared" si="275"/>
        <v>5197917582.1976471</v>
      </c>
      <c r="AB303" s="278"/>
      <c r="AC303" s="216" t="str">
        <f t="shared" si="267"/>
        <v>BERTAHAP</v>
      </c>
      <c r="AD303" s="296">
        <f t="shared" si="268"/>
        <v>0</v>
      </c>
      <c r="AE303" s="297">
        <v>2</v>
      </c>
      <c r="AF303" s="298"/>
      <c r="AG303" s="278" t="e">
        <f>IF(AF303&gt;#REF!,"LB","KR")</f>
        <v>#REF!</v>
      </c>
      <c r="AH303" s="298">
        <f t="shared" si="249"/>
        <v>4238951000</v>
      </c>
      <c r="AI303" s="298">
        <f t="shared" si="249"/>
        <v>4777975000</v>
      </c>
      <c r="AJ303" s="298">
        <f t="shared" si="249"/>
        <v>5072670000</v>
      </c>
      <c r="AK303" s="299">
        <f t="shared" si="248"/>
        <v>5385541000</v>
      </c>
      <c r="AL303" s="299">
        <f t="shared" si="248"/>
        <v>5072670000</v>
      </c>
      <c r="AM303" s="298">
        <f t="shared" si="248"/>
        <v>5385541000</v>
      </c>
      <c r="AN303" s="298">
        <f t="shared" si="248"/>
        <v>5717710000</v>
      </c>
      <c r="AO303" s="26"/>
      <c r="AP303" s="26"/>
      <c r="AQ303" s="300">
        <f t="shared" si="269"/>
        <v>-844061.0278000012</v>
      </c>
      <c r="AR303" s="301"/>
      <c r="AS303" s="136"/>
      <c r="AT303" s="136"/>
      <c r="AU303" s="13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  <c r="BJ303" s="26"/>
      <c r="BK303" s="26"/>
      <c r="BL303" s="26"/>
      <c r="BM303" s="26"/>
      <c r="BN303" s="26"/>
      <c r="BO303" s="26"/>
      <c r="BP303" s="26"/>
      <c r="BQ303" s="26"/>
      <c r="BR303" s="26"/>
      <c r="BS303" s="346"/>
      <c r="BT303" s="26"/>
      <c r="BU303" s="26"/>
      <c r="BV303" s="301"/>
      <c r="BW303" s="26"/>
      <c r="BX303" s="26"/>
      <c r="BY303" s="26"/>
      <c r="BZ303" s="26"/>
      <c r="CA303" s="26"/>
      <c r="CB303" s="26"/>
      <c r="CC303" s="26"/>
      <c r="CD303" s="26"/>
      <c r="CE303" s="26"/>
      <c r="CF303" s="269">
        <f t="shared" si="276"/>
        <v>5377031000</v>
      </c>
      <c r="CG303" s="229">
        <f t="shared" si="276"/>
        <v>5708674000</v>
      </c>
      <c r="CH303" s="45">
        <f t="shared" si="270"/>
        <v>80655465</v>
      </c>
      <c r="CI303" s="45">
        <f t="shared" si="271"/>
        <v>57086740</v>
      </c>
      <c r="CJ303" s="48">
        <f t="shared" si="272"/>
        <v>126816750</v>
      </c>
      <c r="CK303" s="308">
        <f t="shared" si="273"/>
        <v>112198770.83333333</v>
      </c>
    </row>
    <row r="304" spans="1:89" x14ac:dyDescent="0.2">
      <c r="A304" s="3">
        <f t="shared" si="274"/>
        <v>265</v>
      </c>
      <c r="B304" s="288">
        <v>2</v>
      </c>
      <c r="C304" s="289" t="s">
        <v>193</v>
      </c>
      <c r="D304" s="290" t="s">
        <v>28</v>
      </c>
      <c r="E304" s="291"/>
      <c r="F304" s="267" t="s">
        <v>73</v>
      </c>
      <c r="G304" s="292">
        <f t="shared" si="250"/>
        <v>85</v>
      </c>
      <c r="H304" s="292">
        <f t="shared" si="251"/>
        <v>74</v>
      </c>
      <c r="I304" s="293">
        <f t="shared" si="252"/>
        <v>26966806</v>
      </c>
      <c r="J304" s="293">
        <f t="shared" si="253"/>
        <v>1</v>
      </c>
      <c r="K304" s="294">
        <f t="shared" si="254"/>
        <v>1.06</v>
      </c>
      <c r="L304" s="295">
        <f t="shared" si="277"/>
        <v>1.0149999999999999</v>
      </c>
      <c r="M304" s="278">
        <f t="shared" si="255"/>
        <v>24245056.198003531</v>
      </c>
      <c r="N304" s="278">
        <f t="shared" si="256"/>
        <v>27328052.118228704</v>
      </c>
      <c r="O304" s="278">
        <f t="shared" si="257"/>
        <v>29013586.575399999</v>
      </c>
      <c r="P304" s="278">
        <f t="shared" si="258"/>
        <v>30803081.109711833</v>
      </c>
      <c r="Q304" s="75">
        <f t="shared" si="259"/>
        <v>29013586.575399999</v>
      </c>
      <c r="R304" s="278">
        <f t="shared" si="259"/>
        <v>30803081.109711833</v>
      </c>
      <c r="S304" s="278">
        <f t="shared" si="260"/>
        <v>32702947.751243506</v>
      </c>
      <c r="T304" s="278"/>
      <c r="U304" s="278">
        <f t="shared" si="261"/>
        <v>1794134158.6522613</v>
      </c>
      <c r="V304" s="278">
        <f t="shared" si="262"/>
        <v>2022275856.748924</v>
      </c>
      <c r="W304" s="278">
        <f t="shared" si="263"/>
        <v>2147005406.5795999</v>
      </c>
      <c r="X304" s="75">
        <f t="shared" si="264"/>
        <v>2279428002.1186757</v>
      </c>
      <c r="Y304" s="75">
        <f t="shared" si="265"/>
        <v>2147005406.5795999</v>
      </c>
      <c r="Z304" s="278">
        <f t="shared" si="266"/>
        <v>2279428002.1186757</v>
      </c>
      <c r="AA304" s="278">
        <f t="shared" si="275"/>
        <v>2420018133.5920196</v>
      </c>
      <c r="AB304" s="278"/>
      <c r="AC304" s="216" t="str">
        <f t="shared" si="267"/>
        <v>BERTAHAP</v>
      </c>
      <c r="AD304" s="296">
        <f t="shared" si="268"/>
        <v>0</v>
      </c>
      <c r="AE304" s="297">
        <v>2</v>
      </c>
      <c r="AF304" s="298"/>
      <c r="AG304" s="278" t="e">
        <f>IF(AF304&gt;#REF!,"LB","KR")</f>
        <v>#REF!</v>
      </c>
      <c r="AH304" s="298">
        <f t="shared" si="249"/>
        <v>1973548000</v>
      </c>
      <c r="AI304" s="298">
        <f t="shared" si="249"/>
        <v>2224504000</v>
      </c>
      <c r="AJ304" s="298">
        <f t="shared" si="249"/>
        <v>2361706000</v>
      </c>
      <c r="AK304" s="299">
        <f t="shared" si="248"/>
        <v>2507371000</v>
      </c>
      <c r="AL304" s="299">
        <f t="shared" si="248"/>
        <v>2361706000</v>
      </c>
      <c r="AM304" s="298">
        <f t="shared" si="248"/>
        <v>2507371000</v>
      </c>
      <c r="AN304" s="298">
        <f t="shared" si="248"/>
        <v>2662020000</v>
      </c>
      <c r="AO304" s="26"/>
      <c r="AP304" s="26"/>
      <c r="AQ304" s="300">
        <f t="shared" si="269"/>
        <v>-1391487.189600002</v>
      </c>
      <c r="AR304" s="301"/>
      <c r="AS304" s="136"/>
      <c r="AT304" s="136"/>
      <c r="AU304" s="13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  <c r="BJ304" s="26"/>
      <c r="BK304" s="26"/>
      <c r="BL304" s="26"/>
      <c r="BM304" s="26"/>
      <c r="BN304" s="26"/>
      <c r="BO304" s="26"/>
      <c r="BP304" s="26"/>
      <c r="BQ304" s="26"/>
      <c r="BR304" s="26"/>
      <c r="BS304" s="346"/>
      <c r="BT304" s="26"/>
      <c r="BU304" s="26"/>
      <c r="BV304" s="301"/>
      <c r="BW304" s="26"/>
      <c r="BX304" s="26"/>
      <c r="BY304" s="26"/>
      <c r="BZ304" s="26"/>
      <c r="CA304" s="26"/>
      <c r="CB304" s="26"/>
      <c r="CC304" s="26"/>
      <c r="CD304" s="26"/>
      <c r="CE304" s="26"/>
      <c r="CF304" s="269">
        <f t="shared" si="276"/>
        <v>2503409000</v>
      </c>
      <c r="CG304" s="229">
        <f t="shared" si="276"/>
        <v>2657814000</v>
      </c>
      <c r="CH304" s="45">
        <f t="shared" si="270"/>
        <v>37551135</v>
      </c>
      <c r="CI304" s="45">
        <f t="shared" si="271"/>
        <v>26578140</v>
      </c>
      <c r="CJ304" s="48">
        <f t="shared" si="272"/>
        <v>59042650</v>
      </c>
      <c r="CK304" s="308">
        <f t="shared" si="273"/>
        <v>52236895.833333336</v>
      </c>
    </row>
    <row r="305" spans="1:89" x14ac:dyDescent="0.2">
      <c r="A305" s="3">
        <f t="shared" si="274"/>
        <v>266</v>
      </c>
      <c r="B305" s="288">
        <v>3</v>
      </c>
      <c r="C305" s="289" t="s">
        <v>193</v>
      </c>
      <c r="D305" s="290" t="s">
        <v>31</v>
      </c>
      <c r="E305" s="291"/>
      <c r="F305" s="267" t="s">
        <v>55</v>
      </c>
      <c r="G305" s="292">
        <f t="shared" si="250"/>
        <v>85</v>
      </c>
      <c r="H305" s="292">
        <f t="shared" si="251"/>
        <v>74</v>
      </c>
      <c r="I305" s="293">
        <f t="shared" si="252"/>
        <v>26966806</v>
      </c>
      <c r="J305" s="293">
        <f t="shared" si="253"/>
        <v>1</v>
      </c>
      <c r="K305" s="294">
        <f t="shared" si="254"/>
        <v>1.06</v>
      </c>
      <c r="L305" s="295">
        <f t="shared" si="277"/>
        <v>1.0149999999999999</v>
      </c>
      <c r="M305" s="278">
        <f t="shared" si="255"/>
        <v>24245056.198003531</v>
      </c>
      <c r="N305" s="278">
        <f t="shared" si="256"/>
        <v>27328052.118228704</v>
      </c>
      <c r="O305" s="278">
        <f t="shared" si="257"/>
        <v>29013586.575399999</v>
      </c>
      <c r="P305" s="278">
        <f t="shared" si="258"/>
        <v>30803081.109711833</v>
      </c>
      <c r="Q305" s="75">
        <f t="shared" si="259"/>
        <v>29013586.575399999</v>
      </c>
      <c r="R305" s="278">
        <f t="shared" si="259"/>
        <v>30803081.109711833</v>
      </c>
      <c r="S305" s="278">
        <f t="shared" si="260"/>
        <v>32702947.751243506</v>
      </c>
      <c r="T305" s="278"/>
      <c r="U305" s="278">
        <f t="shared" si="261"/>
        <v>1794134158.6522613</v>
      </c>
      <c r="V305" s="278">
        <f t="shared" si="262"/>
        <v>2022275856.748924</v>
      </c>
      <c r="W305" s="278">
        <f t="shared" si="263"/>
        <v>2147005406.5795999</v>
      </c>
      <c r="X305" s="75">
        <f t="shared" si="264"/>
        <v>2279428002.1186757</v>
      </c>
      <c r="Y305" s="75">
        <f t="shared" si="265"/>
        <v>2147005406.5795999</v>
      </c>
      <c r="Z305" s="278">
        <f t="shared" si="266"/>
        <v>2279428002.1186757</v>
      </c>
      <c r="AA305" s="278">
        <f t="shared" si="275"/>
        <v>2420018133.5920196</v>
      </c>
      <c r="AB305" s="278"/>
      <c r="AC305" s="216" t="str">
        <f t="shared" si="267"/>
        <v>BERTAHAP</v>
      </c>
      <c r="AD305" s="296">
        <f t="shared" si="268"/>
        <v>0</v>
      </c>
      <c r="AE305" s="297">
        <v>2</v>
      </c>
      <c r="AF305" s="298"/>
      <c r="AG305" s="278" t="e">
        <f>IF(AF305&gt;#REF!,"LB","KR")</f>
        <v>#REF!</v>
      </c>
      <c r="AH305" s="298">
        <f t="shared" si="249"/>
        <v>1973548000</v>
      </c>
      <c r="AI305" s="298">
        <f t="shared" si="249"/>
        <v>2224504000</v>
      </c>
      <c r="AJ305" s="298">
        <f t="shared" si="249"/>
        <v>2361706000</v>
      </c>
      <c r="AK305" s="299">
        <f t="shared" si="248"/>
        <v>2507371000</v>
      </c>
      <c r="AL305" s="299">
        <f t="shared" si="248"/>
        <v>2361706000</v>
      </c>
      <c r="AM305" s="298">
        <f t="shared" si="248"/>
        <v>2507371000</v>
      </c>
      <c r="AN305" s="298">
        <f t="shared" si="248"/>
        <v>2662020000</v>
      </c>
      <c r="AO305" s="26"/>
      <c r="AP305" s="26"/>
      <c r="AQ305" s="300">
        <f t="shared" si="269"/>
        <v>-1391487.189600002</v>
      </c>
      <c r="AR305" s="301"/>
      <c r="AS305" s="136"/>
      <c r="AT305" s="136"/>
      <c r="AU305" s="13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  <c r="BJ305" s="26"/>
      <c r="BK305" s="26"/>
      <c r="BL305" s="26"/>
      <c r="BM305" s="26"/>
      <c r="BN305" s="26"/>
      <c r="BO305" s="26"/>
      <c r="BP305" s="26"/>
      <c r="BQ305" s="26"/>
      <c r="BR305" s="26"/>
      <c r="BS305" s="346"/>
      <c r="BT305" s="26"/>
      <c r="BU305" s="26"/>
      <c r="BV305" s="301"/>
      <c r="BW305" s="26"/>
      <c r="BX305" s="26"/>
      <c r="BY305" s="26"/>
      <c r="BZ305" s="26"/>
      <c r="CA305" s="26"/>
      <c r="CB305" s="26"/>
      <c r="CC305" s="26"/>
      <c r="CD305" s="26"/>
      <c r="CE305" s="26"/>
      <c r="CF305" s="269">
        <f t="shared" si="276"/>
        <v>2503409000</v>
      </c>
      <c r="CG305" s="229">
        <f t="shared" si="276"/>
        <v>2657814000</v>
      </c>
      <c r="CH305" s="45">
        <f t="shared" si="270"/>
        <v>37551135</v>
      </c>
      <c r="CI305" s="45">
        <f t="shared" si="271"/>
        <v>26578140</v>
      </c>
      <c r="CJ305" s="48">
        <f t="shared" si="272"/>
        <v>59042650</v>
      </c>
      <c r="CK305" s="308">
        <f t="shared" si="273"/>
        <v>52236895.833333336</v>
      </c>
    </row>
    <row r="306" spans="1:89" x14ac:dyDescent="0.2">
      <c r="A306" s="3">
        <f t="shared" si="274"/>
        <v>267</v>
      </c>
      <c r="B306" s="288">
        <v>4</v>
      </c>
      <c r="C306" s="289" t="s">
        <v>193</v>
      </c>
      <c r="D306" s="290" t="s">
        <v>37</v>
      </c>
      <c r="E306" s="291"/>
      <c r="F306" s="267" t="s">
        <v>57</v>
      </c>
      <c r="G306" s="292">
        <f t="shared" si="250"/>
        <v>101</v>
      </c>
      <c r="H306" s="292">
        <f t="shared" si="251"/>
        <v>90</v>
      </c>
      <c r="I306" s="293">
        <f t="shared" si="252"/>
        <v>26966806</v>
      </c>
      <c r="J306" s="293">
        <f t="shared" si="253"/>
        <v>1</v>
      </c>
      <c r="K306" s="294">
        <f t="shared" si="254"/>
        <v>1.06</v>
      </c>
      <c r="L306" s="295">
        <f t="shared" si="277"/>
        <v>1.0149999999999999</v>
      </c>
      <c r="M306" s="278">
        <f t="shared" si="255"/>
        <v>24245056.198003531</v>
      </c>
      <c r="N306" s="278">
        <f t="shared" si="256"/>
        <v>27328052.118228704</v>
      </c>
      <c r="O306" s="278">
        <f t="shared" si="257"/>
        <v>29013586.575399999</v>
      </c>
      <c r="P306" s="278">
        <f t="shared" si="258"/>
        <v>30803081.109711833</v>
      </c>
      <c r="Q306" s="75">
        <f t="shared" si="259"/>
        <v>29013586.575399999</v>
      </c>
      <c r="R306" s="278">
        <f t="shared" si="259"/>
        <v>30803081.109711833</v>
      </c>
      <c r="S306" s="278">
        <f t="shared" si="260"/>
        <v>32702947.751243506</v>
      </c>
      <c r="T306" s="278"/>
      <c r="U306" s="278">
        <f t="shared" si="261"/>
        <v>2182055057.8203177</v>
      </c>
      <c r="V306" s="278">
        <f t="shared" si="262"/>
        <v>2459524690.6405835</v>
      </c>
      <c r="W306" s="278">
        <f t="shared" si="263"/>
        <v>2611222791.7859998</v>
      </c>
      <c r="X306" s="75">
        <f t="shared" si="264"/>
        <v>2772277299.8740649</v>
      </c>
      <c r="Y306" s="75">
        <f t="shared" si="265"/>
        <v>2611222791.7859998</v>
      </c>
      <c r="Z306" s="278">
        <f t="shared" si="266"/>
        <v>2772277299.8740649</v>
      </c>
      <c r="AA306" s="278">
        <f t="shared" si="275"/>
        <v>2943265297.6119156</v>
      </c>
      <c r="AB306" s="278"/>
      <c r="AC306" s="216" t="str">
        <f t="shared" si="267"/>
        <v>BERTAHAP</v>
      </c>
      <c r="AD306" s="296">
        <f t="shared" si="268"/>
        <v>0</v>
      </c>
      <c r="AE306" s="297">
        <v>2</v>
      </c>
      <c r="AF306" s="298"/>
      <c r="AG306" s="278" t="e">
        <f>IF(AF306&gt;#REF!,"LB","KR")</f>
        <v>#REF!</v>
      </c>
      <c r="AH306" s="298">
        <f t="shared" si="249"/>
        <v>2400261000</v>
      </c>
      <c r="AI306" s="298">
        <f t="shared" si="249"/>
        <v>2705478000</v>
      </c>
      <c r="AJ306" s="298">
        <f t="shared" si="249"/>
        <v>2872346000</v>
      </c>
      <c r="AK306" s="299">
        <f t="shared" si="248"/>
        <v>3049506000</v>
      </c>
      <c r="AL306" s="299">
        <f t="shared" si="248"/>
        <v>2872346000</v>
      </c>
      <c r="AM306" s="298">
        <f t="shared" si="248"/>
        <v>3049506000</v>
      </c>
      <c r="AN306" s="298">
        <f t="shared" si="248"/>
        <v>3237592000</v>
      </c>
      <c r="AO306" s="26"/>
      <c r="AP306" s="26"/>
      <c r="AQ306" s="300">
        <f t="shared" si="269"/>
        <v>-1391487.189600002</v>
      </c>
      <c r="AR306" s="301"/>
      <c r="AS306" s="136"/>
      <c r="AT306" s="136"/>
      <c r="AU306" s="13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  <c r="BJ306" s="26"/>
      <c r="BK306" s="26"/>
      <c r="BL306" s="26"/>
      <c r="BM306" s="26"/>
      <c r="BN306" s="26"/>
      <c r="BO306" s="26"/>
      <c r="BP306" s="26"/>
      <c r="BQ306" s="26"/>
      <c r="BR306" s="26"/>
      <c r="BS306" s="346"/>
      <c r="BT306" s="26"/>
      <c r="BU306" s="26"/>
      <c r="BV306" s="301"/>
      <c r="BW306" s="26"/>
      <c r="BX306" s="26"/>
      <c r="BY306" s="26"/>
      <c r="BZ306" s="26"/>
      <c r="CA306" s="26"/>
      <c r="CB306" s="26"/>
      <c r="CC306" s="26"/>
      <c r="CD306" s="26"/>
      <c r="CE306" s="26"/>
      <c r="CF306" s="269">
        <f t="shared" si="276"/>
        <v>3044687000</v>
      </c>
      <c r="CG306" s="229">
        <f t="shared" si="276"/>
        <v>3232477000</v>
      </c>
      <c r="CH306" s="45">
        <f t="shared" si="270"/>
        <v>45670305</v>
      </c>
      <c r="CI306" s="45">
        <f t="shared" si="271"/>
        <v>32324770</v>
      </c>
      <c r="CJ306" s="48">
        <f t="shared" si="272"/>
        <v>71808650</v>
      </c>
      <c r="CK306" s="308">
        <f t="shared" si="273"/>
        <v>63531375</v>
      </c>
    </row>
    <row r="307" spans="1:89" x14ac:dyDescent="0.2">
      <c r="A307" s="3">
        <f t="shared" si="274"/>
        <v>268</v>
      </c>
      <c r="B307" s="288">
        <v>5</v>
      </c>
      <c r="C307" s="289" t="s">
        <v>193</v>
      </c>
      <c r="D307" s="290" t="s">
        <v>43</v>
      </c>
      <c r="E307" s="291"/>
      <c r="F307" s="267" t="s">
        <v>59</v>
      </c>
      <c r="G307" s="292">
        <f t="shared" si="250"/>
        <v>101</v>
      </c>
      <c r="H307" s="292">
        <f t="shared" si="251"/>
        <v>90</v>
      </c>
      <c r="I307" s="293">
        <f t="shared" si="252"/>
        <v>26966806</v>
      </c>
      <c r="J307" s="293">
        <f t="shared" si="253"/>
        <v>1</v>
      </c>
      <c r="K307" s="294">
        <f t="shared" si="254"/>
        <v>1.06</v>
      </c>
      <c r="L307" s="295">
        <f t="shared" si="277"/>
        <v>1.0149999999999999</v>
      </c>
      <c r="M307" s="278">
        <f t="shared" si="255"/>
        <v>24245056.198003531</v>
      </c>
      <c r="N307" s="278">
        <f t="shared" si="256"/>
        <v>27328052.118228704</v>
      </c>
      <c r="O307" s="278">
        <f t="shared" si="257"/>
        <v>29013586.575399999</v>
      </c>
      <c r="P307" s="278">
        <f t="shared" si="258"/>
        <v>30803081.109711833</v>
      </c>
      <c r="Q307" s="75">
        <f t="shared" si="259"/>
        <v>29013586.575399999</v>
      </c>
      <c r="R307" s="278">
        <f t="shared" si="259"/>
        <v>30803081.109711833</v>
      </c>
      <c r="S307" s="278">
        <f t="shared" si="260"/>
        <v>32702947.751243506</v>
      </c>
      <c r="T307" s="278"/>
      <c r="U307" s="278">
        <f t="shared" si="261"/>
        <v>2182055057.8203177</v>
      </c>
      <c r="V307" s="278">
        <f t="shared" si="262"/>
        <v>2459524690.6405835</v>
      </c>
      <c r="W307" s="278">
        <f t="shared" si="263"/>
        <v>2611222791.7859998</v>
      </c>
      <c r="X307" s="75">
        <f t="shared" si="264"/>
        <v>2772277299.8740649</v>
      </c>
      <c r="Y307" s="75">
        <f t="shared" si="265"/>
        <v>2611222791.7859998</v>
      </c>
      <c r="Z307" s="278">
        <f t="shared" si="266"/>
        <v>2772277299.8740649</v>
      </c>
      <c r="AA307" s="278">
        <f t="shared" si="275"/>
        <v>2943265297.6119156</v>
      </c>
      <c r="AB307" s="278"/>
      <c r="AC307" s="216" t="str">
        <f t="shared" si="267"/>
        <v>BERTAHAP</v>
      </c>
      <c r="AD307" s="296">
        <f t="shared" si="268"/>
        <v>0</v>
      </c>
      <c r="AE307" s="297">
        <v>2</v>
      </c>
      <c r="AF307" s="298"/>
      <c r="AG307" s="278" t="e">
        <f>IF(AF307&gt;#REF!,"LB","KR")</f>
        <v>#REF!</v>
      </c>
      <c r="AH307" s="298">
        <f t="shared" si="249"/>
        <v>2400261000</v>
      </c>
      <c r="AI307" s="298">
        <f t="shared" si="249"/>
        <v>2705478000</v>
      </c>
      <c r="AJ307" s="298">
        <f t="shared" si="249"/>
        <v>2872346000</v>
      </c>
      <c r="AK307" s="299">
        <f t="shared" si="248"/>
        <v>3049506000</v>
      </c>
      <c r="AL307" s="299">
        <f t="shared" si="248"/>
        <v>2872346000</v>
      </c>
      <c r="AM307" s="298">
        <f t="shared" si="248"/>
        <v>3049506000</v>
      </c>
      <c r="AN307" s="298">
        <f t="shared" si="248"/>
        <v>3237592000</v>
      </c>
      <c r="AO307" s="26"/>
      <c r="AP307" s="26"/>
      <c r="AQ307" s="300">
        <f t="shared" si="269"/>
        <v>-1391487.189600002</v>
      </c>
      <c r="AR307" s="301"/>
      <c r="AS307" s="136"/>
      <c r="AT307" s="136"/>
      <c r="AU307" s="13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  <c r="BJ307" s="26"/>
      <c r="BK307" s="26"/>
      <c r="BL307" s="26"/>
      <c r="BM307" s="26"/>
      <c r="BN307" s="26"/>
      <c r="BO307" s="26"/>
      <c r="BP307" s="26"/>
      <c r="BQ307" s="26"/>
      <c r="BR307" s="26"/>
      <c r="BS307" s="346"/>
      <c r="BT307" s="26"/>
      <c r="BU307" s="26"/>
      <c r="BV307" s="301"/>
      <c r="BW307" s="26"/>
      <c r="BX307" s="26"/>
      <c r="BY307" s="26"/>
      <c r="BZ307" s="26"/>
      <c r="CA307" s="26"/>
      <c r="CB307" s="26"/>
      <c r="CC307" s="26"/>
      <c r="CD307" s="26"/>
      <c r="CE307" s="26"/>
      <c r="CF307" s="269">
        <f t="shared" si="276"/>
        <v>3044687000</v>
      </c>
      <c r="CG307" s="229">
        <f t="shared" si="276"/>
        <v>3232477000</v>
      </c>
      <c r="CH307" s="45">
        <f t="shared" si="270"/>
        <v>45670305</v>
      </c>
      <c r="CI307" s="45">
        <f t="shared" si="271"/>
        <v>32324770</v>
      </c>
      <c r="CJ307" s="48">
        <f t="shared" si="272"/>
        <v>71808650</v>
      </c>
      <c r="CK307" s="308">
        <f t="shared" si="273"/>
        <v>63531375</v>
      </c>
    </row>
    <row r="308" spans="1:89" x14ac:dyDescent="0.2">
      <c r="A308" s="3">
        <f t="shared" si="274"/>
        <v>269</v>
      </c>
      <c r="B308" s="288">
        <v>6</v>
      </c>
      <c r="C308" s="289" t="s">
        <v>193</v>
      </c>
      <c r="D308" s="288">
        <v>11</v>
      </c>
      <c r="E308" s="291"/>
      <c r="F308" s="267" t="s">
        <v>61</v>
      </c>
      <c r="G308" s="292">
        <f t="shared" si="250"/>
        <v>101</v>
      </c>
      <c r="H308" s="292">
        <f t="shared" si="251"/>
        <v>90</v>
      </c>
      <c r="I308" s="293">
        <f t="shared" si="252"/>
        <v>26966806</v>
      </c>
      <c r="J308" s="293">
        <f t="shared" si="253"/>
        <v>1</v>
      </c>
      <c r="K308" s="294">
        <f t="shared" si="254"/>
        <v>1.06</v>
      </c>
      <c r="L308" s="295">
        <f t="shared" si="277"/>
        <v>1.0149999999999999</v>
      </c>
      <c r="M308" s="278">
        <f t="shared" si="255"/>
        <v>24245056.198003531</v>
      </c>
      <c r="N308" s="278">
        <f t="shared" si="256"/>
        <v>27328052.118228704</v>
      </c>
      <c r="O308" s="278">
        <f t="shared" si="257"/>
        <v>29013586.575399999</v>
      </c>
      <c r="P308" s="278">
        <f t="shared" si="258"/>
        <v>30803081.109711833</v>
      </c>
      <c r="Q308" s="75">
        <f t="shared" si="259"/>
        <v>29013586.575399999</v>
      </c>
      <c r="R308" s="278">
        <f t="shared" si="259"/>
        <v>30803081.109711833</v>
      </c>
      <c r="S308" s="278">
        <f t="shared" si="260"/>
        <v>32702947.751243506</v>
      </c>
      <c r="T308" s="278"/>
      <c r="U308" s="278">
        <f t="shared" si="261"/>
        <v>2182055057.8203177</v>
      </c>
      <c r="V308" s="278">
        <f t="shared" si="262"/>
        <v>2459524690.6405835</v>
      </c>
      <c r="W308" s="278">
        <f t="shared" si="263"/>
        <v>2611222791.7859998</v>
      </c>
      <c r="X308" s="75">
        <f t="shared" si="264"/>
        <v>2772277299.8740649</v>
      </c>
      <c r="Y308" s="75">
        <f t="shared" si="265"/>
        <v>2611222791.7859998</v>
      </c>
      <c r="Z308" s="278">
        <f t="shared" si="266"/>
        <v>2772277299.8740649</v>
      </c>
      <c r="AA308" s="278">
        <f t="shared" si="275"/>
        <v>2943265297.6119156</v>
      </c>
      <c r="AB308" s="278"/>
      <c r="AC308" s="216" t="str">
        <f t="shared" si="267"/>
        <v>BERTAHAP</v>
      </c>
      <c r="AD308" s="296">
        <f t="shared" si="268"/>
        <v>0</v>
      </c>
      <c r="AE308" s="297">
        <v>2</v>
      </c>
      <c r="AF308" s="298"/>
      <c r="AG308" s="278" t="e">
        <f>IF(AF308&gt;#REF!,"LB","KR")</f>
        <v>#REF!</v>
      </c>
      <c r="AH308" s="298">
        <f t="shared" si="249"/>
        <v>2400261000</v>
      </c>
      <c r="AI308" s="298">
        <f t="shared" si="249"/>
        <v>2705478000</v>
      </c>
      <c r="AJ308" s="298">
        <f t="shared" si="249"/>
        <v>2872346000</v>
      </c>
      <c r="AK308" s="299">
        <f t="shared" si="248"/>
        <v>3049506000</v>
      </c>
      <c r="AL308" s="299">
        <f t="shared" si="248"/>
        <v>2872346000</v>
      </c>
      <c r="AM308" s="298">
        <f t="shared" si="248"/>
        <v>3049506000</v>
      </c>
      <c r="AN308" s="298">
        <f t="shared" si="248"/>
        <v>3237592000</v>
      </c>
      <c r="AO308" s="26"/>
      <c r="AP308" s="26"/>
      <c r="AQ308" s="300">
        <f t="shared" si="269"/>
        <v>-1391487.189600002</v>
      </c>
      <c r="AR308" s="301"/>
      <c r="AS308" s="136"/>
      <c r="AT308" s="136"/>
      <c r="AU308" s="13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  <c r="BJ308" s="26"/>
      <c r="BK308" s="26"/>
      <c r="BL308" s="26"/>
      <c r="BM308" s="26"/>
      <c r="BN308" s="26"/>
      <c r="BO308" s="26"/>
      <c r="BP308" s="26"/>
      <c r="BQ308" s="26"/>
      <c r="BR308" s="26"/>
      <c r="BS308" s="346"/>
      <c r="BT308" s="26"/>
      <c r="BU308" s="26"/>
      <c r="BV308" s="301"/>
      <c r="BW308" s="26"/>
      <c r="BX308" s="26"/>
      <c r="BY308" s="26"/>
      <c r="BZ308" s="26"/>
      <c r="CA308" s="26"/>
      <c r="CB308" s="26"/>
      <c r="CC308" s="26"/>
      <c r="CD308" s="26"/>
      <c r="CE308" s="26"/>
      <c r="CF308" s="269">
        <f t="shared" si="276"/>
        <v>3044687000</v>
      </c>
      <c r="CG308" s="229">
        <f t="shared" si="276"/>
        <v>3232477000</v>
      </c>
      <c r="CH308" s="45">
        <f t="shared" si="270"/>
        <v>45670305</v>
      </c>
      <c r="CI308" s="45">
        <f t="shared" si="271"/>
        <v>32324770</v>
      </c>
      <c r="CJ308" s="48">
        <f t="shared" si="272"/>
        <v>71808650</v>
      </c>
      <c r="CK308" s="308">
        <f t="shared" si="273"/>
        <v>63531375</v>
      </c>
    </row>
    <row r="309" spans="1:89" x14ac:dyDescent="0.2">
      <c r="A309" s="3">
        <f t="shared" si="274"/>
        <v>270</v>
      </c>
      <c r="B309" s="288">
        <v>7</v>
      </c>
      <c r="C309" s="289" t="s">
        <v>193</v>
      </c>
      <c r="D309" s="288">
        <v>15</v>
      </c>
      <c r="E309" s="291"/>
      <c r="F309" s="267" t="s">
        <v>63</v>
      </c>
      <c r="G309" s="292">
        <f t="shared" si="250"/>
        <v>101</v>
      </c>
      <c r="H309" s="292">
        <f t="shared" si="251"/>
        <v>90</v>
      </c>
      <c r="I309" s="293">
        <f t="shared" si="252"/>
        <v>26966806</v>
      </c>
      <c r="J309" s="293">
        <f t="shared" si="253"/>
        <v>1</v>
      </c>
      <c r="K309" s="294">
        <f t="shared" si="254"/>
        <v>1.06</v>
      </c>
      <c r="L309" s="295">
        <f t="shared" si="277"/>
        <v>1.0149999999999999</v>
      </c>
      <c r="M309" s="278">
        <f t="shared" si="255"/>
        <v>24245056.198003531</v>
      </c>
      <c r="N309" s="278">
        <f t="shared" si="256"/>
        <v>27328052.118228704</v>
      </c>
      <c r="O309" s="278">
        <f t="shared" si="257"/>
        <v>29013586.575399999</v>
      </c>
      <c r="P309" s="278">
        <f t="shared" si="258"/>
        <v>30803081.109711833</v>
      </c>
      <c r="Q309" s="75">
        <f t="shared" si="259"/>
        <v>29013586.575399999</v>
      </c>
      <c r="R309" s="278">
        <f t="shared" si="259"/>
        <v>30803081.109711833</v>
      </c>
      <c r="S309" s="278">
        <f t="shared" si="260"/>
        <v>32702947.751243506</v>
      </c>
      <c r="T309" s="278"/>
      <c r="U309" s="278">
        <f t="shared" si="261"/>
        <v>2182055057.8203177</v>
      </c>
      <c r="V309" s="278">
        <f t="shared" si="262"/>
        <v>2459524690.6405835</v>
      </c>
      <c r="W309" s="278">
        <f t="shared" si="263"/>
        <v>2611222791.7859998</v>
      </c>
      <c r="X309" s="75">
        <f t="shared" si="264"/>
        <v>2772277299.8740649</v>
      </c>
      <c r="Y309" s="75">
        <f t="shared" si="265"/>
        <v>2611222791.7859998</v>
      </c>
      <c r="Z309" s="278">
        <f t="shared" si="266"/>
        <v>2772277299.8740649</v>
      </c>
      <c r="AA309" s="278">
        <f t="shared" si="275"/>
        <v>2943265297.6119156</v>
      </c>
      <c r="AB309" s="278"/>
      <c r="AC309" s="216" t="str">
        <f t="shared" si="267"/>
        <v>BERTAHAP</v>
      </c>
      <c r="AD309" s="296">
        <f t="shared" si="268"/>
        <v>0</v>
      </c>
      <c r="AE309" s="297">
        <v>2</v>
      </c>
      <c r="AF309" s="298"/>
      <c r="AG309" s="278" t="e">
        <f>IF(AF309&gt;#REF!,"LB","KR")</f>
        <v>#REF!</v>
      </c>
      <c r="AH309" s="298">
        <f t="shared" si="249"/>
        <v>2400261000</v>
      </c>
      <c r="AI309" s="298">
        <f t="shared" si="249"/>
        <v>2705478000</v>
      </c>
      <c r="AJ309" s="298">
        <f t="shared" si="249"/>
        <v>2872346000</v>
      </c>
      <c r="AK309" s="299">
        <f t="shared" si="248"/>
        <v>3049506000</v>
      </c>
      <c r="AL309" s="299">
        <f t="shared" si="248"/>
        <v>2872346000</v>
      </c>
      <c r="AM309" s="298">
        <f t="shared" si="248"/>
        <v>3049506000</v>
      </c>
      <c r="AN309" s="298">
        <f t="shared" si="248"/>
        <v>3237592000</v>
      </c>
      <c r="AO309" s="26"/>
      <c r="AP309" s="26"/>
      <c r="AQ309" s="300">
        <f t="shared" si="269"/>
        <v>-1391487.189600002</v>
      </c>
      <c r="AR309" s="301"/>
      <c r="AS309" s="136"/>
      <c r="AT309" s="136"/>
      <c r="AU309" s="13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  <c r="BJ309" s="26"/>
      <c r="BK309" s="26"/>
      <c r="BL309" s="26"/>
      <c r="BM309" s="26"/>
      <c r="BN309" s="26"/>
      <c r="BO309" s="26"/>
      <c r="BP309" s="26"/>
      <c r="BQ309" s="26"/>
      <c r="BR309" s="26"/>
      <c r="BS309" s="346"/>
      <c r="BT309" s="26"/>
      <c r="BU309" s="26"/>
      <c r="BV309" s="301"/>
      <c r="BW309" s="26"/>
      <c r="BX309" s="26"/>
      <c r="BY309" s="26"/>
      <c r="BZ309" s="26"/>
      <c r="CA309" s="26"/>
      <c r="CB309" s="26"/>
      <c r="CC309" s="26"/>
      <c r="CD309" s="26"/>
      <c r="CE309" s="26"/>
      <c r="CF309" s="269">
        <f t="shared" si="276"/>
        <v>3044687000</v>
      </c>
      <c r="CG309" s="229">
        <f t="shared" si="276"/>
        <v>3232477000</v>
      </c>
      <c r="CH309" s="45">
        <f t="shared" si="270"/>
        <v>45670305</v>
      </c>
      <c r="CI309" s="45">
        <f t="shared" si="271"/>
        <v>32324770</v>
      </c>
      <c r="CJ309" s="48">
        <f t="shared" si="272"/>
        <v>71808650</v>
      </c>
      <c r="CK309" s="308">
        <f t="shared" si="273"/>
        <v>63531375</v>
      </c>
    </row>
    <row r="310" spans="1:89" x14ac:dyDescent="0.2">
      <c r="A310" s="3">
        <f t="shared" si="274"/>
        <v>271</v>
      </c>
      <c r="B310" s="288">
        <v>8</v>
      </c>
      <c r="C310" s="289" t="s">
        <v>193</v>
      </c>
      <c r="D310" s="288">
        <v>17</v>
      </c>
      <c r="E310" s="291"/>
      <c r="F310" s="267" t="s">
        <v>66</v>
      </c>
      <c r="G310" s="292">
        <f t="shared" si="250"/>
        <v>85</v>
      </c>
      <c r="H310" s="292">
        <f t="shared" si="251"/>
        <v>74</v>
      </c>
      <c r="I310" s="293">
        <f t="shared" si="252"/>
        <v>26966806</v>
      </c>
      <c r="J310" s="293">
        <f t="shared" si="253"/>
        <v>1</v>
      </c>
      <c r="K310" s="294">
        <f t="shared" si="254"/>
        <v>1.06</v>
      </c>
      <c r="L310" s="295">
        <f t="shared" si="277"/>
        <v>1.0149999999999999</v>
      </c>
      <c r="M310" s="278">
        <f t="shared" si="255"/>
        <v>24245056.198003531</v>
      </c>
      <c r="N310" s="278">
        <f t="shared" si="256"/>
        <v>27328052.118228704</v>
      </c>
      <c r="O310" s="278">
        <f t="shared" si="257"/>
        <v>29013586.575399999</v>
      </c>
      <c r="P310" s="278">
        <f t="shared" si="258"/>
        <v>30803081.109711833</v>
      </c>
      <c r="Q310" s="75">
        <f t="shared" si="259"/>
        <v>29013586.575399999</v>
      </c>
      <c r="R310" s="278">
        <f t="shared" si="259"/>
        <v>30803081.109711833</v>
      </c>
      <c r="S310" s="278">
        <f t="shared" si="260"/>
        <v>32702947.751243506</v>
      </c>
      <c r="T310" s="278"/>
      <c r="U310" s="278">
        <f t="shared" si="261"/>
        <v>1794134158.6522613</v>
      </c>
      <c r="V310" s="278">
        <f t="shared" si="262"/>
        <v>2022275856.748924</v>
      </c>
      <c r="W310" s="278">
        <f t="shared" si="263"/>
        <v>2147005406.5795999</v>
      </c>
      <c r="X310" s="75">
        <f t="shared" si="264"/>
        <v>2279428002.1186757</v>
      </c>
      <c r="Y310" s="75">
        <f t="shared" si="265"/>
        <v>2147005406.5795999</v>
      </c>
      <c r="Z310" s="278">
        <f t="shared" si="266"/>
        <v>2279428002.1186757</v>
      </c>
      <c r="AA310" s="278">
        <f t="shared" si="275"/>
        <v>2420018133.5920196</v>
      </c>
      <c r="AB310" s="278"/>
      <c r="AC310" s="216" t="str">
        <f t="shared" si="267"/>
        <v>BERTAHAP</v>
      </c>
      <c r="AD310" s="296">
        <f t="shared" si="268"/>
        <v>0</v>
      </c>
      <c r="AE310" s="297">
        <v>2</v>
      </c>
      <c r="AF310" s="298"/>
      <c r="AG310" s="278" t="e">
        <f>IF(AF310&gt;#REF!,"LB","KR")</f>
        <v>#REF!</v>
      </c>
      <c r="AH310" s="298">
        <f t="shared" si="249"/>
        <v>1973548000</v>
      </c>
      <c r="AI310" s="298">
        <f t="shared" si="249"/>
        <v>2224504000</v>
      </c>
      <c r="AJ310" s="298">
        <f t="shared" si="249"/>
        <v>2361706000</v>
      </c>
      <c r="AK310" s="299">
        <f t="shared" si="248"/>
        <v>2507371000</v>
      </c>
      <c r="AL310" s="299">
        <f t="shared" si="248"/>
        <v>2361706000</v>
      </c>
      <c r="AM310" s="298">
        <f t="shared" si="248"/>
        <v>2507371000</v>
      </c>
      <c r="AN310" s="298">
        <f t="shared" si="248"/>
        <v>2662020000</v>
      </c>
      <c r="AO310" s="26"/>
      <c r="AP310" s="26"/>
      <c r="AQ310" s="300">
        <f t="shared" si="269"/>
        <v>-1391487.189600002</v>
      </c>
      <c r="AR310" s="301"/>
      <c r="AS310" s="136"/>
      <c r="AT310" s="136"/>
      <c r="AU310" s="13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  <c r="BJ310" s="26"/>
      <c r="BK310" s="26"/>
      <c r="BL310" s="26"/>
      <c r="BM310" s="26"/>
      <c r="BN310" s="26"/>
      <c r="BO310" s="26"/>
      <c r="BP310" s="26"/>
      <c r="BQ310" s="26"/>
      <c r="BR310" s="26"/>
      <c r="BS310" s="346"/>
      <c r="BT310" s="26"/>
      <c r="BU310" s="26"/>
      <c r="BV310" s="301"/>
      <c r="BW310" s="26"/>
      <c r="BX310" s="26"/>
      <c r="BY310" s="26"/>
      <c r="BZ310" s="26"/>
      <c r="CA310" s="26"/>
      <c r="CB310" s="26"/>
      <c r="CC310" s="26"/>
      <c r="CD310" s="26"/>
      <c r="CE310" s="26"/>
      <c r="CF310" s="269">
        <f t="shared" si="276"/>
        <v>2503409000</v>
      </c>
      <c r="CG310" s="229">
        <f t="shared" si="276"/>
        <v>2657814000</v>
      </c>
      <c r="CH310" s="45">
        <f t="shared" si="270"/>
        <v>37551135</v>
      </c>
      <c r="CI310" s="45">
        <f t="shared" si="271"/>
        <v>26578140</v>
      </c>
      <c r="CJ310" s="48">
        <f t="shared" si="272"/>
        <v>59042650</v>
      </c>
      <c r="CK310" s="308">
        <f t="shared" si="273"/>
        <v>52236895.833333336</v>
      </c>
    </row>
    <row r="311" spans="1:89" x14ac:dyDescent="0.2">
      <c r="A311" s="3">
        <f t="shared" si="274"/>
        <v>272</v>
      </c>
      <c r="B311" s="288">
        <v>9</v>
      </c>
      <c r="C311" s="289" t="s">
        <v>193</v>
      </c>
      <c r="D311" s="288">
        <v>19</v>
      </c>
      <c r="E311" s="291"/>
      <c r="F311" s="267" t="s">
        <v>77</v>
      </c>
      <c r="G311" s="292">
        <f t="shared" si="250"/>
        <v>138</v>
      </c>
      <c r="H311" s="292">
        <f t="shared" si="251"/>
        <v>120</v>
      </c>
      <c r="I311" s="293">
        <f t="shared" si="252"/>
        <v>26966806</v>
      </c>
      <c r="J311" s="293">
        <f t="shared" si="253"/>
        <v>1</v>
      </c>
      <c r="K311" s="294">
        <f t="shared" si="254"/>
        <v>1.06</v>
      </c>
      <c r="L311" s="295">
        <f t="shared" si="277"/>
        <v>1.0149999999999999</v>
      </c>
      <c r="M311" s="278">
        <f t="shared" si="255"/>
        <v>24245056.198003531</v>
      </c>
      <c r="N311" s="278">
        <f t="shared" si="256"/>
        <v>27328052.118228704</v>
      </c>
      <c r="O311" s="278">
        <f t="shared" si="257"/>
        <v>29013586.575399999</v>
      </c>
      <c r="P311" s="278">
        <f t="shared" si="258"/>
        <v>30803081.109711833</v>
      </c>
      <c r="Q311" s="75">
        <f t="shared" si="259"/>
        <v>29013586.575399999</v>
      </c>
      <c r="R311" s="278">
        <f t="shared" si="259"/>
        <v>30803081.109711833</v>
      </c>
      <c r="S311" s="278">
        <f t="shared" si="260"/>
        <v>32702947.751243506</v>
      </c>
      <c r="T311" s="278"/>
      <c r="U311" s="278">
        <f t="shared" si="261"/>
        <v>2909406743.7604237</v>
      </c>
      <c r="V311" s="278">
        <f t="shared" si="262"/>
        <v>3279366254.1874447</v>
      </c>
      <c r="W311" s="278">
        <f t="shared" si="263"/>
        <v>3481630389.0479999</v>
      </c>
      <c r="X311" s="75">
        <f t="shared" si="264"/>
        <v>3696369733.1654201</v>
      </c>
      <c r="Y311" s="75">
        <f t="shared" si="265"/>
        <v>3481630389.0479999</v>
      </c>
      <c r="Z311" s="278">
        <f t="shared" si="266"/>
        <v>3696369733.1654201</v>
      </c>
      <c r="AA311" s="278">
        <f t="shared" si="275"/>
        <v>3924353730.1492205</v>
      </c>
      <c r="AB311" s="278"/>
      <c r="AC311" s="216" t="str">
        <f t="shared" si="267"/>
        <v>BERTAHAP</v>
      </c>
      <c r="AD311" s="296">
        <f t="shared" si="268"/>
        <v>0</v>
      </c>
      <c r="AE311" s="297">
        <v>2</v>
      </c>
      <c r="AF311" s="298"/>
      <c r="AG311" s="278" t="e">
        <f>IF(AF311&gt;#REF!,"LB","KR")</f>
        <v>#REF!</v>
      </c>
      <c r="AH311" s="298">
        <f t="shared" si="249"/>
        <v>3200348000</v>
      </c>
      <c r="AI311" s="298">
        <f t="shared" si="249"/>
        <v>3607303000</v>
      </c>
      <c r="AJ311" s="298">
        <f t="shared" si="249"/>
        <v>3829794000</v>
      </c>
      <c r="AK311" s="299">
        <f t="shared" si="248"/>
        <v>4066007000</v>
      </c>
      <c r="AL311" s="299">
        <f t="shared" si="248"/>
        <v>3829794000</v>
      </c>
      <c r="AM311" s="298">
        <f t="shared" si="248"/>
        <v>4066007000</v>
      </c>
      <c r="AN311" s="298">
        <f t="shared" si="248"/>
        <v>4316790000</v>
      </c>
      <c r="AO311" s="26"/>
      <c r="AP311" s="26"/>
      <c r="AQ311" s="300">
        <f t="shared" si="269"/>
        <v>-1391487.189600002</v>
      </c>
      <c r="AR311" s="301"/>
      <c r="AS311" s="136"/>
      <c r="AT311" s="136"/>
      <c r="AU311" s="13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  <c r="BJ311" s="26"/>
      <c r="BK311" s="26"/>
      <c r="BL311" s="26"/>
      <c r="BM311" s="26"/>
      <c r="BN311" s="26"/>
      <c r="BO311" s="26"/>
      <c r="BP311" s="26"/>
      <c r="BQ311" s="26"/>
      <c r="BR311" s="26"/>
      <c r="BS311" s="346"/>
      <c r="BT311" s="26"/>
      <c r="BU311" s="26"/>
      <c r="BV311" s="301"/>
      <c r="BW311" s="26"/>
      <c r="BX311" s="26"/>
      <c r="BY311" s="26"/>
      <c r="BZ311" s="26"/>
      <c r="CA311" s="26"/>
      <c r="CB311" s="26"/>
      <c r="CC311" s="26"/>
      <c r="CD311" s="26"/>
      <c r="CE311" s="26"/>
      <c r="CF311" s="269">
        <f t="shared" si="276"/>
        <v>4059582000</v>
      </c>
      <c r="CG311" s="229">
        <f t="shared" si="276"/>
        <v>4309968000</v>
      </c>
      <c r="CH311" s="45">
        <f t="shared" si="270"/>
        <v>60893730</v>
      </c>
      <c r="CI311" s="45">
        <f t="shared" si="271"/>
        <v>43099680</v>
      </c>
      <c r="CJ311" s="48">
        <f t="shared" si="272"/>
        <v>95744850</v>
      </c>
      <c r="CK311" s="308">
        <f t="shared" si="273"/>
        <v>84708479.166666672</v>
      </c>
    </row>
    <row r="312" spans="1:89" x14ac:dyDescent="0.2">
      <c r="A312" s="3">
        <f t="shared" si="274"/>
        <v>273</v>
      </c>
      <c r="B312" s="288">
        <v>10</v>
      </c>
      <c r="C312" s="289" t="s">
        <v>193</v>
      </c>
      <c r="D312" s="288">
        <v>21</v>
      </c>
      <c r="E312" s="291"/>
      <c r="F312" s="267" t="s">
        <v>83</v>
      </c>
      <c r="G312" s="292">
        <f t="shared" si="250"/>
        <v>132</v>
      </c>
      <c r="H312" s="292">
        <f t="shared" si="251"/>
        <v>112</v>
      </c>
      <c r="I312" s="293">
        <f t="shared" si="252"/>
        <v>26966806</v>
      </c>
      <c r="J312" s="293">
        <f t="shared" si="253"/>
        <v>3</v>
      </c>
      <c r="K312" s="294">
        <f t="shared" si="254"/>
        <v>1.1000000000000001</v>
      </c>
      <c r="L312" s="295">
        <f t="shared" si="277"/>
        <v>1.0149999999999999</v>
      </c>
      <c r="M312" s="278">
        <f t="shared" si="255"/>
        <v>25159963.979060266</v>
      </c>
      <c r="N312" s="278">
        <f t="shared" si="256"/>
        <v>28359299.367973182</v>
      </c>
      <c r="O312" s="278">
        <f t="shared" si="257"/>
        <v>30108438.899</v>
      </c>
      <c r="P312" s="278">
        <f t="shared" si="258"/>
        <v>31965461.528946243</v>
      </c>
      <c r="Q312" s="75">
        <f t="shared" si="259"/>
        <v>30108438.899</v>
      </c>
      <c r="R312" s="278">
        <f t="shared" si="259"/>
        <v>31965461.528946243</v>
      </c>
      <c r="S312" s="278">
        <f t="shared" si="260"/>
        <v>33937021.251290433</v>
      </c>
      <c r="T312" s="278"/>
      <c r="U312" s="278">
        <f t="shared" si="261"/>
        <v>2817915965.6547499</v>
      </c>
      <c r="V312" s="278">
        <f t="shared" si="262"/>
        <v>3176241529.2129965</v>
      </c>
      <c r="W312" s="278">
        <f t="shared" si="263"/>
        <v>3372145156.6880002</v>
      </c>
      <c r="X312" s="75">
        <f t="shared" si="264"/>
        <v>3580131691.2419791</v>
      </c>
      <c r="Y312" s="75">
        <f t="shared" si="265"/>
        <v>3372145156.6880002</v>
      </c>
      <c r="Z312" s="278">
        <f t="shared" si="266"/>
        <v>3580131691.2419791</v>
      </c>
      <c r="AA312" s="278">
        <f t="shared" si="275"/>
        <v>3800946380.1445284</v>
      </c>
      <c r="AB312" s="278"/>
      <c r="AC312" s="216" t="str">
        <f t="shared" si="267"/>
        <v>BERTAHAP</v>
      </c>
      <c r="AD312" s="296">
        <f t="shared" si="268"/>
        <v>0</v>
      </c>
      <c r="AE312" s="297">
        <v>2</v>
      </c>
      <c r="AF312" s="298"/>
      <c r="AG312" s="278" t="e">
        <f>IF(AF312&gt;#REF!,"LB","KR")</f>
        <v>#REF!</v>
      </c>
      <c r="AH312" s="298">
        <f t="shared" si="249"/>
        <v>3099708000</v>
      </c>
      <c r="AI312" s="298">
        <f t="shared" si="249"/>
        <v>3493866000</v>
      </c>
      <c r="AJ312" s="298">
        <f t="shared" si="249"/>
        <v>3709360000</v>
      </c>
      <c r="AK312" s="299">
        <f t="shared" si="248"/>
        <v>3938145000</v>
      </c>
      <c r="AL312" s="299">
        <f t="shared" si="248"/>
        <v>3709360000</v>
      </c>
      <c r="AM312" s="298">
        <f t="shared" si="248"/>
        <v>3938145000</v>
      </c>
      <c r="AN312" s="298">
        <f t="shared" si="248"/>
        <v>4181042000</v>
      </c>
      <c r="AO312" s="26"/>
      <c r="AP312" s="26"/>
      <c r="AQ312" s="300">
        <f t="shared" si="269"/>
        <v>-296634.86600000039</v>
      </c>
      <c r="AR312" s="301"/>
      <c r="AS312" s="136"/>
      <c r="AT312" s="136"/>
      <c r="AU312" s="13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  <c r="BJ312" s="26"/>
      <c r="BK312" s="26"/>
      <c r="BL312" s="26"/>
      <c r="BM312" s="26"/>
      <c r="BN312" s="26"/>
      <c r="BO312" s="26"/>
      <c r="BP312" s="26"/>
      <c r="BQ312" s="26"/>
      <c r="BR312" s="26"/>
      <c r="BS312" s="346"/>
      <c r="BT312" s="26"/>
      <c r="BU312" s="26"/>
      <c r="BV312" s="301"/>
      <c r="BW312" s="26"/>
      <c r="BX312" s="26"/>
      <c r="BY312" s="26"/>
      <c r="BZ312" s="26"/>
      <c r="CA312" s="26"/>
      <c r="CB312" s="26"/>
      <c r="CC312" s="26"/>
      <c r="CD312" s="26"/>
      <c r="CE312" s="26"/>
      <c r="CF312" s="269">
        <f t="shared" si="276"/>
        <v>3931922000</v>
      </c>
      <c r="CG312" s="229">
        <f t="shared" si="276"/>
        <v>4174434000</v>
      </c>
      <c r="CH312" s="45">
        <f t="shared" si="270"/>
        <v>58978830</v>
      </c>
      <c r="CI312" s="45">
        <f t="shared" si="271"/>
        <v>41744340</v>
      </c>
      <c r="CJ312" s="48">
        <f t="shared" si="272"/>
        <v>92734000</v>
      </c>
      <c r="CK312" s="308">
        <f t="shared" si="273"/>
        <v>82044687.5</v>
      </c>
    </row>
    <row r="313" spans="1:89" x14ac:dyDescent="0.2">
      <c r="A313" s="3">
        <f t="shared" si="274"/>
        <v>274</v>
      </c>
      <c r="B313" s="288">
        <v>1</v>
      </c>
      <c r="C313" s="289" t="s">
        <v>194</v>
      </c>
      <c r="D313" s="290" t="s">
        <v>18</v>
      </c>
      <c r="E313" s="291"/>
      <c r="F313" s="267" t="s">
        <v>71</v>
      </c>
      <c r="G313" s="292">
        <f t="shared" si="250"/>
        <v>175</v>
      </c>
      <c r="H313" s="292">
        <f t="shared" si="251"/>
        <v>156</v>
      </c>
      <c r="I313" s="293">
        <f t="shared" si="252"/>
        <v>26966806</v>
      </c>
      <c r="J313" s="293">
        <f t="shared" si="253"/>
        <v>5</v>
      </c>
      <c r="K313" s="294">
        <f t="shared" si="254"/>
        <v>1.08</v>
      </c>
      <c r="L313" s="337">
        <f t="shared" ref="L313:L318" si="278">SUMIF($AN$4:$AN$22,D313,$BM$4:$BM$22)</f>
        <v>1.0249999999999999</v>
      </c>
      <c r="M313" s="278">
        <f t="shared" si="255"/>
        <v>24945884.572162755</v>
      </c>
      <c r="N313" s="278">
        <f t="shared" si="256"/>
        <v>28117997.671604402</v>
      </c>
      <c r="O313" s="278">
        <f t="shared" si="257"/>
        <v>29852254.241999999</v>
      </c>
      <c r="P313" s="278">
        <f t="shared" si="258"/>
        <v>31693475.962869227</v>
      </c>
      <c r="Q313" s="75">
        <f t="shared" si="259"/>
        <v>29852254.241999999</v>
      </c>
      <c r="R313" s="278">
        <f t="shared" si="259"/>
        <v>31693475.962869227</v>
      </c>
      <c r="S313" s="278">
        <f t="shared" si="260"/>
        <v>33648260.21063906</v>
      </c>
      <c r="T313" s="278"/>
      <c r="U313" s="278">
        <f t="shared" si="261"/>
        <v>3891557993.2573895</v>
      </c>
      <c r="V313" s="278">
        <f t="shared" si="262"/>
        <v>4386407636.7702866</v>
      </c>
      <c r="W313" s="278">
        <f t="shared" si="263"/>
        <v>4656951661.7519999</v>
      </c>
      <c r="X313" s="75">
        <f t="shared" si="264"/>
        <v>4944182250.2075996</v>
      </c>
      <c r="Y313" s="75">
        <f t="shared" si="265"/>
        <v>4656951661.7519999</v>
      </c>
      <c r="Z313" s="278">
        <f t="shared" si="266"/>
        <v>4944182250.2075996</v>
      </c>
      <c r="AA313" s="278">
        <f t="shared" si="275"/>
        <v>5249128592.8596935</v>
      </c>
      <c r="AB313" s="278"/>
      <c r="AC313" s="216" t="str">
        <f t="shared" si="267"/>
        <v>BERTAHAP</v>
      </c>
      <c r="AD313" s="296">
        <f t="shared" si="268"/>
        <v>0</v>
      </c>
      <c r="AE313" s="297">
        <v>2</v>
      </c>
      <c r="AF313" s="298"/>
      <c r="AG313" s="278" t="e">
        <f>IF(AF313&gt;#REF!,"LB","KR")</f>
        <v>#REF!</v>
      </c>
      <c r="AH313" s="298">
        <f t="shared" si="249"/>
        <v>4280714000</v>
      </c>
      <c r="AI313" s="298">
        <f t="shared" si="249"/>
        <v>4825049000</v>
      </c>
      <c r="AJ313" s="298">
        <f t="shared" si="249"/>
        <v>5122647000</v>
      </c>
      <c r="AK313" s="299">
        <f t="shared" si="248"/>
        <v>5438601000</v>
      </c>
      <c r="AL313" s="299">
        <f t="shared" si="248"/>
        <v>5122647000</v>
      </c>
      <c r="AM313" s="298">
        <f t="shared" si="248"/>
        <v>5438601000</v>
      </c>
      <c r="AN313" s="298">
        <f t="shared" si="248"/>
        <v>5774042000</v>
      </c>
      <c r="AO313" s="26"/>
      <c r="AP313" s="26"/>
      <c r="AQ313" s="300">
        <f t="shared" si="269"/>
        <v>-552819.52300000191</v>
      </c>
      <c r="AR313" s="301"/>
      <c r="AS313" s="136"/>
      <c r="AT313" s="136"/>
      <c r="AU313" s="13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  <c r="BJ313" s="26"/>
      <c r="BK313" s="26"/>
      <c r="BL313" s="26"/>
      <c r="BM313" s="26"/>
      <c r="BN313" s="26"/>
      <c r="BO313" s="26"/>
      <c r="BP313" s="26"/>
      <c r="BQ313" s="26"/>
      <c r="BR313" s="26"/>
      <c r="BS313" s="346"/>
      <c r="BT313" s="26"/>
      <c r="BU313" s="26"/>
      <c r="BV313" s="301"/>
      <c r="BW313" s="26"/>
      <c r="BX313" s="26"/>
      <c r="BY313" s="26"/>
      <c r="BZ313" s="26"/>
      <c r="CA313" s="26"/>
      <c r="CB313" s="26"/>
      <c r="CC313" s="26"/>
      <c r="CD313" s="26"/>
      <c r="CE313" s="26"/>
      <c r="CF313" s="269">
        <f t="shared" si="276"/>
        <v>5430006000</v>
      </c>
      <c r="CG313" s="229">
        <f t="shared" si="276"/>
        <v>5764918000</v>
      </c>
      <c r="CH313" s="45">
        <f t="shared" si="270"/>
        <v>81450090</v>
      </c>
      <c r="CI313" s="45">
        <f t="shared" si="271"/>
        <v>57649180</v>
      </c>
      <c r="CJ313" s="48">
        <f t="shared" si="272"/>
        <v>128066175</v>
      </c>
      <c r="CK313" s="308">
        <f t="shared" si="273"/>
        <v>113304187.5</v>
      </c>
    </row>
    <row r="314" spans="1:89" x14ac:dyDescent="0.2">
      <c r="A314" s="3">
        <f t="shared" si="274"/>
        <v>275</v>
      </c>
      <c r="B314" s="288">
        <v>2</v>
      </c>
      <c r="C314" s="289" t="s">
        <v>194</v>
      </c>
      <c r="D314" s="290" t="s">
        <v>28</v>
      </c>
      <c r="E314" s="291"/>
      <c r="F314" s="267" t="s">
        <v>73</v>
      </c>
      <c r="G314" s="292">
        <f t="shared" si="250"/>
        <v>85</v>
      </c>
      <c r="H314" s="292">
        <f t="shared" si="251"/>
        <v>74</v>
      </c>
      <c r="I314" s="293">
        <f t="shared" si="252"/>
        <v>26966806</v>
      </c>
      <c r="J314" s="293">
        <f t="shared" si="253"/>
        <v>1</v>
      </c>
      <c r="K314" s="294">
        <f t="shared" si="254"/>
        <v>1.06</v>
      </c>
      <c r="L314" s="337">
        <f t="shared" si="278"/>
        <v>1.0249999999999999</v>
      </c>
      <c r="M314" s="278">
        <f t="shared" si="255"/>
        <v>24483923.746752333</v>
      </c>
      <c r="N314" s="278">
        <f t="shared" si="256"/>
        <v>27597294.011019137</v>
      </c>
      <c r="O314" s="278">
        <f t="shared" si="257"/>
        <v>29299434.719000001</v>
      </c>
      <c r="P314" s="278">
        <f t="shared" si="258"/>
        <v>31106559.741334613</v>
      </c>
      <c r="Q314" s="75">
        <f t="shared" si="259"/>
        <v>29299434.719000001</v>
      </c>
      <c r="R314" s="278">
        <f t="shared" si="259"/>
        <v>31106559.741334613</v>
      </c>
      <c r="S314" s="278">
        <f t="shared" si="260"/>
        <v>33025144.280812409</v>
      </c>
      <c r="T314" s="278"/>
      <c r="U314" s="278">
        <f t="shared" si="261"/>
        <v>1811810357.2596726</v>
      </c>
      <c r="V314" s="278">
        <f t="shared" si="262"/>
        <v>2042199756.8154161</v>
      </c>
      <c r="W314" s="278">
        <f t="shared" si="263"/>
        <v>2168158169.2059999</v>
      </c>
      <c r="X314" s="75">
        <f t="shared" si="264"/>
        <v>2301885420.8587613</v>
      </c>
      <c r="Y314" s="75">
        <f t="shared" si="265"/>
        <v>2168158169.2059999</v>
      </c>
      <c r="Z314" s="278">
        <f t="shared" si="266"/>
        <v>2301885420.8587613</v>
      </c>
      <c r="AA314" s="278">
        <f t="shared" si="275"/>
        <v>2443860676.7801185</v>
      </c>
      <c r="AB314" s="278"/>
      <c r="AC314" s="216" t="str">
        <f t="shared" si="267"/>
        <v>BERTAHAP</v>
      </c>
      <c r="AD314" s="296">
        <f t="shared" si="268"/>
        <v>0</v>
      </c>
      <c r="AE314" s="297">
        <v>2</v>
      </c>
      <c r="AF314" s="298"/>
      <c r="AG314" s="278" t="e">
        <f>IF(AF314&gt;#REF!,"LB","KR")</f>
        <v>#REF!</v>
      </c>
      <c r="AH314" s="298">
        <f t="shared" si="249"/>
        <v>1992992000</v>
      </c>
      <c r="AI314" s="298">
        <f t="shared" si="249"/>
        <v>2246420000</v>
      </c>
      <c r="AJ314" s="298">
        <f t="shared" si="249"/>
        <v>2384974000</v>
      </c>
      <c r="AK314" s="299">
        <f t="shared" si="248"/>
        <v>2532074000</v>
      </c>
      <c r="AL314" s="299">
        <f t="shared" si="248"/>
        <v>2384974000</v>
      </c>
      <c r="AM314" s="298">
        <f t="shared" si="248"/>
        <v>2532074000</v>
      </c>
      <c r="AN314" s="298">
        <f t="shared" si="248"/>
        <v>2688247000</v>
      </c>
      <c r="AO314" s="26"/>
      <c r="AP314" s="26"/>
      <c r="AQ314" s="300">
        <f t="shared" si="269"/>
        <v>-1105639.0460000001</v>
      </c>
      <c r="AR314" s="301"/>
      <c r="AS314" s="136"/>
      <c r="AT314" s="136"/>
      <c r="AU314" s="13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  <c r="BJ314" s="26"/>
      <c r="BK314" s="26"/>
      <c r="BL314" s="26"/>
      <c r="BM314" s="26"/>
      <c r="BN314" s="26"/>
      <c r="BO314" s="26"/>
      <c r="BP314" s="26"/>
      <c r="BQ314" s="26"/>
      <c r="BR314" s="26"/>
      <c r="BS314" s="346"/>
      <c r="BT314" s="26"/>
      <c r="BU314" s="26"/>
      <c r="BV314" s="301"/>
      <c r="BW314" s="26"/>
      <c r="BX314" s="26"/>
      <c r="BY314" s="26"/>
      <c r="BZ314" s="26"/>
      <c r="CA314" s="26"/>
      <c r="CB314" s="26"/>
      <c r="CC314" s="26"/>
      <c r="CD314" s="26"/>
      <c r="CE314" s="26"/>
      <c r="CF314" s="269">
        <f t="shared" si="276"/>
        <v>2528073000</v>
      </c>
      <c r="CG314" s="229">
        <f t="shared" si="276"/>
        <v>2683999000</v>
      </c>
      <c r="CH314" s="45">
        <f t="shared" si="270"/>
        <v>37921095</v>
      </c>
      <c r="CI314" s="45">
        <f t="shared" si="271"/>
        <v>26839990</v>
      </c>
      <c r="CJ314" s="48">
        <f t="shared" si="272"/>
        <v>59624350</v>
      </c>
      <c r="CK314" s="308">
        <f t="shared" si="273"/>
        <v>52751541.666666664</v>
      </c>
    </row>
    <row r="315" spans="1:89" x14ac:dyDescent="0.2">
      <c r="A315" s="3">
        <f t="shared" si="274"/>
        <v>276</v>
      </c>
      <c r="B315" s="288">
        <v>3</v>
      </c>
      <c r="C315" s="289" t="s">
        <v>194</v>
      </c>
      <c r="D315" s="290" t="s">
        <v>43</v>
      </c>
      <c r="E315" s="291"/>
      <c r="F315" s="267" t="s">
        <v>59</v>
      </c>
      <c r="G315" s="292">
        <f t="shared" si="250"/>
        <v>101</v>
      </c>
      <c r="H315" s="292">
        <f t="shared" si="251"/>
        <v>90</v>
      </c>
      <c r="I315" s="293">
        <f t="shared" si="252"/>
        <v>26966806</v>
      </c>
      <c r="J315" s="293">
        <f t="shared" si="253"/>
        <v>1</v>
      </c>
      <c r="K315" s="294">
        <f t="shared" si="254"/>
        <v>1.06</v>
      </c>
      <c r="L315" s="337">
        <f t="shared" si="278"/>
        <v>1.0249999999999999</v>
      </c>
      <c r="M315" s="278">
        <f t="shared" si="255"/>
        <v>24483923.746752333</v>
      </c>
      <c r="N315" s="278">
        <f t="shared" si="256"/>
        <v>27597294.011019137</v>
      </c>
      <c r="O315" s="278">
        <f t="shared" si="257"/>
        <v>29299434.719000001</v>
      </c>
      <c r="P315" s="278">
        <f t="shared" si="258"/>
        <v>31106559.741334613</v>
      </c>
      <c r="Q315" s="75">
        <f t="shared" si="259"/>
        <v>29299434.719000001</v>
      </c>
      <c r="R315" s="278">
        <f t="shared" si="259"/>
        <v>31106559.741334613</v>
      </c>
      <c r="S315" s="278">
        <f t="shared" si="260"/>
        <v>33025144.280812409</v>
      </c>
      <c r="T315" s="278"/>
      <c r="U315" s="278">
        <f t="shared" si="261"/>
        <v>2203553137.2077098</v>
      </c>
      <c r="V315" s="278">
        <f t="shared" si="262"/>
        <v>2483756460.9917221</v>
      </c>
      <c r="W315" s="278">
        <f t="shared" si="263"/>
        <v>2636949124.71</v>
      </c>
      <c r="X315" s="75">
        <f t="shared" si="264"/>
        <v>2799590376.7201152</v>
      </c>
      <c r="Y315" s="75">
        <f t="shared" si="265"/>
        <v>2636949124.71</v>
      </c>
      <c r="Z315" s="278">
        <f t="shared" si="266"/>
        <v>2799590376.7201152</v>
      </c>
      <c r="AA315" s="278">
        <f t="shared" si="275"/>
        <v>2972262985.2731166</v>
      </c>
      <c r="AB315" s="278"/>
      <c r="AC315" s="216" t="str">
        <f t="shared" si="267"/>
        <v>BERTAHAP</v>
      </c>
      <c r="AD315" s="296">
        <f t="shared" si="268"/>
        <v>0</v>
      </c>
      <c r="AE315" s="297">
        <v>2</v>
      </c>
      <c r="AF315" s="298"/>
      <c r="AG315" s="278" t="e">
        <f>IF(AF315&gt;#REF!,"LB","KR")</f>
        <v>#REF!</v>
      </c>
      <c r="AH315" s="298">
        <f t="shared" si="249"/>
        <v>2423909000</v>
      </c>
      <c r="AI315" s="298">
        <f t="shared" si="249"/>
        <v>2732133000</v>
      </c>
      <c r="AJ315" s="298">
        <f t="shared" si="249"/>
        <v>2900645000</v>
      </c>
      <c r="AK315" s="299">
        <f t="shared" si="248"/>
        <v>3079550000</v>
      </c>
      <c r="AL315" s="299">
        <f t="shared" si="248"/>
        <v>2900645000</v>
      </c>
      <c r="AM315" s="298">
        <f t="shared" si="248"/>
        <v>3079550000</v>
      </c>
      <c r="AN315" s="298">
        <f t="shared" si="248"/>
        <v>3269490000</v>
      </c>
      <c r="AO315" s="26"/>
      <c r="AP315" s="26"/>
      <c r="AQ315" s="300">
        <f t="shared" si="269"/>
        <v>-1105639.0460000001</v>
      </c>
      <c r="AR315" s="301"/>
      <c r="AS315" s="136"/>
      <c r="AT315" s="136"/>
      <c r="AU315" s="13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  <c r="BJ315" s="26"/>
      <c r="BK315" s="26"/>
      <c r="BL315" s="26"/>
      <c r="BM315" s="26"/>
      <c r="BN315" s="26"/>
      <c r="BO315" s="26"/>
      <c r="BP315" s="26"/>
      <c r="BQ315" s="26"/>
      <c r="BR315" s="26"/>
      <c r="BS315" s="346"/>
      <c r="BT315" s="26"/>
      <c r="BU315" s="26"/>
      <c r="BV315" s="301"/>
      <c r="BW315" s="26"/>
      <c r="BX315" s="26"/>
      <c r="BY315" s="26"/>
      <c r="BZ315" s="26"/>
      <c r="CA315" s="26"/>
      <c r="CB315" s="26"/>
      <c r="CC315" s="26"/>
      <c r="CD315" s="26"/>
      <c r="CE315" s="26"/>
      <c r="CF315" s="269">
        <f t="shared" si="276"/>
        <v>3074684000</v>
      </c>
      <c r="CG315" s="229">
        <f t="shared" si="276"/>
        <v>3264323000</v>
      </c>
      <c r="CH315" s="45">
        <f t="shared" si="270"/>
        <v>46120260</v>
      </c>
      <c r="CI315" s="45">
        <f t="shared" si="271"/>
        <v>32643230</v>
      </c>
      <c r="CJ315" s="48">
        <f t="shared" si="272"/>
        <v>72516125</v>
      </c>
      <c r="CK315" s="308">
        <f t="shared" si="273"/>
        <v>64157291.666666664</v>
      </c>
    </row>
    <row r="316" spans="1:89" x14ac:dyDescent="0.2">
      <c r="A316" s="3">
        <f t="shared" si="274"/>
        <v>277</v>
      </c>
      <c r="B316" s="288">
        <v>4</v>
      </c>
      <c r="C316" s="289" t="s">
        <v>194</v>
      </c>
      <c r="D316" s="288">
        <v>11</v>
      </c>
      <c r="E316" s="291"/>
      <c r="F316" s="267" t="s">
        <v>61</v>
      </c>
      <c r="G316" s="292">
        <f t="shared" si="250"/>
        <v>101</v>
      </c>
      <c r="H316" s="292">
        <f t="shared" si="251"/>
        <v>90</v>
      </c>
      <c r="I316" s="293">
        <f t="shared" si="252"/>
        <v>26966806</v>
      </c>
      <c r="J316" s="293">
        <f t="shared" si="253"/>
        <v>1</v>
      </c>
      <c r="K316" s="294">
        <f t="shared" si="254"/>
        <v>1.06</v>
      </c>
      <c r="L316" s="337">
        <f t="shared" si="278"/>
        <v>1.0249999999999999</v>
      </c>
      <c r="M316" s="278">
        <f t="shared" si="255"/>
        <v>24483923.746752333</v>
      </c>
      <c r="N316" s="278">
        <f t="shared" si="256"/>
        <v>27597294.011019137</v>
      </c>
      <c r="O316" s="278">
        <f t="shared" si="257"/>
        <v>29299434.719000001</v>
      </c>
      <c r="P316" s="278">
        <f t="shared" si="258"/>
        <v>31106559.741334613</v>
      </c>
      <c r="Q316" s="75">
        <f t="shared" si="259"/>
        <v>29299434.719000001</v>
      </c>
      <c r="R316" s="278">
        <f t="shared" si="259"/>
        <v>31106559.741334613</v>
      </c>
      <c r="S316" s="278">
        <f t="shared" si="260"/>
        <v>33025144.280812409</v>
      </c>
      <c r="T316" s="278"/>
      <c r="U316" s="278">
        <f t="shared" si="261"/>
        <v>2203553137.2077098</v>
      </c>
      <c r="V316" s="278">
        <f t="shared" si="262"/>
        <v>2483756460.9917221</v>
      </c>
      <c r="W316" s="278">
        <f t="shared" si="263"/>
        <v>2636949124.71</v>
      </c>
      <c r="X316" s="75">
        <f t="shared" si="264"/>
        <v>2799590376.7201152</v>
      </c>
      <c r="Y316" s="75">
        <f t="shared" si="265"/>
        <v>2636949124.71</v>
      </c>
      <c r="Z316" s="278">
        <f t="shared" si="266"/>
        <v>2799590376.7201152</v>
      </c>
      <c r="AA316" s="278">
        <f t="shared" si="275"/>
        <v>2972262985.2731166</v>
      </c>
      <c r="AB316" s="278"/>
      <c r="AC316" s="216" t="str">
        <f t="shared" si="267"/>
        <v>BERTAHAP</v>
      </c>
      <c r="AD316" s="296">
        <f t="shared" si="268"/>
        <v>0</v>
      </c>
      <c r="AE316" s="297">
        <v>2</v>
      </c>
      <c r="AF316" s="298"/>
      <c r="AG316" s="278" t="e">
        <f>IF(AF316&gt;#REF!,"LB","KR")</f>
        <v>#REF!</v>
      </c>
      <c r="AH316" s="298">
        <f t="shared" si="249"/>
        <v>2423909000</v>
      </c>
      <c r="AI316" s="298">
        <f t="shared" si="249"/>
        <v>2732133000</v>
      </c>
      <c r="AJ316" s="298">
        <f t="shared" si="249"/>
        <v>2900645000</v>
      </c>
      <c r="AK316" s="299">
        <f t="shared" si="248"/>
        <v>3079550000</v>
      </c>
      <c r="AL316" s="299">
        <f t="shared" si="248"/>
        <v>2900645000</v>
      </c>
      <c r="AM316" s="298">
        <f t="shared" si="248"/>
        <v>3079550000</v>
      </c>
      <c r="AN316" s="298">
        <f t="shared" si="248"/>
        <v>3269490000</v>
      </c>
      <c r="AO316" s="26"/>
      <c r="AP316" s="26"/>
      <c r="AQ316" s="300">
        <f t="shared" si="269"/>
        <v>-1105639.0460000001</v>
      </c>
      <c r="AR316" s="301"/>
      <c r="AS316" s="136"/>
      <c r="AT316" s="136"/>
      <c r="AU316" s="13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  <c r="BJ316" s="26"/>
      <c r="BK316" s="26"/>
      <c r="BL316" s="26"/>
      <c r="BM316" s="26"/>
      <c r="BN316" s="26"/>
      <c r="BO316" s="26"/>
      <c r="BP316" s="26"/>
      <c r="BQ316" s="26"/>
      <c r="BR316" s="26"/>
      <c r="BS316" s="346"/>
      <c r="BT316" s="26"/>
      <c r="BU316" s="26"/>
      <c r="BV316" s="301"/>
      <c r="BW316" s="26"/>
      <c r="BX316" s="26"/>
      <c r="BY316" s="26"/>
      <c r="BZ316" s="26"/>
      <c r="CA316" s="26"/>
      <c r="CB316" s="26"/>
      <c r="CC316" s="26"/>
      <c r="CD316" s="26"/>
      <c r="CE316" s="26"/>
      <c r="CF316" s="269">
        <f t="shared" si="276"/>
        <v>3074684000</v>
      </c>
      <c r="CG316" s="229">
        <f t="shared" si="276"/>
        <v>3264323000</v>
      </c>
      <c r="CH316" s="45">
        <f t="shared" si="270"/>
        <v>46120260</v>
      </c>
      <c r="CI316" s="45">
        <f t="shared" si="271"/>
        <v>32643230</v>
      </c>
      <c r="CJ316" s="48">
        <f t="shared" si="272"/>
        <v>72516125</v>
      </c>
      <c r="CK316" s="308">
        <f t="shared" si="273"/>
        <v>64157291.666666664</v>
      </c>
    </row>
    <row r="317" spans="1:89" x14ac:dyDescent="0.2">
      <c r="A317" s="3">
        <f t="shared" si="274"/>
        <v>278</v>
      </c>
      <c r="B317" s="288">
        <v>5</v>
      </c>
      <c r="C317" s="289" t="s">
        <v>194</v>
      </c>
      <c r="D317" s="288">
        <v>19</v>
      </c>
      <c r="E317" s="291"/>
      <c r="F317" s="267" t="s">
        <v>77</v>
      </c>
      <c r="G317" s="292">
        <f t="shared" si="250"/>
        <v>138</v>
      </c>
      <c r="H317" s="292">
        <f t="shared" si="251"/>
        <v>120</v>
      </c>
      <c r="I317" s="293">
        <f t="shared" si="252"/>
        <v>26966806</v>
      </c>
      <c r="J317" s="293">
        <f t="shared" si="253"/>
        <v>1</v>
      </c>
      <c r="K317" s="294">
        <f t="shared" si="254"/>
        <v>1.06</v>
      </c>
      <c r="L317" s="337">
        <f t="shared" si="278"/>
        <v>1.0249999999999999</v>
      </c>
      <c r="M317" s="278">
        <f t="shared" si="255"/>
        <v>24483923.746752333</v>
      </c>
      <c r="N317" s="278">
        <f t="shared" si="256"/>
        <v>27597294.011019137</v>
      </c>
      <c r="O317" s="278">
        <f t="shared" si="257"/>
        <v>29299434.719000001</v>
      </c>
      <c r="P317" s="278">
        <f t="shared" si="258"/>
        <v>31106559.741334613</v>
      </c>
      <c r="Q317" s="75">
        <f t="shared" si="259"/>
        <v>29299434.719000001</v>
      </c>
      <c r="R317" s="278">
        <f t="shared" si="259"/>
        <v>31106559.741334613</v>
      </c>
      <c r="S317" s="278">
        <f t="shared" si="260"/>
        <v>33025144.280812409</v>
      </c>
      <c r="T317" s="278"/>
      <c r="U317" s="278">
        <f t="shared" si="261"/>
        <v>2938070849.61028</v>
      </c>
      <c r="V317" s="278">
        <f t="shared" si="262"/>
        <v>3311675281.3222966</v>
      </c>
      <c r="W317" s="278">
        <f t="shared" si="263"/>
        <v>3515932166.2800002</v>
      </c>
      <c r="X317" s="75">
        <f t="shared" si="264"/>
        <v>3732787168.9601536</v>
      </c>
      <c r="Y317" s="75">
        <f t="shared" si="265"/>
        <v>3515932166.2800002</v>
      </c>
      <c r="Z317" s="278">
        <f t="shared" si="266"/>
        <v>3732787168.9601536</v>
      </c>
      <c r="AA317" s="278">
        <f t="shared" si="275"/>
        <v>3963017313.6974893</v>
      </c>
      <c r="AB317" s="278"/>
      <c r="AC317" s="216" t="str">
        <f t="shared" si="267"/>
        <v>BERTAHAP</v>
      </c>
      <c r="AD317" s="296">
        <f t="shared" si="268"/>
        <v>0</v>
      </c>
      <c r="AE317" s="297">
        <v>2</v>
      </c>
      <c r="AF317" s="298"/>
      <c r="AG317" s="278" t="e">
        <f>IF(AF317&gt;#REF!,"LB","KR")</f>
        <v>#REF!</v>
      </c>
      <c r="AH317" s="298">
        <f t="shared" si="249"/>
        <v>3231878000</v>
      </c>
      <c r="AI317" s="298">
        <f t="shared" si="249"/>
        <v>3642843000</v>
      </c>
      <c r="AJ317" s="298">
        <f t="shared" si="249"/>
        <v>3867526000</v>
      </c>
      <c r="AK317" s="299">
        <f t="shared" si="248"/>
        <v>4106066000</v>
      </c>
      <c r="AL317" s="299">
        <f t="shared" si="248"/>
        <v>3867526000</v>
      </c>
      <c r="AM317" s="298">
        <f t="shared" si="248"/>
        <v>4106066000</v>
      </c>
      <c r="AN317" s="298">
        <f t="shared" si="248"/>
        <v>4359320000</v>
      </c>
      <c r="AO317" s="26"/>
      <c r="AP317" s="26"/>
      <c r="AQ317" s="300">
        <f t="shared" si="269"/>
        <v>-1105639.0460000001</v>
      </c>
      <c r="AR317" s="301"/>
      <c r="AS317" s="136"/>
      <c r="AT317" s="136"/>
      <c r="AU317" s="13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  <c r="BJ317" s="26"/>
      <c r="BK317" s="26"/>
      <c r="BL317" s="26"/>
      <c r="BM317" s="26"/>
      <c r="BN317" s="26"/>
      <c r="BO317" s="26"/>
      <c r="BP317" s="26"/>
      <c r="BQ317" s="26"/>
      <c r="BR317" s="26"/>
      <c r="BS317" s="346"/>
      <c r="BT317" s="26"/>
      <c r="BU317" s="26"/>
      <c r="BV317" s="301"/>
      <c r="BW317" s="26"/>
      <c r="BX317" s="26"/>
      <c r="BY317" s="26"/>
      <c r="BZ317" s="26"/>
      <c r="CA317" s="26"/>
      <c r="CB317" s="26"/>
      <c r="CC317" s="26"/>
      <c r="CD317" s="26"/>
      <c r="CE317" s="26"/>
      <c r="CF317" s="269">
        <f t="shared" si="276"/>
        <v>4099578000</v>
      </c>
      <c r="CG317" s="229">
        <f t="shared" si="276"/>
        <v>4352430000</v>
      </c>
      <c r="CH317" s="45">
        <f t="shared" si="270"/>
        <v>61493670</v>
      </c>
      <c r="CI317" s="45">
        <f t="shared" si="271"/>
        <v>43524300</v>
      </c>
      <c r="CJ317" s="48">
        <f t="shared" si="272"/>
        <v>96688150</v>
      </c>
      <c r="CK317" s="308">
        <f t="shared" si="273"/>
        <v>85543041.666666672</v>
      </c>
    </row>
    <row r="318" spans="1:89" x14ac:dyDescent="0.2">
      <c r="A318" s="3">
        <f t="shared" si="274"/>
        <v>279</v>
      </c>
      <c r="B318" s="288">
        <v>6</v>
      </c>
      <c r="C318" s="289" t="s">
        <v>194</v>
      </c>
      <c r="D318" s="288">
        <v>21</v>
      </c>
      <c r="E318" s="291"/>
      <c r="F318" s="267" t="s">
        <v>83</v>
      </c>
      <c r="G318" s="292">
        <f t="shared" si="250"/>
        <v>132</v>
      </c>
      <c r="H318" s="292">
        <f t="shared" si="251"/>
        <v>112</v>
      </c>
      <c r="I318" s="293">
        <f t="shared" si="252"/>
        <v>26966806</v>
      </c>
      <c r="J318" s="293">
        <f t="shared" si="253"/>
        <v>3</v>
      </c>
      <c r="K318" s="294">
        <f t="shared" si="254"/>
        <v>1.1000000000000001</v>
      </c>
      <c r="L318" s="337">
        <f t="shared" si="278"/>
        <v>1.0249999999999999</v>
      </c>
      <c r="M318" s="278">
        <f t="shared" si="255"/>
        <v>25407845.397573177</v>
      </c>
      <c r="N318" s="278">
        <f t="shared" si="256"/>
        <v>28638701.332189668</v>
      </c>
      <c r="O318" s="278">
        <f t="shared" si="257"/>
        <v>30405073.765000001</v>
      </c>
      <c r="P318" s="278">
        <f t="shared" si="258"/>
        <v>32280392.184403844</v>
      </c>
      <c r="Q318" s="75">
        <f t="shared" si="259"/>
        <v>30405073.765000001</v>
      </c>
      <c r="R318" s="278">
        <f t="shared" si="259"/>
        <v>32280392.184403844</v>
      </c>
      <c r="S318" s="278">
        <f t="shared" si="260"/>
        <v>34271376.140465707</v>
      </c>
      <c r="T318" s="278"/>
      <c r="U318" s="278">
        <f t="shared" si="261"/>
        <v>2845678684.5281959</v>
      </c>
      <c r="V318" s="278">
        <f t="shared" si="262"/>
        <v>3207534549.2052426</v>
      </c>
      <c r="W318" s="278">
        <f t="shared" si="263"/>
        <v>3405368261.6800003</v>
      </c>
      <c r="X318" s="75">
        <f t="shared" si="264"/>
        <v>3615403924.6532307</v>
      </c>
      <c r="Y318" s="75">
        <f t="shared" si="265"/>
        <v>3405368261.6800003</v>
      </c>
      <c r="Z318" s="278">
        <f t="shared" si="266"/>
        <v>3615403924.6532307</v>
      </c>
      <c r="AA318" s="278">
        <f t="shared" si="275"/>
        <v>3838394127.7321591</v>
      </c>
      <c r="AB318" s="278"/>
      <c r="AC318" s="216" t="str">
        <f t="shared" si="267"/>
        <v>BERTAHAP</v>
      </c>
      <c r="AD318" s="296">
        <f t="shared" si="268"/>
        <v>0</v>
      </c>
      <c r="AE318" s="297">
        <v>2</v>
      </c>
      <c r="AF318" s="298"/>
      <c r="AG318" s="278" t="e">
        <f>IF(AF318&gt;#REF!,"LB","KR")</f>
        <v>#REF!</v>
      </c>
      <c r="AH318" s="298">
        <f t="shared" si="249"/>
        <v>3130247000</v>
      </c>
      <c r="AI318" s="298">
        <f t="shared" si="249"/>
        <v>3528289000</v>
      </c>
      <c r="AJ318" s="298">
        <f t="shared" si="249"/>
        <v>3745906000</v>
      </c>
      <c r="AK318" s="299">
        <f t="shared" si="248"/>
        <v>3976945000</v>
      </c>
      <c r="AL318" s="299">
        <f t="shared" si="248"/>
        <v>3745906000</v>
      </c>
      <c r="AM318" s="298">
        <f t="shared" si="248"/>
        <v>3976945000</v>
      </c>
      <c r="AN318" s="298">
        <f t="shared" si="248"/>
        <v>4222234000</v>
      </c>
      <c r="AO318" s="26"/>
      <c r="AP318" s="26"/>
      <c r="AQ318" s="300">
        <f t="shared" si="269"/>
        <v>0</v>
      </c>
      <c r="AR318" s="301"/>
      <c r="AS318" s="136"/>
      <c r="AT318" s="136"/>
      <c r="AU318" s="13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  <c r="BJ318" s="26"/>
      <c r="BK318" s="26"/>
      <c r="BL318" s="26"/>
      <c r="BM318" s="26"/>
      <c r="BN318" s="26"/>
      <c r="BO318" s="26"/>
      <c r="BP318" s="26"/>
      <c r="BQ318" s="26"/>
      <c r="BR318" s="26"/>
      <c r="BS318" s="346"/>
      <c r="BT318" s="26"/>
      <c r="BU318" s="26"/>
      <c r="BV318" s="301"/>
      <c r="BW318" s="26"/>
      <c r="BX318" s="26"/>
      <c r="BY318" s="26"/>
      <c r="BZ318" s="26"/>
      <c r="CA318" s="26"/>
      <c r="CB318" s="26"/>
      <c r="CC318" s="26"/>
      <c r="CD318" s="26"/>
      <c r="CE318" s="26"/>
      <c r="CF318" s="269">
        <f t="shared" si="276"/>
        <v>3970661000</v>
      </c>
      <c r="CG318" s="229">
        <f t="shared" si="276"/>
        <v>4215562000</v>
      </c>
      <c r="CH318" s="45">
        <f t="shared" si="270"/>
        <v>59559915</v>
      </c>
      <c r="CI318" s="45">
        <f t="shared" si="271"/>
        <v>42155620</v>
      </c>
      <c r="CJ318" s="48">
        <f t="shared" si="272"/>
        <v>93647650</v>
      </c>
      <c r="CK318" s="308">
        <f t="shared" si="273"/>
        <v>82853020.833333328</v>
      </c>
    </row>
    <row r="319" spans="1:89" x14ac:dyDescent="0.2">
      <c r="A319" s="161"/>
      <c r="B319" s="301"/>
      <c r="C319" s="348"/>
      <c r="D319" s="301"/>
      <c r="E319" s="301"/>
      <c r="F319" s="26"/>
      <c r="G319" s="26"/>
      <c r="H319" s="349"/>
      <c r="I319" s="229"/>
      <c r="J319" s="229"/>
      <c r="K319" s="229"/>
      <c r="L319" s="350"/>
      <c r="M319" s="350"/>
      <c r="N319" s="350"/>
      <c r="O319" s="350"/>
      <c r="P319" s="350"/>
      <c r="Q319" s="350"/>
      <c r="R319" s="350"/>
      <c r="S319" s="350"/>
      <c r="T319" s="351"/>
      <c r="U319" s="136"/>
      <c r="V319" s="136"/>
      <c r="W319" s="136"/>
      <c r="X319" s="352"/>
      <c r="Y319" s="352"/>
      <c r="Z319" s="352"/>
      <c r="AA319" s="314"/>
      <c r="AB319" s="351"/>
      <c r="AC319" s="26"/>
      <c r="AD319" s="353"/>
      <c r="AE319" s="354"/>
      <c r="AF319" s="314"/>
      <c r="AG319" s="136"/>
      <c r="AH319" s="314"/>
      <c r="AI319" s="314"/>
      <c r="AJ319" s="314"/>
      <c r="AK319" s="355"/>
      <c r="AL319" s="355"/>
      <c r="AM319" s="355"/>
      <c r="AN319" s="26"/>
      <c r="AS319" s="5"/>
      <c r="AT319" s="5"/>
      <c r="AV319" s="1"/>
      <c r="AW319" s="1"/>
    </row>
    <row r="320" spans="1:89" x14ac:dyDescent="0.2">
      <c r="A320" s="161"/>
      <c r="B320" s="301"/>
      <c r="C320" s="356"/>
      <c r="D320" s="301"/>
      <c r="E320" s="301"/>
      <c r="F320" s="26"/>
      <c r="G320" s="26"/>
      <c r="H320" s="349"/>
      <c r="I320" s="229"/>
      <c r="J320" s="229"/>
      <c r="K320" s="229"/>
      <c r="L320" s="350"/>
      <c r="M320" s="350"/>
      <c r="N320" s="350"/>
      <c r="O320" s="350"/>
      <c r="P320" s="350"/>
      <c r="Q320" s="350"/>
      <c r="R320" s="350"/>
      <c r="S320" s="350"/>
      <c r="T320" s="351"/>
      <c r="U320" s="136"/>
      <c r="V320" s="136"/>
      <c r="W320" s="136"/>
      <c r="X320" s="352"/>
      <c r="Y320" s="352"/>
      <c r="Z320" s="352"/>
      <c r="AA320" s="314"/>
      <c r="AB320" s="351"/>
      <c r="AC320" s="26"/>
      <c r="AD320" s="353"/>
      <c r="AE320" s="354"/>
      <c r="AF320" s="314"/>
      <c r="AG320" s="136"/>
      <c r="AH320" s="314"/>
      <c r="AI320" s="314"/>
      <c r="AJ320" s="314"/>
      <c r="AK320" s="355"/>
      <c r="AL320" s="355"/>
      <c r="AM320" s="355"/>
      <c r="AN320" s="26"/>
      <c r="AS320" s="5"/>
      <c r="AT320" s="5"/>
      <c r="AV320" s="1"/>
      <c r="AW320" s="1"/>
    </row>
    <row r="321" spans="1:89" x14ac:dyDescent="0.2">
      <c r="A321" s="187"/>
      <c r="B321" s="357"/>
      <c r="C321" s="198"/>
      <c r="D321" s="198"/>
      <c r="E321" s="198"/>
      <c r="F321" s="198"/>
      <c r="G321" s="198"/>
      <c r="H321" s="358"/>
      <c r="I321" s="240"/>
      <c r="J321" s="240"/>
      <c r="K321" s="240"/>
      <c r="L321" s="359"/>
      <c r="M321" s="359"/>
      <c r="N321" s="359"/>
      <c r="O321" s="359"/>
      <c r="P321" s="359"/>
      <c r="Q321" s="359"/>
      <c r="R321" s="359"/>
      <c r="S321" s="359"/>
      <c r="T321" s="360"/>
      <c r="U321" s="133"/>
      <c r="V321" s="133"/>
      <c r="W321" s="133"/>
      <c r="X321" s="133"/>
      <c r="Y321" s="133"/>
      <c r="Z321" s="133"/>
      <c r="AA321" s="358"/>
      <c r="AB321" s="360"/>
      <c r="AC321" s="198"/>
      <c r="AD321" s="361"/>
      <c r="AE321" s="362"/>
      <c r="AF321" s="358"/>
      <c r="AG321" s="358"/>
      <c r="AH321" s="363"/>
      <c r="AI321" s="358"/>
      <c r="AJ321" s="363"/>
      <c r="AK321" s="198"/>
      <c r="AL321" s="198"/>
      <c r="AM321" s="198"/>
      <c r="AN321" s="198"/>
      <c r="AS321" s="5"/>
      <c r="AT321" s="5"/>
      <c r="AV321" s="1"/>
      <c r="AW321" s="1"/>
    </row>
    <row r="322" spans="1:89" x14ac:dyDescent="0.2">
      <c r="A322" s="199">
        <f>COUNT(A40:A320)</f>
        <v>279</v>
      </c>
      <c r="B322" s="364"/>
      <c r="C322" s="364"/>
      <c r="D322" s="365" t="s">
        <v>195</v>
      </c>
      <c r="E322" s="365"/>
      <c r="F322" s="365"/>
      <c r="G322" s="365"/>
      <c r="H322" s="366">
        <f>SUM(H40:H321)</f>
        <v>27054</v>
      </c>
      <c r="L322" s="367" t="s">
        <v>196</v>
      </c>
      <c r="M322" s="368">
        <f>W322/H322</f>
        <v>29224048.870287877</v>
      </c>
      <c r="N322" s="367"/>
      <c r="O322" s="367"/>
      <c r="P322" s="219"/>
      <c r="Q322" s="219"/>
      <c r="R322" s="219"/>
      <c r="S322" s="219"/>
      <c r="T322" s="219"/>
      <c r="U322" s="369">
        <f t="shared" ref="U322:AA322" si="279">SUM(U40:U320)</f>
        <v>660683784632.86011</v>
      </c>
      <c r="V322" s="369">
        <f t="shared" si="279"/>
        <v>744696186829.30298</v>
      </c>
      <c r="W322" s="370">
        <f t="shared" si="279"/>
        <v>790627418136.76819</v>
      </c>
      <c r="X322" s="369">
        <f t="shared" si="279"/>
        <v>839391587287.52173</v>
      </c>
      <c r="Y322" s="369">
        <f t="shared" si="279"/>
        <v>790627418136.76819</v>
      </c>
      <c r="Z322" s="369">
        <f t="shared" si="279"/>
        <v>839391587287.52173</v>
      </c>
      <c r="AA322" s="369">
        <f t="shared" si="279"/>
        <v>891163423688.88403</v>
      </c>
      <c r="AB322" s="371"/>
      <c r="AC322" s="372" t="e">
        <f>#REF!/H322</f>
        <v>#REF!</v>
      </c>
      <c r="AD322" s="26"/>
      <c r="AE322" s="26"/>
      <c r="AF322" s="26"/>
      <c r="AG322" s="26"/>
      <c r="AH322" s="373">
        <f t="shared" ref="AH322:AN322" si="280">SUM(AH40:AH320)</f>
        <v>726752303000</v>
      </c>
      <c r="AI322" s="373">
        <f t="shared" si="280"/>
        <v>819165927000</v>
      </c>
      <c r="AJ322" s="373">
        <f t="shared" si="280"/>
        <v>869690276000</v>
      </c>
      <c r="AK322" s="373">
        <f t="shared" si="280"/>
        <v>923330896000</v>
      </c>
      <c r="AL322" s="373">
        <f t="shared" si="280"/>
        <v>869690276000</v>
      </c>
      <c r="AM322" s="373">
        <f t="shared" si="280"/>
        <v>923330896000</v>
      </c>
      <c r="AN322" s="373">
        <f t="shared" si="280"/>
        <v>980279935000</v>
      </c>
      <c r="AO322" s="26"/>
      <c r="AP322" s="26"/>
      <c r="CH322" s="61">
        <f>MIN(CH40:CH318)</f>
        <v>36996195</v>
      </c>
      <c r="CI322" s="61">
        <f>MIN(CI40:CI318)</f>
        <v>26185370</v>
      </c>
      <c r="CJ322" s="61">
        <f>MIN(CJ40:CJ318)</f>
        <v>58170100</v>
      </c>
      <c r="CK322" s="61">
        <f>MIN(CK40:CK318)</f>
        <v>51464937.5</v>
      </c>
    </row>
    <row r="323" spans="1:89" s="3" customFormat="1" x14ac:dyDescent="0.2">
      <c r="B323" s="216"/>
      <c r="C323" s="216"/>
      <c r="D323" s="217"/>
      <c r="E323" s="217"/>
      <c r="F323" s="217"/>
      <c r="G323" s="217"/>
      <c r="H323" s="218"/>
      <c r="L323" s="219"/>
      <c r="M323" s="220">
        <v>24461000</v>
      </c>
      <c r="N323" s="219">
        <f>M323/M322</f>
        <v>0.8370161201334948</v>
      </c>
      <c r="O323" s="219"/>
      <c r="P323" s="219"/>
      <c r="Q323" s="219"/>
      <c r="R323" s="219"/>
      <c r="S323" s="219"/>
      <c r="T323" s="219"/>
      <c r="U323" s="221"/>
      <c r="V323" s="221"/>
      <c r="W323" s="221"/>
      <c r="X323" s="221"/>
      <c r="Y323" s="221"/>
      <c r="Z323" s="221"/>
      <c r="AA323" s="221"/>
      <c r="AB323" s="217"/>
      <c r="AC323" s="222"/>
      <c r="AD323" s="216"/>
      <c r="AE323" s="216"/>
      <c r="AF323" s="216"/>
      <c r="AG323" s="216"/>
      <c r="AH323" s="218"/>
      <c r="AI323" s="218"/>
      <c r="AJ323" s="218"/>
      <c r="AK323" s="218"/>
      <c r="AL323" s="218"/>
      <c r="AM323" s="218"/>
      <c r="AN323" s="218"/>
      <c r="AO323" s="216"/>
      <c r="AP323" s="216"/>
      <c r="AQ323" s="7"/>
      <c r="AR323" s="7"/>
      <c r="AS323" s="7"/>
      <c r="AT323" s="7"/>
      <c r="AU323" s="224"/>
      <c r="AV323" s="225"/>
      <c r="AW323" s="225"/>
      <c r="BS323" s="7"/>
      <c r="BV323" s="7"/>
    </row>
    <row r="324" spans="1:89" s="3" customFormat="1" x14ac:dyDescent="0.2">
      <c r="B324" s="216"/>
      <c r="C324" s="216"/>
      <c r="D324" s="217"/>
      <c r="E324" s="217"/>
      <c r="F324" s="217"/>
      <c r="G324" s="217"/>
      <c r="H324" s="218"/>
      <c r="L324" s="219"/>
      <c r="M324" s="220"/>
      <c r="N324" s="220"/>
      <c r="O324" s="220"/>
      <c r="P324" s="220"/>
      <c r="Q324" s="220"/>
      <c r="R324" s="220"/>
      <c r="S324" s="220"/>
      <c r="T324" s="219"/>
      <c r="U324" s="220">
        <f t="shared" ref="U324:AA324" si="281">SUM(U40:U318)</f>
        <v>660683784632.86011</v>
      </c>
      <c r="V324" s="220">
        <f t="shared" si="281"/>
        <v>744696186829.30298</v>
      </c>
      <c r="W324" s="220">
        <f t="shared" si="281"/>
        <v>790627418136.76819</v>
      </c>
      <c r="X324" s="220">
        <f t="shared" si="281"/>
        <v>839391587287.52173</v>
      </c>
      <c r="Y324" s="220">
        <f t="shared" si="281"/>
        <v>790627418136.76819</v>
      </c>
      <c r="Z324" s="220">
        <f t="shared" si="281"/>
        <v>839391587287.52173</v>
      </c>
      <c r="AA324" s="220">
        <f t="shared" si="281"/>
        <v>891163423688.88403</v>
      </c>
      <c r="AB324" s="217"/>
      <c r="AC324" s="222"/>
      <c r="AD324" s="216"/>
      <c r="AE324" s="216"/>
      <c r="AF324" s="216"/>
      <c r="AG324" s="216"/>
      <c r="AH324" s="218"/>
      <c r="AI324" s="218"/>
      <c r="AJ324" s="218"/>
      <c r="AK324" s="218"/>
      <c r="AL324" s="218"/>
      <c r="AM324" s="218"/>
      <c r="AN324" s="218"/>
      <c r="AO324" s="216"/>
      <c r="AP324" s="216"/>
      <c r="AQ324" s="7"/>
      <c r="AR324" s="7"/>
      <c r="AS324" s="7"/>
      <c r="AT324" s="7"/>
      <c r="AU324" s="224"/>
      <c r="AV324" s="225"/>
      <c r="AW324" s="225"/>
      <c r="BS324" s="7"/>
      <c r="BV324" s="7"/>
    </row>
    <row r="325" spans="1:89" s="3" customFormat="1" x14ac:dyDescent="0.2">
      <c r="B325" s="216"/>
      <c r="C325" s="216"/>
      <c r="D325" s="217"/>
      <c r="E325" s="217"/>
      <c r="F325" s="217"/>
      <c r="G325" s="217"/>
      <c r="H325" s="218"/>
      <c r="L325" s="226"/>
      <c r="M325" s="220"/>
      <c r="N325" s="220"/>
      <c r="O325" s="220"/>
      <c r="P325" s="220"/>
      <c r="Q325" s="220"/>
      <c r="R325" s="220"/>
      <c r="S325" s="220"/>
      <c r="T325" s="219"/>
      <c r="U325" s="227">
        <f t="shared" ref="U325:AA325" si="282">U324/$H$322</f>
        <v>24420927.945326388</v>
      </c>
      <c r="V325" s="227">
        <f t="shared" si="282"/>
        <v>27526287.677581985</v>
      </c>
      <c r="W325" s="227">
        <f t="shared" si="282"/>
        <v>29224048.870287877</v>
      </c>
      <c r="X325" s="227">
        <f t="shared" si="282"/>
        <v>31026524.258428391</v>
      </c>
      <c r="Y325" s="227">
        <f t="shared" si="282"/>
        <v>29224048.870287877</v>
      </c>
      <c r="Z325" s="227">
        <f t="shared" si="282"/>
        <v>31026524.258428391</v>
      </c>
      <c r="AA325" s="227">
        <f t="shared" si="282"/>
        <v>32940172.384449027</v>
      </c>
      <c r="AB325" s="217"/>
      <c r="AC325" s="222"/>
      <c r="AD325" s="216"/>
      <c r="AE325" s="216"/>
      <c r="AF325" s="216"/>
      <c r="AG325" s="216"/>
      <c r="AH325" s="218"/>
      <c r="AI325" s="218"/>
      <c r="AJ325" s="218"/>
      <c r="AK325" s="218"/>
      <c r="AL325" s="218"/>
      <c r="AM325" s="218"/>
      <c r="AN325" s="218"/>
      <c r="AO325" s="216"/>
      <c r="AP325" s="216"/>
      <c r="AQ325" s="7"/>
      <c r="AR325" s="7"/>
      <c r="AS325" s="7"/>
      <c r="AT325" s="7"/>
      <c r="AU325" s="224"/>
      <c r="AV325" s="225"/>
      <c r="AW325" s="225"/>
      <c r="BS325" s="7"/>
      <c r="BV325" s="7"/>
    </row>
    <row r="326" spans="1:89" s="3" customFormat="1" x14ac:dyDescent="0.2">
      <c r="B326" s="216"/>
      <c r="C326" s="216"/>
      <c r="D326" s="217"/>
      <c r="E326" s="217"/>
      <c r="F326" s="217"/>
      <c r="G326" s="217"/>
      <c r="H326" s="218"/>
      <c r="L326" s="219"/>
      <c r="M326" s="282" t="s">
        <v>115</v>
      </c>
      <c r="N326" s="282" t="s">
        <v>116</v>
      </c>
      <c r="O326" s="282" t="s">
        <v>117</v>
      </c>
      <c r="P326" s="282" t="s">
        <v>118</v>
      </c>
      <c r="Q326" s="282" t="s">
        <v>119</v>
      </c>
      <c r="R326" s="282" t="s">
        <v>120</v>
      </c>
      <c r="S326" s="282" t="s">
        <v>121</v>
      </c>
      <c r="T326" s="219"/>
      <c r="U326" s="221"/>
      <c r="V326" s="221"/>
      <c r="W326" s="221"/>
      <c r="X326" s="221"/>
      <c r="Y326" s="221"/>
      <c r="Z326" s="221"/>
      <c r="AA326" s="221"/>
      <c r="AB326" s="217"/>
      <c r="AC326" s="222"/>
      <c r="AD326" s="216"/>
      <c r="AE326" s="216"/>
      <c r="AF326" s="216"/>
      <c r="AG326" s="216"/>
      <c r="AH326" s="282" t="s">
        <v>115</v>
      </c>
      <c r="AI326" s="282" t="s">
        <v>116</v>
      </c>
      <c r="AJ326" s="282" t="s">
        <v>117</v>
      </c>
      <c r="AK326" s="282" t="s">
        <v>118</v>
      </c>
      <c r="AL326" s="282" t="s">
        <v>119</v>
      </c>
      <c r="AM326" s="282" t="s">
        <v>120</v>
      </c>
      <c r="AN326" s="282" t="s">
        <v>121</v>
      </c>
      <c r="AO326" s="216"/>
      <c r="AP326" s="216"/>
      <c r="AQ326" s="7"/>
      <c r="AR326" s="7"/>
      <c r="AS326" s="7"/>
      <c r="AT326" s="7"/>
      <c r="AU326" s="224"/>
      <c r="AV326" s="225"/>
      <c r="AW326" s="225"/>
      <c r="BS326" s="7"/>
      <c r="BV326" s="7"/>
    </row>
    <row r="327" spans="1:89" x14ac:dyDescent="0.2">
      <c r="L327" s="26" t="s">
        <v>197</v>
      </c>
      <c r="M327" s="229">
        <f t="shared" ref="M327:S327" si="283">MIN(M40:M318)</f>
        <v>23886754.874880329</v>
      </c>
      <c r="N327" s="229">
        <f t="shared" si="283"/>
        <v>26924189.27904306</v>
      </c>
      <c r="O327" s="229">
        <f t="shared" si="283"/>
        <v>28584814.360000003</v>
      </c>
      <c r="P327" s="229">
        <f t="shared" si="283"/>
        <v>30347863.162277672</v>
      </c>
      <c r="Q327" s="229">
        <f t="shared" si="283"/>
        <v>28584814.360000003</v>
      </c>
      <c r="R327" s="229">
        <f t="shared" si="283"/>
        <v>30347863.162277672</v>
      </c>
      <c r="S327" s="229">
        <f t="shared" si="283"/>
        <v>32219652.956890158</v>
      </c>
      <c r="U327" s="229">
        <f t="shared" ref="U327:AA327" si="284">MIN(U40:U318)</f>
        <v>1767619860.7411444</v>
      </c>
      <c r="V327" s="229">
        <f t="shared" si="284"/>
        <v>1992390006.6491864</v>
      </c>
      <c r="W327" s="229">
        <f t="shared" si="284"/>
        <v>2115276262.6400003</v>
      </c>
      <c r="X327" s="229">
        <f t="shared" si="284"/>
        <v>2245741874.0085478</v>
      </c>
      <c r="Y327" s="229">
        <f t="shared" si="284"/>
        <v>2115276262.6400003</v>
      </c>
      <c r="Z327" s="229">
        <f t="shared" si="284"/>
        <v>2245741874.0085478</v>
      </c>
      <c r="AA327" s="229">
        <f t="shared" si="284"/>
        <v>2384254318.8098717</v>
      </c>
      <c r="AH327" s="229">
        <f t="shared" ref="AH327:AN327" si="285">MIN(AH40:AH318)</f>
        <v>1944382000</v>
      </c>
      <c r="AI327" s="229">
        <f t="shared" si="285"/>
        <v>2191630000</v>
      </c>
      <c r="AJ327" s="229">
        <f t="shared" si="285"/>
        <v>2326804000</v>
      </c>
      <c r="AK327" s="229">
        <f t="shared" si="285"/>
        <v>2470317000</v>
      </c>
      <c r="AL327" s="229">
        <f t="shared" si="285"/>
        <v>2326804000</v>
      </c>
      <c r="AM327" s="229">
        <f t="shared" si="285"/>
        <v>2470317000</v>
      </c>
      <c r="AN327" s="229">
        <f t="shared" si="285"/>
        <v>2622680000</v>
      </c>
      <c r="AO327" s="26"/>
      <c r="AP327" s="26"/>
    </row>
    <row r="328" spans="1:89" x14ac:dyDescent="0.2">
      <c r="H328" s="56"/>
      <c r="L328" s="26" t="s">
        <v>198</v>
      </c>
      <c r="M328" s="229">
        <f t="shared" ref="M328:S328" si="286">MAX(M40:M318)</f>
        <v>25531786.106829632</v>
      </c>
      <c r="N328" s="229">
        <f t="shared" si="286"/>
        <v>28778402.314297915</v>
      </c>
      <c r="O328" s="229">
        <f t="shared" si="286"/>
        <v>30553391.198000003</v>
      </c>
      <c r="P328" s="229">
        <f t="shared" si="286"/>
        <v>32437857.512132645</v>
      </c>
      <c r="Q328" s="229">
        <f t="shared" si="286"/>
        <v>30553391.198000003</v>
      </c>
      <c r="R328" s="229">
        <f t="shared" si="286"/>
        <v>32437857.512132645</v>
      </c>
      <c r="S328" s="229">
        <f t="shared" si="286"/>
        <v>34438553.585053347</v>
      </c>
      <c r="U328" s="229">
        <f t="shared" ref="U328:AA328" si="287">MAX(U40:U318)</f>
        <v>3910541202.9805965</v>
      </c>
      <c r="V328" s="229">
        <f t="shared" si="287"/>
        <v>4407804747.1935568</v>
      </c>
      <c r="W328" s="229">
        <f t="shared" si="287"/>
        <v>4679668499.1264</v>
      </c>
      <c r="X328" s="229">
        <f t="shared" si="287"/>
        <v>4968300212.4037342</v>
      </c>
      <c r="Y328" s="229">
        <f t="shared" si="287"/>
        <v>4679668499.1264</v>
      </c>
      <c r="Z328" s="229">
        <f t="shared" si="287"/>
        <v>4968300212.4037342</v>
      </c>
      <c r="AA328" s="229">
        <f t="shared" si="287"/>
        <v>5274734098.1907158</v>
      </c>
      <c r="AH328" s="229">
        <f t="shared" ref="AH328:AN328" si="288">MAX(AH40:AH318)</f>
        <v>4301596000</v>
      </c>
      <c r="AI328" s="229">
        <f t="shared" si="288"/>
        <v>4848586000</v>
      </c>
      <c r="AJ328" s="229">
        <f t="shared" si="288"/>
        <v>5147636000</v>
      </c>
      <c r="AK328" s="229">
        <f t="shared" si="288"/>
        <v>5465131000</v>
      </c>
      <c r="AL328" s="229">
        <f t="shared" si="288"/>
        <v>5147636000</v>
      </c>
      <c r="AM328" s="229">
        <f t="shared" si="288"/>
        <v>5465131000</v>
      </c>
      <c r="AN328" s="229">
        <f t="shared" si="288"/>
        <v>5802208000</v>
      </c>
      <c r="AO328" s="26"/>
      <c r="AP328" s="26"/>
      <c r="AU328" s="4"/>
      <c r="AV328" s="1"/>
      <c r="AW328" s="1"/>
    </row>
    <row r="329" spans="1:89" x14ac:dyDescent="0.2">
      <c r="H329" s="56"/>
      <c r="L329" s="26" t="s">
        <v>199</v>
      </c>
      <c r="M329" s="229">
        <f>M330</f>
        <v>24420927.945326388</v>
      </c>
      <c r="N329" s="229">
        <f>M331</f>
        <v>27526287.677581985</v>
      </c>
      <c r="O329" s="229">
        <f>M332</f>
        <v>29224048.870287877</v>
      </c>
      <c r="P329" s="229">
        <f>M333</f>
        <v>31026524.258428391</v>
      </c>
      <c r="Q329" s="229">
        <f>M334</f>
        <v>29224048.870287877</v>
      </c>
      <c r="R329" s="229">
        <f>M335</f>
        <v>31026524.258428391</v>
      </c>
      <c r="S329" s="229">
        <f>M336</f>
        <v>32940172.384449027</v>
      </c>
      <c r="U329" s="229"/>
      <c r="V329" s="60"/>
      <c r="W329" s="60"/>
      <c r="X329" s="60"/>
      <c r="Y329" s="60"/>
      <c r="Z329" s="60"/>
      <c r="AA329" s="60"/>
      <c r="AO329" s="26"/>
      <c r="AP329" s="26"/>
      <c r="AU329" s="4"/>
      <c r="AV329" s="1"/>
      <c r="AW329" s="1"/>
    </row>
    <row r="330" spans="1:89" x14ac:dyDescent="0.2">
      <c r="I330" s="56"/>
      <c r="L330" s="1" t="s">
        <v>200</v>
      </c>
      <c r="M330" s="230">
        <f>U322/H322</f>
        <v>24420927.945326388</v>
      </c>
      <c r="N330" s="19" t="s">
        <v>201</v>
      </c>
      <c r="AC330" s="6" t="e">
        <f>#REF!/I330</f>
        <v>#REF!</v>
      </c>
      <c r="AO330" s="26"/>
      <c r="AP330" s="26"/>
      <c r="AU330" s="4"/>
      <c r="AV330" s="1"/>
      <c r="AW330" s="1"/>
    </row>
    <row r="331" spans="1:89" x14ac:dyDescent="0.2">
      <c r="I331" s="49"/>
      <c r="M331" s="230">
        <f>V322/H322</f>
        <v>27526287.677581985</v>
      </c>
      <c r="N331" s="19" t="s">
        <v>202</v>
      </c>
      <c r="U331" s="231"/>
      <c r="V331" s="231"/>
      <c r="W331" s="231"/>
      <c r="X331" s="231"/>
      <c r="Y331" s="231"/>
      <c r="Z331" s="231"/>
      <c r="AA331" s="231"/>
      <c r="AC331" s="6"/>
      <c r="AO331" s="26"/>
      <c r="AP331" s="26"/>
      <c r="AU331" s="4"/>
      <c r="AV331" s="1"/>
      <c r="AW331" s="1"/>
    </row>
    <row r="332" spans="1:89" x14ac:dyDescent="0.2">
      <c r="I332" s="56"/>
      <c r="M332" s="230">
        <f>W322/H322</f>
        <v>29224048.870287877</v>
      </c>
      <c r="N332" s="19" t="s">
        <v>203</v>
      </c>
      <c r="U332" s="60"/>
      <c r="V332" s="60"/>
      <c r="W332" s="60"/>
      <c r="X332" s="60"/>
      <c r="Y332" s="60"/>
      <c r="Z332" s="60"/>
      <c r="AC332" s="6"/>
      <c r="AO332" s="26"/>
      <c r="AP332" s="26"/>
      <c r="AU332" s="4"/>
      <c r="AV332" s="1"/>
      <c r="AW332" s="1"/>
    </row>
    <row r="333" spans="1:89" x14ac:dyDescent="0.2">
      <c r="H333" s="56"/>
      <c r="I333" s="56"/>
      <c r="M333" s="230">
        <f>X322/H322</f>
        <v>31026524.258428391</v>
      </c>
      <c r="N333" s="19" t="s">
        <v>204</v>
      </c>
      <c r="AC333" s="6"/>
      <c r="AO333" s="26"/>
      <c r="AP333" s="26"/>
      <c r="AU333" s="4"/>
      <c r="AV333" s="1"/>
      <c r="AW333" s="1"/>
    </row>
    <row r="334" spans="1:89" x14ac:dyDescent="0.2">
      <c r="M334" s="230">
        <f>Y322/H322</f>
        <v>29224048.870287877</v>
      </c>
      <c r="N334" s="19" t="s">
        <v>205</v>
      </c>
      <c r="S334" s="56"/>
      <c r="U334" s="231"/>
      <c r="V334" s="231"/>
      <c r="W334" s="231"/>
      <c r="X334" s="231"/>
      <c r="Y334" s="231"/>
      <c r="Z334" s="231"/>
      <c r="AA334" s="231"/>
      <c r="AH334" s="56">
        <f t="shared" ref="AH334:AN335" si="289">AH327*90%</f>
        <v>1749943800</v>
      </c>
      <c r="AI334" s="56">
        <f t="shared" si="289"/>
        <v>1972467000</v>
      </c>
      <c r="AJ334" s="56">
        <f t="shared" si="289"/>
        <v>2094123600</v>
      </c>
      <c r="AK334" s="56">
        <f t="shared" si="289"/>
        <v>2223285300</v>
      </c>
      <c r="AL334" s="56">
        <f t="shared" si="289"/>
        <v>2094123600</v>
      </c>
      <c r="AM334" s="56">
        <f t="shared" si="289"/>
        <v>2223285300</v>
      </c>
      <c r="AN334" s="56">
        <f t="shared" si="289"/>
        <v>2360412000</v>
      </c>
      <c r="AO334" s="26"/>
      <c r="AP334" s="26"/>
      <c r="AU334" s="4"/>
      <c r="AV334" s="1"/>
      <c r="AW334" s="1"/>
    </row>
    <row r="335" spans="1:89" x14ac:dyDescent="0.2">
      <c r="M335" s="230">
        <f>Z322/H322</f>
        <v>31026524.258428391</v>
      </c>
      <c r="N335" s="19" t="s">
        <v>206</v>
      </c>
      <c r="U335" s="60"/>
      <c r="V335" s="60"/>
      <c r="W335" s="60"/>
      <c r="X335" s="60"/>
      <c r="Y335" s="60"/>
      <c r="Z335" s="60"/>
      <c r="AH335" s="56">
        <f t="shared" si="289"/>
        <v>3871436400</v>
      </c>
      <c r="AI335" s="56">
        <f t="shared" si="289"/>
        <v>4363727400</v>
      </c>
      <c r="AJ335" s="56">
        <f t="shared" si="289"/>
        <v>4632872400</v>
      </c>
      <c r="AK335" s="56">
        <f t="shared" si="289"/>
        <v>4918617900</v>
      </c>
      <c r="AL335" s="56">
        <f t="shared" si="289"/>
        <v>4632872400</v>
      </c>
      <c r="AM335" s="56">
        <f t="shared" si="289"/>
        <v>4918617900</v>
      </c>
      <c r="AN335" s="56">
        <f t="shared" si="289"/>
        <v>5221987200</v>
      </c>
      <c r="AO335" s="26"/>
      <c r="AP335" s="26"/>
      <c r="AU335" s="4"/>
      <c r="AV335" s="1"/>
      <c r="AW335" s="1"/>
    </row>
    <row r="336" spans="1:89" x14ac:dyDescent="0.2">
      <c r="M336" s="230">
        <f>AA322/H322</f>
        <v>32940172.384449027</v>
      </c>
      <c r="N336" s="19" t="s">
        <v>207</v>
      </c>
      <c r="AO336" s="26"/>
      <c r="AP336" s="26"/>
      <c r="AU336" s="4"/>
      <c r="AV336" s="1"/>
      <c r="AW336" s="1"/>
    </row>
    <row r="337" spans="1:74" x14ac:dyDescent="0.2">
      <c r="AO337" s="26"/>
      <c r="AP337" s="26"/>
      <c r="AU337" s="4"/>
      <c r="AV337" s="1"/>
      <c r="AW337" s="1"/>
    </row>
    <row r="338" spans="1:74" x14ac:dyDescent="0.2">
      <c r="M338" s="49">
        <f t="shared" ref="M338:S339" si="290">M327/1.15</f>
        <v>20771091.195548113</v>
      </c>
      <c r="N338" s="49">
        <f t="shared" si="290"/>
        <v>23412338.503515705</v>
      </c>
      <c r="O338" s="49">
        <f t="shared" si="290"/>
        <v>24856360.313043483</v>
      </c>
      <c r="P338" s="49">
        <f t="shared" si="290"/>
        <v>26389446.228067543</v>
      </c>
      <c r="Q338" s="49">
        <f t="shared" si="290"/>
        <v>24856360.313043483</v>
      </c>
      <c r="R338" s="49">
        <f t="shared" si="290"/>
        <v>26389446.228067543</v>
      </c>
      <c r="S338" s="49">
        <f t="shared" si="290"/>
        <v>28017089.527730573</v>
      </c>
      <c r="AO338" s="26"/>
      <c r="AP338" s="26"/>
      <c r="AU338" s="4"/>
      <c r="AV338" s="1"/>
      <c r="AW338" s="1"/>
    </row>
    <row r="339" spans="1:74" x14ac:dyDescent="0.2">
      <c r="M339" s="49">
        <f t="shared" si="290"/>
        <v>22201553.136373594</v>
      </c>
      <c r="N339" s="49">
        <f t="shared" si="290"/>
        <v>25024697.664606884</v>
      </c>
      <c r="O339" s="49">
        <f t="shared" si="290"/>
        <v>26568166.259130441</v>
      </c>
      <c r="P339" s="49">
        <f t="shared" si="290"/>
        <v>28206832.619245779</v>
      </c>
      <c r="Q339" s="49">
        <f t="shared" si="290"/>
        <v>26568166.259130441</v>
      </c>
      <c r="R339" s="49">
        <f t="shared" si="290"/>
        <v>28206832.619245779</v>
      </c>
      <c r="S339" s="49">
        <f t="shared" si="290"/>
        <v>29946568.334828999</v>
      </c>
      <c r="AO339" s="26"/>
      <c r="AP339" s="26"/>
      <c r="AU339" s="4"/>
      <c r="AV339" s="1"/>
      <c r="AW339" s="1"/>
    </row>
    <row r="340" spans="1:74" x14ac:dyDescent="0.2">
      <c r="AO340" s="26"/>
      <c r="AP340" s="26"/>
      <c r="AU340" s="4"/>
      <c r="AV340" s="1"/>
      <c r="AW340" s="1"/>
    </row>
    <row r="341" spans="1:74" x14ac:dyDescent="0.2">
      <c r="AO341" s="26"/>
      <c r="AP341" s="26"/>
      <c r="AU341" s="4"/>
      <c r="AV341" s="1"/>
      <c r="AW341" s="1"/>
    </row>
    <row r="342" spans="1:74" x14ac:dyDescent="0.2">
      <c r="AO342" s="26"/>
      <c r="AP342" s="26"/>
      <c r="AU342" s="4"/>
      <c r="AV342" s="1"/>
      <c r="AW342" s="1"/>
    </row>
    <row r="343" spans="1:74" x14ac:dyDescent="0.2">
      <c r="AO343" s="26"/>
      <c r="AP343" s="26"/>
      <c r="AU343" s="4"/>
      <c r="AV343" s="1"/>
      <c r="AW343" s="1"/>
    </row>
    <row r="344" spans="1:74" x14ac:dyDescent="0.2">
      <c r="AO344" s="26"/>
      <c r="AP344" s="26"/>
      <c r="AU344" s="4"/>
      <c r="AV344" s="1"/>
      <c r="AW344" s="1"/>
    </row>
    <row r="345" spans="1:74" x14ac:dyDescent="0.2">
      <c r="AO345" s="26"/>
      <c r="AP345" s="26"/>
      <c r="AU345" s="4"/>
      <c r="AV345" s="1"/>
      <c r="AW345" s="1"/>
    </row>
    <row r="346" spans="1:74" x14ac:dyDescent="0.2">
      <c r="AO346" s="26"/>
      <c r="AP346" s="26"/>
      <c r="AU346" s="4"/>
      <c r="AV346" s="1"/>
      <c r="AW346" s="1"/>
    </row>
    <row r="347" spans="1:74" x14ac:dyDescent="0.2">
      <c r="AO347" s="26"/>
      <c r="AP347" s="26"/>
      <c r="AU347" s="4"/>
      <c r="AV347" s="1"/>
      <c r="AW347" s="1"/>
    </row>
    <row r="348" spans="1:74" x14ac:dyDescent="0.2">
      <c r="AO348" s="26"/>
      <c r="AP348" s="26"/>
    </row>
    <row r="349" spans="1:74" s="16" customFormat="1" x14ac:dyDescent="0.2">
      <c r="A349" s="1"/>
      <c r="B349" s="1"/>
      <c r="C349" s="1"/>
      <c r="D349" s="1"/>
      <c r="E349" s="1"/>
      <c r="F349" s="1"/>
      <c r="G349" s="1"/>
      <c r="H349" s="26"/>
      <c r="I349" s="26"/>
      <c r="J349" s="26"/>
      <c r="K349" s="26"/>
      <c r="L349" s="26"/>
      <c r="M349" s="1"/>
      <c r="N349" s="1"/>
      <c r="O349" s="1"/>
      <c r="P349" s="1"/>
      <c r="Q349" s="1"/>
      <c r="R349" s="1"/>
      <c r="S349" s="1"/>
      <c r="T349" s="3"/>
      <c r="U349" s="1"/>
      <c r="V349" s="1"/>
      <c r="W349" s="1"/>
      <c r="X349" s="1"/>
      <c r="Y349" s="1"/>
      <c r="Z349" s="1"/>
      <c r="AA349" s="1"/>
      <c r="AB349" s="3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98"/>
      <c r="AP349" s="198"/>
      <c r="AQ349" s="233"/>
      <c r="AR349" s="233"/>
      <c r="AS349" s="4"/>
      <c r="AT349" s="4"/>
      <c r="AU349" s="5"/>
      <c r="AV349" s="6"/>
      <c r="AW349" s="6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S349" s="234"/>
      <c r="BV349" s="233"/>
    </row>
    <row r="350" spans="1:74" x14ac:dyDescent="0.2">
      <c r="H350" s="26"/>
      <c r="I350" s="26"/>
      <c r="J350" s="26"/>
      <c r="K350" s="235" t="s">
        <v>208</v>
      </c>
      <c r="L350" s="235"/>
      <c r="M350" s="236"/>
      <c r="N350" s="237" t="s">
        <v>209</v>
      </c>
      <c r="O350" s="238"/>
      <c r="P350" s="238"/>
      <c r="AO350" s="240">
        <f>SUM(AO41:AO349)</f>
        <v>0</v>
      </c>
      <c r="AP350" s="240">
        <f>SUM(AP41:AP349)</f>
        <v>819</v>
      </c>
    </row>
    <row r="351" spans="1:74" x14ac:dyDescent="0.2">
      <c r="H351" s="26"/>
      <c r="I351" s="26"/>
      <c r="J351" s="26"/>
      <c r="K351" s="235" t="s">
        <v>210</v>
      </c>
      <c r="L351" s="235" t="s">
        <v>15</v>
      </c>
      <c r="M351" s="235" t="s">
        <v>16</v>
      </c>
      <c r="N351" s="374" t="s">
        <v>210</v>
      </c>
      <c r="O351" s="374" t="s">
        <v>15</v>
      </c>
      <c r="P351" s="374" t="s">
        <v>16</v>
      </c>
    </row>
    <row r="352" spans="1:74" x14ac:dyDescent="0.2">
      <c r="H352" s="26"/>
      <c r="I352" s="26"/>
      <c r="J352" s="26"/>
      <c r="K352" s="375" t="s">
        <v>211</v>
      </c>
      <c r="L352" s="376">
        <v>101</v>
      </c>
      <c r="M352" s="376">
        <v>100</v>
      </c>
      <c r="N352" s="377" t="s">
        <v>12</v>
      </c>
      <c r="O352" s="364">
        <v>101</v>
      </c>
      <c r="P352" s="364">
        <v>100</v>
      </c>
    </row>
    <row r="353" spans="8:18" x14ac:dyDescent="0.2">
      <c r="H353" s="26"/>
      <c r="I353" s="26"/>
      <c r="J353" s="26"/>
      <c r="K353" s="375"/>
      <c r="L353" s="376"/>
      <c r="M353" s="376"/>
      <c r="N353" s="377" t="s">
        <v>212</v>
      </c>
      <c r="O353" s="364">
        <v>100</v>
      </c>
      <c r="P353" s="364">
        <v>100</v>
      </c>
    </row>
    <row r="354" spans="8:18" x14ac:dyDescent="0.2">
      <c r="H354" s="26"/>
      <c r="I354" s="26"/>
      <c r="J354" s="26"/>
      <c r="K354" s="378" t="s">
        <v>213</v>
      </c>
      <c r="L354" s="376">
        <v>103</v>
      </c>
      <c r="M354" s="376">
        <v>101</v>
      </c>
      <c r="N354" s="379" t="s">
        <v>214</v>
      </c>
      <c r="O354" s="364">
        <v>102</v>
      </c>
      <c r="P354" s="364">
        <v>102</v>
      </c>
    </row>
    <row r="355" spans="8:18" x14ac:dyDescent="0.2">
      <c r="H355" s="26"/>
      <c r="I355" s="26"/>
      <c r="J355" s="26"/>
      <c r="K355" s="378"/>
      <c r="L355" s="376"/>
      <c r="M355" s="376"/>
      <c r="N355" s="379" t="s">
        <v>40</v>
      </c>
      <c r="O355" s="364">
        <v>108</v>
      </c>
      <c r="P355" s="364">
        <v>105</v>
      </c>
    </row>
    <row r="356" spans="8:18" x14ac:dyDescent="0.2">
      <c r="H356" s="26"/>
      <c r="I356" s="26"/>
      <c r="J356" s="26"/>
      <c r="K356" s="375" t="s">
        <v>215</v>
      </c>
      <c r="L356" s="376">
        <v>101</v>
      </c>
      <c r="M356" s="376">
        <v>100</v>
      </c>
      <c r="N356" s="377" t="s">
        <v>215</v>
      </c>
      <c r="O356" s="364">
        <v>101</v>
      </c>
      <c r="P356" s="364">
        <v>101</v>
      </c>
    </row>
    <row r="357" spans="8:18" x14ac:dyDescent="0.2">
      <c r="H357" s="26"/>
      <c r="I357" s="26"/>
      <c r="J357" s="26"/>
      <c r="K357" s="375" t="s">
        <v>216</v>
      </c>
      <c r="L357" s="376">
        <v>102</v>
      </c>
      <c r="M357" s="376">
        <v>103</v>
      </c>
      <c r="N357" s="377" t="s">
        <v>216</v>
      </c>
      <c r="O357" s="364">
        <v>104</v>
      </c>
      <c r="P357" s="364">
        <v>104</v>
      </c>
    </row>
    <row r="358" spans="8:18" x14ac:dyDescent="0.2">
      <c r="H358" s="26"/>
      <c r="I358" s="249"/>
      <c r="J358" s="26"/>
      <c r="K358" s="375" t="s">
        <v>217</v>
      </c>
      <c r="L358" s="376">
        <v>100</v>
      </c>
      <c r="M358" s="376">
        <v>103</v>
      </c>
      <c r="N358" s="377" t="s">
        <v>217</v>
      </c>
      <c r="O358" s="364">
        <v>103</v>
      </c>
      <c r="P358" s="364">
        <v>103</v>
      </c>
    </row>
    <row r="359" spans="8:18" x14ac:dyDescent="0.2">
      <c r="H359" s="26"/>
      <c r="I359" s="250"/>
      <c r="J359" s="26"/>
      <c r="K359" s="378" t="s">
        <v>218</v>
      </c>
      <c r="L359" s="376">
        <v>101</v>
      </c>
      <c r="M359" s="376">
        <v>104</v>
      </c>
      <c r="N359" s="379" t="s">
        <v>218</v>
      </c>
      <c r="O359" s="364">
        <v>104</v>
      </c>
      <c r="P359" s="364">
        <v>104</v>
      </c>
    </row>
    <row r="360" spans="8:18" x14ac:dyDescent="0.2">
      <c r="H360" s="26"/>
      <c r="I360" s="26"/>
      <c r="J360" s="26"/>
      <c r="K360" s="375" t="s">
        <v>219</v>
      </c>
      <c r="L360" s="376">
        <v>100</v>
      </c>
      <c r="M360" s="376">
        <v>102</v>
      </c>
      <c r="N360" s="377" t="s">
        <v>220</v>
      </c>
      <c r="O360" s="364">
        <v>104</v>
      </c>
      <c r="P360" s="364">
        <v>104</v>
      </c>
    </row>
    <row r="361" spans="8:18" x14ac:dyDescent="0.2">
      <c r="H361" s="26"/>
      <c r="I361" s="26"/>
      <c r="J361" s="26"/>
      <c r="K361" s="375" t="s">
        <v>221</v>
      </c>
      <c r="L361" s="376">
        <v>100</v>
      </c>
      <c r="M361" s="376">
        <v>102</v>
      </c>
      <c r="N361" s="377" t="s">
        <v>222</v>
      </c>
      <c r="O361" s="364">
        <v>105</v>
      </c>
      <c r="P361" s="364">
        <v>105</v>
      </c>
    </row>
    <row r="362" spans="8:18" x14ac:dyDescent="0.2">
      <c r="H362" s="26"/>
      <c r="I362" s="26"/>
      <c r="J362" s="26"/>
      <c r="K362" s="26"/>
      <c r="L362" s="26"/>
      <c r="M362" s="26"/>
      <c r="N362" s="251"/>
      <c r="O362" s="26"/>
      <c r="P362" s="26"/>
      <c r="Q362" s="26"/>
    </row>
    <row r="363" spans="8:18" x14ac:dyDescent="0.2">
      <c r="H363" s="26"/>
      <c r="I363" s="26"/>
      <c r="J363" s="26"/>
      <c r="K363" s="26"/>
      <c r="L363" s="26"/>
      <c r="M363" s="26"/>
      <c r="N363" s="251"/>
      <c r="O363" s="26"/>
      <c r="P363" s="26"/>
      <c r="Q363" s="26"/>
    </row>
    <row r="364" spans="8:18" x14ac:dyDescent="0.2">
      <c r="H364" s="26"/>
      <c r="I364" s="26"/>
      <c r="J364" s="26"/>
      <c r="K364" s="26"/>
      <c r="L364" s="26"/>
      <c r="M364" s="26"/>
      <c r="N364" s="251"/>
      <c r="O364" s="26"/>
      <c r="P364" s="26"/>
      <c r="Q364" s="26"/>
    </row>
    <row r="365" spans="8:18" x14ac:dyDescent="0.2">
      <c r="H365" s="26"/>
      <c r="I365" s="26"/>
      <c r="J365" s="26"/>
      <c r="K365" s="26"/>
      <c r="L365" s="26"/>
    </row>
    <row r="366" spans="8:18" x14ac:dyDescent="0.2">
      <c r="L366" s="252" t="s">
        <v>223</v>
      </c>
      <c r="M366" s="19"/>
      <c r="N366" s="236" t="s">
        <v>224</v>
      </c>
      <c r="O366" s="253"/>
      <c r="P366" s="253"/>
    </row>
    <row r="367" spans="8:18" x14ac:dyDescent="0.2">
      <c r="L367" s="19" t="s">
        <v>74</v>
      </c>
      <c r="M367" s="22">
        <v>1.08</v>
      </c>
      <c r="N367" s="380" t="s">
        <v>12</v>
      </c>
      <c r="O367" s="381" t="s">
        <v>225</v>
      </c>
      <c r="P367" s="382">
        <v>101</v>
      </c>
      <c r="Q367" s="20">
        <v>0.02</v>
      </c>
      <c r="R367" s="19" t="s">
        <v>20</v>
      </c>
    </row>
    <row r="368" spans="8:18" x14ac:dyDescent="0.2">
      <c r="L368" s="19" t="s">
        <v>79</v>
      </c>
      <c r="M368" s="22">
        <v>0.9</v>
      </c>
      <c r="N368" s="380"/>
      <c r="O368" s="381" t="s">
        <v>226</v>
      </c>
      <c r="P368" s="382">
        <v>100</v>
      </c>
      <c r="Q368" s="20">
        <v>0.05</v>
      </c>
      <c r="R368" s="19" t="s">
        <v>25</v>
      </c>
    </row>
    <row r="369" spans="12:18" x14ac:dyDescent="0.2">
      <c r="L369" s="19" t="s">
        <v>84</v>
      </c>
      <c r="M369" s="22">
        <v>1.1200000000000001</v>
      </c>
      <c r="N369" s="380" t="s">
        <v>4</v>
      </c>
      <c r="O369" s="381"/>
      <c r="P369" s="382">
        <v>101</v>
      </c>
      <c r="Q369" s="20">
        <v>0.05</v>
      </c>
      <c r="R369" s="19" t="s">
        <v>29</v>
      </c>
    </row>
    <row r="370" spans="12:18" x14ac:dyDescent="0.2">
      <c r="L370" s="19" t="s">
        <v>89</v>
      </c>
      <c r="M370" s="22">
        <v>0.95</v>
      </c>
      <c r="N370" s="383" t="s">
        <v>5</v>
      </c>
      <c r="O370" s="381"/>
      <c r="P370" s="382">
        <v>101.25</v>
      </c>
      <c r="Q370" s="20">
        <v>0.05</v>
      </c>
      <c r="R370" s="19" t="s">
        <v>32</v>
      </c>
    </row>
    <row r="371" spans="12:18" x14ac:dyDescent="0.2">
      <c r="L371" s="19" t="s">
        <v>90</v>
      </c>
      <c r="M371" s="22">
        <v>1.1000000000000001</v>
      </c>
      <c r="N371" s="383" t="s">
        <v>13</v>
      </c>
      <c r="O371" s="381" t="s">
        <v>225</v>
      </c>
      <c r="P371" s="382">
        <v>101.5</v>
      </c>
    </row>
    <row r="372" spans="12:18" x14ac:dyDescent="0.2">
      <c r="L372" s="19" t="s">
        <v>91</v>
      </c>
      <c r="M372" s="77">
        <v>0.93</v>
      </c>
      <c r="N372" s="383"/>
      <c r="O372" s="381" t="s">
        <v>226</v>
      </c>
      <c r="P372" s="382">
        <v>101.5</v>
      </c>
    </row>
    <row r="373" spans="12:18" x14ac:dyDescent="0.2">
      <c r="N373" s="384" t="s">
        <v>227</v>
      </c>
      <c r="O373" s="385"/>
      <c r="P373" s="386">
        <v>102</v>
      </c>
    </row>
    <row r="374" spans="12:18" x14ac:dyDescent="0.2">
      <c r="N374" s="384">
        <v>18</v>
      </c>
      <c r="O374" s="385"/>
      <c r="P374" s="386">
        <v>102.5</v>
      </c>
    </row>
    <row r="375" spans="12:18" x14ac:dyDescent="0.2">
      <c r="N375" s="384"/>
      <c r="O375" s="385" t="s">
        <v>228</v>
      </c>
      <c r="P375" s="386">
        <v>102.5</v>
      </c>
    </row>
    <row r="376" spans="12:18" x14ac:dyDescent="0.2">
      <c r="N376" s="385" t="s">
        <v>229</v>
      </c>
      <c r="O376" s="385"/>
      <c r="P376" s="386">
        <v>102.25</v>
      </c>
    </row>
    <row r="377" spans="12:18" x14ac:dyDescent="0.2">
      <c r="N377" s="384">
        <v>28</v>
      </c>
      <c r="O377" s="385"/>
      <c r="P377" s="386">
        <v>102.5</v>
      </c>
    </row>
    <row r="378" spans="12:18" x14ac:dyDescent="0.2">
      <c r="N378" s="384"/>
      <c r="O378" s="385" t="s">
        <v>228</v>
      </c>
      <c r="P378" s="386">
        <v>102.5</v>
      </c>
    </row>
    <row r="379" spans="12:18" x14ac:dyDescent="0.2">
      <c r="N379" s="385" t="s">
        <v>230</v>
      </c>
      <c r="O379" s="385" t="s">
        <v>15</v>
      </c>
      <c r="P379" s="386">
        <v>102</v>
      </c>
    </row>
    <row r="380" spans="12:18" x14ac:dyDescent="0.2">
      <c r="N380" s="387"/>
      <c r="O380" s="376" t="s">
        <v>228</v>
      </c>
      <c r="P380" s="388">
        <v>102</v>
      </c>
    </row>
    <row r="381" spans="12:18" x14ac:dyDescent="0.2">
      <c r="N381" s="387"/>
      <c r="O381" s="376"/>
      <c r="P381" s="376"/>
    </row>
  </sheetData>
  <mergeCells count="8">
    <mergeCell ref="BC2:BM2"/>
    <mergeCell ref="I26:J26"/>
    <mergeCell ref="I27:J27"/>
    <mergeCell ref="I28:J28"/>
    <mergeCell ref="C36:D36"/>
    <mergeCell ref="M36:S36"/>
    <mergeCell ref="U36:AA36"/>
    <mergeCell ref="AH36:CG3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A361"/>
  <sheetViews>
    <sheetView topLeftCell="C35" workbookViewId="0">
      <selection activeCell="AO332" sqref="AO332"/>
    </sheetView>
  </sheetViews>
  <sheetFormatPr defaultColWidth="9" defaultRowHeight="12.75" x14ac:dyDescent="0.2"/>
  <cols>
    <col min="1" max="1" width="9" style="1" hidden="1" customWidth="1"/>
    <col min="2" max="2" width="7" style="1" hidden="1" customWidth="1"/>
    <col min="3" max="3" width="6" style="1" customWidth="1"/>
    <col min="4" max="4" width="6.7109375" style="1" customWidth="1"/>
    <col min="5" max="5" width="15" style="1" hidden="1" customWidth="1"/>
    <col min="6" max="6" width="10" style="1" customWidth="1"/>
    <col min="7" max="7" width="12.7109375" style="1" customWidth="1"/>
    <col min="8" max="8" width="11.85546875" style="1" hidden="1" customWidth="1"/>
    <col min="9" max="9" width="16.140625" style="1" hidden="1" customWidth="1"/>
    <col min="10" max="10" width="13.140625" style="1" hidden="1" customWidth="1"/>
    <col min="11" max="11" width="13.5703125" style="1" hidden="1" customWidth="1"/>
    <col min="12" max="12" width="15" style="1" hidden="1" customWidth="1"/>
    <col min="13" max="13" width="18.85546875" style="1" hidden="1" customWidth="1"/>
    <col min="14" max="14" width="19.28515625" style="1" hidden="1" customWidth="1"/>
    <col min="15" max="15" width="16.42578125" style="1" hidden="1" customWidth="1"/>
    <col min="16" max="17" width="19.28515625" style="1" hidden="1" customWidth="1"/>
    <col min="18" max="18" width="22.5703125" style="1" hidden="1" customWidth="1"/>
    <col min="19" max="19" width="19.28515625" style="1" hidden="1" customWidth="1"/>
    <col min="20" max="20" width="2.28515625" style="3" hidden="1" customWidth="1"/>
    <col min="21" max="21" width="20.140625" style="1" hidden="1" customWidth="1"/>
    <col min="22" max="27" width="22.42578125" style="1" hidden="1" customWidth="1"/>
    <col min="28" max="28" width="2.28515625" style="3" hidden="1" customWidth="1"/>
    <col min="29" max="29" width="16.5703125" style="1" hidden="1" customWidth="1"/>
    <col min="30" max="30" width="14.85546875" style="1" hidden="1" customWidth="1"/>
    <col min="31" max="31" width="12.5703125" style="1" hidden="1" customWidth="1"/>
    <col min="32" max="32" width="9.140625" style="1" hidden="1" customWidth="1"/>
    <col min="33" max="33" width="9" style="1" hidden="1" customWidth="1"/>
    <col min="34" max="34" width="18" style="1" customWidth="1"/>
    <col min="35" max="35" width="24.5703125" style="1" hidden="1" customWidth="1"/>
    <col min="36" max="36" width="18.140625" style="1" customWidth="1"/>
    <col min="37" max="37" width="17.42578125" style="1" customWidth="1"/>
    <col min="38" max="39" width="17.5703125" style="1" hidden="1" customWidth="1"/>
    <col min="40" max="40" width="20.7109375" style="1" hidden="1" customWidth="1"/>
    <col min="41" max="41" width="20.42578125" style="1" customWidth="1"/>
    <col min="42" max="42" width="19.42578125" style="1" customWidth="1"/>
    <col min="43" max="43" width="19" style="1" hidden="1" customWidth="1"/>
    <col min="44" max="44" width="21.28515625" style="1" hidden="1" customWidth="1"/>
    <col min="45" max="45" width="17.7109375" style="4" hidden="1" customWidth="1"/>
    <col min="46" max="46" width="16" style="4" hidden="1" customWidth="1"/>
    <col min="47" max="47" width="15.42578125" style="4" hidden="1" customWidth="1"/>
    <col min="48" max="48" width="17.140625" style="4" hidden="1" customWidth="1"/>
    <col min="49" max="49" width="16.28515625" style="5" hidden="1" customWidth="1"/>
    <col min="50" max="51" width="14.7109375" style="6" hidden="1" customWidth="1"/>
    <col min="52" max="52" width="20.140625" style="1" hidden="1" customWidth="1"/>
    <col min="53" max="53" width="11" style="1" hidden="1" customWidth="1"/>
    <col min="54" max="67" width="14.7109375" style="1" hidden="1" customWidth="1"/>
    <col min="68" max="68" width="18" style="1" hidden="1" customWidth="1"/>
    <col min="69" max="69" width="11.7109375" style="1" hidden="1" customWidth="1"/>
    <col min="70" max="70" width="23.5703125" style="1" hidden="1" customWidth="1"/>
    <col min="71" max="71" width="3.28515625" style="1" hidden="1" customWidth="1"/>
    <col min="72" max="72" width="14.28515625" style="1" hidden="1" customWidth="1"/>
    <col min="73" max="73" width="14.5703125" style="1" hidden="1" customWidth="1"/>
    <col min="74" max="74" width="3.42578125" style="7" hidden="1" customWidth="1"/>
    <col min="75" max="75" width="16.7109375" style="1" hidden="1" customWidth="1"/>
    <col min="76" max="76" width="9.140625" style="1" hidden="1" customWidth="1"/>
    <col min="77" max="77" width="9.140625" style="4" hidden="1" customWidth="1"/>
    <col min="78" max="78" width="10.140625" style="1" hidden="1" customWidth="1"/>
    <col min="79" max="79" width="9.140625" style="1" hidden="1" customWidth="1"/>
    <col min="80" max="80" width="14.28515625" style="1" hidden="1" customWidth="1"/>
    <col min="81" max="81" width="9.5703125" style="1" hidden="1" customWidth="1"/>
    <col min="82" max="82" width="11.28515625" style="1" hidden="1" customWidth="1"/>
    <col min="83" max="83" width="8.42578125" style="1" hidden="1" customWidth="1"/>
    <col min="84" max="84" width="8.5703125" style="1" hidden="1" customWidth="1"/>
    <col min="85" max="85" width="10.85546875" style="1" hidden="1" customWidth="1"/>
    <col min="86" max="97" width="9" style="1" hidden="1" customWidth="1"/>
    <col min="98" max="98" width="20" style="1" hidden="1" customWidth="1"/>
    <col min="99" max="99" width="17.85546875" style="1" hidden="1" customWidth="1"/>
    <col min="100" max="100" width="22.42578125" style="1" hidden="1" customWidth="1"/>
    <col min="101" max="101" width="0" style="1" hidden="1" customWidth="1"/>
    <col min="102" max="102" width="17.85546875" style="1" hidden="1" customWidth="1"/>
    <col min="103" max="103" width="17.42578125" style="1" hidden="1" customWidth="1"/>
    <col min="104" max="104" width="17.5703125" style="1" hidden="1" customWidth="1"/>
    <col min="105" max="105" width="17.7109375" style="1" hidden="1" customWidth="1"/>
    <col min="106" max="106" width="0" style="1" hidden="1" customWidth="1"/>
    <col min="107" max="256" width="9" style="1"/>
    <col min="257" max="258" width="0" style="1" hidden="1" customWidth="1"/>
    <col min="259" max="259" width="6" style="1" customWidth="1"/>
    <col min="260" max="260" width="6.7109375" style="1" customWidth="1"/>
    <col min="261" max="261" width="0" style="1" hidden="1" customWidth="1"/>
    <col min="262" max="262" width="10" style="1" customWidth="1"/>
    <col min="263" max="263" width="12.7109375" style="1" customWidth="1"/>
    <col min="264" max="289" width="0" style="1" hidden="1" customWidth="1"/>
    <col min="290" max="290" width="18" style="1" customWidth="1"/>
    <col min="291" max="291" width="0" style="1" hidden="1" customWidth="1"/>
    <col min="292" max="292" width="18.140625" style="1" customWidth="1"/>
    <col min="293" max="293" width="17.42578125" style="1" customWidth="1"/>
    <col min="294" max="296" width="0" style="1" hidden="1" customWidth="1"/>
    <col min="297" max="297" width="20.42578125" style="1" customWidth="1"/>
    <col min="298" max="298" width="19.42578125" style="1" customWidth="1"/>
    <col min="299" max="304" width="0" style="1" hidden="1" customWidth="1"/>
    <col min="305" max="305" width="16.28515625" style="1" customWidth="1"/>
    <col min="306" max="307" width="14.7109375" style="1" customWidth="1"/>
    <col min="308" max="308" width="20.140625" style="1" customWidth="1"/>
    <col min="309" max="309" width="11" style="1" customWidth="1"/>
    <col min="310" max="323" width="14.7109375" style="1" customWidth="1"/>
    <col min="324" max="324" width="18" style="1" customWidth="1"/>
    <col min="325" max="325" width="11.7109375" style="1" customWidth="1"/>
    <col min="326" max="326" width="23.5703125" style="1" customWidth="1"/>
    <col min="327" max="327" width="3.28515625" style="1" customWidth="1"/>
    <col min="328" max="328" width="14.28515625" style="1" customWidth="1"/>
    <col min="329" max="329" width="14.5703125" style="1" customWidth="1"/>
    <col min="330" max="330" width="3.42578125" style="1" customWidth="1"/>
    <col min="331" max="331" width="16.7109375" style="1" customWidth="1"/>
    <col min="332" max="333" width="9.140625" style="1" customWidth="1"/>
    <col min="334" max="334" width="10.140625" style="1" customWidth="1"/>
    <col min="335" max="335" width="9.140625" style="1" customWidth="1"/>
    <col min="336" max="336" width="14.28515625" style="1" customWidth="1"/>
    <col min="337" max="337" width="9.5703125" style="1" customWidth="1"/>
    <col min="338" max="338" width="11.28515625" style="1" customWidth="1"/>
    <col min="339" max="339" width="8.42578125" style="1" customWidth="1"/>
    <col min="340" max="340" width="8.5703125" style="1" customWidth="1"/>
    <col min="341" max="341" width="10.85546875" style="1" customWidth="1"/>
    <col min="342" max="353" width="9" style="1" customWidth="1"/>
    <col min="354" max="354" width="20" style="1" customWidth="1"/>
    <col min="355" max="355" width="17.85546875" style="1" customWidth="1"/>
    <col min="356" max="356" width="22.42578125" style="1" customWidth="1"/>
    <col min="357" max="357" width="9" style="1"/>
    <col min="358" max="358" width="17.85546875" style="1" bestFit="1" customWidth="1"/>
    <col min="359" max="359" width="17.42578125" style="1" customWidth="1"/>
    <col min="360" max="360" width="17.5703125" style="1" customWidth="1"/>
    <col min="361" max="361" width="17.7109375" style="1" customWidth="1"/>
    <col min="362" max="512" width="9" style="1"/>
    <col min="513" max="514" width="0" style="1" hidden="1" customWidth="1"/>
    <col min="515" max="515" width="6" style="1" customWidth="1"/>
    <col min="516" max="516" width="6.7109375" style="1" customWidth="1"/>
    <col min="517" max="517" width="0" style="1" hidden="1" customWidth="1"/>
    <col min="518" max="518" width="10" style="1" customWidth="1"/>
    <col min="519" max="519" width="12.7109375" style="1" customWidth="1"/>
    <col min="520" max="545" width="0" style="1" hidden="1" customWidth="1"/>
    <col min="546" max="546" width="18" style="1" customWidth="1"/>
    <col min="547" max="547" width="0" style="1" hidden="1" customWidth="1"/>
    <col min="548" max="548" width="18.140625" style="1" customWidth="1"/>
    <col min="549" max="549" width="17.42578125" style="1" customWidth="1"/>
    <col min="550" max="552" width="0" style="1" hidden="1" customWidth="1"/>
    <col min="553" max="553" width="20.42578125" style="1" customWidth="1"/>
    <col min="554" max="554" width="19.42578125" style="1" customWidth="1"/>
    <col min="555" max="560" width="0" style="1" hidden="1" customWidth="1"/>
    <col min="561" max="561" width="16.28515625" style="1" customWidth="1"/>
    <col min="562" max="563" width="14.7109375" style="1" customWidth="1"/>
    <col min="564" max="564" width="20.140625" style="1" customWidth="1"/>
    <col min="565" max="565" width="11" style="1" customWidth="1"/>
    <col min="566" max="579" width="14.7109375" style="1" customWidth="1"/>
    <col min="580" max="580" width="18" style="1" customWidth="1"/>
    <col min="581" max="581" width="11.7109375" style="1" customWidth="1"/>
    <col min="582" max="582" width="23.5703125" style="1" customWidth="1"/>
    <col min="583" max="583" width="3.28515625" style="1" customWidth="1"/>
    <col min="584" max="584" width="14.28515625" style="1" customWidth="1"/>
    <col min="585" max="585" width="14.5703125" style="1" customWidth="1"/>
    <col min="586" max="586" width="3.42578125" style="1" customWidth="1"/>
    <col min="587" max="587" width="16.7109375" style="1" customWidth="1"/>
    <col min="588" max="589" width="9.140625" style="1" customWidth="1"/>
    <col min="590" max="590" width="10.140625" style="1" customWidth="1"/>
    <col min="591" max="591" width="9.140625" style="1" customWidth="1"/>
    <col min="592" max="592" width="14.28515625" style="1" customWidth="1"/>
    <col min="593" max="593" width="9.5703125" style="1" customWidth="1"/>
    <col min="594" max="594" width="11.28515625" style="1" customWidth="1"/>
    <col min="595" max="595" width="8.42578125" style="1" customWidth="1"/>
    <col min="596" max="596" width="8.5703125" style="1" customWidth="1"/>
    <col min="597" max="597" width="10.85546875" style="1" customWidth="1"/>
    <col min="598" max="609" width="9" style="1" customWidth="1"/>
    <col min="610" max="610" width="20" style="1" customWidth="1"/>
    <col min="611" max="611" width="17.85546875" style="1" customWidth="1"/>
    <col min="612" max="612" width="22.42578125" style="1" customWidth="1"/>
    <col min="613" max="613" width="9" style="1"/>
    <col min="614" max="614" width="17.85546875" style="1" bestFit="1" customWidth="1"/>
    <col min="615" max="615" width="17.42578125" style="1" customWidth="1"/>
    <col min="616" max="616" width="17.5703125" style="1" customWidth="1"/>
    <col min="617" max="617" width="17.7109375" style="1" customWidth="1"/>
    <col min="618" max="768" width="9" style="1"/>
    <col min="769" max="770" width="0" style="1" hidden="1" customWidth="1"/>
    <col min="771" max="771" width="6" style="1" customWidth="1"/>
    <col min="772" max="772" width="6.7109375" style="1" customWidth="1"/>
    <col min="773" max="773" width="0" style="1" hidden="1" customWidth="1"/>
    <col min="774" max="774" width="10" style="1" customWidth="1"/>
    <col min="775" max="775" width="12.7109375" style="1" customWidth="1"/>
    <col min="776" max="801" width="0" style="1" hidden="1" customWidth="1"/>
    <col min="802" max="802" width="18" style="1" customWidth="1"/>
    <col min="803" max="803" width="0" style="1" hidden="1" customWidth="1"/>
    <col min="804" max="804" width="18.140625" style="1" customWidth="1"/>
    <col min="805" max="805" width="17.42578125" style="1" customWidth="1"/>
    <col min="806" max="808" width="0" style="1" hidden="1" customWidth="1"/>
    <col min="809" max="809" width="20.42578125" style="1" customWidth="1"/>
    <col min="810" max="810" width="19.42578125" style="1" customWidth="1"/>
    <col min="811" max="816" width="0" style="1" hidden="1" customWidth="1"/>
    <col min="817" max="817" width="16.28515625" style="1" customWidth="1"/>
    <col min="818" max="819" width="14.7109375" style="1" customWidth="1"/>
    <col min="820" max="820" width="20.140625" style="1" customWidth="1"/>
    <col min="821" max="821" width="11" style="1" customWidth="1"/>
    <col min="822" max="835" width="14.7109375" style="1" customWidth="1"/>
    <col min="836" max="836" width="18" style="1" customWidth="1"/>
    <col min="837" max="837" width="11.7109375" style="1" customWidth="1"/>
    <col min="838" max="838" width="23.5703125" style="1" customWidth="1"/>
    <col min="839" max="839" width="3.28515625" style="1" customWidth="1"/>
    <col min="840" max="840" width="14.28515625" style="1" customWidth="1"/>
    <col min="841" max="841" width="14.5703125" style="1" customWidth="1"/>
    <col min="842" max="842" width="3.42578125" style="1" customWidth="1"/>
    <col min="843" max="843" width="16.7109375" style="1" customWidth="1"/>
    <col min="844" max="845" width="9.140625" style="1" customWidth="1"/>
    <col min="846" max="846" width="10.140625" style="1" customWidth="1"/>
    <col min="847" max="847" width="9.140625" style="1" customWidth="1"/>
    <col min="848" max="848" width="14.28515625" style="1" customWidth="1"/>
    <col min="849" max="849" width="9.5703125" style="1" customWidth="1"/>
    <col min="850" max="850" width="11.28515625" style="1" customWidth="1"/>
    <col min="851" max="851" width="8.42578125" style="1" customWidth="1"/>
    <col min="852" max="852" width="8.5703125" style="1" customWidth="1"/>
    <col min="853" max="853" width="10.85546875" style="1" customWidth="1"/>
    <col min="854" max="865" width="9" style="1" customWidth="1"/>
    <col min="866" max="866" width="20" style="1" customWidth="1"/>
    <col min="867" max="867" width="17.85546875" style="1" customWidth="1"/>
    <col min="868" max="868" width="22.42578125" style="1" customWidth="1"/>
    <col min="869" max="869" width="9" style="1"/>
    <col min="870" max="870" width="17.85546875" style="1" bestFit="1" customWidth="1"/>
    <col min="871" max="871" width="17.42578125" style="1" customWidth="1"/>
    <col min="872" max="872" width="17.5703125" style="1" customWidth="1"/>
    <col min="873" max="873" width="17.7109375" style="1" customWidth="1"/>
    <col min="874" max="1024" width="9" style="1"/>
    <col min="1025" max="1026" width="0" style="1" hidden="1" customWidth="1"/>
    <col min="1027" max="1027" width="6" style="1" customWidth="1"/>
    <col min="1028" max="1028" width="6.7109375" style="1" customWidth="1"/>
    <col min="1029" max="1029" width="0" style="1" hidden="1" customWidth="1"/>
    <col min="1030" max="1030" width="10" style="1" customWidth="1"/>
    <col min="1031" max="1031" width="12.7109375" style="1" customWidth="1"/>
    <col min="1032" max="1057" width="0" style="1" hidden="1" customWidth="1"/>
    <col min="1058" max="1058" width="18" style="1" customWidth="1"/>
    <col min="1059" max="1059" width="0" style="1" hidden="1" customWidth="1"/>
    <col min="1060" max="1060" width="18.140625" style="1" customWidth="1"/>
    <col min="1061" max="1061" width="17.42578125" style="1" customWidth="1"/>
    <col min="1062" max="1064" width="0" style="1" hidden="1" customWidth="1"/>
    <col min="1065" max="1065" width="20.42578125" style="1" customWidth="1"/>
    <col min="1066" max="1066" width="19.42578125" style="1" customWidth="1"/>
    <col min="1067" max="1072" width="0" style="1" hidden="1" customWidth="1"/>
    <col min="1073" max="1073" width="16.28515625" style="1" customWidth="1"/>
    <col min="1074" max="1075" width="14.7109375" style="1" customWidth="1"/>
    <col min="1076" max="1076" width="20.140625" style="1" customWidth="1"/>
    <col min="1077" max="1077" width="11" style="1" customWidth="1"/>
    <col min="1078" max="1091" width="14.7109375" style="1" customWidth="1"/>
    <col min="1092" max="1092" width="18" style="1" customWidth="1"/>
    <col min="1093" max="1093" width="11.7109375" style="1" customWidth="1"/>
    <col min="1094" max="1094" width="23.5703125" style="1" customWidth="1"/>
    <col min="1095" max="1095" width="3.28515625" style="1" customWidth="1"/>
    <col min="1096" max="1096" width="14.28515625" style="1" customWidth="1"/>
    <col min="1097" max="1097" width="14.5703125" style="1" customWidth="1"/>
    <col min="1098" max="1098" width="3.42578125" style="1" customWidth="1"/>
    <col min="1099" max="1099" width="16.7109375" style="1" customWidth="1"/>
    <col min="1100" max="1101" width="9.140625" style="1" customWidth="1"/>
    <col min="1102" max="1102" width="10.140625" style="1" customWidth="1"/>
    <col min="1103" max="1103" width="9.140625" style="1" customWidth="1"/>
    <col min="1104" max="1104" width="14.28515625" style="1" customWidth="1"/>
    <col min="1105" max="1105" width="9.5703125" style="1" customWidth="1"/>
    <col min="1106" max="1106" width="11.28515625" style="1" customWidth="1"/>
    <col min="1107" max="1107" width="8.42578125" style="1" customWidth="1"/>
    <col min="1108" max="1108" width="8.5703125" style="1" customWidth="1"/>
    <col min="1109" max="1109" width="10.85546875" style="1" customWidth="1"/>
    <col min="1110" max="1121" width="9" style="1" customWidth="1"/>
    <col min="1122" max="1122" width="20" style="1" customWidth="1"/>
    <col min="1123" max="1123" width="17.85546875" style="1" customWidth="1"/>
    <col min="1124" max="1124" width="22.42578125" style="1" customWidth="1"/>
    <col min="1125" max="1125" width="9" style="1"/>
    <col min="1126" max="1126" width="17.85546875" style="1" bestFit="1" customWidth="1"/>
    <col min="1127" max="1127" width="17.42578125" style="1" customWidth="1"/>
    <col min="1128" max="1128" width="17.5703125" style="1" customWidth="1"/>
    <col min="1129" max="1129" width="17.7109375" style="1" customWidth="1"/>
    <col min="1130" max="1280" width="9" style="1"/>
    <col min="1281" max="1282" width="0" style="1" hidden="1" customWidth="1"/>
    <col min="1283" max="1283" width="6" style="1" customWidth="1"/>
    <col min="1284" max="1284" width="6.7109375" style="1" customWidth="1"/>
    <col min="1285" max="1285" width="0" style="1" hidden="1" customWidth="1"/>
    <col min="1286" max="1286" width="10" style="1" customWidth="1"/>
    <col min="1287" max="1287" width="12.7109375" style="1" customWidth="1"/>
    <col min="1288" max="1313" width="0" style="1" hidden="1" customWidth="1"/>
    <col min="1314" max="1314" width="18" style="1" customWidth="1"/>
    <col min="1315" max="1315" width="0" style="1" hidden="1" customWidth="1"/>
    <col min="1316" max="1316" width="18.140625" style="1" customWidth="1"/>
    <col min="1317" max="1317" width="17.42578125" style="1" customWidth="1"/>
    <col min="1318" max="1320" width="0" style="1" hidden="1" customWidth="1"/>
    <col min="1321" max="1321" width="20.42578125" style="1" customWidth="1"/>
    <col min="1322" max="1322" width="19.42578125" style="1" customWidth="1"/>
    <col min="1323" max="1328" width="0" style="1" hidden="1" customWidth="1"/>
    <col min="1329" max="1329" width="16.28515625" style="1" customWidth="1"/>
    <col min="1330" max="1331" width="14.7109375" style="1" customWidth="1"/>
    <col min="1332" max="1332" width="20.140625" style="1" customWidth="1"/>
    <col min="1333" max="1333" width="11" style="1" customWidth="1"/>
    <col min="1334" max="1347" width="14.7109375" style="1" customWidth="1"/>
    <col min="1348" max="1348" width="18" style="1" customWidth="1"/>
    <col min="1349" max="1349" width="11.7109375" style="1" customWidth="1"/>
    <col min="1350" max="1350" width="23.5703125" style="1" customWidth="1"/>
    <col min="1351" max="1351" width="3.28515625" style="1" customWidth="1"/>
    <col min="1352" max="1352" width="14.28515625" style="1" customWidth="1"/>
    <col min="1353" max="1353" width="14.5703125" style="1" customWidth="1"/>
    <col min="1354" max="1354" width="3.42578125" style="1" customWidth="1"/>
    <col min="1355" max="1355" width="16.7109375" style="1" customWidth="1"/>
    <col min="1356" max="1357" width="9.140625" style="1" customWidth="1"/>
    <col min="1358" max="1358" width="10.140625" style="1" customWidth="1"/>
    <col min="1359" max="1359" width="9.140625" style="1" customWidth="1"/>
    <col min="1360" max="1360" width="14.28515625" style="1" customWidth="1"/>
    <col min="1361" max="1361" width="9.5703125" style="1" customWidth="1"/>
    <col min="1362" max="1362" width="11.28515625" style="1" customWidth="1"/>
    <col min="1363" max="1363" width="8.42578125" style="1" customWidth="1"/>
    <col min="1364" max="1364" width="8.5703125" style="1" customWidth="1"/>
    <col min="1365" max="1365" width="10.85546875" style="1" customWidth="1"/>
    <col min="1366" max="1377" width="9" style="1" customWidth="1"/>
    <col min="1378" max="1378" width="20" style="1" customWidth="1"/>
    <col min="1379" max="1379" width="17.85546875" style="1" customWidth="1"/>
    <col min="1380" max="1380" width="22.42578125" style="1" customWidth="1"/>
    <col min="1381" max="1381" width="9" style="1"/>
    <col min="1382" max="1382" width="17.85546875" style="1" bestFit="1" customWidth="1"/>
    <col min="1383" max="1383" width="17.42578125" style="1" customWidth="1"/>
    <col min="1384" max="1384" width="17.5703125" style="1" customWidth="1"/>
    <col min="1385" max="1385" width="17.7109375" style="1" customWidth="1"/>
    <col min="1386" max="1536" width="9" style="1"/>
    <col min="1537" max="1538" width="0" style="1" hidden="1" customWidth="1"/>
    <col min="1539" max="1539" width="6" style="1" customWidth="1"/>
    <col min="1540" max="1540" width="6.7109375" style="1" customWidth="1"/>
    <col min="1541" max="1541" width="0" style="1" hidden="1" customWidth="1"/>
    <col min="1542" max="1542" width="10" style="1" customWidth="1"/>
    <col min="1543" max="1543" width="12.7109375" style="1" customWidth="1"/>
    <col min="1544" max="1569" width="0" style="1" hidden="1" customWidth="1"/>
    <col min="1570" max="1570" width="18" style="1" customWidth="1"/>
    <col min="1571" max="1571" width="0" style="1" hidden="1" customWidth="1"/>
    <col min="1572" max="1572" width="18.140625" style="1" customWidth="1"/>
    <col min="1573" max="1573" width="17.42578125" style="1" customWidth="1"/>
    <col min="1574" max="1576" width="0" style="1" hidden="1" customWidth="1"/>
    <col min="1577" max="1577" width="20.42578125" style="1" customWidth="1"/>
    <col min="1578" max="1578" width="19.42578125" style="1" customWidth="1"/>
    <col min="1579" max="1584" width="0" style="1" hidden="1" customWidth="1"/>
    <col min="1585" max="1585" width="16.28515625" style="1" customWidth="1"/>
    <col min="1586" max="1587" width="14.7109375" style="1" customWidth="1"/>
    <col min="1588" max="1588" width="20.140625" style="1" customWidth="1"/>
    <col min="1589" max="1589" width="11" style="1" customWidth="1"/>
    <col min="1590" max="1603" width="14.7109375" style="1" customWidth="1"/>
    <col min="1604" max="1604" width="18" style="1" customWidth="1"/>
    <col min="1605" max="1605" width="11.7109375" style="1" customWidth="1"/>
    <col min="1606" max="1606" width="23.5703125" style="1" customWidth="1"/>
    <col min="1607" max="1607" width="3.28515625" style="1" customWidth="1"/>
    <col min="1608" max="1608" width="14.28515625" style="1" customWidth="1"/>
    <col min="1609" max="1609" width="14.5703125" style="1" customWidth="1"/>
    <col min="1610" max="1610" width="3.42578125" style="1" customWidth="1"/>
    <col min="1611" max="1611" width="16.7109375" style="1" customWidth="1"/>
    <col min="1612" max="1613" width="9.140625" style="1" customWidth="1"/>
    <col min="1614" max="1614" width="10.140625" style="1" customWidth="1"/>
    <col min="1615" max="1615" width="9.140625" style="1" customWidth="1"/>
    <col min="1616" max="1616" width="14.28515625" style="1" customWidth="1"/>
    <col min="1617" max="1617" width="9.5703125" style="1" customWidth="1"/>
    <col min="1618" max="1618" width="11.28515625" style="1" customWidth="1"/>
    <col min="1619" max="1619" width="8.42578125" style="1" customWidth="1"/>
    <col min="1620" max="1620" width="8.5703125" style="1" customWidth="1"/>
    <col min="1621" max="1621" width="10.85546875" style="1" customWidth="1"/>
    <col min="1622" max="1633" width="9" style="1" customWidth="1"/>
    <col min="1634" max="1634" width="20" style="1" customWidth="1"/>
    <col min="1635" max="1635" width="17.85546875" style="1" customWidth="1"/>
    <col min="1636" max="1636" width="22.42578125" style="1" customWidth="1"/>
    <col min="1637" max="1637" width="9" style="1"/>
    <col min="1638" max="1638" width="17.85546875" style="1" bestFit="1" customWidth="1"/>
    <col min="1639" max="1639" width="17.42578125" style="1" customWidth="1"/>
    <col min="1640" max="1640" width="17.5703125" style="1" customWidth="1"/>
    <col min="1641" max="1641" width="17.7109375" style="1" customWidth="1"/>
    <col min="1642" max="1792" width="9" style="1"/>
    <col min="1793" max="1794" width="0" style="1" hidden="1" customWidth="1"/>
    <col min="1795" max="1795" width="6" style="1" customWidth="1"/>
    <col min="1796" max="1796" width="6.7109375" style="1" customWidth="1"/>
    <col min="1797" max="1797" width="0" style="1" hidden="1" customWidth="1"/>
    <col min="1798" max="1798" width="10" style="1" customWidth="1"/>
    <col min="1799" max="1799" width="12.7109375" style="1" customWidth="1"/>
    <col min="1800" max="1825" width="0" style="1" hidden="1" customWidth="1"/>
    <col min="1826" max="1826" width="18" style="1" customWidth="1"/>
    <col min="1827" max="1827" width="0" style="1" hidden="1" customWidth="1"/>
    <col min="1828" max="1828" width="18.140625" style="1" customWidth="1"/>
    <col min="1829" max="1829" width="17.42578125" style="1" customWidth="1"/>
    <col min="1830" max="1832" width="0" style="1" hidden="1" customWidth="1"/>
    <col min="1833" max="1833" width="20.42578125" style="1" customWidth="1"/>
    <col min="1834" max="1834" width="19.42578125" style="1" customWidth="1"/>
    <col min="1835" max="1840" width="0" style="1" hidden="1" customWidth="1"/>
    <col min="1841" max="1841" width="16.28515625" style="1" customWidth="1"/>
    <col min="1842" max="1843" width="14.7109375" style="1" customWidth="1"/>
    <col min="1844" max="1844" width="20.140625" style="1" customWidth="1"/>
    <col min="1845" max="1845" width="11" style="1" customWidth="1"/>
    <col min="1846" max="1859" width="14.7109375" style="1" customWidth="1"/>
    <col min="1860" max="1860" width="18" style="1" customWidth="1"/>
    <col min="1861" max="1861" width="11.7109375" style="1" customWidth="1"/>
    <col min="1862" max="1862" width="23.5703125" style="1" customWidth="1"/>
    <col min="1863" max="1863" width="3.28515625" style="1" customWidth="1"/>
    <col min="1864" max="1864" width="14.28515625" style="1" customWidth="1"/>
    <col min="1865" max="1865" width="14.5703125" style="1" customWidth="1"/>
    <col min="1866" max="1866" width="3.42578125" style="1" customWidth="1"/>
    <col min="1867" max="1867" width="16.7109375" style="1" customWidth="1"/>
    <col min="1868" max="1869" width="9.140625" style="1" customWidth="1"/>
    <col min="1870" max="1870" width="10.140625" style="1" customWidth="1"/>
    <col min="1871" max="1871" width="9.140625" style="1" customWidth="1"/>
    <col min="1872" max="1872" width="14.28515625" style="1" customWidth="1"/>
    <col min="1873" max="1873" width="9.5703125" style="1" customWidth="1"/>
    <col min="1874" max="1874" width="11.28515625" style="1" customWidth="1"/>
    <col min="1875" max="1875" width="8.42578125" style="1" customWidth="1"/>
    <col min="1876" max="1876" width="8.5703125" style="1" customWidth="1"/>
    <col min="1877" max="1877" width="10.85546875" style="1" customWidth="1"/>
    <col min="1878" max="1889" width="9" style="1" customWidth="1"/>
    <col min="1890" max="1890" width="20" style="1" customWidth="1"/>
    <col min="1891" max="1891" width="17.85546875" style="1" customWidth="1"/>
    <col min="1892" max="1892" width="22.42578125" style="1" customWidth="1"/>
    <col min="1893" max="1893" width="9" style="1"/>
    <col min="1894" max="1894" width="17.85546875" style="1" bestFit="1" customWidth="1"/>
    <col min="1895" max="1895" width="17.42578125" style="1" customWidth="1"/>
    <col min="1896" max="1896" width="17.5703125" style="1" customWidth="1"/>
    <col min="1897" max="1897" width="17.7109375" style="1" customWidth="1"/>
    <col min="1898" max="2048" width="9" style="1"/>
    <col min="2049" max="2050" width="0" style="1" hidden="1" customWidth="1"/>
    <col min="2051" max="2051" width="6" style="1" customWidth="1"/>
    <col min="2052" max="2052" width="6.7109375" style="1" customWidth="1"/>
    <col min="2053" max="2053" width="0" style="1" hidden="1" customWidth="1"/>
    <col min="2054" max="2054" width="10" style="1" customWidth="1"/>
    <col min="2055" max="2055" width="12.7109375" style="1" customWidth="1"/>
    <col min="2056" max="2081" width="0" style="1" hidden="1" customWidth="1"/>
    <col min="2082" max="2082" width="18" style="1" customWidth="1"/>
    <col min="2083" max="2083" width="0" style="1" hidden="1" customWidth="1"/>
    <col min="2084" max="2084" width="18.140625" style="1" customWidth="1"/>
    <col min="2085" max="2085" width="17.42578125" style="1" customWidth="1"/>
    <col min="2086" max="2088" width="0" style="1" hidden="1" customWidth="1"/>
    <col min="2089" max="2089" width="20.42578125" style="1" customWidth="1"/>
    <col min="2090" max="2090" width="19.42578125" style="1" customWidth="1"/>
    <col min="2091" max="2096" width="0" style="1" hidden="1" customWidth="1"/>
    <col min="2097" max="2097" width="16.28515625" style="1" customWidth="1"/>
    <col min="2098" max="2099" width="14.7109375" style="1" customWidth="1"/>
    <col min="2100" max="2100" width="20.140625" style="1" customWidth="1"/>
    <col min="2101" max="2101" width="11" style="1" customWidth="1"/>
    <col min="2102" max="2115" width="14.7109375" style="1" customWidth="1"/>
    <col min="2116" max="2116" width="18" style="1" customWidth="1"/>
    <col min="2117" max="2117" width="11.7109375" style="1" customWidth="1"/>
    <col min="2118" max="2118" width="23.5703125" style="1" customWidth="1"/>
    <col min="2119" max="2119" width="3.28515625" style="1" customWidth="1"/>
    <col min="2120" max="2120" width="14.28515625" style="1" customWidth="1"/>
    <col min="2121" max="2121" width="14.5703125" style="1" customWidth="1"/>
    <col min="2122" max="2122" width="3.42578125" style="1" customWidth="1"/>
    <col min="2123" max="2123" width="16.7109375" style="1" customWidth="1"/>
    <col min="2124" max="2125" width="9.140625" style="1" customWidth="1"/>
    <col min="2126" max="2126" width="10.140625" style="1" customWidth="1"/>
    <col min="2127" max="2127" width="9.140625" style="1" customWidth="1"/>
    <col min="2128" max="2128" width="14.28515625" style="1" customWidth="1"/>
    <col min="2129" max="2129" width="9.5703125" style="1" customWidth="1"/>
    <col min="2130" max="2130" width="11.28515625" style="1" customWidth="1"/>
    <col min="2131" max="2131" width="8.42578125" style="1" customWidth="1"/>
    <col min="2132" max="2132" width="8.5703125" style="1" customWidth="1"/>
    <col min="2133" max="2133" width="10.85546875" style="1" customWidth="1"/>
    <col min="2134" max="2145" width="9" style="1" customWidth="1"/>
    <col min="2146" max="2146" width="20" style="1" customWidth="1"/>
    <col min="2147" max="2147" width="17.85546875" style="1" customWidth="1"/>
    <col min="2148" max="2148" width="22.42578125" style="1" customWidth="1"/>
    <col min="2149" max="2149" width="9" style="1"/>
    <col min="2150" max="2150" width="17.85546875" style="1" bestFit="1" customWidth="1"/>
    <col min="2151" max="2151" width="17.42578125" style="1" customWidth="1"/>
    <col min="2152" max="2152" width="17.5703125" style="1" customWidth="1"/>
    <col min="2153" max="2153" width="17.7109375" style="1" customWidth="1"/>
    <col min="2154" max="2304" width="9" style="1"/>
    <col min="2305" max="2306" width="0" style="1" hidden="1" customWidth="1"/>
    <col min="2307" max="2307" width="6" style="1" customWidth="1"/>
    <col min="2308" max="2308" width="6.7109375" style="1" customWidth="1"/>
    <col min="2309" max="2309" width="0" style="1" hidden="1" customWidth="1"/>
    <col min="2310" max="2310" width="10" style="1" customWidth="1"/>
    <col min="2311" max="2311" width="12.7109375" style="1" customWidth="1"/>
    <col min="2312" max="2337" width="0" style="1" hidden="1" customWidth="1"/>
    <col min="2338" max="2338" width="18" style="1" customWidth="1"/>
    <col min="2339" max="2339" width="0" style="1" hidden="1" customWidth="1"/>
    <col min="2340" max="2340" width="18.140625" style="1" customWidth="1"/>
    <col min="2341" max="2341" width="17.42578125" style="1" customWidth="1"/>
    <col min="2342" max="2344" width="0" style="1" hidden="1" customWidth="1"/>
    <col min="2345" max="2345" width="20.42578125" style="1" customWidth="1"/>
    <col min="2346" max="2346" width="19.42578125" style="1" customWidth="1"/>
    <col min="2347" max="2352" width="0" style="1" hidden="1" customWidth="1"/>
    <col min="2353" max="2353" width="16.28515625" style="1" customWidth="1"/>
    <col min="2354" max="2355" width="14.7109375" style="1" customWidth="1"/>
    <col min="2356" max="2356" width="20.140625" style="1" customWidth="1"/>
    <col min="2357" max="2357" width="11" style="1" customWidth="1"/>
    <col min="2358" max="2371" width="14.7109375" style="1" customWidth="1"/>
    <col min="2372" max="2372" width="18" style="1" customWidth="1"/>
    <col min="2373" max="2373" width="11.7109375" style="1" customWidth="1"/>
    <col min="2374" max="2374" width="23.5703125" style="1" customWidth="1"/>
    <col min="2375" max="2375" width="3.28515625" style="1" customWidth="1"/>
    <col min="2376" max="2376" width="14.28515625" style="1" customWidth="1"/>
    <col min="2377" max="2377" width="14.5703125" style="1" customWidth="1"/>
    <col min="2378" max="2378" width="3.42578125" style="1" customWidth="1"/>
    <col min="2379" max="2379" width="16.7109375" style="1" customWidth="1"/>
    <col min="2380" max="2381" width="9.140625" style="1" customWidth="1"/>
    <col min="2382" max="2382" width="10.140625" style="1" customWidth="1"/>
    <col min="2383" max="2383" width="9.140625" style="1" customWidth="1"/>
    <col min="2384" max="2384" width="14.28515625" style="1" customWidth="1"/>
    <col min="2385" max="2385" width="9.5703125" style="1" customWidth="1"/>
    <col min="2386" max="2386" width="11.28515625" style="1" customWidth="1"/>
    <col min="2387" max="2387" width="8.42578125" style="1" customWidth="1"/>
    <col min="2388" max="2388" width="8.5703125" style="1" customWidth="1"/>
    <col min="2389" max="2389" width="10.85546875" style="1" customWidth="1"/>
    <col min="2390" max="2401" width="9" style="1" customWidth="1"/>
    <col min="2402" max="2402" width="20" style="1" customWidth="1"/>
    <col min="2403" max="2403" width="17.85546875" style="1" customWidth="1"/>
    <col min="2404" max="2404" width="22.42578125" style="1" customWidth="1"/>
    <col min="2405" max="2405" width="9" style="1"/>
    <col min="2406" max="2406" width="17.85546875" style="1" bestFit="1" customWidth="1"/>
    <col min="2407" max="2407" width="17.42578125" style="1" customWidth="1"/>
    <col min="2408" max="2408" width="17.5703125" style="1" customWidth="1"/>
    <col min="2409" max="2409" width="17.7109375" style="1" customWidth="1"/>
    <col min="2410" max="2560" width="9" style="1"/>
    <col min="2561" max="2562" width="0" style="1" hidden="1" customWidth="1"/>
    <col min="2563" max="2563" width="6" style="1" customWidth="1"/>
    <col min="2564" max="2564" width="6.7109375" style="1" customWidth="1"/>
    <col min="2565" max="2565" width="0" style="1" hidden="1" customWidth="1"/>
    <col min="2566" max="2566" width="10" style="1" customWidth="1"/>
    <col min="2567" max="2567" width="12.7109375" style="1" customWidth="1"/>
    <col min="2568" max="2593" width="0" style="1" hidden="1" customWidth="1"/>
    <col min="2594" max="2594" width="18" style="1" customWidth="1"/>
    <col min="2595" max="2595" width="0" style="1" hidden="1" customWidth="1"/>
    <col min="2596" max="2596" width="18.140625" style="1" customWidth="1"/>
    <col min="2597" max="2597" width="17.42578125" style="1" customWidth="1"/>
    <col min="2598" max="2600" width="0" style="1" hidden="1" customWidth="1"/>
    <col min="2601" max="2601" width="20.42578125" style="1" customWidth="1"/>
    <col min="2602" max="2602" width="19.42578125" style="1" customWidth="1"/>
    <col min="2603" max="2608" width="0" style="1" hidden="1" customWidth="1"/>
    <col min="2609" max="2609" width="16.28515625" style="1" customWidth="1"/>
    <col min="2610" max="2611" width="14.7109375" style="1" customWidth="1"/>
    <col min="2612" max="2612" width="20.140625" style="1" customWidth="1"/>
    <col min="2613" max="2613" width="11" style="1" customWidth="1"/>
    <col min="2614" max="2627" width="14.7109375" style="1" customWidth="1"/>
    <col min="2628" max="2628" width="18" style="1" customWidth="1"/>
    <col min="2629" max="2629" width="11.7109375" style="1" customWidth="1"/>
    <col min="2630" max="2630" width="23.5703125" style="1" customWidth="1"/>
    <col min="2631" max="2631" width="3.28515625" style="1" customWidth="1"/>
    <col min="2632" max="2632" width="14.28515625" style="1" customWidth="1"/>
    <col min="2633" max="2633" width="14.5703125" style="1" customWidth="1"/>
    <col min="2634" max="2634" width="3.42578125" style="1" customWidth="1"/>
    <col min="2635" max="2635" width="16.7109375" style="1" customWidth="1"/>
    <col min="2636" max="2637" width="9.140625" style="1" customWidth="1"/>
    <col min="2638" max="2638" width="10.140625" style="1" customWidth="1"/>
    <col min="2639" max="2639" width="9.140625" style="1" customWidth="1"/>
    <col min="2640" max="2640" width="14.28515625" style="1" customWidth="1"/>
    <col min="2641" max="2641" width="9.5703125" style="1" customWidth="1"/>
    <col min="2642" max="2642" width="11.28515625" style="1" customWidth="1"/>
    <col min="2643" max="2643" width="8.42578125" style="1" customWidth="1"/>
    <col min="2644" max="2644" width="8.5703125" style="1" customWidth="1"/>
    <col min="2645" max="2645" width="10.85546875" style="1" customWidth="1"/>
    <col min="2646" max="2657" width="9" style="1" customWidth="1"/>
    <col min="2658" max="2658" width="20" style="1" customWidth="1"/>
    <col min="2659" max="2659" width="17.85546875" style="1" customWidth="1"/>
    <col min="2660" max="2660" width="22.42578125" style="1" customWidth="1"/>
    <col min="2661" max="2661" width="9" style="1"/>
    <col min="2662" max="2662" width="17.85546875" style="1" bestFit="1" customWidth="1"/>
    <col min="2663" max="2663" width="17.42578125" style="1" customWidth="1"/>
    <col min="2664" max="2664" width="17.5703125" style="1" customWidth="1"/>
    <col min="2665" max="2665" width="17.7109375" style="1" customWidth="1"/>
    <col min="2666" max="2816" width="9" style="1"/>
    <col min="2817" max="2818" width="0" style="1" hidden="1" customWidth="1"/>
    <col min="2819" max="2819" width="6" style="1" customWidth="1"/>
    <col min="2820" max="2820" width="6.7109375" style="1" customWidth="1"/>
    <col min="2821" max="2821" width="0" style="1" hidden="1" customWidth="1"/>
    <col min="2822" max="2822" width="10" style="1" customWidth="1"/>
    <col min="2823" max="2823" width="12.7109375" style="1" customWidth="1"/>
    <col min="2824" max="2849" width="0" style="1" hidden="1" customWidth="1"/>
    <col min="2850" max="2850" width="18" style="1" customWidth="1"/>
    <col min="2851" max="2851" width="0" style="1" hidden="1" customWidth="1"/>
    <col min="2852" max="2852" width="18.140625" style="1" customWidth="1"/>
    <col min="2853" max="2853" width="17.42578125" style="1" customWidth="1"/>
    <col min="2854" max="2856" width="0" style="1" hidden="1" customWidth="1"/>
    <col min="2857" max="2857" width="20.42578125" style="1" customWidth="1"/>
    <col min="2858" max="2858" width="19.42578125" style="1" customWidth="1"/>
    <col min="2859" max="2864" width="0" style="1" hidden="1" customWidth="1"/>
    <col min="2865" max="2865" width="16.28515625" style="1" customWidth="1"/>
    <col min="2866" max="2867" width="14.7109375" style="1" customWidth="1"/>
    <col min="2868" max="2868" width="20.140625" style="1" customWidth="1"/>
    <col min="2869" max="2869" width="11" style="1" customWidth="1"/>
    <col min="2870" max="2883" width="14.7109375" style="1" customWidth="1"/>
    <col min="2884" max="2884" width="18" style="1" customWidth="1"/>
    <col min="2885" max="2885" width="11.7109375" style="1" customWidth="1"/>
    <col min="2886" max="2886" width="23.5703125" style="1" customWidth="1"/>
    <col min="2887" max="2887" width="3.28515625" style="1" customWidth="1"/>
    <col min="2888" max="2888" width="14.28515625" style="1" customWidth="1"/>
    <col min="2889" max="2889" width="14.5703125" style="1" customWidth="1"/>
    <col min="2890" max="2890" width="3.42578125" style="1" customWidth="1"/>
    <col min="2891" max="2891" width="16.7109375" style="1" customWidth="1"/>
    <col min="2892" max="2893" width="9.140625" style="1" customWidth="1"/>
    <col min="2894" max="2894" width="10.140625" style="1" customWidth="1"/>
    <col min="2895" max="2895" width="9.140625" style="1" customWidth="1"/>
    <col min="2896" max="2896" width="14.28515625" style="1" customWidth="1"/>
    <col min="2897" max="2897" width="9.5703125" style="1" customWidth="1"/>
    <col min="2898" max="2898" width="11.28515625" style="1" customWidth="1"/>
    <col min="2899" max="2899" width="8.42578125" style="1" customWidth="1"/>
    <col min="2900" max="2900" width="8.5703125" style="1" customWidth="1"/>
    <col min="2901" max="2901" width="10.85546875" style="1" customWidth="1"/>
    <col min="2902" max="2913" width="9" style="1" customWidth="1"/>
    <col min="2914" max="2914" width="20" style="1" customWidth="1"/>
    <col min="2915" max="2915" width="17.85546875" style="1" customWidth="1"/>
    <col min="2916" max="2916" width="22.42578125" style="1" customWidth="1"/>
    <col min="2917" max="2917" width="9" style="1"/>
    <col min="2918" max="2918" width="17.85546875" style="1" bestFit="1" customWidth="1"/>
    <col min="2919" max="2919" width="17.42578125" style="1" customWidth="1"/>
    <col min="2920" max="2920" width="17.5703125" style="1" customWidth="1"/>
    <col min="2921" max="2921" width="17.7109375" style="1" customWidth="1"/>
    <col min="2922" max="3072" width="9" style="1"/>
    <col min="3073" max="3074" width="0" style="1" hidden="1" customWidth="1"/>
    <col min="3075" max="3075" width="6" style="1" customWidth="1"/>
    <col min="3076" max="3076" width="6.7109375" style="1" customWidth="1"/>
    <col min="3077" max="3077" width="0" style="1" hidden="1" customWidth="1"/>
    <col min="3078" max="3078" width="10" style="1" customWidth="1"/>
    <col min="3079" max="3079" width="12.7109375" style="1" customWidth="1"/>
    <col min="3080" max="3105" width="0" style="1" hidden="1" customWidth="1"/>
    <col min="3106" max="3106" width="18" style="1" customWidth="1"/>
    <col min="3107" max="3107" width="0" style="1" hidden="1" customWidth="1"/>
    <col min="3108" max="3108" width="18.140625" style="1" customWidth="1"/>
    <col min="3109" max="3109" width="17.42578125" style="1" customWidth="1"/>
    <col min="3110" max="3112" width="0" style="1" hidden="1" customWidth="1"/>
    <col min="3113" max="3113" width="20.42578125" style="1" customWidth="1"/>
    <col min="3114" max="3114" width="19.42578125" style="1" customWidth="1"/>
    <col min="3115" max="3120" width="0" style="1" hidden="1" customWidth="1"/>
    <col min="3121" max="3121" width="16.28515625" style="1" customWidth="1"/>
    <col min="3122" max="3123" width="14.7109375" style="1" customWidth="1"/>
    <col min="3124" max="3124" width="20.140625" style="1" customWidth="1"/>
    <col min="3125" max="3125" width="11" style="1" customWidth="1"/>
    <col min="3126" max="3139" width="14.7109375" style="1" customWidth="1"/>
    <col min="3140" max="3140" width="18" style="1" customWidth="1"/>
    <col min="3141" max="3141" width="11.7109375" style="1" customWidth="1"/>
    <col min="3142" max="3142" width="23.5703125" style="1" customWidth="1"/>
    <col min="3143" max="3143" width="3.28515625" style="1" customWidth="1"/>
    <col min="3144" max="3144" width="14.28515625" style="1" customWidth="1"/>
    <col min="3145" max="3145" width="14.5703125" style="1" customWidth="1"/>
    <col min="3146" max="3146" width="3.42578125" style="1" customWidth="1"/>
    <col min="3147" max="3147" width="16.7109375" style="1" customWidth="1"/>
    <col min="3148" max="3149" width="9.140625" style="1" customWidth="1"/>
    <col min="3150" max="3150" width="10.140625" style="1" customWidth="1"/>
    <col min="3151" max="3151" width="9.140625" style="1" customWidth="1"/>
    <col min="3152" max="3152" width="14.28515625" style="1" customWidth="1"/>
    <col min="3153" max="3153" width="9.5703125" style="1" customWidth="1"/>
    <col min="3154" max="3154" width="11.28515625" style="1" customWidth="1"/>
    <col min="3155" max="3155" width="8.42578125" style="1" customWidth="1"/>
    <col min="3156" max="3156" width="8.5703125" style="1" customWidth="1"/>
    <col min="3157" max="3157" width="10.85546875" style="1" customWidth="1"/>
    <col min="3158" max="3169" width="9" style="1" customWidth="1"/>
    <col min="3170" max="3170" width="20" style="1" customWidth="1"/>
    <col min="3171" max="3171" width="17.85546875" style="1" customWidth="1"/>
    <col min="3172" max="3172" width="22.42578125" style="1" customWidth="1"/>
    <col min="3173" max="3173" width="9" style="1"/>
    <col min="3174" max="3174" width="17.85546875" style="1" bestFit="1" customWidth="1"/>
    <col min="3175" max="3175" width="17.42578125" style="1" customWidth="1"/>
    <col min="3176" max="3176" width="17.5703125" style="1" customWidth="1"/>
    <col min="3177" max="3177" width="17.7109375" style="1" customWidth="1"/>
    <col min="3178" max="3328" width="9" style="1"/>
    <col min="3329" max="3330" width="0" style="1" hidden="1" customWidth="1"/>
    <col min="3331" max="3331" width="6" style="1" customWidth="1"/>
    <col min="3332" max="3332" width="6.7109375" style="1" customWidth="1"/>
    <col min="3333" max="3333" width="0" style="1" hidden="1" customWidth="1"/>
    <col min="3334" max="3334" width="10" style="1" customWidth="1"/>
    <col min="3335" max="3335" width="12.7109375" style="1" customWidth="1"/>
    <col min="3336" max="3361" width="0" style="1" hidden="1" customWidth="1"/>
    <col min="3362" max="3362" width="18" style="1" customWidth="1"/>
    <col min="3363" max="3363" width="0" style="1" hidden="1" customWidth="1"/>
    <col min="3364" max="3364" width="18.140625" style="1" customWidth="1"/>
    <col min="3365" max="3365" width="17.42578125" style="1" customWidth="1"/>
    <col min="3366" max="3368" width="0" style="1" hidden="1" customWidth="1"/>
    <col min="3369" max="3369" width="20.42578125" style="1" customWidth="1"/>
    <col min="3370" max="3370" width="19.42578125" style="1" customWidth="1"/>
    <col min="3371" max="3376" width="0" style="1" hidden="1" customWidth="1"/>
    <col min="3377" max="3377" width="16.28515625" style="1" customWidth="1"/>
    <col min="3378" max="3379" width="14.7109375" style="1" customWidth="1"/>
    <col min="3380" max="3380" width="20.140625" style="1" customWidth="1"/>
    <col min="3381" max="3381" width="11" style="1" customWidth="1"/>
    <col min="3382" max="3395" width="14.7109375" style="1" customWidth="1"/>
    <col min="3396" max="3396" width="18" style="1" customWidth="1"/>
    <col min="3397" max="3397" width="11.7109375" style="1" customWidth="1"/>
    <col min="3398" max="3398" width="23.5703125" style="1" customWidth="1"/>
    <col min="3399" max="3399" width="3.28515625" style="1" customWidth="1"/>
    <col min="3400" max="3400" width="14.28515625" style="1" customWidth="1"/>
    <col min="3401" max="3401" width="14.5703125" style="1" customWidth="1"/>
    <col min="3402" max="3402" width="3.42578125" style="1" customWidth="1"/>
    <col min="3403" max="3403" width="16.7109375" style="1" customWidth="1"/>
    <col min="3404" max="3405" width="9.140625" style="1" customWidth="1"/>
    <col min="3406" max="3406" width="10.140625" style="1" customWidth="1"/>
    <col min="3407" max="3407" width="9.140625" style="1" customWidth="1"/>
    <col min="3408" max="3408" width="14.28515625" style="1" customWidth="1"/>
    <col min="3409" max="3409" width="9.5703125" style="1" customWidth="1"/>
    <col min="3410" max="3410" width="11.28515625" style="1" customWidth="1"/>
    <col min="3411" max="3411" width="8.42578125" style="1" customWidth="1"/>
    <col min="3412" max="3412" width="8.5703125" style="1" customWidth="1"/>
    <col min="3413" max="3413" width="10.85546875" style="1" customWidth="1"/>
    <col min="3414" max="3425" width="9" style="1" customWidth="1"/>
    <col min="3426" max="3426" width="20" style="1" customWidth="1"/>
    <col min="3427" max="3427" width="17.85546875" style="1" customWidth="1"/>
    <col min="3428" max="3428" width="22.42578125" style="1" customWidth="1"/>
    <col min="3429" max="3429" width="9" style="1"/>
    <col min="3430" max="3430" width="17.85546875" style="1" bestFit="1" customWidth="1"/>
    <col min="3431" max="3431" width="17.42578125" style="1" customWidth="1"/>
    <col min="3432" max="3432" width="17.5703125" style="1" customWidth="1"/>
    <col min="3433" max="3433" width="17.7109375" style="1" customWidth="1"/>
    <col min="3434" max="3584" width="9" style="1"/>
    <col min="3585" max="3586" width="0" style="1" hidden="1" customWidth="1"/>
    <col min="3587" max="3587" width="6" style="1" customWidth="1"/>
    <col min="3588" max="3588" width="6.7109375" style="1" customWidth="1"/>
    <col min="3589" max="3589" width="0" style="1" hidden="1" customWidth="1"/>
    <col min="3590" max="3590" width="10" style="1" customWidth="1"/>
    <col min="3591" max="3591" width="12.7109375" style="1" customWidth="1"/>
    <col min="3592" max="3617" width="0" style="1" hidden="1" customWidth="1"/>
    <col min="3618" max="3618" width="18" style="1" customWidth="1"/>
    <col min="3619" max="3619" width="0" style="1" hidden="1" customWidth="1"/>
    <col min="3620" max="3620" width="18.140625" style="1" customWidth="1"/>
    <col min="3621" max="3621" width="17.42578125" style="1" customWidth="1"/>
    <col min="3622" max="3624" width="0" style="1" hidden="1" customWidth="1"/>
    <col min="3625" max="3625" width="20.42578125" style="1" customWidth="1"/>
    <col min="3626" max="3626" width="19.42578125" style="1" customWidth="1"/>
    <col min="3627" max="3632" width="0" style="1" hidden="1" customWidth="1"/>
    <col min="3633" max="3633" width="16.28515625" style="1" customWidth="1"/>
    <col min="3634" max="3635" width="14.7109375" style="1" customWidth="1"/>
    <col min="3636" max="3636" width="20.140625" style="1" customWidth="1"/>
    <col min="3637" max="3637" width="11" style="1" customWidth="1"/>
    <col min="3638" max="3651" width="14.7109375" style="1" customWidth="1"/>
    <col min="3652" max="3652" width="18" style="1" customWidth="1"/>
    <col min="3653" max="3653" width="11.7109375" style="1" customWidth="1"/>
    <col min="3654" max="3654" width="23.5703125" style="1" customWidth="1"/>
    <col min="3655" max="3655" width="3.28515625" style="1" customWidth="1"/>
    <col min="3656" max="3656" width="14.28515625" style="1" customWidth="1"/>
    <col min="3657" max="3657" width="14.5703125" style="1" customWidth="1"/>
    <col min="3658" max="3658" width="3.42578125" style="1" customWidth="1"/>
    <col min="3659" max="3659" width="16.7109375" style="1" customWidth="1"/>
    <col min="3660" max="3661" width="9.140625" style="1" customWidth="1"/>
    <col min="3662" max="3662" width="10.140625" style="1" customWidth="1"/>
    <col min="3663" max="3663" width="9.140625" style="1" customWidth="1"/>
    <col min="3664" max="3664" width="14.28515625" style="1" customWidth="1"/>
    <col min="3665" max="3665" width="9.5703125" style="1" customWidth="1"/>
    <col min="3666" max="3666" width="11.28515625" style="1" customWidth="1"/>
    <col min="3667" max="3667" width="8.42578125" style="1" customWidth="1"/>
    <col min="3668" max="3668" width="8.5703125" style="1" customWidth="1"/>
    <col min="3669" max="3669" width="10.85546875" style="1" customWidth="1"/>
    <col min="3670" max="3681" width="9" style="1" customWidth="1"/>
    <col min="3682" max="3682" width="20" style="1" customWidth="1"/>
    <col min="3683" max="3683" width="17.85546875" style="1" customWidth="1"/>
    <col min="3684" max="3684" width="22.42578125" style="1" customWidth="1"/>
    <col min="3685" max="3685" width="9" style="1"/>
    <col min="3686" max="3686" width="17.85546875" style="1" bestFit="1" customWidth="1"/>
    <col min="3687" max="3687" width="17.42578125" style="1" customWidth="1"/>
    <col min="3688" max="3688" width="17.5703125" style="1" customWidth="1"/>
    <col min="3689" max="3689" width="17.7109375" style="1" customWidth="1"/>
    <col min="3690" max="3840" width="9" style="1"/>
    <col min="3841" max="3842" width="0" style="1" hidden="1" customWidth="1"/>
    <col min="3843" max="3843" width="6" style="1" customWidth="1"/>
    <col min="3844" max="3844" width="6.7109375" style="1" customWidth="1"/>
    <col min="3845" max="3845" width="0" style="1" hidden="1" customWidth="1"/>
    <col min="3846" max="3846" width="10" style="1" customWidth="1"/>
    <col min="3847" max="3847" width="12.7109375" style="1" customWidth="1"/>
    <col min="3848" max="3873" width="0" style="1" hidden="1" customWidth="1"/>
    <col min="3874" max="3874" width="18" style="1" customWidth="1"/>
    <col min="3875" max="3875" width="0" style="1" hidden="1" customWidth="1"/>
    <col min="3876" max="3876" width="18.140625" style="1" customWidth="1"/>
    <col min="3877" max="3877" width="17.42578125" style="1" customWidth="1"/>
    <col min="3878" max="3880" width="0" style="1" hidden="1" customWidth="1"/>
    <col min="3881" max="3881" width="20.42578125" style="1" customWidth="1"/>
    <col min="3882" max="3882" width="19.42578125" style="1" customWidth="1"/>
    <col min="3883" max="3888" width="0" style="1" hidden="1" customWidth="1"/>
    <col min="3889" max="3889" width="16.28515625" style="1" customWidth="1"/>
    <col min="3890" max="3891" width="14.7109375" style="1" customWidth="1"/>
    <col min="3892" max="3892" width="20.140625" style="1" customWidth="1"/>
    <col min="3893" max="3893" width="11" style="1" customWidth="1"/>
    <col min="3894" max="3907" width="14.7109375" style="1" customWidth="1"/>
    <col min="3908" max="3908" width="18" style="1" customWidth="1"/>
    <col min="3909" max="3909" width="11.7109375" style="1" customWidth="1"/>
    <col min="3910" max="3910" width="23.5703125" style="1" customWidth="1"/>
    <col min="3911" max="3911" width="3.28515625" style="1" customWidth="1"/>
    <col min="3912" max="3912" width="14.28515625" style="1" customWidth="1"/>
    <col min="3913" max="3913" width="14.5703125" style="1" customWidth="1"/>
    <col min="3914" max="3914" width="3.42578125" style="1" customWidth="1"/>
    <col min="3915" max="3915" width="16.7109375" style="1" customWidth="1"/>
    <col min="3916" max="3917" width="9.140625" style="1" customWidth="1"/>
    <col min="3918" max="3918" width="10.140625" style="1" customWidth="1"/>
    <col min="3919" max="3919" width="9.140625" style="1" customWidth="1"/>
    <col min="3920" max="3920" width="14.28515625" style="1" customWidth="1"/>
    <col min="3921" max="3921" width="9.5703125" style="1" customWidth="1"/>
    <col min="3922" max="3922" width="11.28515625" style="1" customWidth="1"/>
    <col min="3923" max="3923" width="8.42578125" style="1" customWidth="1"/>
    <col min="3924" max="3924" width="8.5703125" style="1" customWidth="1"/>
    <col min="3925" max="3925" width="10.85546875" style="1" customWidth="1"/>
    <col min="3926" max="3937" width="9" style="1" customWidth="1"/>
    <col min="3938" max="3938" width="20" style="1" customWidth="1"/>
    <col min="3939" max="3939" width="17.85546875" style="1" customWidth="1"/>
    <col min="3940" max="3940" width="22.42578125" style="1" customWidth="1"/>
    <col min="3941" max="3941" width="9" style="1"/>
    <col min="3942" max="3942" width="17.85546875" style="1" bestFit="1" customWidth="1"/>
    <col min="3943" max="3943" width="17.42578125" style="1" customWidth="1"/>
    <col min="3944" max="3944" width="17.5703125" style="1" customWidth="1"/>
    <col min="3945" max="3945" width="17.7109375" style="1" customWidth="1"/>
    <col min="3946" max="4096" width="9" style="1"/>
    <col min="4097" max="4098" width="0" style="1" hidden="1" customWidth="1"/>
    <col min="4099" max="4099" width="6" style="1" customWidth="1"/>
    <col min="4100" max="4100" width="6.7109375" style="1" customWidth="1"/>
    <col min="4101" max="4101" width="0" style="1" hidden="1" customWidth="1"/>
    <col min="4102" max="4102" width="10" style="1" customWidth="1"/>
    <col min="4103" max="4103" width="12.7109375" style="1" customWidth="1"/>
    <col min="4104" max="4129" width="0" style="1" hidden="1" customWidth="1"/>
    <col min="4130" max="4130" width="18" style="1" customWidth="1"/>
    <col min="4131" max="4131" width="0" style="1" hidden="1" customWidth="1"/>
    <col min="4132" max="4132" width="18.140625" style="1" customWidth="1"/>
    <col min="4133" max="4133" width="17.42578125" style="1" customWidth="1"/>
    <col min="4134" max="4136" width="0" style="1" hidden="1" customWidth="1"/>
    <col min="4137" max="4137" width="20.42578125" style="1" customWidth="1"/>
    <col min="4138" max="4138" width="19.42578125" style="1" customWidth="1"/>
    <col min="4139" max="4144" width="0" style="1" hidden="1" customWidth="1"/>
    <col min="4145" max="4145" width="16.28515625" style="1" customWidth="1"/>
    <col min="4146" max="4147" width="14.7109375" style="1" customWidth="1"/>
    <col min="4148" max="4148" width="20.140625" style="1" customWidth="1"/>
    <col min="4149" max="4149" width="11" style="1" customWidth="1"/>
    <col min="4150" max="4163" width="14.7109375" style="1" customWidth="1"/>
    <col min="4164" max="4164" width="18" style="1" customWidth="1"/>
    <col min="4165" max="4165" width="11.7109375" style="1" customWidth="1"/>
    <col min="4166" max="4166" width="23.5703125" style="1" customWidth="1"/>
    <col min="4167" max="4167" width="3.28515625" style="1" customWidth="1"/>
    <col min="4168" max="4168" width="14.28515625" style="1" customWidth="1"/>
    <col min="4169" max="4169" width="14.5703125" style="1" customWidth="1"/>
    <col min="4170" max="4170" width="3.42578125" style="1" customWidth="1"/>
    <col min="4171" max="4171" width="16.7109375" style="1" customWidth="1"/>
    <col min="4172" max="4173" width="9.140625" style="1" customWidth="1"/>
    <col min="4174" max="4174" width="10.140625" style="1" customWidth="1"/>
    <col min="4175" max="4175" width="9.140625" style="1" customWidth="1"/>
    <col min="4176" max="4176" width="14.28515625" style="1" customWidth="1"/>
    <col min="4177" max="4177" width="9.5703125" style="1" customWidth="1"/>
    <col min="4178" max="4178" width="11.28515625" style="1" customWidth="1"/>
    <col min="4179" max="4179" width="8.42578125" style="1" customWidth="1"/>
    <col min="4180" max="4180" width="8.5703125" style="1" customWidth="1"/>
    <col min="4181" max="4181" width="10.85546875" style="1" customWidth="1"/>
    <col min="4182" max="4193" width="9" style="1" customWidth="1"/>
    <col min="4194" max="4194" width="20" style="1" customWidth="1"/>
    <col min="4195" max="4195" width="17.85546875" style="1" customWidth="1"/>
    <col min="4196" max="4196" width="22.42578125" style="1" customWidth="1"/>
    <col min="4197" max="4197" width="9" style="1"/>
    <col min="4198" max="4198" width="17.85546875" style="1" bestFit="1" customWidth="1"/>
    <col min="4199" max="4199" width="17.42578125" style="1" customWidth="1"/>
    <col min="4200" max="4200" width="17.5703125" style="1" customWidth="1"/>
    <col min="4201" max="4201" width="17.7109375" style="1" customWidth="1"/>
    <col min="4202" max="4352" width="9" style="1"/>
    <col min="4353" max="4354" width="0" style="1" hidden="1" customWidth="1"/>
    <col min="4355" max="4355" width="6" style="1" customWidth="1"/>
    <col min="4356" max="4356" width="6.7109375" style="1" customWidth="1"/>
    <col min="4357" max="4357" width="0" style="1" hidden="1" customWidth="1"/>
    <col min="4358" max="4358" width="10" style="1" customWidth="1"/>
    <col min="4359" max="4359" width="12.7109375" style="1" customWidth="1"/>
    <col min="4360" max="4385" width="0" style="1" hidden="1" customWidth="1"/>
    <col min="4386" max="4386" width="18" style="1" customWidth="1"/>
    <col min="4387" max="4387" width="0" style="1" hidden="1" customWidth="1"/>
    <col min="4388" max="4388" width="18.140625" style="1" customWidth="1"/>
    <col min="4389" max="4389" width="17.42578125" style="1" customWidth="1"/>
    <col min="4390" max="4392" width="0" style="1" hidden="1" customWidth="1"/>
    <col min="4393" max="4393" width="20.42578125" style="1" customWidth="1"/>
    <col min="4394" max="4394" width="19.42578125" style="1" customWidth="1"/>
    <col min="4395" max="4400" width="0" style="1" hidden="1" customWidth="1"/>
    <col min="4401" max="4401" width="16.28515625" style="1" customWidth="1"/>
    <col min="4402" max="4403" width="14.7109375" style="1" customWidth="1"/>
    <col min="4404" max="4404" width="20.140625" style="1" customWidth="1"/>
    <col min="4405" max="4405" width="11" style="1" customWidth="1"/>
    <col min="4406" max="4419" width="14.7109375" style="1" customWidth="1"/>
    <col min="4420" max="4420" width="18" style="1" customWidth="1"/>
    <col min="4421" max="4421" width="11.7109375" style="1" customWidth="1"/>
    <col min="4422" max="4422" width="23.5703125" style="1" customWidth="1"/>
    <col min="4423" max="4423" width="3.28515625" style="1" customWidth="1"/>
    <col min="4424" max="4424" width="14.28515625" style="1" customWidth="1"/>
    <col min="4425" max="4425" width="14.5703125" style="1" customWidth="1"/>
    <col min="4426" max="4426" width="3.42578125" style="1" customWidth="1"/>
    <col min="4427" max="4427" width="16.7109375" style="1" customWidth="1"/>
    <col min="4428" max="4429" width="9.140625" style="1" customWidth="1"/>
    <col min="4430" max="4430" width="10.140625" style="1" customWidth="1"/>
    <col min="4431" max="4431" width="9.140625" style="1" customWidth="1"/>
    <col min="4432" max="4432" width="14.28515625" style="1" customWidth="1"/>
    <col min="4433" max="4433" width="9.5703125" style="1" customWidth="1"/>
    <col min="4434" max="4434" width="11.28515625" style="1" customWidth="1"/>
    <col min="4435" max="4435" width="8.42578125" style="1" customWidth="1"/>
    <col min="4436" max="4436" width="8.5703125" style="1" customWidth="1"/>
    <col min="4437" max="4437" width="10.85546875" style="1" customWidth="1"/>
    <col min="4438" max="4449" width="9" style="1" customWidth="1"/>
    <col min="4450" max="4450" width="20" style="1" customWidth="1"/>
    <col min="4451" max="4451" width="17.85546875" style="1" customWidth="1"/>
    <col min="4452" max="4452" width="22.42578125" style="1" customWidth="1"/>
    <col min="4453" max="4453" width="9" style="1"/>
    <col min="4454" max="4454" width="17.85546875" style="1" bestFit="1" customWidth="1"/>
    <col min="4455" max="4455" width="17.42578125" style="1" customWidth="1"/>
    <col min="4456" max="4456" width="17.5703125" style="1" customWidth="1"/>
    <col min="4457" max="4457" width="17.7109375" style="1" customWidth="1"/>
    <col min="4458" max="4608" width="9" style="1"/>
    <col min="4609" max="4610" width="0" style="1" hidden="1" customWidth="1"/>
    <col min="4611" max="4611" width="6" style="1" customWidth="1"/>
    <col min="4612" max="4612" width="6.7109375" style="1" customWidth="1"/>
    <col min="4613" max="4613" width="0" style="1" hidden="1" customWidth="1"/>
    <col min="4614" max="4614" width="10" style="1" customWidth="1"/>
    <col min="4615" max="4615" width="12.7109375" style="1" customWidth="1"/>
    <col min="4616" max="4641" width="0" style="1" hidden="1" customWidth="1"/>
    <col min="4642" max="4642" width="18" style="1" customWidth="1"/>
    <col min="4643" max="4643" width="0" style="1" hidden="1" customWidth="1"/>
    <col min="4644" max="4644" width="18.140625" style="1" customWidth="1"/>
    <col min="4645" max="4645" width="17.42578125" style="1" customWidth="1"/>
    <col min="4646" max="4648" width="0" style="1" hidden="1" customWidth="1"/>
    <col min="4649" max="4649" width="20.42578125" style="1" customWidth="1"/>
    <col min="4650" max="4650" width="19.42578125" style="1" customWidth="1"/>
    <col min="4651" max="4656" width="0" style="1" hidden="1" customWidth="1"/>
    <col min="4657" max="4657" width="16.28515625" style="1" customWidth="1"/>
    <col min="4658" max="4659" width="14.7109375" style="1" customWidth="1"/>
    <col min="4660" max="4660" width="20.140625" style="1" customWidth="1"/>
    <col min="4661" max="4661" width="11" style="1" customWidth="1"/>
    <col min="4662" max="4675" width="14.7109375" style="1" customWidth="1"/>
    <col min="4676" max="4676" width="18" style="1" customWidth="1"/>
    <col min="4677" max="4677" width="11.7109375" style="1" customWidth="1"/>
    <col min="4678" max="4678" width="23.5703125" style="1" customWidth="1"/>
    <col min="4679" max="4679" width="3.28515625" style="1" customWidth="1"/>
    <col min="4680" max="4680" width="14.28515625" style="1" customWidth="1"/>
    <col min="4681" max="4681" width="14.5703125" style="1" customWidth="1"/>
    <col min="4682" max="4682" width="3.42578125" style="1" customWidth="1"/>
    <col min="4683" max="4683" width="16.7109375" style="1" customWidth="1"/>
    <col min="4684" max="4685" width="9.140625" style="1" customWidth="1"/>
    <col min="4686" max="4686" width="10.140625" style="1" customWidth="1"/>
    <col min="4687" max="4687" width="9.140625" style="1" customWidth="1"/>
    <col min="4688" max="4688" width="14.28515625" style="1" customWidth="1"/>
    <col min="4689" max="4689" width="9.5703125" style="1" customWidth="1"/>
    <col min="4690" max="4690" width="11.28515625" style="1" customWidth="1"/>
    <col min="4691" max="4691" width="8.42578125" style="1" customWidth="1"/>
    <col min="4692" max="4692" width="8.5703125" style="1" customWidth="1"/>
    <col min="4693" max="4693" width="10.85546875" style="1" customWidth="1"/>
    <col min="4694" max="4705" width="9" style="1" customWidth="1"/>
    <col min="4706" max="4706" width="20" style="1" customWidth="1"/>
    <col min="4707" max="4707" width="17.85546875" style="1" customWidth="1"/>
    <col min="4708" max="4708" width="22.42578125" style="1" customWidth="1"/>
    <col min="4709" max="4709" width="9" style="1"/>
    <col min="4710" max="4710" width="17.85546875" style="1" bestFit="1" customWidth="1"/>
    <col min="4711" max="4711" width="17.42578125" style="1" customWidth="1"/>
    <col min="4712" max="4712" width="17.5703125" style="1" customWidth="1"/>
    <col min="4713" max="4713" width="17.7109375" style="1" customWidth="1"/>
    <col min="4714" max="4864" width="9" style="1"/>
    <col min="4865" max="4866" width="0" style="1" hidden="1" customWidth="1"/>
    <col min="4867" max="4867" width="6" style="1" customWidth="1"/>
    <col min="4868" max="4868" width="6.7109375" style="1" customWidth="1"/>
    <col min="4869" max="4869" width="0" style="1" hidden="1" customWidth="1"/>
    <col min="4870" max="4870" width="10" style="1" customWidth="1"/>
    <col min="4871" max="4871" width="12.7109375" style="1" customWidth="1"/>
    <col min="4872" max="4897" width="0" style="1" hidden="1" customWidth="1"/>
    <col min="4898" max="4898" width="18" style="1" customWidth="1"/>
    <col min="4899" max="4899" width="0" style="1" hidden="1" customWidth="1"/>
    <col min="4900" max="4900" width="18.140625" style="1" customWidth="1"/>
    <col min="4901" max="4901" width="17.42578125" style="1" customWidth="1"/>
    <col min="4902" max="4904" width="0" style="1" hidden="1" customWidth="1"/>
    <col min="4905" max="4905" width="20.42578125" style="1" customWidth="1"/>
    <col min="4906" max="4906" width="19.42578125" style="1" customWidth="1"/>
    <col min="4907" max="4912" width="0" style="1" hidden="1" customWidth="1"/>
    <col min="4913" max="4913" width="16.28515625" style="1" customWidth="1"/>
    <col min="4914" max="4915" width="14.7109375" style="1" customWidth="1"/>
    <col min="4916" max="4916" width="20.140625" style="1" customWidth="1"/>
    <col min="4917" max="4917" width="11" style="1" customWidth="1"/>
    <col min="4918" max="4931" width="14.7109375" style="1" customWidth="1"/>
    <col min="4932" max="4932" width="18" style="1" customWidth="1"/>
    <col min="4933" max="4933" width="11.7109375" style="1" customWidth="1"/>
    <col min="4934" max="4934" width="23.5703125" style="1" customWidth="1"/>
    <col min="4935" max="4935" width="3.28515625" style="1" customWidth="1"/>
    <col min="4936" max="4936" width="14.28515625" style="1" customWidth="1"/>
    <col min="4937" max="4937" width="14.5703125" style="1" customWidth="1"/>
    <col min="4938" max="4938" width="3.42578125" style="1" customWidth="1"/>
    <col min="4939" max="4939" width="16.7109375" style="1" customWidth="1"/>
    <col min="4940" max="4941" width="9.140625" style="1" customWidth="1"/>
    <col min="4942" max="4942" width="10.140625" style="1" customWidth="1"/>
    <col min="4943" max="4943" width="9.140625" style="1" customWidth="1"/>
    <col min="4944" max="4944" width="14.28515625" style="1" customWidth="1"/>
    <col min="4945" max="4945" width="9.5703125" style="1" customWidth="1"/>
    <col min="4946" max="4946" width="11.28515625" style="1" customWidth="1"/>
    <col min="4947" max="4947" width="8.42578125" style="1" customWidth="1"/>
    <col min="4948" max="4948" width="8.5703125" style="1" customWidth="1"/>
    <col min="4949" max="4949" width="10.85546875" style="1" customWidth="1"/>
    <col min="4950" max="4961" width="9" style="1" customWidth="1"/>
    <col min="4962" max="4962" width="20" style="1" customWidth="1"/>
    <col min="4963" max="4963" width="17.85546875" style="1" customWidth="1"/>
    <col min="4964" max="4964" width="22.42578125" style="1" customWidth="1"/>
    <col min="4965" max="4965" width="9" style="1"/>
    <col min="4966" max="4966" width="17.85546875" style="1" bestFit="1" customWidth="1"/>
    <col min="4967" max="4967" width="17.42578125" style="1" customWidth="1"/>
    <col min="4968" max="4968" width="17.5703125" style="1" customWidth="1"/>
    <col min="4969" max="4969" width="17.7109375" style="1" customWidth="1"/>
    <col min="4970" max="5120" width="9" style="1"/>
    <col min="5121" max="5122" width="0" style="1" hidden="1" customWidth="1"/>
    <col min="5123" max="5123" width="6" style="1" customWidth="1"/>
    <col min="5124" max="5124" width="6.7109375" style="1" customWidth="1"/>
    <col min="5125" max="5125" width="0" style="1" hidden="1" customWidth="1"/>
    <col min="5126" max="5126" width="10" style="1" customWidth="1"/>
    <col min="5127" max="5127" width="12.7109375" style="1" customWidth="1"/>
    <col min="5128" max="5153" width="0" style="1" hidden="1" customWidth="1"/>
    <col min="5154" max="5154" width="18" style="1" customWidth="1"/>
    <col min="5155" max="5155" width="0" style="1" hidden="1" customWidth="1"/>
    <col min="5156" max="5156" width="18.140625" style="1" customWidth="1"/>
    <col min="5157" max="5157" width="17.42578125" style="1" customWidth="1"/>
    <col min="5158" max="5160" width="0" style="1" hidden="1" customWidth="1"/>
    <col min="5161" max="5161" width="20.42578125" style="1" customWidth="1"/>
    <col min="5162" max="5162" width="19.42578125" style="1" customWidth="1"/>
    <col min="5163" max="5168" width="0" style="1" hidden="1" customWidth="1"/>
    <col min="5169" max="5169" width="16.28515625" style="1" customWidth="1"/>
    <col min="5170" max="5171" width="14.7109375" style="1" customWidth="1"/>
    <col min="5172" max="5172" width="20.140625" style="1" customWidth="1"/>
    <col min="5173" max="5173" width="11" style="1" customWidth="1"/>
    <col min="5174" max="5187" width="14.7109375" style="1" customWidth="1"/>
    <col min="5188" max="5188" width="18" style="1" customWidth="1"/>
    <col min="5189" max="5189" width="11.7109375" style="1" customWidth="1"/>
    <col min="5190" max="5190" width="23.5703125" style="1" customWidth="1"/>
    <col min="5191" max="5191" width="3.28515625" style="1" customWidth="1"/>
    <col min="5192" max="5192" width="14.28515625" style="1" customWidth="1"/>
    <col min="5193" max="5193" width="14.5703125" style="1" customWidth="1"/>
    <col min="5194" max="5194" width="3.42578125" style="1" customWidth="1"/>
    <col min="5195" max="5195" width="16.7109375" style="1" customWidth="1"/>
    <col min="5196" max="5197" width="9.140625" style="1" customWidth="1"/>
    <col min="5198" max="5198" width="10.140625" style="1" customWidth="1"/>
    <col min="5199" max="5199" width="9.140625" style="1" customWidth="1"/>
    <col min="5200" max="5200" width="14.28515625" style="1" customWidth="1"/>
    <col min="5201" max="5201" width="9.5703125" style="1" customWidth="1"/>
    <col min="5202" max="5202" width="11.28515625" style="1" customWidth="1"/>
    <col min="5203" max="5203" width="8.42578125" style="1" customWidth="1"/>
    <col min="5204" max="5204" width="8.5703125" style="1" customWidth="1"/>
    <col min="5205" max="5205" width="10.85546875" style="1" customWidth="1"/>
    <col min="5206" max="5217" width="9" style="1" customWidth="1"/>
    <col min="5218" max="5218" width="20" style="1" customWidth="1"/>
    <col min="5219" max="5219" width="17.85546875" style="1" customWidth="1"/>
    <col min="5220" max="5220" width="22.42578125" style="1" customWidth="1"/>
    <col min="5221" max="5221" width="9" style="1"/>
    <col min="5222" max="5222" width="17.85546875" style="1" bestFit="1" customWidth="1"/>
    <col min="5223" max="5223" width="17.42578125" style="1" customWidth="1"/>
    <col min="5224" max="5224" width="17.5703125" style="1" customWidth="1"/>
    <col min="5225" max="5225" width="17.7109375" style="1" customWidth="1"/>
    <col min="5226" max="5376" width="9" style="1"/>
    <col min="5377" max="5378" width="0" style="1" hidden="1" customWidth="1"/>
    <col min="5379" max="5379" width="6" style="1" customWidth="1"/>
    <col min="5380" max="5380" width="6.7109375" style="1" customWidth="1"/>
    <col min="5381" max="5381" width="0" style="1" hidden="1" customWidth="1"/>
    <col min="5382" max="5382" width="10" style="1" customWidth="1"/>
    <col min="5383" max="5383" width="12.7109375" style="1" customWidth="1"/>
    <col min="5384" max="5409" width="0" style="1" hidden="1" customWidth="1"/>
    <col min="5410" max="5410" width="18" style="1" customWidth="1"/>
    <col min="5411" max="5411" width="0" style="1" hidden="1" customWidth="1"/>
    <col min="5412" max="5412" width="18.140625" style="1" customWidth="1"/>
    <col min="5413" max="5413" width="17.42578125" style="1" customWidth="1"/>
    <col min="5414" max="5416" width="0" style="1" hidden="1" customWidth="1"/>
    <col min="5417" max="5417" width="20.42578125" style="1" customWidth="1"/>
    <col min="5418" max="5418" width="19.42578125" style="1" customWidth="1"/>
    <col min="5419" max="5424" width="0" style="1" hidden="1" customWidth="1"/>
    <col min="5425" max="5425" width="16.28515625" style="1" customWidth="1"/>
    <col min="5426" max="5427" width="14.7109375" style="1" customWidth="1"/>
    <col min="5428" max="5428" width="20.140625" style="1" customWidth="1"/>
    <col min="5429" max="5429" width="11" style="1" customWidth="1"/>
    <col min="5430" max="5443" width="14.7109375" style="1" customWidth="1"/>
    <col min="5444" max="5444" width="18" style="1" customWidth="1"/>
    <col min="5445" max="5445" width="11.7109375" style="1" customWidth="1"/>
    <col min="5446" max="5446" width="23.5703125" style="1" customWidth="1"/>
    <col min="5447" max="5447" width="3.28515625" style="1" customWidth="1"/>
    <col min="5448" max="5448" width="14.28515625" style="1" customWidth="1"/>
    <col min="5449" max="5449" width="14.5703125" style="1" customWidth="1"/>
    <col min="5450" max="5450" width="3.42578125" style="1" customWidth="1"/>
    <col min="5451" max="5451" width="16.7109375" style="1" customWidth="1"/>
    <col min="5452" max="5453" width="9.140625" style="1" customWidth="1"/>
    <col min="5454" max="5454" width="10.140625" style="1" customWidth="1"/>
    <col min="5455" max="5455" width="9.140625" style="1" customWidth="1"/>
    <col min="5456" max="5456" width="14.28515625" style="1" customWidth="1"/>
    <col min="5457" max="5457" width="9.5703125" style="1" customWidth="1"/>
    <col min="5458" max="5458" width="11.28515625" style="1" customWidth="1"/>
    <col min="5459" max="5459" width="8.42578125" style="1" customWidth="1"/>
    <col min="5460" max="5460" width="8.5703125" style="1" customWidth="1"/>
    <col min="5461" max="5461" width="10.85546875" style="1" customWidth="1"/>
    <col min="5462" max="5473" width="9" style="1" customWidth="1"/>
    <col min="5474" max="5474" width="20" style="1" customWidth="1"/>
    <col min="5475" max="5475" width="17.85546875" style="1" customWidth="1"/>
    <col min="5476" max="5476" width="22.42578125" style="1" customWidth="1"/>
    <col min="5477" max="5477" width="9" style="1"/>
    <col min="5478" max="5478" width="17.85546875" style="1" bestFit="1" customWidth="1"/>
    <col min="5479" max="5479" width="17.42578125" style="1" customWidth="1"/>
    <col min="5480" max="5480" width="17.5703125" style="1" customWidth="1"/>
    <col min="5481" max="5481" width="17.7109375" style="1" customWidth="1"/>
    <col min="5482" max="5632" width="9" style="1"/>
    <col min="5633" max="5634" width="0" style="1" hidden="1" customWidth="1"/>
    <col min="5635" max="5635" width="6" style="1" customWidth="1"/>
    <col min="5636" max="5636" width="6.7109375" style="1" customWidth="1"/>
    <col min="5637" max="5637" width="0" style="1" hidden="1" customWidth="1"/>
    <col min="5638" max="5638" width="10" style="1" customWidth="1"/>
    <col min="5639" max="5639" width="12.7109375" style="1" customWidth="1"/>
    <col min="5640" max="5665" width="0" style="1" hidden="1" customWidth="1"/>
    <col min="5666" max="5666" width="18" style="1" customWidth="1"/>
    <col min="5667" max="5667" width="0" style="1" hidden="1" customWidth="1"/>
    <col min="5668" max="5668" width="18.140625" style="1" customWidth="1"/>
    <col min="5669" max="5669" width="17.42578125" style="1" customWidth="1"/>
    <col min="5670" max="5672" width="0" style="1" hidden="1" customWidth="1"/>
    <col min="5673" max="5673" width="20.42578125" style="1" customWidth="1"/>
    <col min="5674" max="5674" width="19.42578125" style="1" customWidth="1"/>
    <col min="5675" max="5680" width="0" style="1" hidden="1" customWidth="1"/>
    <col min="5681" max="5681" width="16.28515625" style="1" customWidth="1"/>
    <col min="5682" max="5683" width="14.7109375" style="1" customWidth="1"/>
    <col min="5684" max="5684" width="20.140625" style="1" customWidth="1"/>
    <col min="5685" max="5685" width="11" style="1" customWidth="1"/>
    <col min="5686" max="5699" width="14.7109375" style="1" customWidth="1"/>
    <col min="5700" max="5700" width="18" style="1" customWidth="1"/>
    <col min="5701" max="5701" width="11.7109375" style="1" customWidth="1"/>
    <col min="5702" max="5702" width="23.5703125" style="1" customWidth="1"/>
    <col min="5703" max="5703" width="3.28515625" style="1" customWidth="1"/>
    <col min="5704" max="5704" width="14.28515625" style="1" customWidth="1"/>
    <col min="5705" max="5705" width="14.5703125" style="1" customWidth="1"/>
    <col min="5706" max="5706" width="3.42578125" style="1" customWidth="1"/>
    <col min="5707" max="5707" width="16.7109375" style="1" customWidth="1"/>
    <col min="5708" max="5709" width="9.140625" style="1" customWidth="1"/>
    <col min="5710" max="5710" width="10.140625" style="1" customWidth="1"/>
    <col min="5711" max="5711" width="9.140625" style="1" customWidth="1"/>
    <col min="5712" max="5712" width="14.28515625" style="1" customWidth="1"/>
    <col min="5713" max="5713" width="9.5703125" style="1" customWidth="1"/>
    <col min="5714" max="5714" width="11.28515625" style="1" customWidth="1"/>
    <col min="5715" max="5715" width="8.42578125" style="1" customWidth="1"/>
    <col min="5716" max="5716" width="8.5703125" style="1" customWidth="1"/>
    <col min="5717" max="5717" width="10.85546875" style="1" customWidth="1"/>
    <col min="5718" max="5729" width="9" style="1" customWidth="1"/>
    <col min="5730" max="5730" width="20" style="1" customWidth="1"/>
    <col min="5731" max="5731" width="17.85546875" style="1" customWidth="1"/>
    <col min="5732" max="5732" width="22.42578125" style="1" customWidth="1"/>
    <col min="5733" max="5733" width="9" style="1"/>
    <col min="5734" max="5734" width="17.85546875" style="1" bestFit="1" customWidth="1"/>
    <col min="5735" max="5735" width="17.42578125" style="1" customWidth="1"/>
    <col min="5736" max="5736" width="17.5703125" style="1" customWidth="1"/>
    <col min="5737" max="5737" width="17.7109375" style="1" customWidth="1"/>
    <col min="5738" max="5888" width="9" style="1"/>
    <col min="5889" max="5890" width="0" style="1" hidden="1" customWidth="1"/>
    <col min="5891" max="5891" width="6" style="1" customWidth="1"/>
    <col min="5892" max="5892" width="6.7109375" style="1" customWidth="1"/>
    <col min="5893" max="5893" width="0" style="1" hidden="1" customWidth="1"/>
    <col min="5894" max="5894" width="10" style="1" customWidth="1"/>
    <col min="5895" max="5895" width="12.7109375" style="1" customWidth="1"/>
    <col min="5896" max="5921" width="0" style="1" hidden="1" customWidth="1"/>
    <col min="5922" max="5922" width="18" style="1" customWidth="1"/>
    <col min="5923" max="5923" width="0" style="1" hidden="1" customWidth="1"/>
    <col min="5924" max="5924" width="18.140625" style="1" customWidth="1"/>
    <col min="5925" max="5925" width="17.42578125" style="1" customWidth="1"/>
    <col min="5926" max="5928" width="0" style="1" hidden="1" customWidth="1"/>
    <col min="5929" max="5929" width="20.42578125" style="1" customWidth="1"/>
    <col min="5930" max="5930" width="19.42578125" style="1" customWidth="1"/>
    <col min="5931" max="5936" width="0" style="1" hidden="1" customWidth="1"/>
    <col min="5937" max="5937" width="16.28515625" style="1" customWidth="1"/>
    <col min="5938" max="5939" width="14.7109375" style="1" customWidth="1"/>
    <col min="5940" max="5940" width="20.140625" style="1" customWidth="1"/>
    <col min="5941" max="5941" width="11" style="1" customWidth="1"/>
    <col min="5942" max="5955" width="14.7109375" style="1" customWidth="1"/>
    <col min="5956" max="5956" width="18" style="1" customWidth="1"/>
    <col min="5957" max="5957" width="11.7109375" style="1" customWidth="1"/>
    <col min="5958" max="5958" width="23.5703125" style="1" customWidth="1"/>
    <col min="5959" max="5959" width="3.28515625" style="1" customWidth="1"/>
    <col min="5960" max="5960" width="14.28515625" style="1" customWidth="1"/>
    <col min="5961" max="5961" width="14.5703125" style="1" customWidth="1"/>
    <col min="5962" max="5962" width="3.42578125" style="1" customWidth="1"/>
    <col min="5963" max="5963" width="16.7109375" style="1" customWidth="1"/>
    <col min="5964" max="5965" width="9.140625" style="1" customWidth="1"/>
    <col min="5966" max="5966" width="10.140625" style="1" customWidth="1"/>
    <col min="5967" max="5967" width="9.140625" style="1" customWidth="1"/>
    <col min="5968" max="5968" width="14.28515625" style="1" customWidth="1"/>
    <col min="5969" max="5969" width="9.5703125" style="1" customWidth="1"/>
    <col min="5970" max="5970" width="11.28515625" style="1" customWidth="1"/>
    <col min="5971" max="5971" width="8.42578125" style="1" customWidth="1"/>
    <col min="5972" max="5972" width="8.5703125" style="1" customWidth="1"/>
    <col min="5973" max="5973" width="10.85546875" style="1" customWidth="1"/>
    <col min="5974" max="5985" width="9" style="1" customWidth="1"/>
    <col min="5986" max="5986" width="20" style="1" customWidth="1"/>
    <col min="5987" max="5987" width="17.85546875" style="1" customWidth="1"/>
    <col min="5988" max="5988" width="22.42578125" style="1" customWidth="1"/>
    <col min="5989" max="5989" width="9" style="1"/>
    <col min="5990" max="5990" width="17.85546875" style="1" bestFit="1" customWidth="1"/>
    <col min="5991" max="5991" width="17.42578125" style="1" customWidth="1"/>
    <col min="5992" max="5992" width="17.5703125" style="1" customWidth="1"/>
    <col min="5993" max="5993" width="17.7109375" style="1" customWidth="1"/>
    <col min="5994" max="6144" width="9" style="1"/>
    <col min="6145" max="6146" width="0" style="1" hidden="1" customWidth="1"/>
    <col min="6147" max="6147" width="6" style="1" customWidth="1"/>
    <col min="6148" max="6148" width="6.7109375" style="1" customWidth="1"/>
    <col min="6149" max="6149" width="0" style="1" hidden="1" customWidth="1"/>
    <col min="6150" max="6150" width="10" style="1" customWidth="1"/>
    <col min="6151" max="6151" width="12.7109375" style="1" customWidth="1"/>
    <col min="6152" max="6177" width="0" style="1" hidden="1" customWidth="1"/>
    <col min="6178" max="6178" width="18" style="1" customWidth="1"/>
    <col min="6179" max="6179" width="0" style="1" hidden="1" customWidth="1"/>
    <col min="6180" max="6180" width="18.140625" style="1" customWidth="1"/>
    <col min="6181" max="6181" width="17.42578125" style="1" customWidth="1"/>
    <col min="6182" max="6184" width="0" style="1" hidden="1" customWidth="1"/>
    <col min="6185" max="6185" width="20.42578125" style="1" customWidth="1"/>
    <col min="6186" max="6186" width="19.42578125" style="1" customWidth="1"/>
    <col min="6187" max="6192" width="0" style="1" hidden="1" customWidth="1"/>
    <col min="6193" max="6193" width="16.28515625" style="1" customWidth="1"/>
    <col min="6194" max="6195" width="14.7109375" style="1" customWidth="1"/>
    <col min="6196" max="6196" width="20.140625" style="1" customWidth="1"/>
    <col min="6197" max="6197" width="11" style="1" customWidth="1"/>
    <col min="6198" max="6211" width="14.7109375" style="1" customWidth="1"/>
    <col min="6212" max="6212" width="18" style="1" customWidth="1"/>
    <col min="6213" max="6213" width="11.7109375" style="1" customWidth="1"/>
    <col min="6214" max="6214" width="23.5703125" style="1" customWidth="1"/>
    <col min="6215" max="6215" width="3.28515625" style="1" customWidth="1"/>
    <col min="6216" max="6216" width="14.28515625" style="1" customWidth="1"/>
    <col min="6217" max="6217" width="14.5703125" style="1" customWidth="1"/>
    <col min="6218" max="6218" width="3.42578125" style="1" customWidth="1"/>
    <col min="6219" max="6219" width="16.7109375" style="1" customWidth="1"/>
    <col min="6220" max="6221" width="9.140625" style="1" customWidth="1"/>
    <col min="6222" max="6222" width="10.140625" style="1" customWidth="1"/>
    <col min="6223" max="6223" width="9.140625" style="1" customWidth="1"/>
    <col min="6224" max="6224" width="14.28515625" style="1" customWidth="1"/>
    <col min="6225" max="6225" width="9.5703125" style="1" customWidth="1"/>
    <col min="6226" max="6226" width="11.28515625" style="1" customWidth="1"/>
    <col min="6227" max="6227" width="8.42578125" style="1" customWidth="1"/>
    <col min="6228" max="6228" width="8.5703125" style="1" customWidth="1"/>
    <col min="6229" max="6229" width="10.85546875" style="1" customWidth="1"/>
    <col min="6230" max="6241" width="9" style="1" customWidth="1"/>
    <col min="6242" max="6242" width="20" style="1" customWidth="1"/>
    <col min="6243" max="6243" width="17.85546875" style="1" customWidth="1"/>
    <col min="6244" max="6244" width="22.42578125" style="1" customWidth="1"/>
    <col min="6245" max="6245" width="9" style="1"/>
    <col min="6246" max="6246" width="17.85546875" style="1" bestFit="1" customWidth="1"/>
    <col min="6247" max="6247" width="17.42578125" style="1" customWidth="1"/>
    <col min="6248" max="6248" width="17.5703125" style="1" customWidth="1"/>
    <col min="6249" max="6249" width="17.7109375" style="1" customWidth="1"/>
    <col min="6250" max="6400" width="9" style="1"/>
    <col min="6401" max="6402" width="0" style="1" hidden="1" customWidth="1"/>
    <col min="6403" max="6403" width="6" style="1" customWidth="1"/>
    <col min="6404" max="6404" width="6.7109375" style="1" customWidth="1"/>
    <col min="6405" max="6405" width="0" style="1" hidden="1" customWidth="1"/>
    <col min="6406" max="6406" width="10" style="1" customWidth="1"/>
    <col min="6407" max="6407" width="12.7109375" style="1" customWidth="1"/>
    <col min="6408" max="6433" width="0" style="1" hidden="1" customWidth="1"/>
    <col min="6434" max="6434" width="18" style="1" customWidth="1"/>
    <col min="6435" max="6435" width="0" style="1" hidden="1" customWidth="1"/>
    <col min="6436" max="6436" width="18.140625" style="1" customWidth="1"/>
    <col min="6437" max="6437" width="17.42578125" style="1" customWidth="1"/>
    <col min="6438" max="6440" width="0" style="1" hidden="1" customWidth="1"/>
    <col min="6441" max="6441" width="20.42578125" style="1" customWidth="1"/>
    <col min="6442" max="6442" width="19.42578125" style="1" customWidth="1"/>
    <col min="6443" max="6448" width="0" style="1" hidden="1" customWidth="1"/>
    <col min="6449" max="6449" width="16.28515625" style="1" customWidth="1"/>
    <col min="6450" max="6451" width="14.7109375" style="1" customWidth="1"/>
    <col min="6452" max="6452" width="20.140625" style="1" customWidth="1"/>
    <col min="6453" max="6453" width="11" style="1" customWidth="1"/>
    <col min="6454" max="6467" width="14.7109375" style="1" customWidth="1"/>
    <col min="6468" max="6468" width="18" style="1" customWidth="1"/>
    <col min="6469" max="6469" width="11.7109375" style="1" customWidth="1"/>
    <col min="6470" max="6470" width="23.5703125" style="1" customWidth="1"/>
    <col min="6471" max="6471" width="3.28515625" style="1" customWidth="1"/>
    <col min="6472" max="6472" width="14.28515625" style="1" customWidth="1"/>
    <col min="6473" max="6473" width="14.5703125" style="1" customWidth="1"/>
    <col min="6474" max="6474" width="3.42578125" style="1" customWidth="1"/>
    <col min="6475" max="6475" width="16.7109375" style="1" customWidth="1"/>
    <col min="6476" max="6477" width="9.140625" style="1" customWidth="1"/>
    <col min="6478" max="6478" width="10.140625" style="1" customWidth="1"/>
    <col min="6479" max="6479" width="9.140625" style="1" customWidth="1"/>
    <col min="6480" max="6480" width="14.28515625" style="1" customWidth="1"/>
    <col min="6481" max="6481" width="9.5703125" style="1" customWidth="1"/>
    <col min="6482" max="6482" width="11.28515625" style="1" customWidth="1"/>
    <col min="6483" max="6483" width="8.42578125" style="1" customWidth="1"/>
    <col min="6484" max="6484" width="8.5703125" style="1" customWidth="1"/>
    <col min="6485" max="6485" width="10.85546875" style="1" customWidth="1"/>
    <col min="6486" max="6497" width="9" style="1" customWidth="1"/>
    <col min="6498" max="6498" width="20" style="1" customWidth="1"/>
    <col min="6499" max="6499" width="17.85546875" style="1" customWidth="1"/>
    <col min="6500" max="6500" width="22.42578125" style="1" customWidth="1"/>
    <col min="6501" max="6501" width="9" style="1"/>
    <col min="6502" max="6502" width="17.85546875" style="1" bestFit="1" customWidth="1"/>
    <col min="6503" max="6503" width="17.42578125" style="1" customWidth="1"/>
    <col min="6504" max="6504" width="17.5703125" style="1" customWidth="1"/>
    <col min="6505" max="6505" width="17.7109375" style="1" customWidth="1"/>
    <col min="6506" max="6656" width="9" style="1"/>
    <col min="6657" max="6658" width="0" style="1" hidden="1" customWidth="1"/>
    <col min="6659" max="6659" width="6" style="1" customWidth="1"/>
    <col min="6660" max="6660" width="6.7109375" style="1" customWidth="1"/>
    <col min="6661" max="6661" width="0" style="1" hidden="1" customWidth="1"/>
    <col min="6662" max="6662" width="10" style="1" customWidth="1"/>
    <col min="6663" max="6663" width="12.7109375" style="1" customWidth="1"/>
    <col min="6664" max="6689" width="0" style="1" hidden="1" customWidth="1"/>
    <col min="6690" max="6690" width="18" style="1" customWidth="1"/>
    <col min="6691" max="6691" width="0" style="1" hidden="1" customWidth="1"/>
    <col min="6692" max="6692" width="18.140625" style="1" customWidth="1"/>
    <col min="6693" max="6693" width="17.42578125" style="1" customWidth="1"/>
    <col min="6694" max="6696" width="0" style="1" hidden="1" customWidth="1"/>
    <col min="6697" max="6697" width="20.42578125" style="1" customWidth="1"/>
    <col min="6698" max="6698" width="19.42578125" style="1" customWidth="1"/>
    <col min="6699" max="6704" width="0" style="1" hidden="1" customWidth="1"/>
    <col min="6705" max="6705" width="16.28515625" style="1" customWidth="1"/>
    <col min="6706" max="6707" width="14.7109375" style="1" customWidth="1"/>
    <col min="6708" max="6708" width="20.140625" style="1" customWidth="1"/>
    <col min="6709" max="6709" width="11" style="1" customWidth="1"/>
    <col min="6710" max="6723" width="14.7109375" style="1" customWidth="1"/>
    <col min="6724" max="6724" width="18" style="1" customWidth="1"/>
    <col min="6725" max="6725" width="11.7109375" style="1" customWidth="1"/>
    <col min="6726" max="6726" width="23.5703125" style="1" customWidth="1"/>
    <col min="6727" max="6727" width="3.28515625" style="1" customWidth="1"/>
    <col min="6728" max="6728" width="14.28515625" style="1" customWidth="1"/>
    <col min="6729" max="6729" width="14.5703125" style="1" customWidth="1"/>
    <col min="6730" max="6730" width="3.42578125" style="1" customWidth="1"/>
    <col min="6731" max="6731" width="16.7109375" style="1" customWidth="1"/>
    <col min="6732" max="6733" width="9.140625" style="1" customWidth="1"/>
    <col min="6734" max="6734" width="10.140625" style="1" customWidth="1"/>
    <col min="6735" max="6735" width="9.140625" style="1" customWidth="1"/>
    <col min="6736" max="6736" width="14.28515625" style="1" customWidth="1"/>
    <col min="6737" max="6737" width="9.5703125" style="1" customWidth="1"/>
    <col min="6738" max="6738" width="11.28515625" style="1" customWidth="1"/>
    <col min="6739" max="6739" width="8.42578125" style="1" customWidth="1"/>
    <col min="6740" max="6740" width="8.5703125" style="1" customWidth="1"/>
    <col min="6741" max="6741" width="10.85546875" style="1" customWidth="1"/>
    <col min="6742" max="6753" width="9" style="1" customWidth="1"/>
    <col min="6754" max="6754" width="20" style="1" customWidth="1"/>
    <col min="6755" max="6755" width="17.85546875" style="1" customWidth="1"/>
    <col min="6756" max="6756" width="22.42578125" style="1" customWidth="1"/>
    <col min="6757" max="6757" width="9" style="1"/>
    <col min="6758" max="6758" width="17.85546875" style="1" bestFit="1" customWidth="1"/>
    <col min="6759" max="6759" width="17.42578125" style="1" customWidth="1"/>
    <col min="6760" max="6760" width="17.5703125" style="1" customWidth="1"/>
    <col min="6761" max="6761" width="17.7109375" style="1" customWidth="1"/>
    <col min="6762" max="6912" width="9" style="1"/>
    <col min="6913" max="6914" width="0" style="1" hidden="1" customWidth="1"/>
    <col min="6915" max="6915" width="6" style="1" customWidth="1"/>
    <col min="6916" max="6916" width="6.7109375" style="1" customWidth="1"/>
    <col min="6917" max="6917" width="0" style="1" hidden="1" customWidth="1"/>
    <col min="6918" max="6918" width="10" style="1" customWidth="1"/>
    <col min="6919" max="6919" width="12.7109375" style="1" customWidth="1"/>
    <col min="6920" max="6945" width="0" style="1" hidden="1" customWidth="1"/>
    <col min="6946" max="6946" width="18" style="1" customWidth="1"/>
    <col min="6947" max="6947" width="0" style="1" hidden="1" customWidth="1"/>
    <col min="6948" max="6948" width="18.140625" style="1" customWidth="1"/>
    <col min="6949" max="6949" width="17.42578125" style="1" customWidth="1"/>
    <col min="6950" max="6952" width="0" style="1" hidden="1" customWidth="1"/>
    <col min="6953" max="6953" width="20.42578125" style="1" customWidth="1"/>
    <col min="6954" max="6954" width="19.42578125" style="1" customWidth="1"/>
    <col min="6955" max="6960" width="0" style="1" hidden="1" customWidth="1"/>
    <col min="6961" max="6961" width="16.28515625" style="1" customWidth="1"/>
    <col min="6962" max="6963" width="14.7109375" style="1" customWidth="1"/>
    <col min="6964" max="6964" width="20.140625" style="1" customWidth="1"/>
    <col min="6965" max="6965" width="11" style="1" customWidth="1"/>
    <col min="6966" max="6979" width="14.7109375" style="1" customWidth="1"/>
    <col min="6980" max="6980" width="18" style="1" customWidth="1"/>
    <col min="6981" max="6981" width="11.7109375" style="1" customWidth="1"/>
    <col min="6982" max="6982" width="23.5703125" style="1" customWidth="1"/>
    <col min="6983" max="6983" width="3.28515625" style="1" customWidth="1"/>
    <col min="6984" max="6984" width="14.28515625" style="1" customWidth="1"/>
    <col min="6985" max="6985" width="14.5703125" style="1" customWidth="1"/>
    <col min="6986" max="6986" width="3.42578125" style="1" customWidth="1"/>
    <col min="6987" max="6987" width="16.7109375" style="1" customWidth="1"/>
    <col min="6988" max="6989" width="9.140625" style="1" customWidth="1"/>
    <col min="6990" max="6990" width="10.140625" style="1" customWidth="1"/>
    <col min="6991" max="6991" width="9.140625" style="1" customWidth="1"/>
    <col min="6992" max="6992" width="14.28515625" style="1" customWidth="1"/>
    <col min="6993" max="6993" width="9.5703125" style="1" customWidth="1"/>
    <col min="6994" max="6994" width="11.28515625" style="1" customWidth="1"/>
    <col min="6995" max="6995" width="8.42578125" style="1" customWidth="1"/>
    <col min="6996" max="6996" width="8.5703125" style="1" customWidth="1"/>
    <col min="6997" max="6997" width="10.85546875" style="1" customWidth="1"/>
    <col min="6998" max="7009" width="9" style="1" customWidth="1"/>
    <col min="7010" max="7010" width="20" style="1" customWidth="1"/>
    <col min="7011" max="7011" width="17.85546875" style="1" customWidth="1"/>
    <col min="7012" max="7012" width="22.42578125" style="1" customWidth="1"/>
    <col min="7013" max="7013" width="9" style="1"/>
    <col min="7014" max="7014" width="17.85546875" style="1" bestFit="1" customWidth="1"/>
    <col min="7015" max="7015" width="17.42578125" style="1" customWidth="1"/>
    <col min="7016" max="7016" width="17.5703125" style="1" customWidth="1"/>
    <col min="7017" max="7017" width="17.7109375" style="1" customWidth="1"/>
    <col min="7018" max="7168" width="9" style="1"/>
    <col min="7169" max="7170" width="0" style="1" hidden="1" customWidth="1"/>
    <col min="7171" max="7171" width="6" style="1" customWidth="1"/>
    <col min="7172" max="7172" width="6.7109375" style="1" customWidth="1"/>
    <col min="7173" max="7173" width="0" style="1" hidden="1" customWidth="1"/>
    <col min="7174" max="7174" width="10" style="1" customWidth="1"/>
    <col min="7175" max="7175" width="12.7109375" style="1" customWidth="1"/>
    <col min="7176" max="7201" width="0" style="1" hidden="1" customWidth="1"/>
    <col min="7202" max="7202" width="18" style="1" customWidth="1"/>
    <col min="7203" max="7203" width="0" style="1" hidden="1" customWidth="1"/>
    <col min="7204" max="7204" width="18.140625" style="1" customWidth="1"/>
    <col min="7205" max="7205" width="17.42578125" style="1" customWidth="1"/>
    <col min="7206" max="7208" width="0" style="1" hidden="1" customWidth="1"/>
    <col min="7209" max="7209" width="20.42578125" style="1" customWidth="1"/>
    <col min="7210" max="7210" width="19.42578125" style="1" customWidth="1"/>
    <col min="7211" max="7216" width="0" style="1" hidden="1" customWidth="1"/>
    <col min="7217" max="7217" width="16.28515625" style="1" customWidth="1"/>
    <col min="7218" max="7219" width="14.7109375" style="1" customWidth="1"/>
    <col min="7220" max="7220" width="20.140625" style="1" customWidth="1"/>
    <col min="7221" max="7221" width="11" style="1" customWidth="1"/>
    <col min="7222" max="7235" width="14.7109375" style="1" customWidth="1"/>
    <col min="7236" max="7236" width="18" style="1" customWidth="1"/>
    <col min="7237" max="7237" width="11.7109375" style="1" customWidth="1"/>
    <col min="7238" max="7238" width="23.5703125" style="1" customWidth="1"/>
    <col min="7239" max="7239" width="3.28515625" style="1" customWidth="1"/>
    <col min="7240" max="7240" width="14.28515625" style="1" customWidth="1"/>
    <col min="7241" max="7241" width="14.5703125" style="1" customWidth="1"/>
    <col min="7242" max="7242" width="3.42578125" style="1" customWidth="1"/>
    <col min="7243" max="7243" width="16.7109375" style="1" customWidth="1"/>
    <col min="7244" max="7245" width="9.140625" style="1" customWidth="1"/>
    <col min="7246" max="7246" width="10.140625" style="1" customWidth="1"/>
    <col min="7247" max="7247" width="9.140625" style="1" customWidth="1"/>
    <col min="7248" max="7248" width="14.28515625" style="1" customWidth="1"/>
    <col min="7249" max="7249" width="9.5703125" style="1" customWidth="1"/>
    <col min="7250" max="7250" width="11.28515625" style="1" customWidth="1"/>
    <col min="7251" max="7251" width="8.42578125" style="1" customWidth="1"/>
    <col min="7252" max="7252" width="8.5703125" style="1" customWidth="1"/>
    <col min="7253" max="7253" width="10.85546875" style="1" customWidth="1"/>
    <col min="7254" max="7265" width="9" style="1" customWidth="1"/>
    <col min="7266" max="7266" width="20" style="1" customWidth="1"/>
    <col min="7267" max="7267" width="17.85546875" style="1" customWidth="1"/>
    <col min="7268" max="7268" width="22.42578125" style="1" customWidth="1"/>
    <col min="7269" max="7269" width="9" style="1"/>
    <col min="7270" max="7270" width="17.85546875" style="1" bestFit="1" customWidth="1"/>
    <col min="7271" max="7271" width="17.42578125" style="1" customWidth="1"/>
    <col min="7272" max="7272" width="17.5703125" style="1" customWidth="1"/>
    <col min="7273" max="7273" width="17.7109375" style="1" customWidth="1"/>
    <col min="7274" max="7424" width="9" style="1"/>
    <col min="7425" max="7426" width="0" style="1" hidden="1" customWidth="1"/>
    <col min="7427" max="7427" width="6" style="1" customWidth="1"/>
    <col min="7428" max="7428" width="6.7109375" style="1" customWidth="1"/>
    <col min="7429" max="7429" width="0" style="1" hidden="1" customWidth="1"/>
    <col min="7430" max="7430" width="10" style="1" customWidth="1"/>
    <col min="7431" max="7431" width="12.7109375" style="1" customWidth="1"/>
    <col min="7432" max="7457" width="0" style="1" hidden="1" customWidth="1"/>
    <col min="7458" max="7458" width="18" style="1" customWidth="1"/>
    <col min="7459" max="7459" width="0" style="1" hidden="1" customWidth="1"/>
    <col min="7460" max="7460" width="18.140625" style="1" customWidth="1"/>
    <col min="7461" max="7461" width="17.42578125" style="1" customWidth="1"/>
    <col min="7462" max="7464" width="0" style="1" hidden="1" customWidth="1"/>
    <col min="7465" max="7465" width="20.42578125" style="1" customWidth="1"/>
    <col min="7466" max="7466" width="19.42578125" style="1" customWidth="1"/>
    <col min="7467" max="7472" width="0" style="1" hidden="1" customWidth="1"/>
    <col min="7473" max="7473" width="16.28515625" style="1" customWidth="1"/>
    <col min="7474" max="7475" width="14.7109375" style="1" customWidth="1"/>
    <col min="7476" max="7476" width="20.140625" style="1" customWidth="1"/>
    <col min="7477" max="7477" width="11" style="1" customWidth="1"/>
    <col min="7478" max="7491" width="14.7109375" style="1" customWidth="1"/>
    <col min="7492" max="7492" width="18" style="1" customWidth="1"/>
    <col min="7493" max="7493" width="11.7109375" style="1" customWidth="1"/>
    <col min="7494" max="7494" width="23.5703125" style="1" customWidth="1"/>
    <col min="7495" max="7495" width="3.28515625" style="1" customWidth="1"/>
    <col min="7496" max="7496" width="14.28515625" style="1" customWidth="1"/>
    <col min="7497" max="7497" width="14.5703125" style="1" customWidth="1"/>
    <col min="7498" max="7498" width="3.42578125" style="1" customWidth="1"/>
    <col min="7499" max="7499" width="16.7109375" style="1" customWidth="1"/>
    <col min="7500" max="7501" width="9.140625" style="1" customWidth="1"/>
    <col min="7502" max="7502" width="10.140625" style="1" customWidth="1"/>
    <col min="7503" max="7503" width="9.140625" style="1" customWidth="1"/>
    <col min="7504" max="7504" width="14.28515625" style="1" customWidth="1"/>
    <col min="7505" max="7505" width="9.5703125" style="1" customWidth="1"/>
    <col min="7506" max="7506" width="11.28515625" style="1" customWidth="1"/>
    <col min="7507" max="7507" width="8.42578125" style="1" customWidth="1"/>
    <col min="7508" max="7508" width="8.5703125" style="1" customWidth="1"/>
    <col min="7509" max="7509" width="10.85546875" style="1" customWidth="1"/>
    <col min="7510" max="7521" width="9" style="1" customWidth="1"/>
    <col min="7522" max="7522" width="20" style="1" customWidth="1"/>
    <col min="7523" max="7523" width="17.85546875" style="1" customWidth="1"/>
    <col min="7524" max="7524" width="22.42578125" style="1" customWidth="1"/>
    <col min="7525" max="7525" width="9" style="1"/>
    <col min="7526" max="7526" width="17.85546875" style="1" bestFit="1" customWidth="1"/>
    <col min="7527" max="7527" width="17.42578125" style="1" customWidth="1"/>
    <col min="7528" max="7528" width="17.5703125" style="1" customWidth="1"/>
    <col min="7529" max="7529" width="17.7109375" style="1" customWidth="1"/>
    <col min="7530" max="7680" width="9" style="1"/>
    <col min="7681" max="7682" width="0" style="1" hidden="1" customWidth="1"/>
    <col min="7683" max="7683" width="6" style="1" customWidth="1"/>
    <col min="7684" max="7684" width="6.7109375" style="1" customWidth="1"/>
    <col min="7685" max="7685" width="0" style="1" hidden="1" customWidth="1"/>
    <col min="7686" max="7686" width="10" style="1" customWidth="1"/>
    <col min="7687" max="7687" width="12.7109375" style="1" customWidth="1"/>
    <col min="7688" max="7713" width="0" style="1" hidden="1" customWidth="1"/>
    <col min="7714" max="7714" width="18" style="1" customWidth="1"/>
    <col min="7715" max="7715" width="0" style="1" hidden="1" customWidth="1"/>
    <col min="7716" max="7716" width="18.140625" style="1" customWidth="1"/>
    <col min="7717" max="7717" width="17.42578125" style="1" customWidth="1"/>
    <col min="7718" max="7720" width="0" style="1" hidden="1" customWidth="1"/>
    <col min="7721" max="7721" width="20.42578125" style="1" customWidth="1"/>
    <col min="7722" max="7722" width="19.42578125" style="1" customWidth="1"/>
    <col min="7723" max="7728" width="0" style="1" hidden="1" customWidth="1"/>
    <col min="7729" max="7729" width="16.28515625" style="1" customWidth="1"/>
    <col min="7730" max="7731" width="14.7109375" style="1" customWidth="1"/>
    <col min="7732" max="7732" width="20.140625" style="1" customWidth="1"/>
    <col min="7733" max="7733" width="11" style="1" customWidth="1"/>
    <col min="7734" max="7747" width="14.7109375" style="1" customWidth="1"/>
    <col min="7748" max="7748" width="18" style="1" customWidth="1"/>
    <col min="7749" max="7749" width="11.7109375" style="1" customWidth="1"/>
    <col min="7750" max="7750" width="23.5703125" style="1" customWidth="1"/>
    <col min="7751" max="7751" width="3.28515625" style="1" customWidth="1"/>
    <col min="7752" max="7752" width="14.28515625" style="1" customWidth="1"/>
    <col min="7753" max="7753" width="14.5703125" style="1" customWidth="1"/>
    <col min="7754" max="7754" width="3.42578125" style="1" customWidth="1"/>
    <col min="7755" max="7755" width="16.7109375" style="1" customWidth="1"/>
    <col min="7756" max="7757" width="9.140625" style="1" customWidth="1"/>
    <col min="7758" max="7758" width="10.140625" style="1" customWidth="1"/>
    <col min="7759" max="7759" width="9.140625" style="1" customWidth="1"/>
    <col min="7760" max="7760" width="14.28515625" style="1" customWidth="1"/>
    <col min="7761" max="7761" width="9.5703125" style="1" customWidth="1"/>
    <col min="7762" max="7762" width="11.28515625" style="1" customWidth="1"/>
    <col min="7763" max="7763" width="8.42578125" style="1" customWidth="1"/>
    <col min="7764" max="7764" width="8.5703125" style="1" customWidth="1"/>
    <col min="7765" max="7765" width="10.85546875" style="1" customWidth="1"/>
    <col min="7766" max="7777" width="9" style="1" customWidth="1"/>
    <col min="7778" max="7778" width="20" style="1" customWidth="1"/>
    <col min="7779" max="7779" width="17.85546875" style="1" customWidth="1"/>
    <col min="7780" max="7780" width="22.42578125" style="1" customWidth="1"/>
    <col min="7781" max="7781" width="9" style="1"/>
    <col min="7782" max="7782" width="17.85546875" style="1" bestFit="1" customWidth="1"/>
    <col min="7783" max="7783" width="17.42578125" style="1" customWidth="1"/>
    <col min="7784" max="7784" width="17.5703125" style="1" customWidth="1"/>
    <col min="7785" max="7785" width="17.7109375" style="1" customWidth="1"/>
    <col min="7786" max="7936" width="9" style="1"/>
    <col min="7937" max="7938" width="0" style="1" hidden="1" customWidth="1"/>
    <col min="7939" max="7939" width="6" style="1" customWidth="1"/>
    <col min="7940" max="7940" width="6.7109375" style="1" customWidth="1"/>
    <col min="7941" max="7941" width="0" style="1" hidden="1" customWidth="1"/>
    <col min="7942" max="7942" width="10" style="1" customWidth="1"/>
    <col min="7943" max="7943" width="12.7109375" style="1" customWidth="1"/>
    <col min="7944" max="7969" width="0" style="1" hidden="1" customWidth="1"/>
    <col min="7970" max="7970" width="18" style="1" customWidth="1"/>
    <col min="7971" max="7971" width="0" style="1" hidden="1" customWidth="1"/>
    <col min="7972" max="7972" width="18.140625" style="1" customWidth="1"/>
    <col min="7973" max="7973" width="17.42578125" style="1" customWidth="1"/>
    <col min="7974" max="7976" width="0" style="1" hidden="1" customWidth="1"/>
    <col min="7977" max="7977" width="20.42578125" style="1" customWidth="1"/>
    <col min="7978" max="7978" width="19.42578125" style="1" customWidth="1"/>
    <col min="7979" max="7984" width="0" style="1" hidden="1" customWidth="1"/>
    <col min="7985" max="7985" width="16.28515625" style="1" customWidth="1"/>
    <col min="7986" max="7987" width="14.7109375" style="1" customWidth="1"/>
    <col min="7988" max="7988" width="20.140625" style="1" customWidth="1"/>
    <col min="7989" max="7989" width="11" style="1" customWidth="1"/>
    <col min="7990" max="8003" width="14.7109375" style="1" customWidth="1"/>
    <col min="8004" max="8004" width="18" style="1" customWidth="1"/>
    <col min="8005" max="8005" width="11.7109375" style="1" customWidth="1"/>
    <col min="8006" max="8006" width="23.5703125" style="1" customWidth="1"/>
    <col min="8007" max="8007" width="3.28515625" style="1" customWidth="1"/>
    <col min="8008" max="8008" width="14.28515625" style="1" customWidth="1"/>
    <col min="8009" max="8009" width="14.5703125" style="1" customWidth="1"/>
    <col min="8010" max="8010" width="3.42578125" style="1" customWidth="1"/>
    <col min="8011" max="8011" width="16.7109375" style="1" customWidth="1"/>
    <col min="8012" max="8013" width="9.140625" style="1" customWidth="1"/>
    <col min="8014" max="8014" width="10.140625" style="1" customWidth="1"/>
    <col min="8015" max="8015" width="9.140625" style="1" customWidth="1"/>
    <col min="8016" max="8016" width="14.28515625" style="1" customWidth="1"/>
    <col min="8017" max="8017" width="9.5703125" style="1" customWidth="1"/>
    <col min="8018" max="8018" width="11.28515625" style="1" customWidth="1"/>
    <col min="8019" max="8019" width="8.42578125" style="1" customWidth="1"/>
    <col min="8020" max="8020" width="8.5703125" style="1" customWidth="1"/>
    <col min="8021" max="8021" width="10.85546875" style="1" customWidth="1"/>
    <col min="8022" max="8033" width="9" style="1" customWidth="1"/>
    <col min="8034" max="8034" width="20" style="1" customWidth="1"/>
    <col min="8035" max="8035" width="17.85546875" style="1" customWidth="1"/>
    <col min="8036" max="8036" width="22.42578125" style="1" customWidth="1"/>
    <col min="8037" max="8037" width="9" style="1"/>
    <col min="8038" max="8038" width="17.85546875" style="1" bestFit="1" customWidth="1"/>
    <col min="8039" max="8039" width="17.42578125" style="1" customWidth="1"/>
    <col min="8040" max="8040" width="17.5703125" style="1" customWidth="1"/>
    <col min="8041" max="8041" width="17.7109375" style="1" customWidth="1"/>
    <col min="8042" max="8192" width="9" style="1"/>
    <col min="8193" max="8194" width="0" style="1" hidden="1" customWidth="1"/>
    <col min="8195" max="8195" width="6" style="1" customWidth="1"/>
    <col min="8196" max="8196" width="6.7109375" style="1" customWidth="1"/>
    <col min="8197" max="8197" width="0" style="1" hidden="1" customWidth="1"/>
    <col min="8198" max="8198" width="10" style="1" customWidth="1"/>
    <col min="8199" max="8199" width="12.7109375" style="1" customWidth="1"/>
    <col min="8200" max="8225" width="0" style="1" hidden="1" customWidth="1"/>
    <col min="8226" max="8226" width="18" style="1" customWidth="1"/>
    <col min="8227" max="8227" width="0" style="1" hidden="1" customWidth="1"/>
    <col min="8228" max="8228" width="18.140625" style="1" customWidth="1"/>
    <col min="8229" max="8229" width="17.42578125" style="1" customWidth="1"/>
    <col min="8230" max="8232" width="0" style="1" hidden="1" customWidth="1"/>
    <col min="8233" max="8233" width="20.42578125" style="1" customWidth="1"/>
    <col min="8234" max="8234" width="19.42578125" style="1" customWidth="1"/>
    <col min="8235" max="8240" width="0" style="1" hidden="1" customWidth="1"/>
    <col min="8241" max="8241" width="16.28515625" style="1" customWidth="1"/>
    <col min="8242" max="8243" width="14.7109375" style="1" customWidth="1"/>
    <col min="8244" max="8244" width="20.140625" style="1" customWidth="1"/>
    <col min="8245" max="8245" width="11" style="1" customWidth="1"/>
    <col min="8246" max="8259" width="14.7109375" style="1" customWidth="1"/>
    <col min="8260" max="8260" width="18" style="1" customWidth="1"/>
    <col min="8261" max="8261" width="11.7109375" style="1" customWidth="1"/>
    <col min="8262" max="8262" width="23.5703125" style="1" customWidth="1"/>
    <col min="8263" max="8263" width="3.28515625" style="1" customWidth="1"/>
    <col min="8264" max="8264" width="14.28515625" style="1" customWidth="1"/>
    <col min="8265" max="8265" width="14.5703125" style="1" customWidth="1"/>
    <col min="8266" max="8266" width="3.42578125" style="1" customWidth="1"/>
    <col min="8267" max="8267" width="16.7109375" style="1" customWidth="1"/>
    <col min="8268" max="8269" width="9.140625" style="1" customWidth="1"/>
    <col min="8270" max="8270" width="10.140625" style="1" customWidth="1"/>
    <col min="8271" max="8271" width="9.140625" style="1" customWidth="1"/>
    <col min="8272" max="8272" width="14.28515625" style="1" customWidth="1"/>
    <col min="8273" max="8273" width="9.5703125" style="1" customWidth="1"/>
    <col min="8274" max="8274" width="11.28515625" style="1" customWidth="1"/>
    <col min="8275" max="8275" width="8.42578125" style="1" customWidth="1"/>
    <col min="8276" max="8276" width="8.5703125" style="1" customWidth="1"/>
    <col min="8277" max="8277" width="10.85546875" style="1" customWidth="1"/>
    <col min="8278" max="8289" width="9" style="1" customWidth="1"/>
    <col min="8290" max="8290" width="20" style="1" customWidth="1"/>
    <col min="8291" max="8291" width="17.85546875" style="1" customWidth="1"/>
    <col min="8292" max="8292" width="22.42578125" style="1" customWidth="1"/>
    <col min="8293" max="8293" width="9" style="1"/>
    <col min="8294" max="8294" width="17.85546875" style="1" bestFit="1" customWidth="1"/>
    <col min="8295" max="8295" width="17.42578125" style="1" customWidth="1"/>
    <col min="8296" max="8296" width="17.5703125" style="1" customWidth="1"/>
    <col min="8297" max="8297" width="17.7109375" style="1" customWidth="1"/>
    <col min="8298" max="8448" width="9" style="1"/>
    <col min="8449" max="8450" width="0" style="1" hidden="1" customWidth="1"/>
    <col min="8451" max="8451" width="6" style="1" customWidth="1"/>
    <col min="8452" max="8452" width="6.7109375" style="1" customWidth="1"/>
    <col min="8453" max="8453" width="0" style="1" hidden="1" customWidth="1"/>
    <col min="8454" max="8454" width="10" style="1" customWidth="1"/>
    <col min="8455" max="8455" width="12.7109375" style="1" customWidth="1"/>
    <col min="8456" max="8481" width="0" style="1" hidden="1" customWidth="1"/>
    <col min="8482" max="8482" width="18" style="1" customWidth="1"/>
    <col min="8483" max="8483" width="0" style="1" hidden="1" customWidth="1"/>
    <col min="8484" max="8484" width="18.140625" style="1" customWidth="1"/>
    <col min="8485" max="8485" width="17.42578125" style="1" customWidth="1"/>
    <col min="8486" max="8488" width="0" style="1" hidden="1" customWidth="1"/>
    <col min="8489" max="8489" width="20.42578125" style="1" customWidth="1"/>
    <col min="8490" max="8490" width="19.42578125" style="1" customWidth="1"/>
    <col min="8491" max="8496" width="0" style="1" hidden="1" customWidth="1"/>
    <col min="8497" max="8497" width="16.28515625" style="1" customWidth="1"/>
    <col min="8498" max="8499" width="14.7109375" style="1" customWidth="1"/>
    <col min="8500" max="8500" width="20.140625" style="1" customWidth="1"/>
    <col min="8501" max="8501" width="11" style="1" customWidth="1"/>
    <col min="8502" max="8515" width="14.7109375" style="1" customWidth="1"/>
    <col min="8516" max="8516" width="18" style="1" customWidth="1"/>
    <col min="8517" max="8517" width="11.7109375" style="1" customWidth="1"/>
    <col min="8518" max="8518" width="23.5703125" style="1" customWidth="1"/>
    <col min="8519" max="8519" width="3.28515625" style="1" customWidth="1"/>
    <col min="8520" max="8520" width="14.28515625" style="1" customWidth="1"/>
    <col min="8521" max="8521" width="14.5703125" style="1" customWidth="1"/>
    <col min="8522" max="8522" width="3.42578125" style="1" customWidth="1"/>
    <col min="8523" max="8523" width="16.7109375" style="1" customWidth="1"/>
    <col min="8524" max="8525" width="9.140625" style="1" customWidth="1"/>
    <col min="8526" max="8526" width="10.140625" style="1" customWidth="1"/>
    <col min="8527" max="8527" width="9.140625" style="1" customWidth="1"/>
    <col min="8528" max="8528" width="14.28515625" style="1" customWidth="1"/>
    <col min="8529" max="8529" width="9.5703125" style="1" customWidth="1"/>
    <col min="8530" max="8530" width="11.28515625" style="1" customWidth="1"/>
    <col min="8531" max="8531" width="8.42578125" style="1" customWidth="1"/>
    <col min="8532" max="8532" width="8.5703125" style="1" customWidth="1"/>
    <col min="8533" max="8533" width="10.85546875" style="1" customWidth="1"/>
    <col min="8534" max="8545" width="9" style="1" customWidth="1"/>
    <col min="8546" max="8546" width="20" style="1" customWidth="1"/>
    <col min="8547" max="8547" width="17.85546875" style="1" customWidth="1"/>
    <col min="8548" max="8548" width="22.42578125" style="1" customWidth="1"/>
    <col min="8549" max="8549" width="9" style="1"/>
    <col min="8550" max="8550" width="17.85546875" style="1" bestFit="1" customWidth="1"/>
    <col min="8551" max="8551" width="17.42578125" style="1" customWidth="1"/>
    <col min="8552" max="8552" width="17.5703125" style="1" customWidth="1"/>
    <col min="8553" max="8553" width="17.7109375" style="1" customWidth="1"/>
    <col min="8554" max="8704" width="9" style="1"/>
    <col min="8705" max="8706" width="0" style="1" hidden="1" customWidth="1"/>
    <col min="8707" max="8707" width="6" style="1" customWidth="1"/>
    <col min="8708" max="8708" width="6.7109375" style="1" customWidth="1"/>
    <col min="8709" max="8709" width="0" style="1" hidden="1" customWidth="1"/>
    <col min="8710" max="8710" width="10" style="1" customWidth="1"/>
    <col min="8711" max="8711" width="12.7109375" style="1" customWidth="1"/>
    <col min="8712" max="8737" width="0" style="1" hidden="1" customWidth="1"/>
    <col min="8738" max="8738" width="18" style="1" customWidth="1"/>
    <col min="8739" max="8739" width="0" style="1" hidden="1" customWidth="1"/>
    <col min="8740" max="8740" width="18.140625" style="1" customWidth="1"/>
    <col min="8741" max="8741" width="17.42578125" style="1" customWidth="1"/>
    <col min="8742" max="8744" width="0" style="1" hidden="1" customWidth="1"/>
    <col min="8745" max="8745" width="20.42578125" style="1" customWidth="1"/>
    <col min="8746" max="8746" width="19.42578125" style="1" customWidth="1"/>
    <col min="8747" max="8752" width="0" style="1" hidden="1" customWidth="1"/>
    <col min="8753" max="8753" width="16.28515625" style="1" customWidth="1"/>
    <col min="8754" max="8755" width="14.7109375" style="1" customWidth="1"/>
    <col min="8756" max="8756" width="20.140625" style="1" customWidth="1"/>
    <col min="8757" max="8757" width="11" style="1" customWidth="1"/>
    <col min="8758" max="8771" width="14.7109375" style="1" customWidth="1"/>
    <col min="8772" max="8772" width="18" style="1" customWidth="1"/>
    <col min="8773" max="8773" width="11.7109375" style="1" customWidth="1"/>
    <col min="8774" max="8774" width="23.5703125" style="1" customWidth="1"/>
    <col min="8775" max="8775" width="3.28515625" style="1" customWidth="1"/>
    <col min="8776" max="8776" width="14.28515625" style="1" customWidth="1"/>
    <col min="8777" max="8777" width="14.5703125" style="1" customWidth="1"/>
    <col min="8778" max="8778" width="3.42578125" style="1" customWidth="1"/>
    <col min="8779" max="8779" width="16.7109375" style="1" customWidth="1"/>
    <col min="8780" max="8781" width="9.140625" style="1" customWidth="1"/>
    <col min="8782" max="8782" width="10.140625" style="1" customWidth="1"/>
    <col min="8783" max="8783" width="9.140625" style="1" customWidth="1"/>
    <col min="8784" max="8784" width="14.28515625" style="1" customWidth="1"/>
    <col min="8785" max="8785" width="9.5703125" style="1" customWidth="1"/>
    <col min="8786" max="8786" width="11.28515625" style="1" customWidth="1"/>
    <col min="8787" max="8787" width="8.42578125" style="1" customWidth="1"/>
    <col min="8788" max="8788" width="8.5703125" style="1" customWidth="1"/>
    <col min="8789" max="8789" width="10.85546875" style="1" customWidth="1"/>
    <col min="8790" max="8801" width="9" style="1" customWidth="1"/>
    <col min="8802" max="8802" width="20" style="1" customWidth="1"/>
    <col min="8803" max="8803" width="17.85546875" style="1" customWidth="1"/>
    <col min="8804" max="8804" width="22.42578125" style="1" customWidth="1"/>
    <col min="8805" max="8805" width="9" style="1"/>
    <col min="8806" max="8806" width="17.85546875" style="1" bestFit="1" customWidth="1"/>
    <col min="8807" max="8807" width="17.42578125" style="1" customWidth="1"/>
    <col min="8808" max="8808" width="17.5703125" style="1" customWidth="1"/>
    <col min="8809" max="8809" width="17.7109375" style="1" customWidth="1"/>
    <col min="8810" max="8960" width="9" style="1"/>
    <col min="8961" max="8962" width="0" style="1" hidden="1" customWidth="1"/>
    <col min="8963" max="8963" width="6" style="1" customWidth="1"/>
    <col min="8964" max="8964" width="6.7109375" style="1" customWidth="1"/>
    <col min="8965" max="8965" width="0" style="1" hidden="1" customWidth="1"/>
    <col min="8966" max="8966" width="10" style="1" customWidth="1"/>
    <col min="8967" max="8967" width="12.7109375" style="1" customWidth="1"/>
    <col min="8968" max="8993" width="0" style="1" hidden="1" customWidth="1"/>
    <col min="8994" max="8994" width="18" style="1" customWidth="1"/>
    <col min="8995" max="8995" width="0" style="1" hidden="1" customWidth="1"/>
    <col min="8996" max="8996" width="18.140625" style="1" customWidth="1"/>
    <col min="8997" max="8997" width="17.42578125" style="1" customWidth="1"/>
    <col min="8998" max="9000" width="0" style="1" hidden="1" customWidth="1"/>
    <col min="9001" max="9001" width="20.42578125" style="1" customWidth="1"/>
    <col min="9002" max="9002" width="19.42578125" style="1" customWidth="1"/>
    <col min="9003" max="9008" width="0" style="1" hidden="1" customWidth="1"/>
    <col min="9009" max="9009" width="16.28515625" style="1" customWidth="1"/>
    <col min="9010" max="9011" width="14.7109375" style="1" customWidth="1"/>
    <col min="9012" max="9012" width="20.140625" style="1" customWidth="1"/>
    <col min="9013" max="9013" width="11" style="1" customWidth="1"/>
    <col min="9014" max="9027" width="14.7109375" style="1" customWidth="1"/>
    <col min="9028" max="9028" width="18" style="1" customWidth="1"/>
    <col min="9029" max="9029" width="11.7109375" style="1" customWidth="1"/>
    <col min="9030" max="9030" width="23.5703125" style="1" customWidth="1"/>
    <col min="9031" max="9031" width="3.28515625" style="1" customWidth="1"/>
    <col min="9032" max="9032" width="14.28515625" style="1" customWidth="1"/>
    <col min="9033" max="9033" width="14.5703125" style="1" customWidth="1"/>
    <col min="9034" max="9034" width="3.42578125" style="1" customWidth="1"/>
    <col min="9035" max="9035" width="16.7109375" style="1" customWidth="1"/>
    <col min="9036" max="9037" width="9.140625" style="1" customWidth="1"/>
    <col min="9038" max="9038" width="10.140625" style="1" customWidth="1"/>
    <col min="9039" max="9039" width="9.140625" style="1" customWidth="1"/>
    <col min="9040" max="9040" width="14.28515625" style="1" customWidth="1"/>
    <col min="9041" max="9041" width="9.5703125" style="1" customWidth="1"/>
    <col min="9042" max="9042" width="11.28515625" style="1" customWidth="1"/>
    <col min="9043" max="9043" width="8.42578125" style="1" customWidth="1"/>
    <col min="9044" max="9044" width="8.5703125" style="1" customWidth="1"/>
    <col min="9045" max="9045" width="10.85546875" style="1" customWidth="1"/>
    <col min="9046" max="9057" width="9" style="1" customWidth="1"/>
    <col min="9058" max="9058" width="20" style="1" customWidth="1"/>
    <col min="9059" max="9059" width="17.85546875" style="1" customWidth="1"/>
    <col min="9060" max="9060" width="22.42578125" style="1" customWidth="1"/>
    <col min="9061" max="9061" width="9" style="1"/>
    <col min="9062" max="9062" width="17.85546875" style="1" bestFit="1" customWidth="1"/>
    <col min="9063" max="9063" width="17.42578125" style="1" customWidth="1"/>
    <col min="9064" max="9064" width="17.5703125" style="1" customWidth="1"/>
    <col min="9065" max="9065" width="17.7109375" style="1" customWidth="1"/>
    <col min="9066" max="9216" width="9" style="1"/>
    <col min="9217" max="9218" width="0" style="1" hidden="1" customWidth="1"/>
    <col min="9219" max="9219" width="6" style="1" customWidth="1"/>
    <col min="9220" max="9220" width="6.7109375" style="1" customWidth="1"/>
    <col min="9221" max="9221" width="0" style="1" hidden="1" customWidth="1"/>
    <col min="9222" max="9222" width="10" style="1" customWidth="1"/>
    <col min="9223" max="9223" width="12.7109375" style="1" customWidth="1"/>
    <col min="9224" max="9249" width="0" style="1" hidden="1" customWidth="1"/>
    <col min="9250" max="9250" width="18" style="1" customWidth="1"/>
    <col min="9251" max="9251" width="0" style="1" hidden="1" customWidth="1"/>
    <col min="9252" max="9252" width="18.140625" style="1" customWidth="1"/>
    <col min="9253" max="9253" width="17.42578125" style="1" customWidth="1"/>
    <col min="9254" max="9256" width="0" style="1" hidden="1" customWidth="1"/>
    <col min="9257" max="9257" width="20.42578125" style="1" customWidth="1"/>
    <col min="9258" max="9258" width="19.42578125" style="1" customWidth="1"/>
    <col min="9259" max="9264" width="0" style="1" hidden="1" customWidth="1"/>
    <col min="9265" max="9265" width="16.28515625" style="1" customWidth="1"/>
    <col min="9266" max="9267" width="14.7109375" style="1" customWidth="1"/>
    <col min="9268" max="9268" width="20.140625" style="1" customWidth="1"/>
    <col min="9269" max="9269" width="11" style="1" customWidth="1"/>
    <col min="9270" max="9283" width="14.7109375" style="1" customWidth="1"/>
    <col min="9284" max="9284" width="18" style="1" customWidth="1"/>
    <col min="9285" max="9285" width="11.7109375" style="1" customWidth="1"/>
    <col min="9286" max="9286" width="23.5703125" style="1" customWidth="1"/>
    <col min="9287" max="9287" width="3.28515625" style="1" customWidth="1"/>
    <col min="9288" max="9288" width="14.28515625" style="1" customWidth="1"/>
    <col min="9289" max="9289" width="14.5703125" style="1" customWidth="1"/>
    <col min="9290" max="9290" width="3.42578125" style="1" customWidth="1"/>
    <col min="9291" max="9291" width="16.7109375" style="1" customWidth="1"/>
    <col min="9292" max="9293" width="9.140625" style="1" customWidth="1"/>
    <col min="9294" max="9294" width="10.140625" style="1" customWidth="1"/>
    <col min="9295" max="9295" width="9.140625" style="1" customWidth="1"/>
    <col min="9296" max="9296" width="14.28515625" style="1" customWidth="1"/>
    <col min="9297" max="9297" width="9.5703125" style="1" customWidth="1"/>
    <col min="9298" max="9298" width="11.28515625" style="1" customWidth="1"/>
    <col min="9299" max="9299" width="8.42578125" style="1" customWidth="1"/>
    <col min="9300" max="9300" width="8.5703125" style="1" customWidth="1"/>
    <col min="9301" max="9301" width="10.85546875" style="1" customWidth="1"/>
    <col min="9302" max="9313" width="9" style="1" customWidth="1"/>
    <col min="9314" max="9314" width="20" style="1" customWidth="1"/>
    <col min="9315" max="9315" width="17.85546875" style="1" customWidth="1"/>
    <col min="9316" max="9316" width="22.42578125" style="1" customWidth="1"/>
    <col min="9317" max="9317" width="9" style="1"/>
    <col min="9318" max="9318" width="17.85546875" style="1" bestFit="1" customWidth="1"/>
    <col min="9319" max="9319" width="17.42578125" style="1" customWidth="1"/>
    <col min="9320" max="9320" width="17.5703125" style="1" customWidth="1"/>
    <col min="9321" max="9321" width="17.7109375" style="1" customWidth="1"/>
    <col min="9322" max="9472" width="9" style="1"/>
    <col min="9473" max="9474" width="0" style="1" hidden="1" customWidth="1"/>
    <col min="9475" max="9475" width="6" style="1" customWidth="1"/>
    <col min="9476" max="9476" width="6.7109375" style="1" customWidth="1"/>
    <col min="9477" max="9477" width="0" style="1" hidden="1" customWidth="1"/>
    <col min="9478" max="9478" width="10" style="1" customWidth="1"/>
    <col min="9479" max="9479" width="12.7109375" style="1" customWidth="1"/>
    <col min="9480" max="9505" width="0" style="1" hidden="1" customWidth="1"/>
    <col min="9506" max="9506" width="18" style="1" customWidth="1"/>
    <col min="9507" max="9507" width="0" style="1" hidden="1" customWidth="1"/>
    <col min="9508" max="9508" width="18.140625" style="1" customWidth="1"/>
    <col min="9509" max="9509" width="17.42578125" style="1" customWidth="1"/>
    <col min="9510" max="9512" width="0" style="1" hidden="1" customWidth="1"/>
    <col min="9513" max="9513" width="20.42578125" style="1" customWidth="1"/>
    <col min="9514" max="9514" width="19.42578125" style="1" customWidth="1"/>
    <col min="9515" max="9520" width="0" style="1" hidden="1" customWidth="1"/>
    <col min="9521" max="9521" width="16.28515625" style="1" customWidth="1"/>
    <col min="9522" max="9523" width="14.7109375" style="1" customWidth="1"/>
    <col min="9524" max="9524" width="20.140625" style="1" customWidth="1"/>
    <col min="9525" max="9525" width="11" style="1" customWidth="1"/>
    <col min="9526" max="9539" width="14.7109375" style="1" customWidth="1"/>
    <col min="9540" max="9540" width="18" style="1" customWidth="1"/>
    <col min="9541" max="9541" width="11.7109375" style="1" customWidth="1"/>
    <col min="9542" max="9542" width="23.5703125" style="1" customWidth="1"/>
    <col min="9543" max="9543" width="3.28515625" style="1" customWidth="1"/>
    <col min="9544" max="9544" width="14.28515625" style="1" customWidth="1"/>
    <col min="9545" max="9545" width="14.5703125" style="1" customWidth="1"/>
    <col min="9546" max="9546" width="3.42578125" style="1" customWidth="1"/>
    <col min="9547" max="9547" width="16.7109375" style="1" customWidth="1"/>
    <col min="9548" max="9549" width="9.140625" style="1" customWidth="1"/>
    <col min="9550" max="9550" width="10.140625" style="1" customWidth="1"/>
    <col min="9551" max="9551" width="9.140625" style="1" customWidth="1"/>
    <col min="9552" max="9552" width="14.28515625" style="1" customWidth="1"/>
    <col min="9553" max="9553" width="9.5703125" style="1" customWidth="1"/>
    <col min="9554" max="9554" width="11.28515625" style="1" customWidth="1"/>
    <col min="9555" max="9555" width="8.42578125" style="1" customWidth="1"/>
    <col min="9556" max="9556" width="8.5703125" style="1" customWidth="1"/>
    <col min="9557" max="9557" width="10.85546875" style="1" customWidth="1"/>
    <col min="9558" max="9569" width="9" style="1" customWidth="1"/>
    <col min="9570" max="9570" width="20" style="1" customWidth="1"/>
    <col min="9571" max="9571" width="17.85546875" style="1" customWidth="1"/>
    <col min="9572" max="9572" width="22.42578125" style="1" customWidth="1"/>
    <col min="9573" max="9573" width="9" style="1"/>
    <col min="9574" max="9574" width="17.85546875" style="1" bestFit="1" customWidth="1"/>
    <col min="9575" max="9575" width="17.42578125" style="1" customWidth="1"/>
    <col min="9576" max="9576" width="17.5703125" style="1" customWidth="1"/>
    <col min="9577" max="9577" width="17.7109375" style="1" customWidth="1"/>
    <col min="9578" max="9728" width="9" style="1"/>
    <col min="9729" max="9730" width="0" style="1" hidden="1" customWidth="1"/>
    <col min="9731" max="9731" width="6" style="1" customWidth="1"/>
    <col min="9732" max="9732" width="6.7109375" style="1" customWidth="1"/>
    <col min="9733" max="9733" width="0" style="1" hidden="1" customWidth="1"/>
    <col min="9734" max="9734" width="10" style="1" customWidth="1"/>
    <col min="9735" max="9735" width="12.7109375" style="1" customWidth="1"/>
    <col min="9736" max="9761" width="0" style="1" hidden="1" customWidth="1"/>
    <col min="9762" max="9762" width="18" style="1" customWidth="1"/>
    <col min="9763" max="9763" width="0" style="1" hidden="1" customWidth="1"/>
    <col min="9764" max="9764" width="18.140625" style="1" customWidth="1"/>
    <col min="9765" max="9765" width="17.42578125" style="1" customWidth="1"/>
    <col min="9766" max="9768" width="0" style="1" hidden="1" customWidth="1"/>
    <col min="9769" max="9769" width="20.42578125" style="1" customWidth="1"/>
    <col min="9770" max="9770" width="19.42578125" style="1" customWidth="1"/>
    <col min="9771" max="9776" width="0" style="1" hidden="1" customWidth="1"/>
    <col min="9777" max="9777" width="16.28515625" style="1" customWidth="1"/>
    <col min="9778" max="9779" width="14.7109375" style="1" customWidth="1"/>
    <col min="9780" max="9780" width="20.140625" style="1" customWidth="1"/>
    <col min="9781" max="9781" width="11" style="1" customWidth="1"/>
    <col min="9782" max="9795" width="14.7109375" style="1" customWidth="1"/>
    <col min="9796" max="9796" width="18" style="1" customWidth="1"/>
    <col min="9797" max="9797" width="11.7109375" style="1" customWidth="1"/>
    <col min="9798" max="9798" width="23.5703125" style="1" customWidth="1"/>
    <col min="9799" max="9799" width="3.28515625" style="1" customWidth="1"/>
    <col min="9800" max="9800" width="14.28515625" style="1" customWidth="1"/>
    <col min="9801" max="9801" width="14.5703125" style="1" customWidth="1"/>
    <col min="9802" max="9802" width="3.42578125" style="1" customWidth="1"/>
    <col min="9803" max="9803" width="16.7109375" style="1" customWidth="1"/>
    <col min="9804" max="9805" width="9.140625" style="1" customWidth="1"/>
    <col min="9806" max="9806" width="10.140625" style="1" customWidth="1"/>
    <col min="9807" max="9807" width="9.140625" style="1" customWidth="1"/>
    <col min="9808" max="9808" width="14.28515625" style="1" customWidth="1"/>
    <col min="9809" max="9809" width="9.5703125" style="1" customWidth="1"/>
    <col min="9810" max="9810" width="11.28515625" style="1" customWidth="1"/>
    <col min="9811" max="9811" width="8.42578125" style="1" customWidth="1"/>
    <col min="9812" max="9812" width="8.5703125" style="1" customWidth="1"/>
    <col min="9813" max="9813" width="10.85546875" style="1" customWidth="1"/>
    <col min="9814" max="9825" width="9" style="1" customWidth="1"/>
    <col min="9826" max="9826" width="20" style="1" customWidth="1"/>
    <col min="9827" max="9827" width="17.85546875" style="1" customWidth="1"/>
    <col min="9828" max="9828" width="22.42578125" style="1" customWidth="1"/>
    <col min="9829" max="9829" width="9" style="1"/>
    <col min="9830" max="9830" width="17.85546875" style="1" bestFit="1" customWidth="1"/>
    <col min="9831" max="9831" width="17.42578125" style="1" customWidth="1"/>
    <col min="9832" max="9832" width="17.5703125" style="1" customWidth="1"/>
    <col min="9833" max="9833" width="17.7109375" style="1" customWidth="1"/>
    <col min="9834" max="9984" width="9" style="1"/>
    <col min="9985" max="9986" width="0" style="1" hidden="1" customWidth="1"/>
    <col min="9987" max="9987" width="6" style="1" customWidth="1"/>
    <col min="9988" max="9988" width="6.7109375" style="1" customWidth="1"/>
    <col min="9989" max="9989" width="0" style="1" hidden="1" customWidth="1"/>
    <col min="9990" max="9990" width="10" style="1" customWidth="1"/>
    <col min="9991" max="9991" width="12.7109375" style="1" customWidth="1"/>
    <col min="9992" max="10017" width="0" style="1" hidden="1" customWidth="1"/>
    <col min="10018" max="10018" width="18" style="1" customWidth="1"/>
    <col min="10019" max="10019" width="0" style="1" hidden="1" customWidth="1"/>
    <col min="10020" max="10020" width="18.140625" style="1" customWidth="1"/>
    <col min="10021" max="10021" width="17.42578125" style="1" customWidth="1"/>
    <col min="10022" max="10024" width="0" style="1" hidden="1" customWidth="1"/>
    <col min="10025" max="10025" width="20.42578125" style="1" customWidth="1"/>
    <col min="10026" max="10026" width="19.42578125" style="1" customWidth="1"/>
    <col min="10027" max="10032" width="0" style="1" hidden="1" customWidth="1"/>
    <col min="10033" max="10033" width="16.28515625" style="1" customWidth="1"/>
    <col min="10034" max="10035" width="14.7109375" style="1" customWidth="1"/>
    <col min="10036" max="10036" width="20.140625" style="1" customWidth="1"/>
    <col min="10037" max="10037" width="11" style="1" customWidth="1"/>
    <col min="10038" max="10051" width="14.7109375" style="1" customWidth="1"/>
    <col min="10052" max="10052" width="18" style="1" customWidth="1"/>
    <col min="10053" max="10053" width="11.7109375" style="1" customWidth="1"/>
    <col min="10054" max="10054" width="23.5703125" style="1" customWidth="1"/>
    <col min="10055" max="10055" width="3.28515625" style="1" customWidth="1"/>
    <col min="10056" max="10056" width="14.28515625" style="1" customWidth="1"/>
    <col min="10057" max="10057" width="14.5703125" style="1" customWidth="1"/>
    <col min="10058" max="10058" width="3.42578125" style="1" customWidth="1"/>
    <col min="10059" max="10059" width="16.7109375" style="1" customWidth="1"/>
    <col min="10060" max="10061" width="9.140625" style="1" customWidth="1"/>
    <col min="10062" max="10062" width="10.140625" style="1" customWidth="1"/>
    <col min="10063" max="10063" width="9.140625" style="1" customWidth="1"/>
    <col min="10064" max="10064" width="14.28515625" style="1" customWidth="1"/>
    <col min="10065" max="10065" width="9.5703125" style="1" customWidth="1"/>
    <col min="10066" max="10066" width="11.28515625" style="1" customWidth="1"/>
    <col min="10067" max="10067" width="8.42578125" style="1" customWidth="1"/>
    <col min="10068" max="10068" width="8.5703125" style="1" customWidth="1"/>
    <col min="10069" max="10069" width="10.85546875" style="1" customWidth="1"/>
    <col min="10070" max="10081" width="9" style="1" customWidth="1"/>
    <col min="10082" max="10082" width="20" style="1" customWidth="1"/>
    <col min="10083" max="10083" width="17.85546875" style="1" customWidth="1"/>
    <col min="10084" max="10084" width="22.42578125" style="1" customWidth="1"/>
    <col min="10085" max="10085" width="9" style="1"/>
    <col min="10086" max="10086" width="17.85546875" style="1" bestFit="1" customWidth="1"/>
    <col min="10087" max="10087" width="17.42578125" style="1" customWidth="1"/>
    <col min="10088" max="10088" width="17.5703125" style="1" customWidth="1"/>
    <col min="10089" max="10089" width="17.7109375" style="1" customWidth="1"/>
    <col min="10090" max="10240" width="9" style="1"/>
    <col min="10241" max="10242" width="0" style="1" hidden="1" customWidth="1"/>
    <col min="10243" max="10243" width="6" style="1" customWidth="1"/>
    <col min="10244" max="10244" width="6.7109375" style="1" customWidth="1"/>
    <col min="10245" max="10245" width="0" style="1" hidden="1" customWidth="1"/>
    <col min="10246" max="10246" width="10" style="1" customWidth="1"/>
    <col min="10247" max="10247" width="12.7109375" style="1" customWidth="1"/>
    <col min="10248" max="10273" width="0" style="1" hidden="1" customWidth="1"/>
    <col min="10274" max="10274" width="18" style="1" customWidth="1"/>
    <col min="10275" max="10275" width="0" style="1" hidden="1" customWidth="1"/>
    <col min="10276" max="10276" width="18.140625" style="1" customWidth="1"/>
    <col min="10277" max="10277" width="17.42578125" style="1" customWidth="1"/>
    <col min="10278" max="10280" width="0" style="1" hidden="1" customWidth="1"/>
    <col min="10281" max="10281" width="20.42578125" style="1" customWidth="1"/>
    <col min="10282" max="10282" width="19.42578125" style="1" customWidth="1"/>
    <col min="10283" max="10288" width="0" style="1" hidden="1" customWidth="1"/>
    <col min="10289" max="10289" width="16.28515625" style="1" customWidth="1"/>
    <col min="10290" max="10291" width="14.7109375" style="1" customWidth="1"/>
    <col min="10292" max="10292" width="20.140625" style="1" customWidth="1"/>
    <col min="10293" max="10293" width="11" style="1" customWidth="1"/>
    <col min="10294" max="10307" width="14.7109375" style="1" customWidth="1"/>
    <col min="10308" max="10308" width="18" style="1" customWidth="1"/>
    <col min="10309" max="10309" width="11.7109375" style="1" customWidth="1"/>
    <col min="10310" max="10310" width="23.5703125" style="1" customWidth="1"/>
    <col min="10311" max="10311" width="3.28515625" style="1" customWidth="1"/>
    <col min="10312" max="10312" width="14.28515625" style="1" customWidth="1"/>
    <col min="10313" max="10313" width="14.5703125" style="1" customWidth="1"/>
    <col min="10314" max="10314" width="3.42578125" style="1" customWidth="1"/>
    <col min="10315" max="10315" width="16.7109375" style="1" customWidth="1"/>
    <col min="10316" max="10317" width="9.140625" style="1" customWidth="1"/>
    <col min="10318" max="10318" width="10.140625" style="1" customWidth="1"/>
    <col min="10319" max="10319" width="9.140625" style="1" customWidth="1"/>
    <col min="10320" max="10320" width="14.28515625" style="1" customWidth="1"/>
    <col min="10321" max="10321" width="9.5703125" style="1" customWidth="1"/>
    <col min="10322" max="10322" width="11.28515625" style="1" customWidth="1"/>
    <col min="10323" max="10323" width="8.42578125" style="1" customWidth="1"/>
    <col min="10324" max="10324" width="8.5703125" style="1" customWidth="1"/>
    <col min="10325" max="10325" width="10.85546875" style="1" customWidth="1"/>
    <col min="10326" max="10337" width="9" style="1" customWidth="1"/>
    <col min="10338" max="10338" width="20" style="1" customWidth="1"/>
    <col min="10339" max="10339" width="17.85546875" style="1" customWidth="1"/>
    <col min="10340" max="10340" width="22.42578125" style="1" customWidth="1"/>
    <col min="10341" max="10341" width="9" style="1"/>
    <col min="10342" max="10342" width="17.85546875" style="1" bestFit="1" customWidth="1"/>
    <col min="10343" max="10343" width="17.42578125" style="1" customWidth="1"/>
    <col min="10344" max="10344" width="17.5703125" style="1" customWidth="1"/>
    <col min="10345" max="10345" width="17.7109375" style="1" customWidth="1"/>
    <col min="10346" max="10496" width="9" style="1"/>
    <col min="10497" max="10498" width="0" style="1" hidden="1" customWidth="1"/>
    <col min="10499" max="10499" width="6" style="1" customWidth="1"/>
    <col min="10500" max="10500" width="6.7109375" style="1" customWidth="1"/>
    <col min="10501" max="10501" width="0" style="1" hidden="1" customWidth="1"/>
    <col min="10502" max="10502" width="10" style="1" customWidth="1"/>
    <col min="10503" max="10503" width="12.7109375" style="1" customWidth="1"/>
    <col min="10504" max="10529" width="0" style="1" hidden="1" customWidth="1"/>
    <col min="10530" max="10530" width="18" style="1" customWidth="1"/>
    <col min="10531" max="10531" width="0" style="1" hidden="1" customWidth="1"/>
    <col min="10532" max="10532" width="18.140625" style="1" customWidth="1"/>
    <col min="10533" max="10533" width="17.42578125" style="1" customWidth="1"/>
    <col min="10534" max="10536" width="0" style="1" hidden="1" customWidth="1"/>
    <col min="10537" max="10537" width="20.42578125" style="1" customWidth="1"/>
    <col min="10538" max="10538" width="19.42578125" style="1" customWidth="1"/>
    <col min="10539" max="10544" width="0" style="1" hidden="1" customWidth="1"/>
    <col min="10545" max="10545" width="16.28515625" style="1" customWidth="1"/>
    <col min="10546" max="10547" width="14.7109375" style="1" customWidth="1"/>
    <col min="10548" max="10548" width="20.140625" style="1" customWidth="1"/>
    <col min="10549" max="10549" width="11" style="1" customWidth="1"/>
    <col min="10550" max="10563" width="14.7109375" style="1" customWidth="1"/>
    <col min="10564" max="10564" width="18" style="1" customWidth="1"/>
    <col min="10565" max="10565" width="11.7109375" style="1" customWidth="1"/>
    <col min="10566" max="10566" width="23.5703125" style="1" customWidth="1"/>
    <col min="10567" max="10567" width="3.28515625" style="1" customWidth="1"/>
    <col min="10568" max="10568" width="14.28515625" style="1" customWidth="1"/>
    <col min="10569" max="10569" width="14.5703125" style="1" customWidth="1"/>
    <col min="10570" max="10570" width="3.42578125" style="1" customWidth="1"/>
    <col min="10571" max="10571" width="16.7109375" style="1" customWidth="1"/>
    <col min="10572" max="10573" width="9.140625" style="1" customWidth="1"/>
    <col min="10574" max="10574" width="10.140625" style="1" customWidth="1"/>
    <col min="10575" max="10575" width="9.140625" style="1" customWidth="1"/>
    <col min="10576" max="10576" width="14.28515625" style="1" customWidth="1"/>
    <col min="10577" max="10577" width="9.5703125" style="1" customWidth="1"/>
    <col min="10578" max="10578" width="11.28515625" style="1" customWidth="1"/>
    <col min="10579" max="10579" width="8.42578125" style="1" customWidth="1"/>
    <col min="10580" max="10580" width="8.5703125" style="1" customWidth="1"/>
    <col min="10581" max="10581" width="10.85546875" style="1" customWidth="1"/>
    <col min="10582" max="10593" width="9" style="1" customWidth="1"/>
    <col min="10594" max="10594" width="20" style="1" customWidth="1"/>
    <col min="10595" max="10595" width="17.85546875" style="1" customWidth="1"/>
    <col min="10596" max="10596" width="22.42578125" style="1" customWidth="1"/>
    <col min="10597" max="10597" width="9" style="1"/>
    <col min="10598" max="10598" width="17.85546875" style="1" bestFit="1" customWidth="1"/>
    <col min="10599" max="10599" width="17.42578125" style="1" customWidth="1"/>
    <col min="10600" max="10600" width="17.5703125" style="1" customWidth="1"/>
    <col min="10601" max="10601" width="17.7109375" style="1" customWidth="1"/>
    <col min="10602" max="10752" width="9" style="1"/>
    <col min="10753" max="10754" width="0" style="1" hidden="1" customWidth="1"/>
    <col min="10755" max="10755" width="6" style="1" customWidth="1"/>
    <col min="10756" max="10756" width="6.7109375" style="1" customWidth="1"/>
    <col min="10757" max="10757" width="0" style="1" hidden="1" customWidth="1"/>
    <col min="10758" max="10758" width="10" style="1" customWidth="1"/>
    <col min="10759" max="10759" width="12.7109375" style="1" customWidth="1"/>
    <col min="10760" max="10785" width="0" style="1" hidden="1" customWidth="1"/>
    <col min="10786" max="10786" width="18" style="1" customWidth="1"/>
    <col min="10787" max="10787" width="0" style="1" hidden="1" customWidth="1"/>
    <col min="10788" max="10788" width="18.140625" style="1" customWidth="1"/>
    <col min="10789" max="10789" width="17.42578125" style="1" customWidth="1"/>
    <col min="10790" max="10792" width="0" style="1" hidden="1" customWidth="1"/>
    <col min="10793" max="10793" width="20.42578125" style="1" customWidth="1"/>
    <col min="10794" max="10794" width="19.42578125" style="1" customWidth="1"/>
    <col min="10795" max="10800" width="0" style="1" hidden="1" customWidth="1"/>
    <col min="10801" max="10801" width="16.28515625" style="1" customWidth="1"/>
    <col min="10802" max="10803" width="14.7109375" style="1" customWidth="1"/>
    <col min="10804" max="10804" width="20.140625" style="1" customWidth="1"/>
    <col min="10805" max="10805" width="11" style="1" customWidth="1"/>
    <col min="10806" max="10819" width="14.7109375" style="1" customWidth="1"/>
    <col min="10820" max="10820" width="18" style="1" customWidth="1"/>
    <col min="10821" max="10821" width="11.7109375" style="1" customWidth="1"/>
    <col min="10822" max="10822" width="23.5703125" style="1" customWidth="1"/>
    <col min="10823" max="10823" width="3.28515625" style="1" customWidth="1"/>
    <col min="10824" max="10824" width="14.28515625" style="1" customWidth="1"/>
    <col min="10825" max="10825" width="14.5703125" style="1" customWidth="1"/>
    <col min="10826" max="10826" width="3.42578125" style="1" customWidth="1"/>
    <col min="10827" max="10827" width="16.7109375" style="1" customWidth="1"/>
    <col min="10828" max="10829" width="9.140625" style="1" customWidth="1"/>
    <col min="10830" max="10830" width="10.140625" style="1" customWidth="1"/>
    <col min="10831" max="10831" width="9.140625" style="1" customWidth="1"/>
    <col min="10832" max="10832" width="14.28515625" style="1" customWidth="1"/>
    <col min="10833" max="10833" width="9.5703125" style="1" customWidth="1"/>
    <col min="10834" max="10834" width="11.28515625" style="1" customWidth="1"/>
    <col min="10835" max="10835" width="8.42578125" style="1" customWidth="1"/>
    <col min="10836" max="10836" width="8.5703125" style="1" customWidth="1"/>
    <col min="10837" max="10837" width="10.85546875" style="1" customWidth="1"/>
    <col min="10838" max="10849" width="9" style="1" customWidth="1"/>
    <col min="10850" max="10850" width="20" style="1" customWidth="1"/>
    <col min="10851" max="10851" width="17.85546875" style="1" customWidth="1"/>
    <col min="10852" max="10852" width="22.42578125" style="1" customWidth="1"/>
    <col min="10853" max="10853" width="9" style="1"/>
    <col min="10854" max="10854" width="17.85546875" style="1" bestFit="1" customWidth="1"/>
    <col min="10855" max="10855" width="17.42578125" style="1" customWidth="1"/>
    <col min="10856" max="10856" width="17.5703125" style="1" customWidth="1"/>
    <col min="10857" max="10857" width="17.7109375" style="1" customWidth="1"/>
    <col min="10858" max="11008" width="9" style="1"/>
    <col min="11009" max="11010" width="0" style="1" hidden="1" customWidth="1"/>
    <col min="11011" max="11011" width="6" style="1" customWidth="1"/>
    <col min="11012" max="11012" width="6.7109375" style="1" customWidth="1"/>
    <col min="11013" max="11013" width="0" style="1" hidden="1" customWidth="1"/>
    <col min="11014" max="11014" width="10" style="1" customWidth="1"/>
    <col min="11015" max="11015" width="12.7109375" style="1" customWidth="1"/>
    <col min="11016" max="11041" width="0" style="1" hidden="1" customWidth="1"/>
    <col min="11042" max="11042" width="18" style="1" customWidth="1"/>
    <col min="11043" max="11043" width="0" style="1" hidden="1" customWidth="1"/>
    <col min="11044" max="11044" width="18.140625" style="1" customWidth="1"/>
    <col min="11045" max="11045" width="17.42578125" style="1" customWidth="1"/>
    <col min="11046" max="11048" width="0" style="1" hidden="1" customWidth="1"/>
    <col min="11049" max="11049" width="20.42578125" style="1" customWidth="1"/>
    <col min="11050" max="11050" width="19.42578125" style="1" customWidth="1"/>
    <col min="11051" max="11056" width="0" style="1" hidden="1" customWidth="1"/>
    <col min="11057" max="11057" width="16.28515625" style="1" customWidth="1"/>
    <col min="11058" max="11059" width="14.7109375" style="1" customWidth="1"/>
    <col min="11060" max="11060" width="20.140625" style="1" customWidth="1"/>
    <col min="11061" max="11061" width="11" style="1" customWidth="1"/>
    <col min="11062" max="11075" width="14.7109375" style="1" customWidth="1"/>
    <col min="11076" max="11076" width="18" style="1" customWidth="1"/>
    <col min="11077" max="11077" width="11.7109375" style="1" customWidth="1"/>
    <col min="11078" max="11078" width="23.5703125" style="1" customWidth="1"/>
    <col min="11079" max="11079" width="3.28515625" style="1" customWidth="1"/>
    <col min="11080" max="11080" width="14.28515625" style="1" customWidth="1"/>
    <col min="11081" max="11081" width="14.5703125" style="1" customWidth="1"/>
    <col min="11082" max="11082" width="3.42578125" style="1" customWidth="1"/>
    <col min="11083" max="11083" width="16.7109375" style="1" customWidth="1"/>
    <col min="11084" max="11085" width="9.140625" style="1" customWidth="1"/>
    <col min="11086" max="11086" width="10.140625" style="1" customWidth="1"/>
    <col min="11087" max="11087" width="9.140625" style="1" customWidth="1"/>
    <col min="11088" max="11088" width="14.28515625" style="1" customWidth="1"/>
    <col min="11089" max="11089" width="9.5703125" style="1" customWidth="1"/>
    <col min="11090" max="11090" width="11.28515625" style="1" customWidth="1"/>
    <col min="11091" max="11091" width="8.42578125" style="1" customWidth="1"/>
    <col min="11092" max="11092" width="8.5703125" style="1" customWidth="1"/>
    <col min="11093" max="11093" width="10.85546875" style="1" customWidth="1"/>
    <col min="11094" max="11105" width="9" style="1" customWidth="1"/>
    <col min="11106" max="11106" width="20" style="1" customWidth="1"/>
    <col min="11107" max="11107" width="17.85546875" style="1" customWidth="1"/>
    <col min="11108" max="11108" width="22.42578125" style="1" customWidth="1"/>
    <col min="11109" max="11109" width="9" style="1"/>
    <col min="11110" max="11110" width="17.85546875" style="1" bestFit="1" customWidth="1"/>
    <col min="11111" max="11111" width="17.42578125" style="1" customWidth="1"/>
    <col min="11112" max="11112" width="17.5703125" style="1" customWidth="1"/>
    <col min="11113" max="11113" width="17.7109375" style="1" customWidth="1"/>
    <col min="11114" max="11264" width="9" style="1"/>
    <col min="11265" max="11266" width="0" style="1" hidden="1" customWidth="1"/>
    <col min="11267" max="11267" width="6" style="1" customWidth="1"/>
    <col min="11268" max="11268" width="6.7109375" style="1" customWidth="1"/>
    <col min="11269" max="11269" width="0" style="1" hidden="1" customWidth="1"/>
    <col min="11270" max="11270" width="10" style="1" customWidth="1"/>
    <col min="11271" max="11271" width="12.7109375" style="1" customWidth="1"/>
    <col min="11272" max="11297" width="0" style="1" hidden="1" customWidth="1"/>
    <col min="11298" max="11298" width="18" style="1" customWidth="1"/>
    <col min="11299" max="11299" width="0" style="1" hidden="1" customWidth="1"/>
    <col min="11300" max="11300" width="18.140625" style="1" customWidth="1"/>
    <col min="11301" max="11301" width="17.42578125" style="1" customWidth="1"/>
    <col min="11302" max="11304" width="0" style="1" hidden="1" customWidth="1"/>
    <col min="11305" max="11305" width="20.42578125" style="1" customWidth="1"/>
    <col min="11306" max="11306" width="19.42578125" style="1" customWidth="1"/>
    <col min="11307" max="11312" width="0" style="1" hidden="1" customWidth="1"/>
    <col min="11313" max="11313" width="16.28515625" style="1" customWidth="1"/>
    <col min="11314" max="11315" width="14.7109375" style="1" customWidth="1"/>
    <col min="11316" max="11316" width="20.140625" style="1" customWidth="1"/>
    <col min="11317" max="11317" width="11" style="1" customWidth="1"/>
    <col min="11318" max="11331" width="14.7109375" style="1" customWidth="1"/>
    <col min="11332" max="11332" width="18" style="1" customWidth="1"/>
    <col min="11333" max="11333" width="11.7109375" style="1" customWidth="1"/>
    <col min="11334" max="11334" width="23.5703125" style="1" customWidth="1"/>
    <col min="11335" max="11335" width="3.28515625" style="1" customWidth="1"/>
    <col min="11336" max="11336" width="14.28515625" style="1" customWidth="1"/>
    <col min="11337" max="11337" width="14.5703125" style="1" customWidth="1"/>
    <col min="11338" max="11338" width="3.42578125" style="1" customWidth="1"/>
    <col min="11339" max="11339" width="16.7109375" style="1" customWidth="1"/>
    <col min="11340" max="11341" width="9.140625" style="1" customWidth="1"/>
    <col min="11342" max="11342" width="10.140625" style="1" customWidth="1"/>
    <col min="11343" max="11343" width="9.140625" style="1" customWidth="1"/>
    <col min="11344" max="11344" width="14.28515625" style="1" customWidth="1"/>
    <col min="11345" max="11345" width="9.5703125" style="1" customWidth="1"/>
    <col min="11346" max="11346" width="11.28515625" style="1" customWidth="1"/>
    <col min="11347" max="11347" width="8.42578125" style="1" customWidth="1"/>
    <col min="11348" max="11348" width="8.5703125" style="1" customWidth="1"/>
    <col min="11349" max="11349" width="10.85546875" style="1" customWidth="1"/>
    <col min="11350" max="11361" width="9" style="1" customWidth="1"/>
    <col min="11362" max="11362" width="20" style="1" customWidth="1"/>
    <col min="11363" max="11363" width="17.85546875" style="1" customWidth="1"/>
    <col min="11364" max="11364" width="22.42578125" style="1" customWidth="1"/>
    <col min="11365" max="11365" width="9" style="1"/>
    <col min="11366" max="11366" width="17.85546875" style="1" bestFit="1" customWidth="1"/>
    <col min="11367" max="11367" width="17.42578125" style="1" customWidth="1"/>
    <col min="11368" max="11368" width="17.5703125" style="1" customWidth="1"/>
    <col min="11369" max="11369" width="17.7109375" style="1" customWidth="1"/>
    <col min="11370" max="11520" width="9" style="1"/>
    <col min="11521" max="11522" width="0" style="1" hidden="1" customWidth="1"/>
    <col min="11523" max="11523" width="6" style="1" customWidth="1"/>
    <col min="11524" max="11524" width="6.7109375" style="1" customWidth="1"/>
    <col min="11525" max="11525" width="0" style="1" hidden="1" customWidth="1"/>
    <col min="11526" max="11526" width="10" style="1" customWidth="1"/>
    <col min="11527" max="11527" width="12.7109375" style="1" customWidth="1"/>
    <col min="11528" max="11553" width="0" style="1" hidden="1" customWidth="1"/>
    <col min="11554" max="11554" width="18" style="1" customWidth="1"/>
    <col min="11555" max="11555" width="0" style="1" hidden="1" customWidth="1"/>
    <col min="11556" max="11556" width="18.140625" style="1" customWidth="1"/>
    <col min="11557" max="11557" width="17.42578125" style="1" customWidth="1"/>
    <col min="11558" max="11560" width="0" style="1" hidden="1" customWidth="1"/>
    <col min="11561" max="11561" width="20.42578125" style="1" customWidth="1"/>
    <col min="11562" max="11562" width="19.42578125" style="1" customWidth="1"/>
    <col min="11563" max="11568" width="0" style="1" hidden="1" customWidth="1"/>
    <col min="11569" max="11569" width="16.28515625" style="1" customWidth="1"/>
    <col min="11570" max="11571" width="14.7109375" style="1" customWidth="1"/>
    <col min="11572" max="11572" width="20.140625" style="1" customWidth="1"/>
    <col min="11573" max="11573" width="11" style="1" customWidth="1"/>
    <col min="11574" max="11587" width="14.7109375" style="1" customWidth="1"/>
    <col min="11588" max="11588" width="18" style="1" customWidth="1"/>
    <col min="11589" max="11589" width="11.7109375" style="1" customWidth="1"/>
    <col min="11590" max="11590" width="23.5703125" style="1" customWidth="1"/>
    <col min="11591" max="11591" width="3.28515625" style="1" customWidth="1"/>
    <col min="11592" max="11592" width="14.28515625" style="1" customWidth="1"/>
    <col min="11593" max="11593" width="14.5703125" style="1" customWidth="1"/>
    <col min="11594" max="11594" width="3.42578125" style="1" customWidth="1"/>
    <col min="11595" max="11595" width="16.7109375" style="1" customWidth="1"/>
    <col min="11596" max="11597" width="9.140625" style="1" customWidth="1"/>
    <col min="11598" max="11598" width="10.140625" style="1" customWidth="1"/>
    <col min="11599" max="11599" width="9.140625" style="1" customWidth="1"/>
    <col min="11600" max="11600" width="14.28515625" style="1" customWidth="1"/>
    <col min="11601" max="11601" width="9.5703125" style="1" customWidth="1"/>
    <col min="11602" max="11602" width="11.28515625" style="1" customWidth="1"/>
    <col min="11603" max="11603" width="8.42578125" style="1" customWidth="1"/>
    <col min="11604" max="11604" width="8.5703125" style="1" customWidth="1"/>
    <col min="11605" max="11605" width="10.85546875" style="1" customWidth="1"/>
    <col min="11606" max="11617" width="9" style="1" customWidth="1"/>
    <col min="11618" max="11618" width="20" style="1" customWidth="1"/>
    <col min="11619" max="11619" width="17.85546875" style="1" customWidth="1"/>
    <col min="11620" max="11620" width="22.42578125" style="1" customWidth="1"/>
    <col min="11621" max="11621" width="9" style="1"/>
    <col min="11622" max="11622" width="17.85546875" style="1" bestFit="1" customWidth="1"/>
    <col min="11623" max="11623" width="17.42578125" style="1" customWidth="1"/>
    <col min="11624" max="11624" width="17.5703125" style="1" customWidth="1"/>
    <col min="11625" max="11625" width="17.7109375" style="1" customWidth="1"/>
    <col min="11626" max="11776" width="9" style="1"/>
    <col min="11777" max="11778" width="0" style="1" hidden="1" customWidth="1"/>
    <col min="11779" max="11779" width="6" style="1" customWidth="1"/>
    <col min="11780" max="11780" width="6.7109375" style="1" customWidth="1"/>
    <col min="11781" max="11781" width="0" style="1" hidden="1" customWidth="1"/>
    <col min="11782" max="11782" width="10" style="1" customWidth="1"/>
    <col min="11783" max="11783" width="12.7109375" style="1" customWidth="1"/>
    <col min="11784" max="11809" width="0" style="1" hidden="1" customWidth="1"/>
    <col min="11810" max="11810" width="18" style="1" customWidth="1"/>
    <col min="11811" max="11811" width="0" style="1" hidden="1" customWidth="1"/>
    <col min="11812" max="11812" width="18.140625" style="1" customWidth="1"/>
    <col min="11813" max="11813" width="17.42578125" style="1" customWidth="1"/>
    <col min="11814" max="11816" width="0" style="1" hidden="1" customWidth="1"/>
    <col min="11817" max="11817" width="20.42578125" style="1" customWidth="1"/>
    <col min="11818" max="11818" width="19.42578125" style="1" customWidth="1"/>
    <col min="11819" max="11824" width="0" style="1" hidden="1" customWidth="1"/>
    <col min="11825" max="11825" width="16.28515625" style="1" customWidth="1"/>
    <col min="11826" max="11827" width="14.7109375" style="1" customWidth="1"/>
    <col min="11828" max="11828" width="20.140625" style="1" customWidth="1"/>
    <col min="11829" max="11829" width="11" style="1" customWidth="1"/>
    <col min="11830" max="11843" width="14.7109375" style="1" customWidth="1"/>
    <col min="11844" max="11844" width="18" style="1" customWidth="1"/>
    <col min="11845" max="11845" width="11.7109375" style="1" customWidth="1"/>
    <col min="11846" max="11846" width="23.5703125" style="1" customWidth="1"/>
    <col min="11847" max="11847" width="3.28515625" style="1" customWidth="1"/>
    <col min="11848" max="11848" width="14.28515625" style="1" customWidth="1"/>
    <col min="11849" max="11849" width="14.5703125" style="1" customWidth="1"/>
    <col min="11850" max="11850" width="3.42578125" style="1" customWidth="1"/>
    <col min="11851" max="11851" width="16.7109375" style="1" customWidth="1"/>
    <col min="11852" max="11853" width="9.140625" style="1" customWidth="1"/>
    <col min="11854" max="11854" width="10.140625" style="1" customWidth="1"/>
    <col min="11855" max="11855" width="9.140625" style="1" customWidth="1"/>
    <col min="11856" max="11856" width="14.28515625" style="1" customWidth="1"/>
    <col min="11857" max="11857" width="9.5703125" style="1" customWidth="1"/>
    <col min="11858" max="11858" width="11.28515625" style="1" customWidth="1"/>
    <col min="11859" max="11859" width="8.42578125" style="1" customWidth="1"/>
    <col min="11860" max="11860" width="8.5703125" style="1" customWidth="1"/>
    <col min="11861" max="11861" width="10.85546875" style="1" customWidth="1"/>
    <col min="11862" max="11873" width="9" style="1" customWidth="1"/>
    <col min="11874" max="11874" width="20" style="1" customWidth="1"/>
    <col min="11875" max="11875" width="17.85546875" style="1" customWidth="1"/>
    <col min="11876" max="11876" width="22.42578125" style="1" customWidth="1"/>
    <col min="11877" max="11877" width="9" style="1"/>
    <col min="11878" max="11878" width="17.85546875" style="1" bestFit="1" customWidth="1"/>
    <col min="11879" max="11879" width="17.42578125" style="1" customWidth="1"/>
    <col min="11880" max="11880" width="17.5703125" style="1" customWidth="1"/>
    <col min="11881" max="11881" width="17.7109375" style="1" customWidth="1"/>
    <col min="11882" max="12032" width="9" style="1"/>
    <col min="12033" max="12034" width="0" style="1" hidden="1" customWidth="1"/>
    <col min="12035" max="12035" width="6" style="1" customWidth="1"/>
    <col min="12036" max="12036" width="6.7109375" style="1" customWidth="1"/>
    <col min="12037" max="12037" width="0" style="1" hidden="1" customWidth="1"/>
    <col min="12038" max="12038" width="10" style="1" customWidth="1"/>
    <col min="12039" max="12039" width="12.7109375" style="1" customWidth="1"/>
    <col min="12040" max="12065" width="0" style="1" hidden="1" customWidth="1"/>
    <col min="12066" max="12066" width="18" style="1" customWidth="1"/>
    <col min="12067" max="12067" width="0" style="1" hidden="1" customWidth="1"/>
    <col min="12068" max="12068" width="18.140625" style="1" customWidth="1"/>
    <col min="12069" max="12069" width="17.42578125" style="1" customWidth="1"/>
    <col min="12070" max="12072" width="0" style="1" hidden="1" customWidth="1"/>
    <col min="12073" max="12073" width="20.42578125" style="1" customWidth="1"/>
    <col min="12074" max="12074" width="19.42578125" style="1" customWidth="1"/>
    <col min="12075" max="12080" width="0" style="1" hidden="1" customWidth="1"/>
    <col min="12081" max="12081" width="16.28515625" style="1" customWidth="1"/>
    <col min="12082" max="12083" width="14.7109375" style="1" customWidth="1"/>
    <col min="12084" max="12084" width="20.140625" style="1" customWidth="1"/>
    <col min="12085" max="12085" width="11" style="1" customWidth="1"/>
    <col min="12086" max="12099" width="14.7109375" style="1" customWidth="1"/>
    <col min="12100" max="12100" width="18" style="1" customWidth="1"/>
    <col min="12101" max="12101" width="11.7109375" style="1" customWidth="1"/>
    <col min="12102" max="12102" width="23.5703125" style="1" customWidth="1"/>
    <col min="12103" max="12103" width="3.28515625" style="1" customWidth="1"/>
    <col min="12104" max="12104" width="14.28515625" style="1" customWidth="1"/>
    <col min="12105" max="12105" width="14.5703125" style="1" customWidth="1"/>
    <col min="12106" max="12106" width="3.42578125" style="1" customWidth="1"/>
    <col min="12107" max="12107" width="16.7109375" style="1" customWidth="1"/>
    <col min="12108" max="12109" width="9.140625" style="1" customWidth="1"/>
    <col min="12110" max="12110" width="10.140625" style="1" customWidth="1"/>
    <col min="12111" max="12111" width="9.140625" style="1" customWidth="1"/>
    <col min="12112" max="12112" width="14.28515625" style="1" customWidth="1"/>
    <col min="12113" max="12113" width="9.5703125" style="1" customWidth="1"/>
    <col min="12114" max="12114" width="11.28515625" style="1" customWidth="1"/>
    <col min="12115" max="12115" width="8.42578125" style="1" customWidth="1"/>
    <col min="12116" max="12116" width="8.5703125" style="1" customWidth="1"/>
    <col min="12117" max="12117" width="10.85546875" style="1" customWidth="1"/>
    <col min="12118" max="12129" width="9" style="1" customWidth="1"/>
    <col min="12130" max="12130" width="20" style="1" customWidth="1"/>
    <col min="12131" max="12131" width="17.85546875" style="1" customWidth="1"/>
    <col min="12132" max="12132" width="22.42578125" style="1" customWidth="1"/>
    <col min="12133" max="12133" width="9" style="1"/>
    <col min="12134" max="12134" width="17.85546875" style="1" bestFit="1" customWidth="1"/>
    <col min="12135" max="12135" width="17.42578125" style="1" customWidth="1"/>
    <col min="12136" max="12136" width="17.5703125" style="1" customWidth="1"/>
    <col min="12137" max="12137" width="17.7109375" style="1" customWidth="1"/>
    <col min="12138" max="12288" width="9" style="1"/>
    <col min="12289" max="12290" width="0" style="1" hidden="1" customWidth="1"/>
    <col min="12291" max="12291" width="6" style="1" customWidth="1"/>
    <col min="12292" max="12292" width="6.7109375" style="1" customWidth="1"/>
    <col min="12293" max="12293" width="0" style="1" hidden="1" customWidth="1"/>
    <col min="12294" max="12294" width="10" style="1" customWidth="1"/>
    <col min="12295" max="12295" width="12.7109375" style="1" customWidth="1"/>
    <col min="12296" max="12321" width="0" style="1" hidden="1" customWidth="1"/>
    <col min="12322" max="12322" width="18" style="1" customWidth="1"/>
    <col min="12323" max="12323" width="0" style="1" hidden="1" customWidth="1"/>
    <col min="12324" max="12324" width="18.140625" style="1" customWidth="1"/>
    <col min="12325" max="12325" width="17.42578125" style="1" customWidth="1"/>
    <col min="12326" max="12328" width="0" style="1" hidden="1" customWidth="1"/>
    <col min="12329" max="12329" width="20.42578125" style="1" customWidth="1"/>
    <col min="12330" max="12330" width="19.42578125" style="1" customWidth="1"/>
    <col min="12331" max="12336" width="0" style="1" hidden="1" customWidth="1"/>
    <col min="12337" max="12337" width="16.28515625" style="1" customWidth="1"/>
    <col min="12338" max="12339" width="14.7109375" style="1" customWidth="1"/>
    <col min="12340" max="12340" width="20.140625" style="1" customWidth="1"/>
    <col min="12341" max="12341" width="11" style="1" customWidth="1"/>
    <col min="12342" max="12355" width="14.7109375" style="1" customWidth="1"/>
    <col min="12356" max="12356" width="18" style="1" customWidth="1"/>
    <col min="12357" max="12357" width="11.7109375" style="1" customWidth="1"/>
    <col min="12358" max="12358" width="23.5703125" style="1" customWidth="1"/>
    <col min="12359" max="12359" width="3.28515625" style="1" customWidth="1"/>
    <col min="12360" max="12360" width="14.28515625" style="1" customWidth="1"/>
    <col min="12361" max="12361" width="14.5703125" style="1" customWidth="1"/>
    <col min="12362" max="12362" width="3.42578125" style="1" customWidth="1"/>
    <col min="12363" max="12363" width="16.7109375" style="1" customWidth="1"/>
    <col min="12364" max="12365" width="9.140625" style="1" customWidth="1"/>
    <col min="12366" max="12366" width="10.140625" style="1" customWidth="1"/>
    <col min="12367" max="12367" width="9.140625" style="1" customWidth="1"/>
    <col min="12368" max="12368" width="14.28515625" style="1" customWidth="1"/>
    <col min="12369" max="12369" width="9.5703125" style="1" customWidth="1"/>
    <col min="12370" max="12370" width="11.28515625" style="1" customWidth="1"/>
    <col min="12371" max="12371" width="8.42578125" style="1" customWidth="1"/>
    <col min="12372" max="12372" width="8.5703125" style="1" customWidth="1"/>
    <col min="12373" max="12373" width="10.85546875" style="1" customWidth="1"/>
    <col min="12374" max="12385" width="9" style="1" customWidth="1"/>
    <col min="12386" max="12386" width="20" style="1" customWidth="1"/>
    <col min="12387" max="12387" width="17.85546875" style="1" customWidth="1"/>
    <col min="12388" max="12388" width="22.42578125" style="1" customWidth="1"/>
    <col min="12389" max="12389" width="9" style="1"/>
    <col min="12390" max="12390" width="17.85546875" style="1" bestFit="1" customWidth="1"/>
    <col min="12391" max="12391" width="17.42578125" style="1" customWidth="1"/>
    <col min="12392" max="12392" width="17.5703125" style="1" customWidth="1"/>
    <col min="12393" max="12393" width="17.7109375" style="1" customWidth="1"/>
    <col min="12394" max="12544" width="9" style="1"/>
    <col min="12545" max="12546" width="0" style="1" hidden="1" customWidth="1"/>
    <col min="12547" max="12547" width="6" style="1" customWidth="1"/>
    <col min="12548" max="12548" width="6.7109375" style="1" customWidth="1"/>
    <col min="12549" max="12549" width="0" style="1" hidden="1" customWidth="1"/>
    <col min="12550" max="12550" width="10" style="1" customWidth="1"/>
    <col min="12551" max="12551" width="12.7109375" style="1" customWidth="1"/>
    <col min="12552" max="12577" width="0" style="1" hidden="1" customWidth="1"/>
    <col min="12578" max="12578" width="18" style="1" customWidth="1"/>
    <col min="12579" max="12579" width="0" style="1" hidden="1" customWidth="1"/>
    <col min="12580" max="12580" width="18.140625" style="1" customWidth="1"/>
    <col min="12581" max="12581" width="17.42578125" style="1" customWidth="1"/>
    <col min="12582" max="12584" width="0" style="1" hidden="1" customWidth="1"/>
    <col min="12585" max="12585" width="20.42578125" style="1" customWidth="1"/>
    <col min="12586" max="12586" width="19.42578125" style="1" customWidth="1"/>
    <col min="12587" max="12592" width="0" style="1" hidden="1" customWidth="1"/>
    <col min="12593" max="12593" width="16.28515625" style="1" customWidth="1"/>
    <col min="12594" max="12595" width="14.7109375" style="1" customWidth="1"/>
    <col min="12596" max="12596" width="20.140625" style="1" customWidth="1"/>
    <col min="12597" max="12597" width="11" style="1" customWidth="1"/>
    <col min="12598" max="12611" width="14.7109375" style="1" customWidth="1"/>
    <col min="12612" max="12612" width="18" style="1" customWidth="1"/>
    <col min="12613" max="12613" width="11.7109375" style="1" customWidth="1"/>
    <col min="12614" max="12614" width="23.5703125" style="1" customWidth="1"/>
    <col min="12615" max="12615" width="3.28515625" style="1" customWidth="1"/>
    <col min="12616" max="12616" width="14.28515625" style="1" customWidth="1"/>
    <col min="12617" max="12617" width="14.5703125" style="1" customWidth="1"/>
    <col min="12618" max="12618" width="3.42578125" style="1" customWidth="1"/>
    <col min="12619" max="12619" width="16.7109375" style="1" customWidth="1"/>
    <col min="12620" max="12621" width="9.140625" style="1" customWidth="1"/>
    <col min="12622" max="12622" width="10.140625" style="1" customWidth="1"/>
    <col min="12623" max="12623" width="9.140625" style="1" customWidth="1"/>
    <col min="12624" max="12624" width="14.28515625" style="1" customWidth="1"/>
    <col min="12625" max="12625" width="9.5703125" style="1" customWidth="1"/>
    <col min="12626" max="12626" width="11.28515625" style="1" customWidth="1"/>
    <col min="12627" max="12627" width="8.42578125" style="1" customWidth="1"/>
    <col min="12628" max="12628" width="8.5703125" style="1" customWidth="1"/>
    <col min="12629" max="12629" width="10.85546875" style="1" customWidth="1"/>
    <col min="12630" max="12641" width="9" style="1" customWidth="1"/>
    <col min="12642" max="12642" width="20" style="1" customWidth="1"/>
    <col min="12643" max="12643" width="17.85546875" style="1" customWidth="1"/>
    <col min="12644" max="12644" width="22.42578125" style="1" customWidth="1"/>
    <col min="12645" max="12645" width="9" style="1"/>
    <col min="12646" max="12646" width="17.85546875" style="1" bestFit="1" customWidth="1"/>
    <col min="12647" max="12647" width="17.42578125" style="1" customWidth="1"/>
    <col min="12648" max="12648" width="17.5703125" style="1" customWidth="1"/>
    <col min="12649" max="12649" width="17.7109375" style="1" customWidth="1"/>
    <col min="12650" max="12800" width="9" style="1"/>
    <col min="12801" max="12802" width="0" style="1" hidden="1" customWidth="1"/>
    <col min="12803" max="12803" width="6" style="1" customWidth="1"/>
    <col min="12804" max="12804" width="6.7109375" style="1" customWidth="1"/>
    <col min="12805" max="12805" width="0" style="1" hidden="1" customWidth="1"/>
    <col min="12806" max="12806" width="10" style="1" customWidth="1"/>
    <col min="12807" max="12807" width="12.7109375" style="1" customWidth="1"/>
    <col min="12808" max="12833" width="0" style="1" hidden="1" customWidth="1"/>
    <col min="12834" max="12834" width="18" style="1" customWidth="1"/>
    <col min="12835" max="12835" width="0" style="1" hidden="1" customWidth="1"/>
    <col min="12836" max="12836" width="18.140625" style="1" customWidth="1"/>
    <col min="12837" max="12837" width="17.42578125" style="1" customWidth="1"/>
    <col min="12838" max="12840" width="0" style="1" hidden="1" customWidth="1"/>
    <col min="12841" max="12841" width="20.42578125" style="1" customWidth="1"/>
    <col min="12842" max="12842" width="19.42578125" style="1" customWidth="1"/>
    <col min="12843" max="12848" width="0" style="1" hidden="1" customWidth="1"/>
    <col min="12849" max="12849" width="16.28515625" style="1" customWidth="1"/>
    <col min="12850" max="12851" width="14.7109375" style="1" customWidth="1"/>
    <col min="12852" max="12852" width="20.140625" style="1" customWidth="1"/>
    <col min="12853" max="12853" width="11" style="1" customWidth="1"/>
    <col min="12854" max="12867" width="14.7109375" style="1" customWidth="1"/>
    <col min="12868" max="12868" width="18" style="1" customWidth="1"/>
    <col min="12869" max="12869" width="11.7109375" style="1" customWidth="1"/>
    <col min="12870" max="12870" width="23.5703125" style="1" customWidth="1"/>
    <col min="12871" max="12871" width="3.28515625" style="1" customWidth="1"/>
    <col min="12872" max="12872" width="14.28515625" style="1" customWidth="1"/>
    <col min="12873" max="12873" width="14.5703125" style="1" customWidth="1"/>
    <col min="12874" max="12874" width="3.42578125" style="1" customWidth="1"/>
    <col min="12875" max="12875" width="16.7109375" style="1" customWidth="1"/>
    <col min="12876" max="12877" width="9.140625" style="1" customWidth="1"/>
    <col min="12878" max="12878" width="10.140625" style="1" customWidth="1"/>
    <col min="12879" max="12879" width="9.140625" style="1" customWidth="1"/>
    <col min="12880" max="12880" width="14.28515625" style="1" customWidth="1"/>
    <col min="12881" max="12881" width="9.5703125" style="1" customWidth="1"/>
    <col min="12882" max="12882" width="11.28515625" style="1" customWidth="1"/>
    <col min="12883" max="12883" width="8.42578125" style="1" customWidth="1"/>
    <col min="12884" max="12884" width="8.5703125" style="1" customWidth="1"/>
    <col min="12885" max="12885" width="10.85546875" style="1" customWidth="1"/>
    <col min="12886" max="12897" width="9" style="1" customWidth="1"/>
    <col min="12898" max="12898" width="20" style="1" customWidth="1"/>
    <col min="12899" max="12899" width="17.85546875" style="1" customWidth="1"/>
    <col min="12900" max="12900" width="22.42578125" style="1" customWidth="1"/>
    <col min="12901" max="12901" width="9" style="1"/>
    <col min="12902" max="12902" width="17.85546875" style="1" bestFit="1" customWidth="1"/>
    <col min="12903" max="12903" width="17.42578125" style="1" customWidth="1"/>
    <col min="12904" max="12904" width="17.5703125" style="1" customWidth="1"/>
    <col min="12905" max="12905" width="17.7109375" style="1" customWidth="1"/>
    <col min="12906" max="13056" width="9" style="1"/>
    <col min="13057" max="13058" width="0" style="1" hidden="1" customWidth="1"/>
    <col min="13059" max="13059" width="6" style="1" customWidth="1"/>
    <col min="13060" max="13060" width="6.7109375" style="1" customWidth="1"/>
    <col min="13061" max="13061" width="0" style="1" hidden="1" customWidth="1"/>
    <col min="13062" max="13062" width="10" style="1" customWidth="1"/>
    <col min="13063" max="13063" width="12.7109375" style="1" customWidth="1"/>
    <col min="13064" max="13089" width="0" style="1" hidden="1" customWidth="1"/>
    <col min="13090" max="13090" width="18" style="1" customWidth="1"/>
    <col min="13091" max="13091" width="0" style="1" hidden="1" customWidth="1"/>
    <col min="13092" max="13092" width="18.140625" style="1" customWidth="1"/>
    <col min="13093" max="13093" width="17.42578125" style="1" customWidth="1"/>
    <col min="13094" max="13096" width="0" style="1" hidden="1" customWidth="1"/>
    <col min="13097" max="13097" width="20.42578125" style="1" customWidth="1"/>
    <col min="13098" max="13098" width="19.42578125" style="1" customWidth="1"/>
    <col min="13099" max="13104" width="0" style="1" hidden="1" customWidth="1"/>
    <col min="13105" max="13105" width="16.28515625" style="1" customWidth="1"/>
    <col min="13106" max="13107" width="14.7109375" style="1" customWidth="1"/>
    <col min="13108" max="13108" width="20.140625" style="1" customWidth="1"/>
    <col min="13109" max="13109" width="11" style="1" customWidth="1"/>
    <col min="13110" max="13123" width="14.7109375" style="1" customWidth="1"/>
    <col min="13124" max="13124" width="18" style="1" customWidth="1"/>
    <col min="13125" max="13125" width="11.7109375" style="1" customWidth="1"/>
    <col min="13126" max="13126" width="23.5703125" style="1" customWidth="1"/>
    <col min="13127" max="13127" width="3.28515625" style="1" customWidth="1"/>
    <col min="13128" max="13128" width="14.28515625" style="1" customWidth="1"/>
    <col min="13129" max="13129" width="14.5703125" style="1" customWidth="1"/>
    <col min="13130" max="13130" width="3.42578125" style="1" customWidth="1"/>
    <col min="13131" max="13131" width="16.7109375" style="1" customWidth="1"/>
    <col min="13132" max="13133" width="9.140625" style="1" customWidth="1"/>
    <col min="13134" max="13134" width="10.140625" style="1" customWidth="1"/>
    <col min="13135" max="13135" width="9.140625" style="1" customWidth="1"/>
    <col min="13136" max="13136" width="14.28515625" style="1" customWidth="1"/>
    <col min="13137" max="13137" width="9.5703125" style="1" customWidth="1"/>
    <col min="13138" max="13138" width="11.28515625" style="1" customWidth="1"/>
    <col min="13139" max="13139" width="8.42578125" style="1" customWidth="1"/>
    <col min="13140" max="13140" width="8.5703125" style="1" customWidth="1"/>
    <col min="13141" max="13141" width="10.85546875" style="1" customWidth="1"/>
    <col min="13142" max="13153" width="9" style="1" customWidth="1"/>
    <col min="13154" max="13154" width="20" style="1" customWidth="1"/>
    <col min="13155" max="13155" width="17.85546875" style="1" customWidth="1"/>
    <col min="13156" max="13156" width="22.42578125" style="1" customWidth="1"/>
    <col min="13157" max="13157" width="9" style="1"/>
    <col min="13158" max="13158" width="17.85546875" style="1" bestFit="1" customWidth="1"/>
    <col min="13159" max="13159" width="17.42578125" style="1" customWidth="1"/>
    <col min="13160" max="13160" width="17.5703125" style="1" customWidth="1"/>
    <col min="13161" max="13161" width="17.7109375" style="1" customWidth="1"/>
    <col min="13162" max="13312" width="9" style="1"/>
    <col min="13313" max="13314" width="0" style="1" hidden="1" customWidth="1"/>
    <col min="13315" max="13315" width="6" style="1" customWidth="1"/>
    <col min="13316" max="13316" width="6.7109375" style="1" customWidth="1"/>
    <col min="13317" max="13317" width="0" style="1" hidden="1" customWidth="1"/>
    <col min="13318" max="13318" width="10" style="1" customWidth="1"/>
    <col min="13319" max="13319" width="12.7109375" style="1" customWidth="1"/>
    <col min="13320" max="13345" width="0" style="1" hidden="1" customWidth="1"/>
    <col min="13346" max="13346" width="18" style="1" customWidth="1"/>
    <col min="13347" max="13347" width="0" style="1" hidden="1" customWidth="1"/>
    <col min="13348" max="13348" width="18.140625" style="1" customWidth="1"/>
    <col min="13349" max="13349" width="17.42578125" style="1" customWidth="1"/>
    <col min="13350" max="13352" width="0" style="1" hidden="1" customWidth="1"/>
    <col min="13353" max="13353" width="20.42578125" style="1" customWidth="1"/>
    <col min="13354" max="13354" width="19.42578125" style="1" customWidth="1"/>
    <col min="13355" max="13360" width="0" style="1" hidden="1" customWidth="1"/>
    <col min="13361" max="13361" width="16.28515625" style="1" customWidth="1"/>
    <col min="13362" max="13363" width="14.7109375" style="1" customWidth="1"/>
    <col min="13364" max="13364" width="20.140625" style="1" customWidth="1"/>
    <col min="13365" max="13365" width="11" style="1" customWidth="1"/>
    <col min="13366" max="13379" width="14.7109375" style="1" customWidth="1"/>
    <col min="13380" max="13380" width="18" style="1" customWidth="1"/>
    <col min="13381" max="13381" width="11.7109375" style="1" customWidth="1"/>
    <col min="13382" max="13382" width="23.5703125" style="1" customWidth="1"/>
    <col min="13383" max="13383" width="3.28515625" style="1" customWidth="1"/>
    <col min="13384" max="13384" width="14.28515625" style="1" customWidth="1"/>
    <col min="13385" max="13385" width="14.5703125" style="1" customWidth="1"/>
    <col min="13386" max="13386" width="3.42578125" style="1" customWidth="1"/>
    <col min="13387" max="13387" width="16.7109375" style="1" customWidth="1"/>
    <col min="13388" max="13389" width="9.140625" style="1" customWidth="1"/>
    <col min="13390" max="13390" width="10.140625" style="1" customWidth="1"/>
    <col min="13391" max="13391" width="9.140625" style="1" customWidth="1"/>
    <col min="13392" max="13392" width="14.28515625" style="1" customWidth="1"/>
    <col min="13393" max="13393" width="9.5703125" style="1" customWidth="1"/>
    <col min="13394" max="13394" width="11.28515625" style="1" customWidth="1"/>
    <col min="13395" max="13395" width="8.42578125" style="1" customWidth="1"/>
    <col min="13396" max="13396" width="8.5703125" style="1" customWidth="1"/>
    <col min="13397" max="13397" width="10.85546875" style="1" customWidth="1"/>
    <col min="13398" max="13409" width="9" style="1" customWidth="1"/>
    <col min="13410" max="13410" width="20" style="1" customWidth="1"/>
    <col min="13411" max="13411" width="17.85546875" style="1" customWidth="1"/>
    <col min="13412" max="13412" width="22.42578125" style="1" customWidth="1"/>
    <col min="13413" max="13413" width="9" style="1"/>
    <col min="13414" max="13414" width="17.85546875" style="1" bestFit="1" customWidth="1"/>
    <col min="13415" max="13415" width="17.42578125" style="1" customWidth="1"/>
    <col min="13416" max="13416" width="17.5703125" style="1" customWidth="1"/>
    <col min="13417" max="13417" width="17.7109375" style="1" customWidth="1"/>
    <col min="13418" max="13568" width="9" style="1"/>
    <col min="13569" max="13570" width="0" style="1" hidden="1" customWidth="1"/>
    <col min="13571" max="13571" width="6" style="1" customWidth="1"/>
    <col min="13572" max="13572" width="6.7109375" style="1" customWidth="1"/>
    <col min="13573" max="13573" width="0" style="1" hidden="1" customWidth="1"/>
    <col min="13574" max="13574" width="10" style="1" customWidth="1"/>
    <col min="13575" max="13575" width="12.7109375" style="1" customWidth="1"/>
    <col min="13576" max="13601" width="0" style="1" hidden="1" customWidth="1"/>
    <col min="13602" max="13602" width="18" style="1" customWidth="1"/>
    <col min="13603" max="13603" width="0" style="1" hidden="1" customWidth="1"/>
    <col min="13604" max="13604" width="18.140625" style="1" customWidth="1"/>
    <col min="13605" max="13605" width="17.42578125" style="1" customWidth="1"/>
    <col min="13606" max="13608" width="0" style="1" hidden="1" customWidth="1"/>
    <col min="13609" max="13609" width="20.42578125" style="1" customWidth="1"/>
    <col min="13610" max="13610" width="19.42578125" style="1" customWidth="1"/>
    <col min="13611" max="13616" width="0" style="1" hidden="1" customWidth="1"/>
    <col min="13617" max="13617" width="16.28515625" style="1" customWidth="1"/>
    <col min="13618" max="13619" width="14.7109375" style="1" customWidth="1"/>
    <col min="13620" max="13620" width="20.140625" style="1" customWidth="1"/>
    <col min="13621" max="13621" width="11" style="1" customWidth="1"/>
    <col min="13622" max="13635" width="14.7109375" style="1" customWidth="1"/>
    <col min="13636" max="13636" width="18" style="1" customWidth="1"/>
    <col min="13637" max="13637" width="11.7109375" style="1" customWidth="1"/>
    <col min="13638" max="13638" width="23.5703125" style="1" customWidth="1"/>
    <col min="13639" max="13639" width="3.28515625" style="1" customWidth="1"/>
    <col min="13640" max="13640" width="14.28515625" style="1" customWidth="1"/>
    <col min="13641" max="13641" width="14.5703125" style="1" customWidth="1"/>
    <col min="13642" max="13642" width="3.42578125" style="1" customWidth="1"/>
    <col min="13643" max="13643" width="16.7109375" style="1" customWidth="1"/>
    <col min="13644" max="13645" width="9.140625" style="1" customWidth="1"/>
    <col min="13646" max="13646" width="10.140625" style="1" customWidth="1"/>
    <col min="13647" max="13647" width="9.140625" style="1" customWidth="1"/>
    <col min="13648" max="13648" width="14.28515625" style="1" customWidth="1"/>
    <col min="13649" max="13649" width="9.5703125" style="1" customWidth="1"/>
    <col min="13650" max="13650" width="11.28515625" style="1" customWidth="1"/>
    <col min="13651" max="13651" width="8.42578125" style="1" customWidth="1"/>
    <col min="13652" max="13652" width="8.5703125" style="1" customWidth="1"/>
    <col min="13653" max="13653" width="10.85546875" style="1" customWidth="1"/>
    <col min="13654" max="13665" width="9" style="1" customWidth="1"/>
    <col min="13666" max="13666" width="20" style="1" customWidth="1"/>
    <col min="13667" max="13667" width="17.85546875" style="1" customWidth="1"/>
    <col min="13668" max="13668" width="22.42578125" style="1" customWidth="1"/>
    <col min="13669" max="13669" width="9" style="1"/>
    <col min="13670" max="13670" width="17.85546875" style="1" bestFit="1" customWidth="1"/>
    <col min="13671" max="13671" width="17.42578125" style="1" customWidth="1"/>
    <col min="13672" max="13672" width="17.5703125" style="1" customWidth="1"/>
    <col min="13673" max="13673" width="17.7109375" style="1" customWidth="1"/>
    <col min="13674" max="13824" width="9" style="1"/>
    <col min="13825" max="13826" width="0" style="1" hidden="1" customWidth="1"/>
    <col min="13827" max="13827" width="6" style="1" customWidth="1"/>
    <col min="13828" max="13828" width="6.7109375" style="1" customWidth="1"/>
    <col min="13829" max="13829" width="0" style="1" hidden="1" customWidth="1"/>
    <col min="13830" max="13830" width="10" style="1" customWidth="1"/>
    <col min="13831" max="13831" width="12.7109375" style="1" customWidth="1"/>
    <col min="13832" max="13857" width="0" style="1" hidden="1" customWidth="1"/>
    <col min="13858" max="13858" width="18" style="1" customWidth="1"/>
    <col min="13859" max="13859" width="0" style="1" hidden="1" customWidth="1"/>
    <col min="13860" max="13860" width="18.140625" style="1" customWidth="1"/>
    <col min="13861" max="13861" width="17.42578125" style="1" customWidth="1"/>
    <col min="13862" max="13864" width="0" style="1" hidden="1" customWidth="1"/>
    <col min="13865" max="13865" width="20.42578125" style="1" customWidth="1"/>
    <col min="13866" max="13866" width="19.42578125" style="1" customWidth="1"/>
    <col min="13867" max="13872" width="0" style="1" hidden="1" customWidth="1"/>
    <col min="13873" max="13873" width="16.28515625" style="1" customWidth="1"/>
    <col min="13874" max="13875" width="14.7109375" style="1" customWidth="1"/>
    <col min="13876" max="13876" width="20.140625" style="1" customWidth="1"/>
    <col min="13877" max="13877" width="11" style="1" customWidth="1"/>
    <col min="13878" max="13891" width="14.7109375" style="1" customWidth="1"/>
    <col min="13892" max="13892" width="18" style="1" customWidth="1"/>
    <col min="13893" max="13893" width="11.7109375" style="1" customWidth="1"/>
    <col min="13894" max="13894" width="23.5703125" style="1" customWidth="1"/>
    <col min="13895" max="13895" width="3.28515625" style="1" customWidth="1"/>
    <col min="13896" max="13896" width="14.28515625" style="1" customWidth="1"/>
    <col min="13897" max="13897" width="14.5703125" style="1" customWidth="1"/>
    <col min="13898" max="13898" width="3.42578125" style="1" customWidth="1"/>
    <col min="13899" max="13899" width="16.7109375" style="1" customWidth="1"/>
    <col min="13900" max="13901" width="9.140625" style="1" customWidth="1"/>
    <col min="13902" max="13902" width="10.140625" style="1" customWidth="1"/>
    <col min="13903" max="13903" width="9.140625" style="1" customWidth="1"/>
    <col min="13904" max="13904" width="14.28515625" style="1" customWidth="1"/>
    <col min="13905" max="13905" width="9.5703125" style="1" customWidth="1"/>
    <col min="13906" max="13906" width="11.28515625" style="1" customWidth="1"/>
    <col min="13907" max="13907" width="8.42578125" style="1" customWidth="1"/>
    <col min="13908" max="13908" width="8.5703125" style="1" customWidth="1"/>
    <col min="13909" max="13909" width="10.85546875" style="1" customWidth="1"/>
    <col min="13910" max="13921" width="9" style="1" customWidth="1"/>
    <col min="13922" max="13922" width="20" style="1" customWidth="1"/>
    <col min="13923" max="13923" width="17.85546875" style="1" customWidth="1"/>
    <col min="13924" max="13924" width="22.42578125" style="1" customWidth="1"/>
    <col min="13925" max="13925" width="9" style="1"/>
    <col min="13926" max="13926" width="17.85546875" style="1" bestFit="1" customWidth="1"/>
    <col min="13927" max="13927" width="17.42578125" style="1" customWidth="1"/>
    <col min="13928" max="13928" width="17.5703125" style="1" customWidth="1"/>
    <col min="13929" max="13929" width="17.7109375" style="1" customWidth="1"/>
    <col min="13930" max="14080" width="9" style="1"/>
    <col min="14081" max="14082" width="0" style="1" hidden="1" customWidth="1"/>
    <col min="14083" max="14083" width="6" style="1" customWidth="1"/>
    <col min="14084" max="14084" width="6.7109375" style="1" customWidth="1"/>
    <col min="14085" max="14085" width="0" style="1" hidden="1" customWidth="1"/>
    <col min="14086" max="14086" width="10" style="1" customWidth="1"/>
    <col min="14087" max="14087" width="12.7109375" style="1" customWidth="1"/>
    <col min="14088" max="14113" width="0" style="1" hidden="1" customWidth="1"/>
    <col min="14114" max="14114" width="18" style="1" customWidth="1"/>
    <col min="14115" max="14115" width="0" style="1" hidden="1" customWidth="1"/>
    <col min="14116" max="14116" width="18.140625" style="1" customWidth="1"/>
    <col min="14117" max="14117" width="17.42578125" style="1" customWidth="1"/>
    <col min="14118" max="14120" width="0" style="1" hidden="1" customWidth="1"/>
    <col min="14121" max="14121" width="20.42578125" style="1" customWidth="1"/>
    <col min="14122" max="14122" width="19.42578125" style="1" customWidth="1"/>
    <col min="14123" max="14128" width="0" style="1" hidden="1" customWidth="1"/>
    <col min="14129" max="14129" width="16.28515625" style="1" customWidth="1"/>
    <col min="14130" max="14131" width="14.7109375" style="1" customWidth="1"/>
    <col min="14132" max="14132" width="20.140625" style="1" customWidth="1"/>
    <col min="14133" max="14133" width="11" style="1" customWidth="1"/>
    <col min="14134" max="14147" width="14.7109375" style="1" customWidth="1"/>
    <col min="14148" max="14148" width="18" style="1" customWidth="1"/>
    <col min="14149" max="14149" width="11.7109375" style="1" customWidth="1"/>
    <col min="14150" max="14150" width="23.5703125" style="1" customWidth="1"/>
    <col min="14151" max="14151" width="3.28515625" style="1" customWidth="1"/>
    <col min="14152" max="14152" width="14.28515625" style="1" customWidth="1"/>
    <col min="14153" max="14153" width="14.5703125" style="1" customWidth="1"/>
    <col min="14154" max="14154" width="3.42578125" style="1" customWidth="1"/>
    <col min="14155" max="14155" width="16.7109375" style="1" customWidth="1"/>
    <col min="14156" max="14157" width="9.140625" style="1" customWidth="1"/>
    <col min="14158" max="14158" width="10.140625" style="1" customWidth="1"/>
    <col min="14159" max="14159" width="9.140625" style="1" customWidth="1"/>
    <col min="14160" max="14160" width="14.28515625" style="1" customWidth="1"/>
    <col min="14161" max="14161" width="9.5703125" style="1" customWidth="1"/>
    <col min="14162" max="14162" width="11.28515625" style="1" customWidth="1"/>
    <col min="14163" max="14163" width="8.42578125" style="1" customWidth="1"/>
    <col min="14164" max="14164" width="8.5703125" style="1" customWidth="1"/>
    <col min="14165" max="14165" width="10.85546875" style="1" customWidth="1"/>
    <col min="14166" max="14177" width="9" style="1" customWidth="1"/>
    <col min="14178" max="14178" width="20" style="1" customWidth="1"/>
    <col min="14179" max="14179" width="17.85546875" style="1" customWidth="1"/>
    <col min="14180" max="14180" width="22.42578125" style="1" customWidth="1"/>
    <col min="14181" max="14181" width="9" style="1"/>
    <col min="14182" max="14182" width="17.85546875" style="1" bestFit="1" customWidth="1"/>
    <col min="14183" max="14183" width="17.42578125" style="1" customWidth="1"/>
    <col min="14184" max="14184" width="17.5703125" style="1" customWidth="1"/>
    <col min="14185" max="14185" width="17.7109375" style="1" customWidth="1"/>
    <col min="14186" max="14336" width="9" style="1"/>
    <col min="14337" max="14338" width="0" style="1" hidden="1" customWidth="1"/>
    <col min="14339" max="14339" width="6" style="1" customWidth="1"/>
    <col min="14340" max="14340" width="6.7109375" style="1" customWidth="1"/>
    <col min="14341" max="14341" width="0" style="1" hidden="1" customWidth="1"/>
    <col min="14342" max="14342" width="10" style="1" customWidth="1"/>
    <col min="14343" max="14343" width="12.7109375" style="1" customWidth="1"/>
    <col min="14344" max="14369" width="0" style="1" hidden="1" customWidth="1"/>
    <col min="14370" max="14370" width="18" style="1" customWidth="1"/>
    <col min="14371" max="14371" width="0" style="1" hidden="1" customWidth="1"/>
    <col min="14372" max="14372" width="18.140625" style="1" customWidth="1"/>
    <col min="14373" max="14373" width="17.42578125" style="1" customWidth="1"/>
    <col min="14374" max="14376" width="0" style="1" hidden="1" customWidth="1"/>
    <col min="14377" max="14377" width="20.42578125" style="1" customWidth="1"/>
    <col min="14378" max="14378" width="19.42578125" style="1" customWidth="1"/>
    <col min="14379" max="14384" width="0" style="1" hidden="1" customWidth="1"/>
    <col min="14385" max="14385" width="16.28515625" style="1" customWidth="1"/>
    <col min="14386" max="14387" width="14.7109375" style="1" customWidth="1"/>
    <col min="14388" max="14388" width="20.140625" style="1" customWidth="1"/>
    <col min="14389" max="14389" width="11" style="1" customWidth="1"/>
    <col min="14390" max="14403" width="14.7109375" style="1" customWidth="1"/>
    <col min="14404" max="14404" width="18" style="1" customWidth="1"/>
    <col min="14405" max="14405" width="11.7109375" style="1" customWidth="1"/>
    <col min="14406" max="14406" width="23.5703125" style="1" customWidth="1"/>
    <col min="14407" max="14407" width="3.28515625" style="1" customWidth="1"/>
    <col min="14408" max="14408" width="14.28515625" style="1" customWidth="1"/>
    <col min="14409" max="14409" width="14.5703125" style="1" customWidth="1"/>
    <col min="14410" max="14410" width="3.42578125" style="1" customWidth="1"/>
    <col min="14411" max="14411" width="16.7109375" style="1" customWidth="1"/>
    <col min="14412" max="14413" width="9.140625" style="1" customWidth="1"/>
    <col min="14414" max="14414" width="10.140625" style="1" customWidth="1"/>
    <col min="14415" max="14415" width="9.140625" style="1" customWidth="1"/>
    <col min="14416" max="14416" width="14.28515625" style="1" customWidth="1"/>
    <col min="14417" max="14417" width="9.5703125" style="1" customWidth="1"/>
    <col min="14418" max="14418" width="11.28515625" style="1" customWidth="1"/>
    <col min="14419" max="14419" width="8.42578125" style="1" customWidth="1"/>
    <col min="14420" max="14420" width="8.5703125" style="1" customWidth="1"/>
    <col min="14421" max="14421" width="10.85546875" style="1" customWidth="1"/>
    <col min="14422" max="14433" width="9" style="1" customWidth="1"/>
    <col min="14434" max="14434" width="20" style="1" customWidth="1"/>
    <col min="14435" max="14435" width="17.85546875" style="1" customWidth="1"/>
    <col min="14436" max="14436" width="22.42578125" style="1" customWidth="1"/>
    <col min="14437" max="14437" width="9" style="1"/>
    <col min="14438" max="14438" width="17.85546875" style="1" bestFit="1" customWidth="1"/>
    <col min="14439" max="14439" width="17.42578125" style="1" customWidth="1"/>
    <col min="14440" max="14440" width="17.5703125" style="1" customWidth="1"/>
    <col min="14441" max="14441" width="17.7109375" style="1" customWidth="1"/>
    <col min="14442" max="14592" width="9" style="1"/>
    <col min="14593" max="14594" width="0" style="1" hidden="1" customWidth="1"/>
    <col min="14595" max="14595" width="6" style="1" customWidth="1"/>
    <col min="14596" max="14596" width="6.7109375" style="1" customWidth="1"/>
    <col min="14597" max="14597" width="0" style="1" hidden="1" customWidth="1"/>
    <col min="14598" max="14598" width="10" style="1" customWidth="1"/>
    <col min="14599" max="14599" width="12.7109375" style="1" customWidth="1"/>
    <col min="14600" max="14625" width="0" style="1" hidden="1" customWidth="1"/>
    <col min="14626" max="14626" width="18" style="1" customWidth="1"/>
    <col min="14627" max="14627" width="0" style="1" hidden="1" customWidth="1"/>
    <col min="14628" max="14628" width="18.140625" style="1" customWidth="1"/>
    <col min="14629" max="14629" width="17.42578125" style="1" customWidth="1"/>
    <col min="14630" max="14632" width="0" style="1" hidden="1" customWidth="1"/>
    <col min="14633" max="14633" width="20.42578125" style="1" customWidth="1"/>
    <col min="14634" max="14634" width="19.42578125" style="1" customWidth="1"/>
    <col min="14635" max="14640" width="0" style="1" hidden="1" customWidth="1"/>
    <col min="14641" max="14641" width="16.28515625" style="1" customWidth="1"/>
    <col min="14642" max="14643" width="14.7109375" style="1" customWidth="1"/>
    <col min="14644" max="14644" width="20.140625" style="1" customWidth="1"/>
    <col min="14645" max="14645" width="11" style="1" customWidth="1"/>
    <col min="14646" max="14659" width="14.7109375" style="1" customWidth="1"/>
    <col min="14660" max="14660" width="18" style="1" customWidth="1"/>
    <col min="14661" max="14661" width="11.7109375" style="1" customWidth="1"/>
    <col min="14662" max="14662" width="23.5703125" style="1" customWidth="1"/>
    <col min="14663" max="14663" width="3.28515625" style="1" customWidth="1"/>
    <col min="14664" max="14664" width="14.28515625" style="1" customWidth="1"/>
    <col min="14665" max="14665" width="14.5703125" style="1" customWidth="1"/>
    <col min="14666" max="14666" width="3.42578125" style="1" customWidth="1"/>
    <col min="14667" max="14667" width="16.7109375" style="1" customWidth="1"/>
    <col min="14668" max="14669" width="9.140625" style="1" customWidth="1"/>
    <col min="14670" max="14670" width="10.140625" style="1" customWidth="1"/>
    <col min="14671" max="14671" width="9.140625" style="1" customWidth="1"/>
    <col min="14672" max="14672" width="14.28515625" style="1" customWidth="1"/>
    <col min="14673" max="14673" width="9.5703125" style="1" customWidth="1"/>
    <col min="14674" max="14674" width="11.28515625" style="1" customWidth="1"/>
    <col min="14675" max="14675" width="8.42578125" style="1" customWidth="1"/>
    <col min="14676" max="14676" width="8.5703125" style="1" customWidth="1"/>
    <col min="14677" max="14677" width="10.85546875" style="1" customWidth="1"/>
    <col min="14678" max="14689" width="9" style="1" customWidth="1"/>
    <col min="14690" max="14690" width="20" style="1" customWidth="1"/>
    <col min="14691" max="14691" width="17.85546875" style="1" customWidth="1"/>
    <col min="14692" max="14692" width="22.42578125" style="1" customWidth="1"/>
    <col min="14693" max="14693" width="9" style="1"/>
    <col min="14694" max="14694" width="17.85546875" style="1" bestFit="1" customWidth="1"/>
    <col min="14695" max="14695" width="17.42578125" style="1" customWidth="1"/>
    <col min="14696" max="14696" width="17.5703125" style="1" customWidth="1"/>
    <col min="14697" max="14697" width="17.7109375" style="1" customWidth="1"/>
    <col min="14698" max="14848" width="9" style="1"/>
    <col min="14849" max="14850" width="0" style="1" hidden="1" customWidth="1"/>
    <col min="14851" max="14851" width="6" style="1" customWidth="1"/>
    <col min="14852" max="14852" width="6.7109375" style="1" customWidth="1"/>
    <col min="14853" max="14853" width="0" style="1" hidden="1" customWidth="1"/>
    <col min="14854" max="14854" width="10" style="1" customWidth="1"/>
    <col min="14855" max="14855" width="12.7109375" style="1" customWidth="1"/>
    <col min="14856" max="14881" width="0" style="1" hidden="1" customWidth="1"/>
    <col min="14882" max="14882" width="18" style="1" customWidth="1"/>
    <col min="14883" max="14883" width="0" style="1" hidden="1" customWidth="1"/>
    <col min="14884" max="14884" width="18.140625" style="1" customWidth="1"/>
    <col min="14885" max="14885" width="17.42578125" style="1" customWidth="1"/>
    <col min="14886" max="14888" width="0" style="1" hidden="1" customWidth="1"/>
    <col min="14889" max="14889" width="20.42578125" style="1" customWidth="1"/>
    <col min="14890" max="14890" width="19.42578125" style="1" customWidth="1"/>
    <col min="14891" max="14896" width="0" style="1" hidden="1" customWidth="1"/>
    <col min="14897" max="14897" width="16.28515625" style="1" customWidth="1"/>
    <col min="14898" max="14899" width="14.7109375" style="1" customWidth="1"/>
    <col min="14900" max="14900" width="20.140625" style="1" customWidth="1"/>
    <col min="14901" max="14901" width="11" style="1" customWidth="1"/>
    <col min="14902" max="14915" width="14.7109375" style="1" customWidth="1"/>
    <col min="14916" max="14916" width="18" style="1" customWidth="1"/>
    <col min="14917" max="14917" width="11.7109375" style="1" customWidth="1"/>
    <col min="14918" max="14918" width="23.5703125" style="1" customWidth="1"/>
    <col min="14919" max="14919" width="3.28515625" style="1" customWidth="1"/>
    <col min="14920" max="14920" width="14.28515625" style="1" customWidth="1"/>
    <col min="14921" max="14921" width="14.5703125" style="1" customWidth="1"/>
    <col min="14922" max="14922" width="3.42578125" style="1" customWidth="1"/>
    <col min="14923" max="14923" width="16.7109375" style="1" customWidth="1"/>
    <col min="14924" max="14925" width="9.140625" style="1" customWidth="1"/>
    <col min="14926" max="14926" width="10.140625" style="1" customWidth="1"/>
    <col min="14927" max="14927" width="9.140625" style="1" customWidth="1"/>
    <col min="14928" max="14928" width="14.28515625" style="1" customWidth="1"/>
    <col min="14929" max="14929" width="9.5703125" style="1" customWidth="1"/>
    <col min="14930" max="14930" width="11.28515625" style="1" customWidth="1"/>
    <col min="14931" max="14931" width="8.42578125" style="1" customWidth="1"/>
    <col min="14932" max="14932" width="8.5703125" style="1" customWidth="1"/>
    <col min="14933" max="14933" width="10.85546875" style="1" customWidth="1"/>
    <col min="14934" max="14945" width="9" style="1" customWidth="1"/>
    <col min="14946" max="14946" width="20" style="1" customWidth="1"/>
    <col min="14947" max="14947" width="17.85546875" style="1" customWidth="1"/>
    <col min="14948" max="14948" width="22.42578125" style="1" customWidth="1"/>
    <col min="14949" max="14949" width="9" style="1"/>
    <col min="14950" max="14950" width="17.85546875" style="1" bestFit="1" customWidth="1"/>
    <col min="14951" max="14951" width="17.42578125" style="1" customWidth="1"/>
    <col min="14952" max="14952" width="17.5703125" style="1" customWidth="1"/>
    <col min="14953" max="14953" width="17.7109375" style="1" customWidth="1"/>
    <col min="14954" max="15104" width="9" style="1"/>
    <col min="15105" max="15106" width="0" style="1" hidden="1" customWidth="1"/>
    <col min="15107" max="15107" width="6" style="1" customWidth="1"/>
    <col min="15108" max="15108" width="6.7109375" style="1" customWidth="1"/>
    <col min="15109" max="15109" width="0" style="1" hidden="1" customWidth="1"/>
    <col min="15110" max="15110" width="10" style="1" customWidth="1"/>
    <col min="15111" max="15111" width="12.7109375" style="1" customWidth="1"/>
    <col min="15112" max="15137" width="0" style="1" hidden="1" customWidth="1"/>
    <col min="15138" max="15138" width="18" style="1" customWidth="1"/>
    <col min="15139" max="15139" width="0" style="1" hidden="1" customWidth="1"/>
    <col min="15140" max="15140" width="18.140625" style="1" customWidth="1"/>
    <col min="15141" max="15141" width="17.42578125" style="1" customWidth="1"/>
    <col min="15142" max="15144" width="0" style="1" hidden="1" customWidth="1"/>
    <col min="15145" max="15145" width="20.42578125" style="1" customWidth="1"/>
    <col min="15146" max="15146" width="19.42578125" style="1" customWidth="1"/>
    <col min="15147" max="15152" width="0" style="1" hidden="1" customWidth="1"/>
    <col min="15153" max="15153" width="16.28515625" style="1" customWidth="1"/>
    <col min="15154" max="15155" width="14.7109375" style="1" customWidth="1"/>
    <col min="15156" max="15156" width="20.140625" style="1" customWidth="1"/>
    <col min="15157" max="15157" width="11" style="1" customWidth="1"/>
    <col min="15158" max="15171" width="14.7109375" style="1" customWidth="1"/>
    <col min="15172" max="15172" width="18" style="1" customWidth="1"/>
    <col min="15173" max="15173" width="11.7109375" style="1" customWidth="1"/>
    <col min="15174" max="15174" width="23.5703125" style="1" customWidth="1"/>
    <col min="15175" max="15175" width="3.28515625" style="1" customWidth="1"/>
    <col min="15176" max="15176" width="14.28515625" style="1" customWidth="1"/>
    <col min="15177" max="15177" width="14.5703125" style="1" customWidth="1"/>
    <col min="15178" max="15178" width="3.42578125" style="1" customWidth="1"/>
    <col min="15179" max="15179" width="16.7109375" style="1" customWidth="1"/>
    <col min="15180" max="15181" width="9.140625" style="1" customWidth="1"/>
    <col min="15182" max="15182" width="10.140625" style="1" customWidth="1"/>
    <col min="15183" max="15183" width="9.140625" style="1" customWidth="1"/>
    <col min="15184" max="15184" width="14.28515625" style="1" customWidth="1"/>
    <col min="15185" max="15185" width="9.5703125" style="1" customWidth="1"/>
    <col min="15186" max="15186" width="11.28515625" style="1" customWidth="1"/>
    <col min="15187" max="15187" width="8.42578125" style="1" customWidth="1"/>
    <col min="15188" max="15188" width="8.5703125" style="1" customWidth="1"/>
    <col min="15189" max="15189" width="10.85546875" style="1" customWidth="1"/>
    <col min="15190" max="15201" width="9" style="1" customWidth="1"/>
    <col min="15202" max="15202" width="20" style="1" customWidth="1"/>
    <col min="15203" max="15203" width="17.85546875" style="1" customWidth="1"/>
    <col min="15204" max="15204" width="22.42578125" style="1" customWidth="1"/>
    <col min="15205" max="15205" width="9" style="1"/>
    <col min="15206" max="15206" width="17.85546875" style="1" bestFit="1" customWidth="1"/>
    <col min="15207" max="15207" width="17.42578125" style="1" customWidth="1"/>
    <col min="15208" max="15208" width="17.5703125" style="1" customWidth="1"/>
    <col min="15209" max="15209" width="17.7109375" style="1" customWidth="1"/>
    <col min="15210" max="15360" width="9" style="1"/>
    <col min="15361" max="15362" width="0" style="1" hidden="1" customWidth="1"/>
    <col min="15363" max="15363" width="6" style="1" customWidth="1"/>
    <col min="15364" max="15364" width="6.7109375" style="1" customWidth="1"/>
    <col min="15365" max="15365" width="0" style="1" hidden="1" customWidth="1"/>
    <col min="15366" max="15366" width="10" style="1" customWidth="1"/>
    <col min="15367" max="15367" width="12.7109375" style="1" customWidth="1"/>
    <col min="15368" max="15393" width="0" style="1" hidden="1" customWidth="1"/>
    <col min="15394" max="15394" width="18" style="1" customWidth="1"/>
    <col min="15395" max="15395" width="0" style="1" hidden="1" customWidth="1"/>
    <col min="15396" max="15396" width="18.140625" style="1" customWidth="1"/>
    <col min="15397" max="15397" width="17.42578125" style="1" customWidth="1"/>
    <col min="15398" max="15400" width="0" style="1" hidden="1" customWidth="1"/>
    <col min="15401" max="15401" width="20.42578125" style="1" customWidth="1"/>
    <col min="15402" max="15402" width="19.42578125" style="1" customWidth="1"/>
    <col min="15403" max="15408" width="0" style="1" hidden="1" customWidth="1"/>
    <col min="15409" max="15409" width="16.28515625" style="1" customWidth="1"/>
    <col min="15410" max="15411" width="14.7109375" style="1" customWidth="1"/>
    <col min="15412" max="15412" width="20.140625" style="1" customWidth="1"/>
    <col min="15413" max="15413" width="11" style="1" customWidth="1"/>
    <col min="15414" max="15427" width="14.7109375" style="1" customWidth="1"/>
    <col min="15428" max="15428" width="18" style="1" customWidth="1"/>
    <col min="15429" max="15429" width="11.7109375" style="1" customWidth="1"/>
    <col min="15430" max="15430" width="23.5703125" style="1" customWidth="1"/>
    <col min="15431" max="15431" width="3.28515625" style="1" customWidth="1"/>
    <col min="15432" max="15432" width="14.28515625" style="1" customWidth="1"/>
    <col min="15433" max="15433" width="14.5703125" style="1" customWidth="1"/>
    <col min="15434" max="15434" width="3.42578125" style="1" customWidth="1"/>
    <col min="15435" max="15435" width="16.7109375" style="1" customWidth="1"/>
    <col min="15436" max="15437" width="9.140625" style="1" customWidth="1"/>
    <col min="15438" max="15438" width="10.140625" style="1" customWidth="1"/>
    <col min="15439" max="15439" width="9.140625" style="1" customWidth="1"/>
    <col min="15440" max="15440" width="14.28515625" style="1" customWidth="1"/>
    <col min="15441" max="15441" width="9.5703125" style="1" customWidth="1"/>
    <col min="15442" max="15442" width="11.28515625" style="1" customWidth="1"/>
    <col min="15443" max="15443" width="8.42578125" style="1" customWidth="1"/>
    <col min="15444" max="15444" width="8.5703125" style="1" customWidth="1"/>
    <col min="15445" max="15445" width="10.85546875" style="1" customWidth="1"/>
    <col min="15446" max="15457" width="9" style="1" customWidth="1"/>
    <col min="15458" max="15458" width="20" style="1" customWidth="1"/>
    <col min="15459" max="15459" width="17.85546875" style="1" customWidth="1"/>
    <col min="15460" max="15460" width="22.42578125" style="1" customWidth="1"/>
    <col min="15461" max="15461" width="9" style="1"/>
    <col min="15462" max="15462" width="17.85546875" style="1" bestFit="1" customWidth="1"/>
    <col min="15463" max="15463" width="17.42578125" style="1" customWidth="1"/>
    <col min="15464" max="15464" width="17.5703125" style="1" customWidth="1"/>
    <col min="15465" max="15465" width="17.7109375" style="1" customWidth="1"/>
    <col min="15466" max="15616" width="9" style="1"/>
    <col min="15617" max="15618" width="0" style="1" hidden="1" customWidth="1"/>
    <col min="15619" max="15619" width="6" style="1" customWidth="1"/>
    <col min="15620" max="15620" width="6.7109375" style="1" customWidth="1"/>
    <col min="15621" max="15621" width="0" style="1" hidden="1" customWidth="1"/>
    <col min="15622" max="15622" width="10" style="1" customWidth="1"/>
    <col min="15623" max="15623" width="12.7109375" style="1" customWidth="1"/>
    <col min="15624" max="15649" width="0" style="1" hidden="1" customWidth="1"/>
    <col min="15650" max="15650" width="18" style="1" customWidth="1"/>
    <col min="15651" max="15651" width="0" style="1" hidden="1" customWidth="1"/>
    <col min="15652" max="15652" width="18.140625" style="1" customWidth="1"/>
    <col min="15653" max="15653" width="17.42578125" style="1" customWidth="1"/>
    <col min="15654" max="15656" width="0" style="1" hidden="1" customWidth="1"/>
    <col min="15657" max="15657" width="20.42578125" style="1" customWidth="1"/>
    <col min="15658" max="15658" width="19.42578125" style="1" customWidth="1"/>
    <col min="15659" max="15664" width="0" style="1" hidden="1" customWidth="1"/>
    <col min="15665" max="15665" width="16.28515625" style="1" customWidth="1"/>
    <col min="15666" max="15667" width="14.7109375" style="1" customWidth="1"/>
    <col min="15668" max="15668" width="20.140625" style="1" customWidth="1"/>
    <col min="15669" max="15669" width="11" style="1" customWidth="1"/>
    <col min="15670" max="15683" width="14.7109375" style="1" customWidth="1"/>
    <col min="15684" max="15684" width="18" style="1" customWidth="1"/>
    <col min="15685" max="15685" width="11.7109375" style="1" customWidth="1"/>
    <col min="15686" max="15686" width="23.5703125" style="1" customWidth="1"/>
    <col min="15687" max="15687" width="3.28515625" style="1" customWidth="1"/>
    <col min="15688" max="15688" width="14.28515625" style="1" customWidth="1"/>
    <col min="15689" max="15689" width="14.5703125" style="1" customWidth="1"/>
    <col min="15690" max="15690" width="3.42578125" style="1" customWidth="1"/>
    <col min="15691" max="15691" width="16.7109375" style="1" customWidth="1"/>
    <col min="15692" max="15693" width="9.140625" style="1" customWidth="1"/>
    <col min="15694" max="15694" width="10.140625" style="1" customWidth="1"/>
    <col min="15695" max="15695" width="9.140625" style="1" customWidth="1"/>
    <col min="15696" max="15696" width="14.28515625" style="1" customWidth="1"/>
    <col min="15697" max="15697" width="9.5703125" style="1" customWidth="1"/>
    <col min="15698" max="15698" width="11.28515625" style="1" customWidth="1"/>
    <col min="15699" max="15699" width="8.42578125" style="1" customWidth="1"/>
    <col min="15700" max="15700" width="8.5703125" style="1" customWidth="1"/>
    <col min="15701" max="15701" width="10.85546875" style="1" customWidth="1"/>
    <col min="15702" max="15713" width="9" style="1" customWidth="1"/>
    <col min="15714" max="15714" width="20" style="1" customWidth="1"/>
    <col min="15715" max="15715" width="17.85546875" style="1" customWidth="1"/>
    <col min="15716" max="15716" width="22.42578125" style="1" customWidth="1"/>
    <col min="15717" max="15717" width="9" style="1"/>
    <col min="15718" max="15718" width="17.85546875" style="1" bestFit="1" customWidth="1"/>
    <col min="15719" max="15719" width="17.42578125" style="1" customWidth="1"/>
    <col min="15720" max="15720" width="17.5703125" style="1" customWidth="1"/>
    <col min="15721" max="15721" width="17.7109375" style="1" customWidth="1"/>
    <col min="15722" max="15872" width="9" style="1"/>
    <col min="15873" max="15874" width="0" style="1" hidden="1" customWidth="1"/>
    <col min="15875" max="15875" width="6" style="1" customWidth="1"/>
    <col min="15876" max="15876" width="6.7109375" style="1" customWidth="1"/>
    <col min="15877" max="15877" width="0" style="1" hidden="1" customWidth="1"/>
    <col min="15878" max="15878" width="10" style="1" customWidth="1"/>
    <col min="15879" max="15879" width="12.7109375" style="1" customWidth="1"/>
    <col min="15880" max="15905" width="0" style="1" hidden="1" customWidth="1"/>
    <col min="15906" max="15906" width="18" style="1" customWidth="1"/>
    <col min="15907" max="15907" width="0" style="1" hidden="1" customWidth="1"/>
    <col min="15908" max="15908" width="18.140625" style="1" customWidth="1"/>
    <col min="15909" max="15909" width="17.42578125" style="1" customWidth="1"/>
    <col min="15910" max="15912" width="0" style="1" hidden="1" customWidth="1"/>
    <col min="15913" max="15913" width="20.42578125" style="1" customWidth="1"/>
    <col min="15914" max="15914" width="19.42578125" style="1" customWidth="1"/>
    <col min="15915" max="15920" width="0" style="1" hidden="1" customWidth="1"/>
    <col min="15921" max="15921" width="16.28515625" style="1" customWidth="1"/>
    <col min="15922" max="15923" width="14.7109375" style="1" customWidth="1"/>
    <col min="15924" max="15924" width="20.140625" style="1" customWidth="1"/>
    <col min="15925" max="15925" width="11" style="1" customWidth="1"/>
    <col min="15926" max="15939" width="14.7109375" style="1" customWidth="1"/>
    <col min="15940" max="15940" width="18" style="1" customWidth="1"/>
    <col min="15941" max="15941" width="11.7109375" style="1" customWidth="1"/>
    <col min="15942" max="15942" width="23.5703125" style="1" customWidth="1"/>
    <col min="15943" max="15943" width="3.28515625" style="1" customWidth="1"/>
    <col min="15944" max="15944" width="14.28515625" style="1" customWidth="1"/>
    <col min="15945" max="15945" width="14.5703125" style="1" customWidth="1"/>
    <col min="15946" max="15946" width="3.42578125" style="1" customWidth="1"/>
    <col min="15947" max="15947" width="16.7109375" style="1" customWidth="1"/>
    <col min="15948" max="15949" width="9.140625" style="1" customWidth="1"/>
    <col min="15950" max="15950" width="10.140625" style="1" customWidth="1"/>
    <col min="15951" max="15951" width="9.140625" style="1" customWidth="1"/>
    <col min="15952" max="15952" width="14.28515625" style="1" customWidth="1"/>
    <col min="15953" max="15953" width="9.5703125" style="1" customWidth="1"/>
    <col min="15954" max="15954" width="11.28515625" style="1" customWidth="1"/>
    <col min="15955" max="15955" width="8.42578125" style="1" customWidth="1"/>
    <col min="15956" max="15956" width="8.5703125" style="1" customWidth="1"/>
    <col min="15957" max="15957" width="10.85546875" style="1" customWidth="1"/>
    <col min="15958" max="15969" width="9" style="1" customWidth="1"/>
    <col min="15970" max="15970" width="20" style="1" customWidth="1"/>
    <col min="15971" max="15971" width="17.85546875" style="1" customWidth="1"/>
    <col min="15972" max="15972" width="22.42578125" style="1" customWidth="1"/>
    <col min="15973" max="15973" width="9" style="1"/>
    <col min="15974" max="15974" width="17.85546875" style="1" bestFit="1" customWidth="1"/>
    <col min="15975" max="15975" width="17.42578125" style="1" customWidth="1"/>
    <col min="15976" max="15976" width="17.5703125" style="1" customWidth="1"/>
    <col min="15977" max="15977" width="17.7109375" style="1" customWidth="1"/>
    <col min="15978" max="16128" width="9" style="1"/>
    <col min="16129" max="16130" width="0" style="1" hidden="1" customWidth="1"/>
    <col min="16131" max="16131" width="6" style="1" customWidth="1"/>
    <col min="16132" max="16132" width="6.7109375" style="1" customWidth="1"/>
    <col min="16133" max="16133" width="0" style="1" hidden="1" customWidth="1"/>
    <col min="16134" max="16134" width="10" style="1" customWidth="1"/>
    <col min="16135" max="16135" width="12.7109375" style="1" customWidth="1"/>
    <col min="16136" max="16161" width="0" style="1" hidden="1" customWidth="1"/>
    <col min="16162" max="16162" width="18" style="1" customWidth="1"/>
    <col min="16163" max="16163" width="0" style="1" hidden="1" customWidth="1"/>
    <col min="16164" max="16164" width="18.140625" style="1" customWidth="1"/>
    <col min="16165" max="16165" width="17.42578125" style="1" customWidth="1"/>
    <col min="16166" max="16168" width="0" style="1" hidden="1" customWidth="1"/>
    <col min="16169" max="16169" width="20.42578125" style="1" customWidth="1"/>
    <col min="16170" max="16170" width="19.42578125" style="1" customWidth="1"/>
    <col min="16171" max="16176" width="0" style="1" hidden="1" customWidth="1"/>
    <col min="16177" max="16177" width="16.28515625" style="1" customWidth="1"/>
    <col min="16178" max="16179" width="14.7109375" style="1" customWidth="1"/>
    <col min="16180" max="16180" width="20.140625" style="1" customWidth="1"/>
    <col min="16181" max="16181" width="11" style="1" customWidth="1"/>
    <col min="16182" max="16195" width="14.7109375" style="1" customWidth="1"/>
    <col min="16196" max="16196" width="18" style="1" customWidth="1"/>
    <col min="16197" max="16197" width="11.7109375" style="1" customWidth="1"/>
    <col min="16198" max="16198" width="23.5703125" style="1" customWidth="1"/>
    <col min="16199" max="16199" width="3.28515625" style="1" customWidth="1"/>
    <col min="16200" max="16200" width="14.28515625" style="1" customWidth="1"/>
    <col min="16201" max="16201" width="14.5703125" style="1" customWidth="1"/>
    <col min="16202" max="16202" width="3.42578125" style="1" customWidth="1"/>
    <col min="16203" max="16203" width="16.7109375" style="1" customWidth="1"/>
    <col min="16204" max="16205" width="9.140625" style="1" customWidth="1"/>
    <col min="16206" max="16206" width="10.140625" style="1" customWidth="1"/>
    <col min="16207" max="16207" width="9.140625" style="1" customWidth="1"/>
    <col min="16208" max="16208" width="14.28515625" style="1" customWidth="1"/>
    <col min="16209" max="16209" width="9.5703125" style="1" customWidth="1"/>
    <col min="16210" max="16210" width="11.28515625" style="1" customWidth="1"/>
    <col min="16211" max="16211" width="8.42578125" style="1" customWidth="1"/>
    <col min="16212" max="16212" width="8.5703125" style="1" customWidth="1"/>
    <col min="16213" max="16213" width="10.85546875" style="1" customWidth="1"/>
    <col min="16214" max="16225" width="9" style="1" customWidth="1"/>
    <col min="16226" max="16226" width="20" style="1" customWidth="1"/>
    <col min="16227" max="16227" width="17.85546875" style="1" customWidth="1"/>
    <col min="16228" max="16228" width="22.42578125" style="1" customWidth="1"/>
    <col min="16229" max="16229" width="9" style="1"/>
    <col min="16230" max="16230" width="17.85546875" style="1" bestFit="1" customWidth="1"/>
    <col min="16231" max="16231" width="17.42578125" style="1" customWidth="1"/>
    <col min="16232" max="16232" width="17.5703125" style="1" customWidth="1"/>
    <col min="16233" max="16233" width="17.7109375" style="1" customWidth="1"/>
    <col min="16234" max="16384" width="9" style="1"/>
  </cols>
  <sheetData>
    <row r="1" spans="2:70" ht="22.5" x14ac:dyDescent="0.3">
      <c r="C1" s="2" t="s">
        <v>0</v>
      </c>
    </row>
    <row r="2" spans="2:70" ht="22.5" x14ac:dyDescent="0.3">
      <c r="C2" s="2" t="s">
        <v>1</v>
      </c>
      <c r="BE2" s="389" t="s">
        <v>2</v>
      </c>
      <c r="BF2" s="389"/>
      <c r="BG2" s="389"/>
      <c r="BH2" s="389"/>
      <c r="BI2" s="389"/>
      <c r="BJ2" s="389"/>
      <c r="BK2" s="389"/>
      <c r="BL2" s="389"/>
      <c r="BM2" s="389"/>
      <c r="BN2" s="389"/>
      <c r="BO2" s="389"/>
    </row>
    <row r="3" spans="2:70" ht="22.5" x14ac:dyDescent="0.3">
      <c r="B3" s="8"/>
      <c r="C3" s="9" t="s">
        <v>241</v>
      </c>
      <c r="AN3" s="10" t="s">
        <v>3</v>
      </c>
      <c r="AO3" s="10"/>
      <c r="AS3" s="11" t="s">
        <v>4</v>
      </c>
      <c r="AT3" s="12" t="s">
        <v>5</v>
      </c>
      <c r="AU3" s="12" t="s">
        <v>6</v>
      </c>
      <c r="AV3" s="13" t="s">
        <v>7</v>
      </c>
      <c r="AW3" s="14" t="s">
        <v>8</v>
      </c>
      <c r="AX3" s="14" t="s">
        <v>9</v>
      </c>
      <c r="AY3" s="14" t="s">
        <v>10</v>
      </c>
      <c r="AZ3" s="11" t="s">
        <v>11</v>
      </c>
      <c r="BA3" s="12" t="s">
        <v>12</v>
      </c>
      <c r="BB3" s="12" t="s">
        <v>13</v>
      </c>
      <c r="BC3" s="15">
        <v>18</v>
      </c>
      <c r="BD3" s="15">
        <v>28</v>
      </c>
      <c r="BE3" s="15">
        <v>3</v>
      </c>
      <c r="BF3" s="15">
        <v>6</v>
      </c>
      <c r="BG3" s="15">
        <v>9</v>
      </c>
      <c r="BH3" s="15">
        <v>11</v>
      </c>
      <c r="BI3" s="15">
        <v>16</v>
      </c>
      <c r="BJ3" s="15">
        <v>18</v>
      </c>
      <c r="BK3" s="15">
        <v>21</v>
      </c>
      <c r="BL3" s="15">
        <v>23</v>
      </c>
      <c r="BM3" s="15">
        <v>27</v>
      </c>
      <c r="BN3" s="15">
        <v>29</v>
      </c>
      <c r="BO3" s="15">
        <v>36</v>
      </c>
      <c r="BQ3" s="16" t="s">
        <v>14</v>
      </c>
    </row>
    <row r="4" spans="2:70" hidden="1" x14ac:dyDescent="0.2">
      <c r="AI4" s="17"/>
      <c r="AJ4" s="17" t="s">
        <v>15</v>
      </c>
      <c r="AK4" s="17" t="s">
        <v>16</v>
      </c>
      <c r="AL4" s="1" t="s">
        <v>17</v>
      </c>
      <c r="AN4" s="18" t="s">
        <v>18</v>
      </c>
      <c r="AO4" s="18"/>
      <c r="AP4" s="19">
        <v>5</v>
      </c>
      <c r="AQ4" s="19" t="s">
        <v>19</v>
      </c>
      <c r="AR4" s="19"/>
      <c r="AS4" s="20">
        <v>1</v>
      </c>
      <c r="AT4" s="20">
        <v>1</v>
      </c>
      <c r="AU4" s="21">
        <v>1.01</v>
      </c>
      <c r="AV4" s="21">
        <v>1.01</v>
      </c>
      <c r="AW4" s="21">
        <v>1.02</v>
      </c>
      <c r="AX4" s="21">
        <v>1.02</v>
      </c>
      <c r="AY4" s="21">
        <v>1.0149999999999999</v>
      </c>
      <c r="AZ4" s="21">
        <v>1.0149999999999999</v>
      </c>
      <c r="BA4" s="21">
        <v>1.0024999999999999</v>
      </c>
      <c r="BB4" s="20">
        <v>1</v>
      </c>
      <c r="BC4" s="21">
        <v>1.01</v>
      </c>
      <c r="BD4" s="21">
        <v>1.02</v>
      </c>
      <c r="BE4" s="21">
        <v>1.01</v>
      </c>
      <c r="BF4" s="21">
        <v>1.01</v>
      </c>
      <c r="BG4" s="21">
        <v>1.01</v>
      </c>
      <c r="BH4" s="21">
        <v>1.02</v>
      </c>
      <c r="BI4" s="21">
        <v>1.02</v>
      </c>
      <c r="BJ4" s="21">
        <v>1.02</v>
      </c>
      <c r="BK4" s="21">
        <v>1.03</v>
      </c>
      <c r="BL4" s="21">
        <v>1.03</v>
      </c>
      <c r="BM4" s="21">
        <v>1.03</v>
      </c>
      <c r="BN4" s="21">
        <v>1.03</v>
      </c>
      <c r="BO4" s="21">
        <v>1.0249999999999999</v>
      </c>
      <c r="BP4" s="19" t="s">
        <v>19</v>
      </c>
      <c r="BQ4" s="20">
        <v>0.02</v>
      </c>
      <c r="BR4" s="19" t="s">
        <v>20</v>
      </c>
    </row>
    <row r="5" spans="2:70" hidden="1" x14ac:dyDescent="0.2">
      <c r="C5" s="19" t="s">
        <v>21</v>
      </c>
      <c r="D5" s="19"/>
      <c r="E5" s="19"/>
      <c r="F5" s="19"/>
      <c r="G5" s="19"/>
      <c r="H5" s="19"/>
      <c r="I5" s="19"/>
      <c r="J5" s="22">
        <v>0.1</v>
      </c>
      <c r="AB5" s="1"/>
      <c r="AC5" s="3"/>
      <c r="AD5" s="3"/>
      <c r="AE5" s="3"/>
      <c r="AF5" s="3"/>
      <c r="AG5" s="3"/>
      <c r="AI5" s="17" t="s">
        <v>22</v>
      </c>
      <c r="AJ5" s="17">
        <v>109</v>
      </c>
      <c r="AK5" s="17">
        <v>105</v>
      </c>
      <c r="AN5" s="18" t="s">
        <v>23</v>
      </c>
      <c r="AO5" s="18"/>
      <c r="AP5" s="19">
        <v>6</v>
      </c>
      <c r="AQ5" s="19" t="s">
        <v>24</v>
      </c>
      <c r="AR5" s="19"/>
      <c r="AS5" s="20">
        <v>1</v>
      </c>
      <c r="AT5" s="20">
        <v>1</v>
      </c>
      <c r="AU5" s="21">
        <v>1.01</v>
      </c>
      <c r="AV5" s="21">
        <v>1.01</v>
      </c>
      <c r="AW5" s="21">
        <v>1.02</v>
      </c>
      <c r="AX5" s="21">
        <v>1.02</v>
      </c>
      <c r="AY5" s="21">
        <v>1.0149999999999999</v>
      </c>
      <c r="AZ5" s="21">
        <v>1.0149999999999999</v>
      </c>
      <c r="BA5" s="21">
        <v>1</v>
      </c>
      <c r="BB5" s="20">
        <v>1</v>
      </c>
      <c r="BC5" s="21">
        <v>1.01</v>
      </c>
      <c r="BD5" s="21">
        <v>1.02</v>
      </c>
      <c r="BE5" s="21">
        <v>1.01</v>
      </c>
      <c r="BF5" s="21">
        <v>1.01</v>
      </c>
      <c r="BG5" s="21">
        <v>1.01</v>
      </c>
      <c r="BH5" s="21">
        <v>1.02</v>
      </c>
      <c r="BI5" s="21">
        <v>1.02</v>
      </c>
      <c r="BJ5" s="21">
        <v>1.02</v>
      </c>
      <c r="BK5" s="21">
        <v>1.03</v>
      </c>
      <c r="BL5" s="21">
        <v>1.03</v>
      </c>
      <c r="BM5" s="21">
        <v>1.03</v>
      </c>
      <c r="BN5" s="21">
        <v>1.03</v>
      </c>
      <c r="BO5" s="21">
        <v>1.0249999999999999</v>
      </c>
      <c r="BP5" s="19" t="s">
        <v>24</v>
      </c>
      <c r="BQ5" s="20">
        <v>0.05</v>
      </c>
      <c r="BR5" s="19" t="s">
        <v>25</v>
      </c>
    </row>
    <row r="6" spans="2:70" hidden="1" x14ac:dyDescent="0.2">
      <c r="J6" s="23"/>
      <c r="AB6" s="1"/>
      <c r="AC6" s="3"/>
      <c r="AD6" s="3"/>
      <c r="AE6" s="3"/>
      <c r="AF6" s="24" t="s">
        <v>26</v>
      </c>
      <c r="AG6" s="25">
        <v>100</v>
      </c>
      <c r="AH6" s="26"/>
      <c r="AI6" s="27" t="s">
        <v>27</v>
      </c>
      <c r="AJ6" s="17">
        <v>108</v>
      </c>
      <c r="AK6" s="17">
        <v>104</v>
      </c>
      <c r="AN6" s="18" t="s">
        <v>28</v>
      </c>
      <c r="AO6" s="18"/>
      <c r="AP6" s="19">
        <v>1</v>
      </c>
      <c r="AQ6" s="19" t="s">
        <v>19</v>
      </c>
      <c r="AR6" s="19"/>
      <c r="AS6" s="20">
        <v>1</v>
      </c>
      <c r="AT6" s="20">
        <v>1</v>
      </c>
      <c r="AU6" s="21">
        <v>1.01</v>
      </c>
      <c r="AV6" s="21">
        <v>1.01</v>
      </c>
      <c r="AW6" s="21">
        <v>1.02</v>
      </c>
      <c r="AX6" s="21">
        <v>1.02</v>
      </c>
      <c r="AY6" s="21">
        <v>1.0149999999999999</v>
      </c>
      <c r="AZ6" s="21">
        <v>1.0149999999999999</v>
      </c>
      <c r="BA6" s="21">
        <v>1.0024999999999999</v>
      </c>
      <c r="BB6" s="20">
        <v>1</v>
      </c>
      <c r="BC6" s="21">
        <v>1.01</v>
      </c>
      <c r="BD6" s="21">
        <v>1.02</v>
      </c>
      <c r="BE6" s="21">
        <v>1.01</v>
      </c>
      <c r="BF6" s="21">
        <v>1.01</v>
      </c>
      <c r="BG6" s="21">
        <v>1.01</v>
      </c>
      <c r="BH6" s="21">
        <v>1.02</v>
      </c>
      <c r="BI6" s="21">
        <v>1.02</v>
      </c>
      <c r="BJ6" s="21">
        <v>1.02</v>
      </c>
      <c r="BK6" s="21">
        <v>1.03</v>
      </c>
      <c r="BL6" s="21">
        <v>1.03</v>
      </c>
      <c r="BM6" s="21">
        <v>1.03</v>
      </c>
      <c r="BN6" s="21">
        <v>1.03</v>
      </c>
      <c r="BO6" s="21">
        <v>1.0249999999999999</v>
      </c>
      <c r="BP6" s="19" t="s">
        <v>19</v>
      </c>
      <c r="BQ6" s="20">
        <v>0.05</v>
      </c>
      <c r="BR6" s="19" t="s">
        <v>29</v>
      </c>
    </row>
    <row r="7" spans="2:70" hidden="1" x14ac:dyDescent="0.2">
      <c r="J7" s="23"/>
      <c r="AB7" s="1"/>
      <c r="AC7" s="3"/>
      <c r="AD7" s="3"/>
      <c r="AE7" s="3"/>
      <c r="AF7" s="3"/>
      <c r="AG7" s="3"/>
      <c r="AI7" s="17" t="s">
        <v>30</v>
      </c>
      <c r="AJ7" s="17">
        <v>107</v>
      </c>
      <c r="AK7" s="17">
        <v>103</v>
      </c>
      <c r="AN7" s="18" t="s">
        <v>31</v>
      </c>
      <c r="AO7" s="18"/>
      <c r="AP7" s="19">
        <v>1</v>
      </c>
      <c r="AQ7" s="19" t="s">
        <v>19</v>
      </c>
      <c r="AR7" s="19"/>
      <c r="AS7" s="20">
        <v>1</v>
      </c>
      <c r="AT7" s="20">
        <v>1</v>
      </c>
      <c r="AU7" s="21">
        <v>1.01</v>
      </c>
      <c r="AV7" s="21">
        <v>1.01</v>
      </c>
      <c r="AW7" s="21">
        <v>1.02</v>
      </c>
      <c r="AX7" s="21">
        <v>1.02</v>
      </c>
      <c r="AY7" s="21">
        <v>1.0149999999999999</v>
      </c>
      <c r="AZ7" s="21">
        <v>1.0149999999999999</v>
      </c>
      <c r="BA7" s="21">
        <v>1.0024999999999999</v>
      </c>
      <c r="BB7" s="20">
        <v>1</v>
      </c>
      <c r="BC7" s="21">
        <v>1.01</v>
      </c>
      <c r="BD7" s="21">
        <v>1.02</v>
      </c>
      <c r="BE7" s="21">
        <v>1.01</v>
      </c>
      <c r="BF7" s="21">
        <v>1.01</v>
      </c>
      <c r="BG7" s="21">
        <v>1.01</v>
      </c>
      <c r="BH7" s="21">
        <v>1.02</v>
      </c>
      <c r="BI7" s="21">
        <v>1.02</v>
      </c>
      <c r="BJ7" s="21">
        <v>1.02</v>
      </c>
      <c r="BK7" s="21">
        <v>1.03</v>
      </c>
      <c r="BL7" s="21">
        <v>1.03</v>
      </c>
      <c r="BM7" s="21">
        <v>1.03</v>
      </c>
      <c r="BN7" s="21">
        <v>1.03</v>
      </c>
      <c r="BO7" s="21">
        <v>1.0249999999999999</v>
      </c>
      <c r="BP7" s="19" t="s">
        <v>19</v>
      </c>
      <c r="BQ7" s="20">
        <v>0.05</v>
      </c>
      <c r="BR7" s="19" t="s">
        <v>32</v>
      </c>
    </row>
    <row r="8" spans="2:70" hidden="1" x14ac:dyDescent="0.2">
      <c r="J8" s="23"/>
      <c r="AB8" s="1"/>
      <c r="AC8" s="3"/>
      <c r="AD8" s="3"/>
      <c r="AE8" s="3"/>
      <c r="AF8" s="3"/>
      <c r="AG8" s="3"/>
      <c r="AI8" s="17" t="s">
        <v>33</v>
      </c>
      <c r="AJ8" s="17">
        <v>106</v>
      </c>
      <c r="AK8" s="17">
        <v>101</v>
      </c>
      <c r="AN8" s="18" t="s">
        <v>34</v>
      </c>
      <c r="AO8" s="18"/>
      <c r="AP8" s="19">
        <v>2</v>
      </c>
      <c r="AQ8" s="19" t="s">
        <v>24</v>
      </c>
      <c r="AR8" s="19"/>
      <c r="AS8" s="20">
        <v>1</v>
      </c>
      <c r="AT8" s="20">
        <v>1</v>
      </c>
      <c r="AU8" s="21">
        <v>1.01</v>
      </c>
      <c r="AV8" s="21">
        <v>1.01</v>
      </c>
      <c r="AW8" s="21">
        <v>1.02</v>
      </c>
      <c r="AX8" s="21">
        <v>1.02</v>
      </c>
      <c r="AY8" s="21">
        <v>1.0149999999999999</v>
      </c>
      <c r="AZ8" s="21">
        <v>1.0149999999999999</v>
      </c>
      <c r="BA8" s="21">
        <v>1</v>
      </c>
      <c r="BB8" s="20">
        <v>1</v>
      </c>
      <c r="BC8" s="21">
        <v>1.01</v>
      </c>
      <c r="BD8" s="21">
        <v>1.02</v>
      </c>
      <c r="BE8" s="21">
        <v>1.01</v>
      </c>
      <c r="BF8" s="21">
        <v>1.01</v>
      </c>
      <c r="BG8" s="21">
        <v>1.01</v>
      </c>
      <c r="BH8" s="21">
        <v>1.02</v>
      </c>
      <c r="BI8" s="21">
        <v>1.02</v>
      </c>
      <c r="BJ8" s="21">
        <v>1.02</v>
      </c>
      <c r="BK8" s="21">
        <v>1.03</v>
      </c>
      <c r="BL8" s="21">
        <v>1.03</v>
      </c>
      <c r="BM8" s="21">
        <v>1.03</v>
      </c>
      <c r="BN8" s="21">
        <v>1.03</v>
      </c>
      <c r="BO8" s="21">
        <v>1.0249999999999999</v>
      </c>
      <c r="BP8" s="19" t="s">
        <v>24</v>
      </c>
      <c r="BQ8" s="28"/>
    </row>
    <row r="9" spans="2:70" hidden="1" x14ac:dyDescent="0.2">
      <c r="J9" s="23"/>
      <c r="X9" s="29" t="s">
        <v>35</v>
      </c>
      <c r="AA9" s="1" t="s">
        <v>36</v>
      </c>
      <c r="AB9" s="1"/>
      <c r="AC9" s="3"/>
      <c r="AD9" s="3"/>
      <c r="AE9" s="3"/>
      <c r="AF9" s="3"/>
      <c r="AG9" s="3"/>
      <c r="AI9" s="24" t="s">
        <v>26</v>
      </c>
      <c r="AJ9" s="17">
        <v>100</v>
      </c>
      <c r="AK9" s="17">
        <v>100</v>
      </c>
      <c r="AN9" s="18" t="s">
        <v>37</v>
      </c>
      <c r="AO9" s="18"/>
      <c r="AP9" s="19">
        <v>1</v>
      </c>
      <c r="AQ9" s="19" t="s">
        <v>19</v>
      </c>
      <c r="AR9" s="19"/>
      <c r="AS9" s="20">
        <v>1</v>
      </c>
      <c r="AT9" s="20">
        <v>1</v>
      </c>
      <c r="AU9" s="21">
        <v>1.01</v>
      </c>
      <c r="AV9" s="21">
        <v>1.01</v>
      </c>
      <c r="AW9" s="21">
        <v>1.02</v>
      </c>
      <c r="AX9" s="21">
        <v>1.02</v>
      </c>
      <c r="AY9" s="21">
        <v>1.0149999999999999</v>
      </c>
      <c r="AZ9" s="21">
        <v>1.0149999999999999</v>
      </c>
      <c r="BA9" s="21">
        <v>1.0024999999999999</v>
      </c>
      <c r="BB9" s="20">
        <v>1</v>
      </c>
      <c r="BC9" s="21">
        <v>1.01</v>
      </c>
      <c r="BD9" s="21">
        <v>1.02</v>
      </c>
      <c r="BE9" s="21">
        <v>1.01</v>
      </c>
      <c r="BF9" s="21">
        <v>1.01</v>
      </c>
      <c r="BG9" s="21">
        <v>1.01</v>
      </c>
      <c r="BH9" s="21">
        <v>1.02</v>
      </c>
      <c r="BI9" s="21">
        <v>1.02</v>
      </c>
      <c r="BJ9" s="21">
        <v>1.02</v>
      </c>
      <c r="BK9" s="21">
        <v>1.03</v>
      </c>
      <c r="BL9" s="21">
        <v>1.03</v>
      </c>
      <c r="BM9" s="21">
        <v>1.03</v>
      </c>
      <c r="BN9" s="21">
        <v>1.03</v>
      </c>
      <c r="BO9" s="21">
        <v>1.0249999999999999</v>
      </c>
      <c r="BP9" s="19" t="s">
        <v>19</v>
      </c>
      <c r="BQ9" s="28"/>
    </row>
    <row r="10" spans="2:70" hidden="1" x14ac:dyDescent="0.2">
      <c r="J10" s="23"/>
      <c r="L10" s="30"/>
      <c r="V10" s="31" t="s">
        <v>38</v>
      </c>
      <c r="W10" s="32">
        <f t="shared" ref="W10:W28" si="0">Y10/$Y$29</f>
        <v>0.10810810810810811</v>
      </c>
      <c r="X10" s="33">
        <v>101</v>
      </c>
      <c r="Y10" s="34">
        <f>COUNTIF($H$40:$H$298,X10)</f>
        <v>28</v>
      </c>
      <c r="Z10" s="35">
        <f t="shared" ref="Z10:Z28" si="1">X10*Y10</f>
        <v>2828</v>
      </c>
      <c r="AA10" s="36">
        <v>113</v>
      </c>
      <c r="AB10" s="1"/>
      <c r="AC10" s="3"/>
      <c r="AD10" s="3"/>
      <c r="AE10" s="3"/>
      <c r="AF10" s="3"/>
      <c r="AG10" s="3"/>
      <c r="AH10" s="37"/>
      <c r="AI10" s="38" t="s">
        <v>39</v>
      </c>
      <c r="AJ10" s="17">
        <v>101</v>
      </c>
      <c r="AK10" s="17">
        <v>102</v>
      </c>
      <c r="AL10" s="39"/>
      <c r="AN10" s="18" t="s">
        <v>40</v>
      </c>
      <c r="AO10" s="18"/>
      <c r="AP10" s="19">
        <v>2</v>
      </c>
      <c r="AQ10" s="19" t="s">
        <v>24</v>
      </c>
      <c r="AR10" s="19"/>
      <c r="AS10" s="20">
        <v>1</v>
      </c>
      <c r="AT10" s="20">
        <v>1</v>
      </c>
      <c r="AU10" s="21">
        <v>1.01</v>
      </c>
      <c r="AV10" s="21">
        <v>1.01</v>
      </c>
      <c r="AW10" s="21">
        <v>1.02</v>
      </c>
      <c r="AX10" s="21">
        <v>1.02</v>
      </c>
      <c r="AY10" s="21">
        <v>1.0149999999999999</v>
      </c>
      <c r="AZ10" s="21">
        <v>1.0149999999999999</v>
      </c>
      <c r="BA10" s="21">
        <v>1</v>
      </c>
      <c r="BB10" s="20">
        <v>1</v>
      </c>
      <c r="BC10" s="21">
        <v>1.01</v>
      </c>
      <c r="BD10" s="21">
        <v>1.02</v>
      </c>
      <c r="BE10" s="21">
        <v>1.01</v>
      </c>
      <c r="BF10" s="21">
        <v>1.01</v>
      </c>
      <c r="BG10" s="21">
        <v>1.01</v>
      </c>
      <c r="BH10" s="21">
        <v>1.02</v>
      </c>
      <c r="BI10" s="21">
        <v>1.02</v>
      </c>
      <c r="BJ10" s="21">
        <v>1.02</v>
      </c>
      <c r="BK10" s="21">
        <v>1.03</v>
      </c>
      <c r="BL10" s="21">
        <v>1.03</v>
      </c>
      <c r="BM10" s="21">
        <v>1.03</v>
      </c>
      <c r="BN10" s="21">
        <v>1.03</v>
      </c>
      <c r="BO10" s="21">
        <v>1.0249999999999999</v>
      </c>
      <c r="BP10" s="19" t="s">
        <v>24</v>
      </c>
      <c r="BQ10" s="28"/>
    </row>
    <row r="11" spans="2:70" hidden="1" x14ac:dyDescent="0.2">
      <c r="J11" s="23"/>
      <c r="L11" s="40"/>
      <c r="O11" s="39"/>
      <c r="V11" s="41" t="s">
        <v>41</v>
      </c>
      <c r="W11" s="32">
        <f t="shared" si="0"/>
        <v>0.11969111969111969</v>
      </c>
      <c r="X11" s="33">
        <v>66</v>
      </c>
      <c r="Y11" s="17">
        <f>COUNTIF($H$40:$H$298,X11)</f>
        <v>31</v>
      </c>
      <c r="Z11" s="35">
        <f t="shared" si="1"/>
        <v>2046</v>
      </c>
      <c r="AA11" s="36">
        <v>78</v>
      </c>
      <c r="AB11" s="1"/>
      <c r="AC11" s="3"/>
      <c r="AD11" s="3"/>
      <c r="AE11" s="3"/>
      <c r="AF11" s="3"/>
      <c r="AG11" s="3"/>
      <c r="AH11" s="37"/>
      <c r="AI11" s="17" t="s">
        <v>42</v>
      </c>
      <c r="AJ11" s="17">
        <v>102</v>
      </c>
      <c r="AK11" s="17">
        <v>106</v>
      </c>
      <c r="AL11" s="39"/>
      <c r="AN11" s="18" t="s">
        <v>43</v>
      </c>
      <c r="AO11" s="18"/>
      <c r="AP11" s="19">
        <v>1</v>
      </c>
      <c r="AQ11" s="19" t="s">
        <v>19</v>
      </c>
      <c r="AR11" s="19"/>
      <c r="AS11" s="20">
        <v>1</v>
      </c>
      <c r="AT11" s="20">
        <v>1</v>
      </c>
      <c r="AU11" s="21">
        <v>1.01</v>
      </c>
      <c r="AV11" s="21">
        <v>1.01</v>
      </c>
      <c r="AW11" s="21">
        <v>1.02</v>
      </c>
      <c r="AX11" s="21">
        <v>1.02</v>
      </c>
      <c r="AY11" s="21">
        <v>1.0149999999999999</v>
      </c>
      <c r="AZ11" s="21">
        <v>1.0149999999999999</v>
      </c>
      <c r="BA11" s="21">
        <v>1.0024999999999999</v>
      </c>
      <c r="BB11" s="20">
        <v>1</v>
      </c>
      <c r="BC11" s="21">
        <v>1.01</v>
      </c>
      <c r="BD11" s="21">
        <v>1.02</v>
      </c>
      <c r="BE11" s="21">
        <v>1.01</v>
      </c>
      <c r="BF11" s="21">
        <v>1.01</v>
      </c>
      <c r="BG11" s="21">
        <v>1.01</v>
      </c>
      <c r="BH11" s="21">
        <v>1.02</v>
      </c>
      <c r="BI11" s="21">
        <v>1.02</v>
      </c>
      <c r="BJ11" s="21">
        <v>1.02</v>
      </c>
      <c r="BK11" s="21">
        <v>1.03</v>
      </c>
      <c r="BL11" s="21">
        <v>1.03</v>
      </c>
      <c r="BM11" s="21">
        <v>1.03</v>
      </c>
      <c r="BN11" s="21">
        <v>1.03</v>
      </c>
      <c r="BO11" s="21">
        <v>1.0249999999999999</v>
      </c>
      <c r="BP11" s="19" t="s">
        <v>19</v>
      </c>
      <c r="BQ11" s="28"/>
    </row>
    <row r="12" spans="2:70" hidden="1" x14ac:dyDescent="0.2">
      <c r="J12" s="23"/>
      <c r="V12" s="41" t="s">
        <v>44</v>
      </c>
      <c r="W12" s="32">
        <f t="shared" si="0"/>
        <v>0.10424710424710425</v>
      </c>
      <c r="X12" s="33">
        <v>52</v>
      </c>
      <c r="Y12" s="17">
        <f>COUNTIF($H$40:$H$298,X12)</f>
        <v>27</v>
      </c>
      <c r="Z12" s="35">
        <f t="shared" si="1"/>
        <v>1404</v>
      </c>
      <c r="AA12" s="36">
        <v>60</v>
      </c>
      <c r="AB12" s="1"/>
      <c r="AC12" s="3"/>
      <c r="AD12" s="3"/>
      <c r="AE12" s="3"/>
      <c r="AF12" s="3"/>
      <c r="AG12" s="3"/>
      <c r="AH12" s="37"/>
      <c r="AI12" s="17" t="s">
        <v>45</v>
      </c>
      <c r="AJ12" s="17">
        <v>103</v>
      </c>
      <c r="AK12" s="17">
        <v>107</v>
      </c>
      <c r="AL12" s="39"/>
      <c r="AN12" s="18" t="s">
        <v>46</v>
      </c>
      <c r="AO12" s="18"/>
      <c r="AP12" s="19">
        <v>2</v>
      </c>
      <c r="AQ12" s="19" t="s">
        <v>24</v>
      </c>
      <c r="AR12" s="19"/>
      <c r="AS12" s="20">
        <v>1</v>
      </c>
      <c r="AT12" s="20">
        <v>1</v>
      </c>
      <c r="AU12" s="21">
        <v>1.01</v>
      </c>
      <c r="AV12" s="21">
        <v>1.01</v>
      </c>
      <c r="AW12" s="21">
        <v>1.02</v>
      </c>
      <c r="AX12" s="21">
        <v>1.02</v>
      </c>
      <c r="AY12" s="21">
        <v>1.0149999999999999</v>
      </c>
      <c r="AZ12" s="21">
        <v>1.0149999999999999</v>
      </c>
      <c r="BA12" s="21">
        <v>1</v>
      </c>
      <c r="BB12" s="20">
        <v>1</v>
      </c>
      <c r="BC12" s="21">
        <v>1.01</v>
      </c>
      <c r="BD12" s="21">
        <v>1.02</v>
      </c>
      <c r="BE12" s="21">
        <v>1.01</v>
      </c>
      <c r="BF12" s="21">
        <v>1.01</v>
      </c>
      <c r="BG12" s="21">
        <v>1.01</v>
      </c>
      <c r="BH12" s="21">
        <v>1.02</v>
      </c>
      <c r="BI12" s="21">
        <v>1.02</v>
      </c>
      <c r="BJ12" s="21">
        <v>1.02</v>
      </c>
      <c r="BK12" s="21">
        <v>1.03</v>
      </c>
      <c r="BL12" s="21">
        <v>1.03</v>
      </c>
      <c r="BM12" s="21">
        <v>1.03</v>
      </c>
      <c r="BN12" s="21">
        <v>1.03</v>
      </c>
      <c r="BO12" s="21">
        <v>1.0249999999999999</v>
      </c>
      <c r="BP12" s="19" t="s">
        <v>24</v>
      </c>
      <c r="BQ12" s="28"/>
    </row>
    <row r="13" spans="2:70" hidden="1" x14ac:dyDescent="0.2">
      <c r="J13" s="23"/>
      <c r="V13" s="41" t="s">
        <v>47</v>
      </c>
      <c r="W13" s="32">
        <f t="shared" si="0"/>
        <v>0.11196911196911197</v>
      </c>
      <c r="X13" s="33">
        <v>63</v>
      </c>
      <c r="Y13" s="17">
        <f>COUNTIF($H$40:$H$298,X13)/2</f>
        <v>29</v>
      </c>
      <c r="Z13" s="35">
        <f t="shared" si="1"/>
        <v>1827</v>
      </c>
      <c r="AA13" s="36">
        <v>74</v>
      </c>
      <c r="AB13" s="1"/>
      <c r="AC13" s="3"/>
      <c r="AD13" s="3"/>
      <c r="AE13" s="3"/>
      <c r="AF13" s="3"/>
      <c r="AG13" s="3"/>
      <c r="AH13" s="37"/>
      <c r="AI13" s="17" t="s">
        <v>10</v>
      </c>
      <c r="AJ13" s="17">
        <v>104</v>
      </c>
      <c r="AK13" s="17">
        <v>108</v>
      </c>
      <c r="AL13" s="39"/>
      <c r="AN13" s="18" t="s">
        <v>48</v>
      </c>
      <c r="AO13" s="18"/>
      <c r="AP13" s="19">
        <v>1</v>
      </c>
      <c r="AQ13" s="19" t="s">
        <v>19</v>
      </c>
      <c r="AR13" s="19"/>
      <c r="AS13" s="20">
        <v>1</v>
      </c>
      <c r="AT13" s="20">
        <v>1</v>
      </c>
      <c r="AU13" s="21">
        <v>1.01</v>
      </c>
      <c r="AV13" s="21">
        <v>1.01</v>
      </c>
      <c r="AW13" s="21">
        <v>1.02</v>
      </c>
      <c r="AX13" s="21">
        <v>1.02</v>
      </c>
      <c r="AY13" s="21">
        <v>1.0149999999999999</v>
      </c>
      <c r="AZ13" s="21">
        <v>1.0149999999999999</v>
      </c>
      <c r="BA13" s="21">
        <v>1.0024999999999999</v>
      </c>
      <c r="BB13" s="20">
        <v>1</v>
      </c>
      <c r="BC13" s="21">
        <v>1.01</v>
      </c>
      <c r="BD13" s="21">
        <v>1.02</v>
      </c>
      <c r="BE13" s="21">
        <v>1.01</v>
      </c>
      <c r="BF13" s="21">
        <v>1.01</v>
      </c>
      <c r="BG13" s="21">
        <v>1.01</v>
      </c>
      <c r="BH13" s="21">
        <v>1.02</v>
      </c>
      <c r="BI13" s="21">
        <v>1.02</v>
      </c>
      <c r="BJ13" s="21">
        <v>1.02</v>
      </c>
      <c r="BK13" s="21">
        <v>1.03</v>
      </c>
      <c r="BL13" s="21">
        <v>1.03</v>
      </c>
      <c r="BM13" s="21">
        <v>1.03</v>
      </c>
      <c r="BN13" s="21">
        <v>1.03</v>
      </c>
      <c r="BO13" s="21">
        <v>1.0249999999999999</v>
      </c>
      <c r="BP13" s="19" t="s">
        <v>19</v>
      </c>
      <c r="BQ13" s="28"/>
    </row>
    <row r="14" spans="2:70" hidden="1" x14ac:dyDescent="0.2">
      <c r="J14" s="23"/>
      <c r="V14" s="41" t="s">
        <v>49</v>
      </c>
      <c r="W14" s="32">
        <f t="shared" si="0"/>
        <v>0.10810810810810811</v>
      </c>
      <c r="X14" s="33">
        <v>57</v>
      </c>
      <c r="Y14" s="17">
        <f>COUNTIF($H$40:$H$298,X14)</f>
        <v>28</v>
      </c>
      <c r="Z14" s="35">
        <f t="shared" si="1"/>
        <v>1596</v>
      </c>
      <c r="AA14" s="36">
        <v>67</v>
      </c>
      <c r="AB14" s="1"/>
      <c r="AC14" s="3"/>
      <c r="AD14" s="3"/>
      <c r="AE14" s="3"/>
      <c r="AF14" s="3"/>
      <c r="AG14" s="3"/>
      <c r="AH14" s="37"/>
      <c r="AI14" s="17" t="s">
        <v>11</v>
      </c>
      <c r="AJ14" s="17">
        <v>105</v>
      </c>
      <c r="AK14" s="17">
        <v>109</v>
      </c>
      <c r="AL14" s="39"/>
      <c r="AN14" s="18" t="s">
        <v>50</v>
      </c>
      <c r="AO14" s="18"/>
      <c r="AP14" s="19">
        <v>2</v>
      </c>
      <c r="AQ14" s="19" t="s">
        <v>24</v>
      </c>
      <c r="AR14" s="19"/>
      <c r="AS14" s="20">
        <v>1</v>
      </c>
      <c r="AT14" s="20">
        <v>1</v>
      </c>
      <c r="AU14" s="21">
        <v>1.01</v>
      </c>
      <c r="AV14" s="21">
        <v>1.01</v>
      </c>
      <c r="AW14" s="21">
        <v>1.02</v>
      </c>
      <c r="AX14" s="21">
        <v>1.02</v>
      </c>
      <c r="AY14" s="21">
        <v>1.0149999999999999</v>
      </c>
      <c r="AZ14" s="21">
        <v>1.0149999999999999</v>
      </c>
      <c r="BA14" s="21">
        <v>1</v>
      </c>
      <c r="BB14" s="20">
        <v>1</v>
      </c>
      <c r="BC14" s="21">
        <v>1.01</v>
      </c>
      <c r="BD14" s="21">
        <v>1.02</v>
      </c>
      <c r="BE14" s="21">
        <v>1.01</v>
      </c>
      <c r="BF14" s="21">
        <v>1.01</v>
      </c>
      <c r="BG14" s="21">
        <v>1.01</v>
      </c>
      <c r="BH14" s="21">
        <v>1.02</v>
      </c>
      <c r="BI14" s="21">
        <v>1.02</v>
      </c>
      <c r="BJ14" s="21">
        <v>1.02</v>
      </c>
      <c r="BK14" s="21">
        <v>1.03</v>
      </c>
      <c r="BL14" s="21">
        <v>1.03</v>
      </c>
      <c r="BM14" s="21">
        <v>1.03</v>
      </c>
      <c r="BN14" s="21">
        <v>1.03</v>
      </c>
      <c r="BO14" s="21">
        <v>1.0249999999999999</v>
      </c>
      <c r="BP14" s="19" t="s">
        <v>24</v>
      </c>
      <c r="BQ14" s="28"/>
    </row>
    <row r="15" spans="2:70" hidden="1" x14ac:dyDescent="0.2">
      <c r="J15" s="23"/>
      <c r="V15" s="41" t="s">
        <v>51</v>
      </c>
      <c r="W15" s="32">
        <f t="shared" si="0"/>
        <v>0.11196911196911197</v>
      </c>
      <c r="X15" s="33">
        <v>63</v>
      </c>
      <c r="Y15" s="17">
        <f>COUNTIF($H$40:$H$298,X15)/2</f>
        <v>29</v>
      </c>
      <c r="Z15" s="35">
        <f t="shared" si="1"/>
        <v>1827</v>
      </c>
      <c r="AA15" s="36">
        <v>71</v>
      </c>
      <c r="AB15" s="1"/>
      <c r="AC15" s="3"/>
      <c r="AD15" s="3"/>
      <c r="AE15" s="3"/>
      <c r="AF15" s="3"/>
      <c r="AG15" s="3"/>
      <c r="AH15" s="37"/>
      <c r="AL15" s="39"/>
      <c r="AN15" s="18" t="s">
        <v>52</v>
      </c>
      <c r="AO15" s="18"/>
      <c r="AP15" s="19">
        <v>1</v>
      </c>
      <c r="AQ15" s="19" t="s">
        <v>19</v>
      </c>
      <c r="AR15" s="19"/>
      <c r="AS15" s="20">
        <v>1</v>
      </c>
      <c r="AT15" s="20">
        <v>1</v>
      </c>
      <c r="AU15" s="21">
        <v>1.01</v>
      </c>
      <c r="AV15" s="21">
        <v>1.01</v>
      </c>
      <c r="AW15" s="21">
        <v>1.02</v>
      </c>
      <c r="AX15" s="21">
        <v>1.02</v>
      </c>
      <c r="AY15" s="21">
        <v>1.0149999999999999</v>
      </c>
      <c r="AZ15" s="21">
        <v>1.0149999999999999</v>
      </c>
      <c r="BA15" s="21">
        <v>1.0024999999999999</v>
      </c>
      <c r="BB15" s="20">
        <v>1</v>
      </c>
      <c r="BC15" s="21">
        <v>1.01</v>
      </c>
      <c r="BD15" s="21">
        <v>1.02</v>
      </c>
      <c r="BE15" s="21">
        <v>1.01</v>
      </c>
      <c r="BF15" s="21">
        <v>1.01</v>
      </c>
      <c r="BG15" s="21">
        <v>1.01</v>
      </c>
      <c r="BH15" s="21">
        <v>1.02</v>
      </c>
      <c r="BI15" s="21">
        <v>1.02</v>
      </c>
      <c r="BJ15" s="21">
        <v>1.02</v>
      </c>
      <c r="BK15" s="21">
        <v>1.03</v>
      </c>
      <c r="BL15" s="21">
        <v>1.03</v>
      </c>
      <c r="BM15" s="21">
        <v>1.03</v>
      </c>
      <c r="BN15" s="21">
        <v>1.03</v>
      </c>
      <c r="BO15" s="21">
        <v>1.0249999999999999</v>
      </c>
      <c r="BP15" s="19" t="s">
        <v>19</v>
      </c>
      <c r="BQ15" s="28"/>
    </row>
    <row r="16" spans="2:70" hidden="1" x14ac:dyDescent="0.2">
      <c r="J16" s="23"/>
      <c r="V16" s="42" t="s">
        <v>53</v>
      </c>
      <c r="W16" s="43">
        <f t="shared" si="0"/>
        <v>0.11969111969111969</v>
      </c>
      <c r="X16" s="33">
        <v>85</v>
      </c>
      <c r="Y16" s="34">
        <f>COUNTIF($H$40:$H$298,X16)</f>
        <v>31</v>
      </c>
      <c r="Z16" s="35">
        <f t="shared" si="1"/>
        <v>2635</v>
      </c>
      <c r="AA16" s="36">
        <v>97</v>
      </c>
      <c r="AB16" s="1"/>
      <c r="AC16" s="3"/>
      <c r="AD16" s="3"/>
      <c r="AE16" s="3"/>
      <c r="AF16" s="3"/>
      <c r="AG16" s="3"/>
      <c r="AH16" s="37"/>
      <c r="AL16" s="39"/>
      <c r="AN16" s="18" t="s">
        <v>54</v>
      </c>
      <c r="AO16" s="18"/>
      <c r="AP16" s="19">
        <v>2</v>
      </c>
      <c r="AQ16" s="19" t="s">
        <v>24</v>
      </c>
      <c r="AR16" s="19"/>
      <c r="AS16" s="20">
        <v>1</v>
      </c>
      <c r="AT16" s="20">
        <v>1</v>
      </c>
      <c r="AU16" s="21">
        <v>1.01</v>
      </c>
      <c r="AV16" s="21">
        <v>1.01</v>
      </c>
      <c r="AW16" s="21">
        <v>1.02</v>
      </c>
      <c r="AX16" s="21">
        <v>1.02</v>
      </c>
      <c r="AY16" s="21">
        <v>1.0149999999999999</v>
      </c>
      <c r="AZ16" s="21">
        <v>1.0149999999999999</v>
      </c>
      <c r="BA16" s="21">
        <v>1</v>
      </c>
      <c r="BB16" s="20">
        <v>1</v>
      </c>
      <c r="BC16" s="21">
        <v>1.01</v>
      </c>
      <c r="BD16" s="21">
        <v>1.02</v>
      </c>
      <c r="BE16" s="21">
        <v>1.01</v>
      </c>
      <c r="BF16" s="21">
        <v>1.01</v>
      </c>
      <c r="BG16" s="21">
        <v>1.01</v>
      </c>
      <c r="BH16" s="21">
        <v>1.02</v>
      </c>
      <c r="BI16" s="21">
        <v>1.02</v>
      </c>
      <c r="BJ16" s="21">
        <v>1.02</v>
      </c>
      <c r="BK16" s="21">
        <v>1.03</v>
      </c>
      <c r="BL16" s="21">
        <v>1.03</v>
      </c>
      <c r="BM16" s="21">
        <v>1.03</v>
      </c>
      <c r="BN16" s="21">
        <v>1.03</v>
      </c>
      <c r="BO16" s="21">
        <v>1.0249999999999999</v>
      </c>
      <c r="BP16" s="19" t="s">
        <v>24</v>
      </c>
      <c r="BQ16" s="28"/>
    </row>
    <row r="17" spans="3:69" hidden="1" x14ac:dyDescent="0.2">
      <c r="J17" s="23"/>
      <c r="V17" s="41" t="s">
        <v>55</v>
      </c>
      <c r="W17" s="32">
        <f t="shared" si="0"/>
        <v>0</v>
      </c>
      <c r="X17" s="33">
        <v>74</v>
      </c>
      <c r="Y17" s="44">
        <f>COUNTIF($H$40:$H$298,X17)/3</f>
        <v>0</v>
      </c>
      <c r="Z17" s="35">
        <f t="shared" si="1"/>
        <v>0</v>
      </c>
      <c r="AA17" s="36">
        <v>85</v>
      </c>
      <c r="AB17" s="1"/>
      <c r="AC17" s="3"/>
      <c r="AD17" s="3"/>
      <c r="AE17" s="3"/>
      <c r="AF17" s="3"/>
      <c r="AG17" s="3"/>
      <c r="AH17" s="37"/>
      <c r="AL17" s="39"/>
      <c r="AN17" s="18" t="s">
        <v>56</v>
      </c>
      <c r="AO17" s="18"/>
      <c r="AP17" s="19">
        <v>1</v>
      </c>
      <c r="AQ17" s="19" t="s">
        <v>19</v>
      </c>
      <c r="AR17" s="19"/>
      <c r="AS17" s="20">
        <v>1</v>
      </c>
      <c r="AT17" s="20">
        <v>1</v>
      </c>
      <c r="AU17" s="21">
        <v>1.01</v>
      </c>
      <c r="AV17" s="21">
        <v>1.01</v>
      </c>
      <c r="AW17" s="21">
        <v>1.02</v>
      </c>
      <c r="AX17" s="21">
        <v>1.02</v>
      </c>
      <c r="AY17" s="21">
        <v>1.0149999999999999</v>
      </c>
      <c r="AZ17" s="21">
        <v>1.0149999999999999</v>
      </c>
      <c r="BA17" s="21">
        <v>1.0024999999999999</v>
      </c>
      <c r="BB17" s="20">
        <v>1</v>
      </c>
      <c r="BC17" s="21">
        <v>1.01</v>
      </c>
      <c r="BD17" s="21">
        <v>1.02</v>
      </c>
      <c r="BE17" s="21">
        <v>1.01</v>
      </c>
      <c r="BF17" s="21">
        <v>1.01</v>
      </c>
      <c r="BG17" s="21">
        <v>1.01</v>
      </c>
      <c r="BH17" s="21">
        <v>1.02</v>
      </c>
      <c r="BI17" s="21">
        <v>1.02</v>
      </c>
      <c r="BJ17" s="21">
        <v>1.02</v>
      </c>
      <c r="BK17" s="21">
        <v>1.03</v>
      </c>
      <c r="BL17" s="21">
        <v>1.03</v>
      </c>
      <c r="BM17" s="21">
        <v>1.03</v>
      </c>
      <c r="BN17" s="21">
        <v>1.03</v>
      </c>
      <c r="BO17" s="21">
        <v>1.0249999999999999</v>
      </c>
      <c r="BP17" s="19" t="s">
        <v>19</v>
      </c>
      <c r="BQ17" s="28"/>
    </row>
    <row r="18" spans="3:69" hidden="1" x14ac:dyDescent="0.2">
      <c r="I18" s="45">
        <v>23794050</v>
      </c>
      <c r="J18" s="23"/>
      <c r="V18" s="41" t="s">
        <v>57</v>
      </c>
      <c r="W18" s="32">
        <f t="shared" si="0"/>
        <v>0</v>
      </c>
      <c r="X18" s="33">
        <v>90</v>
      </c>
      <c r="Y18" s="46">
        <f>COUNTIF($H$40:$H$298,X18)/4</f>
        <v>0</v>
      </c>
      <c r="Z18" s="35">
        <f t="shared" si="1"/>
        <v>0</v>
      </c>
      <c r="AA18" s="36">
        <v>101</v>
      </c>
      <c r="AB18" s="1"/>
      <c r="AC18" s="3"/>
      <c r="AD18" s="3"/>
      <c r="AE18" s="3"/>
      <c r="AF18" s="3"/>
      <c r="AG18" s="3"/>
      <c r="AH18" s="37"/>
      <c r="AI18" s="47"/>
      <c r="AL18" s="39"/>
      <c r="AN18" s="18" t="s">
        <v>58</v>
      </c>
      <c r="AO18" s="18"/>
      <c r="AP18" s="19">
        <v>2</v>
      </c>
      <c r="AQ18" s="19" t="s">
        <v>24</v>
      </c>
      <c r="AR18" s="19"/>
      <c r="AS18" s="20">
        <v>1</v>
      </c>
      <c r="AT18" s="20">
        <v>1</v>
      </c>
      <c r="AU18" s="21">
        <v>1.01</v>
      </c>
      <c r="AV18" s="21">
        <v>1.01</v>
      </c>
      <c r="AW18" s="21">
        <v>1.02</v>
      </c>
      <c r="AX18" s="21">
        <v>1.02</v>
      </c>
      <c r="AY18" s="21">
        <v>1.0149999999999999</v>
      </c>
      <c r="AZ18" s="21">
        <v>1.0149999999999999</v>
      </c>
      <c r="BA18" s="21">
        <v>1</v>
      </c>
      <c r="BB18" s="20">
        <v>1</v>
      </c>
      <c r="BC18" s="21">
        <v>1.01</v>
      </c>
      <c r="BD18" s="21">
        <v>1.02</v>
      </c>
      <c r="BE18" s="21">
        <v>1.01</v>
      </c>
      <c r="BF18" s="21">
        <v>1.01</v>
      </c>
      <c r="BG18" s="21">
        <v>1.01</v>
      </c>
      <c r="BH18" s="21">
        <v>1.02</v>
      </c>
      <c r="BI18" s="21">
        <v>1.02</v>
      </c>
      <c r="BJ18" s="21">
        <v>1.02</v>
      </c>
      <c r="BK18" s="21">
        <v>1.03</v>
      </c>
      <c r="BL18" s="21">
        <v>1.03</v>
      </c>
      <c r="BM18" s="21">
        <v>1.03</v>
      </c>
      <c r="BN18" s="21">
        <v>1.03</v>
      </c>
      <c r="BO18" s="21">
        <v>1.0249999999999999</v>
      </c>
      <c r="BP18" s="19" t="s">
        <v>24</v>
      </c>
      <c r="BQ18" s="28"/>
    </row>
    <row r="19" spans="3:69" hidden="1" x14ac:dyDescent="0.2">
      <c r="I19" s="45">
        <f>I18+(I18*5%)</f>
        <v>24983752.5</v>
      </c>
      <c r="J19" s="23"/>
      <c r="V19" s="41" t="s">
        <v>59</v>
      </c>
      <c r="W19" s="32">
        <f t="shared" si="0"/>
        <v>0</v>
      </c>
      <c r="X19" s="33">
        <v>90</v>
      </c>
      <c r="Y19" s="46">
        <f>COUNTIF($H$40:$H$298,X19)/4</f>
        <v>0</v>
      </c>
      <c r="Z19" s="35">
        <f t="shared" si="1"/>
        <v>0</v>
      </c>
      <c r="AA19" s="36">
        <v>101</v>
      </c>
      <c r="AB19" s="1"/>
      <c r="AC19" s="3"/>
      <c r="AD19" s="3"/>
      <c r="AE19" s="3"/>
      <c r="AF19" s="3"/>
      <c r="AG19" s="3"/>
      <c r="AL19" s="39"/>
      <c r="AN19" s="18" t="s">
        <v>60</v>
      </c>
      <c r="AO19" s="18"/>
      <c r="AP19" s="19">
        <v>1</v>
      </c>
      <c r="AQ19" s="19" t="s">
        <v>19</v>
      </c>
      <c r="AR19" s="19"/>
      <c r="AS19" s="20">
        <v>1</v>
      </c>
      <c r="AT19" s="20">
        <v>1</v>
      </c>
      <c r="AU19" s="21">
        <v>1.01</v>
      </c>
      <c r="AV19" s="21">
        <v>1.01</v>
      </c>
      <c r="AW19" s="21">
        <v>1.02</v>
      </c>
      <c r="AX19" s="21">
        <v>1.02</v>
      </c>
      <c r="AY19" s="21">
        <v>1.0149999999999999</v>
      </c>
      <c r="AZ19" s="21">
        <v>1.0149999999999999</v>
      </c>
      <c r="BA19" s="21">
        <v>1.0024999999999999</v>
      </c>
      <c r="BB19" s="20">
        <v>1</v>
      </c>
      <c r="BC19" s="21">
        <v>1.01</v>
      </c>
      <c r="BD19" s="21">
        <v>1.02</v>
      </c>
      <c r="BE19" s="21">
        <v>1.01</v>
      </c>
      <c r="BF19" s="21">
        <v>1.01</v>
      </c>
      <c r="BG19" s="21">
        <v>1.01</v>
      </c>
      <c r="BH19" s="21">
        <v>1.02</v>
      </c>
      <c r="BI19" s="21">
        <v>1.02</v>
      </c>
      <c r="BJ19" s="21">
        <v>1.02</v>
      </c>
      <c r="BK19" s="21">
        <v>1.03</v>
      </c>
      <c r="BL19" s="21">
        <v>1.03</v>
      </c>
      <c r="BM19" s="21">
        <v>1.03</v>
      </c>
      <c r="BN19" s="21">
        <v>1.03</v>
      </c>
      <c r="BO19" s="21">
        <v>1.0249999999999999</v>
      </c>
      <c r="BP19" s="19" t="s">
        <v>19</v>
      </c>
      <c r="BQ19" s="28"/>
    </row>
    <row r="20" spans="3:69" hidden="1" x14ac:dyDescent="0.2">
      <c r="I20" s="45">
        <f>I18+(I18*11.112%)</f>
        <v>26438044.835999999</v>
      </c>
      <c r="J20" s="23"/>
      <c r="V20" s="41" t="s">
        <v>61</v>
      </c>
      <c r="W20" s="32">
        <f t="shared" si="0"/>
        <v>0</v>
      </c>
      <c r="X20" s="33">
        <v>90</v>
      </c>
      <c r="Y20" s="46">
        <f>COUNTIF($H$40:$H$298,X20)/4</f>
        <v>0</v>
      </c>
      <c r="Z20" s="35">
        <f t="shared" si="1"/>
        <v>0</v>
      </c>
      <c r="AA20" s="36">
        <v>101</v>
      </c>
      <c r="AB20" s="1"/>
      <c r="AC20" s="3"/>
      <c r="AD20" s="3"/>
      <c r="AE20" s="3"/>
      <c r="AF20" s="3"/>
      <c r="AG20" s="3"/>
      <c r="AL20" s="39"/>
      <c r="AN20" s="18" t="s">
        <v>62</v>
      </c>
      <c r="AO20" s="18"/>
      <c r="AP20" s="19">
        <v>2</v>
      </c>
      <c r="AQ20" s="19" t="s">
        <v>24</v>
      </c>
      <c r="AR20" s="19"/>
      <c r="AS20" s="20">
        <v>1</v>
      </c>
      <c r="AT20" s="20">
        <v>1</v>
      </c>
      <c r="AU20" s="21">
        <v>1.01</v>
      </c>
      <c r="AV20" s="21">
        <v>1.01</v>
      </c>
      <c r="AW20" s="21">
        <v>1.02</v>
      </c>
      <c r="AX20" s="21">
        <v>1.02</v>
      </c>
      <c r="AY20" s="21">
        <v>1.0149999999999999</v>
      </c>
      <c r="AZ20" s="21">
        <v>1.0149999999999999</v>
      </c>
      <c r="BA20" s="21">
        <v>1</v>
      </c>
      <c r="BB20" s="20">
        <v>1</v>
      </c>
      <c r="BC20" s="21">
        <v>1.01</v>
      </c>
      <c r="BD20" s="21">
        <v>1.02</v>
      </c>
      <c r="BE20" s="21">
        <v>1.01</v>
      </c>
      <c r="BF20" s="21">
        <v>1.01</v>
      </c>
      <c r="BG20" s="21">
        <v>1.01</v>
      </c>
      <c r="BH20" s="21">
        <v>1.02</v>
      </c>
      <c r="BI20" s="21">
        <v>1.02</v>
      </c>
      <c r="BJ20" s="21">
        <v>1.02</v>
      </c>
      <c r="BK20" s="21">
        <v>1.03</v>
      </c>
      <c r="BL20" s="21">
        <v>1.03</v>
      </c>
      <c r="BM20" s="21">
        <v>1.03</v>
      </c>
      <c r="BN20" s="21">
        <v>1.03</v>
      </c>
      <c r="BO20" s="21">
        <v>1.0249999999999999</v>
      </c>
      <c r="BP20" s="19" t="s">
        <v>24</v>
      </c>
      <c r="BQ20" s="28"/>
    </row>
    <row r="21" spans="3:69" hidden="1" x14ac:dyDescent="0.2">
      <c r="I21" s="48">
        <f>I20+(I20*2%)</f>
        <v>26966805.732719999</v>
      </c>
      <c r="J21" s="23"/>
      <c r="V21" s="41" t="s">
        <v>63</v>
      </c>
      <c r="W21" s="32">
        <f t="shared" si="0"/>
        <v>0</v>
      </c>
      <c r="X21" s="33">
        <v>90</v>
      </c>
      <c r="Y21" s="46">
        <f>COUNTIF($H$40:$H$298,X21)/4</f>
        <v>0</v>
      </c>
      <c r="Z21" s="35">
        <f t="shared" si="1"/>
        <v>0</v>
      </c>
      <c r="AA21" s="36">
        <v>101</v>
      </c>
      <c r="AB21" s="1"/>
      <c r="AC21" s="3"/>
      <c r="AD21" s="3"/>
      <c r="AE21" s="3"/>
      <c r="AF21" s="3"/>
      <c r="AG21" s="3"/>
      <c r="AL21" s="39"/>
      <c r="AN21" s="18" t="s">
        <v>64</v>
      </c>
      <c r="AO21" s="18"/>
      <c r="AP21" s="19">
        <v>3</v>
      </c>
      <c r="AQ21" s="19" t="s">
        <v>19</v>
      </c>
      <c r="AR21" s="19"/>
      <c r="AS21" s="20">
        <v>1</v>
      </c>
      <c r="AT21" s="20">
        <v>1</v>
      </c>
      <c r="AU21" s="21">
        <v>1.01</v>
      </c>
      <c r="AV21" s="21">
        <v>1.01</v>
      </c>
      <c r="AW21" s="21">
        <v>1.02</v>
      </c>
      <c r="AX21" s="21">
        <v>1.02</v>
      </c>
      <c r="AY21" s="21">
        <v>1.0149999999999999</v>
      </c>
      <c r="AZ21" s="21">
        <v>1.0149999999999999</v>
      </c>
      <c r="BA21" s="21">
        <v>1.0024999999999999</v>
      </c>
      <c r="BB21" s="20">
        <v>1</v>
      </c>
      <c r="BC21" s="21">
        <v>1.01</v>
      </c>
      <c r="BD21" s="21">
        <v>1.02</v>
      </c>
      <c r="BE21" s="21">
        <v>1.01</v>
      </c>
      <c r="BF21" s="21">
        <v>1.01</v>
      </c>
      <c r="BG21" s="21">
        <v>1.01</v>
      </c>
      <c r="BH21" s="21">
        <v>1.02</v>
      </c>
      <c r="BI21" s="21">
        <v>1.02</v>
      </c>
      <c r="BJ21" s="21">
        <v>1.02</v>
      </c>
      <c r="BK21" s="21">
        <v>1.03</v>
      </c>
      <c r="BL21" s="21">
        <v>1.03</v>
      </c>
      <c r="BM21" s="21">
        <v>1.03</v>
      </c>
      <c r="BN21" s="21">
        <v>1.03</v>
      </c>
      <c r="BO21" s="21">
        <v>1.0249999999999999</v>
      </c>
      <c r="BP21" s="19" t="s">
        <v>19</v>
      </c>
      <c r="BQ21" s="28"/>
    </row>
    <row r="22" spans="3:69" hidden="1" x14ac:dyDescent="0.2">
      <c r="J22" s="23"/>
      <c r="S22" s="49"/>
      <c r="U22" s="25" t="s">
        <v>65</v>
      </c>
      <c r="V22" s="41" t="s">
        <v>66</v>
      </c>
      <c r="W22" s="32">
        <f t="shared" si="0"/>
        <v>0</v>
      </c>
      <c r="X22" s="33">
        <v>74</v>
      </c>
      <c r="Y22" s="44">
        <f>COUNTIF($H$40:$H$298,X22)/3</f>
        <v>0</v>
      </c>
      <c r="Z22" s="35">
        <f t="shared" si="1"/>
        <v>0</v>
      </c>
      <c r="AA22" s="36">
        <v>85</v>
      </c>
      <c r="AC22" s="3"/>
      <c r="AD22" s="3"/>
      <c r="AE22" s="3"/>
      <c r="AF22" s="3"/>
      <c r="AG22" s="3"/>
      <c r="AH22" s="16" t="s">
        <v>67</v>
      </c>
      <c r="AL22" s="39"/>
      <c r="AN22" s="18" t="s">
        <v>68</v>
      </c>
      <c r="AO22" s="18"/>
      <c r="AP22" s="19">
        <v>4</v>
      </c>
      <c r="AQ22" s="19" t="s">
        <v>24</v>
      </c>
      <c r="AR22" s="19"/>
      <c r="AS22" s="20">
        <v>1</v>
      </c>
      <c r="AT22" s="20">
        <v>1</v>
      </c>
      <c r="AU22" s="21">
        <v>1.01</v>
      </c>
      <c r="AV22" s="21">
        <v>1.01</v>
      </c>
      <c r="AW22" s="21">
        <v>1.02</v>
      </c>
      <c r="AX22" s="21">
        <v>1.02</v>
      </c>
      <c r="AY22" s="21">
        <v>1.0149999999999999</v>
      </c>
      <c r="AZ22" s="21">
        <v>1.0149999999999999</v>
      </c>
      <c r="BA22" s="21">
        <v>1</v>
      </c>
      <c r="BB22" s="20">
        <v>1</v>
      </c>
      <c r="BC22" s="21">
        <v>1.01</v>
      </c>
      <c r="BD22" s="21">
        <v>1.02</v>
      </c>
      <c r="BE22" s="21">
        <v>1.01</v>
      </c>
      <c r="BF22" s="21">
        <v>1.01</v>
      </c>
      <c r="BG22" s="21">
        <v>1.01</v>
      </c>
      <c r="BH22" s="21">
        <v>1.02</v>
      </c>
      <c r="BI22" s="21">
        <v>1.02</v>
      </c>
      <c r="BJ22" s="21">
        <v>1.02</v>
      </c>
      <c r="BK22" s="21">
        <v>1.03</v>
      </c>
      <c r="BL22" s="21">
        <v>1.03</v>
      </c>
      <c r="BM22" s="21">
        <v>1.03</v>
      </c>
      <c r="BN22" s="21">
        <v>1.03</v>
      </c>
      <c r="BO22" s="21">
        <v>1.0249999999999999</v>
      </c>
      <c r="BP22" s="19" t="s">
        <v>24</v>
      </c>
      <c r="BQ22" s="28"/>
    </row>
    <row r="23" spans="3:69" hidden="1" x14ac:dyDescent="0.2">
      <c r="J23" s="23"/>
      <c r="S23" s="49"/>
      <c r="U23" s="25" t="s">
        <v>65</v>
      </c>
      <c r="V23" s="31" t="s">
        <v>69</v>
      </c>
      <c r="W23" s="32">
        <f t="shared" si="0"/>
        <v>0.10810810810810811</v>
      </c>
      <c r="X23" s="50">
        <v>51</v>
      </c>
      <c r="Y23" s="17">
        <f>COUNTIF($H$40:$H$298,X23)</f>
        <v>28</v>
      </c>
      <c r="Z23" s="35">
        <f t="shared" si="1"/>
        <v>1428</v>
      </c>
      <c r="AA23" s="36">
        <v>60</v>
      </c>
      <c r="AC23" s="3"/>
      <c r="AD23" s="3"/>
      <c r="AE23" s="3"/>
      <c r="AF23" s="3"/>
      <c r="AG23" s="3"/>
      <c r="AH23" s="19" t="s">
        <v>70</v>
      </c>
      <c r="AL23" s="39"/>
      <c r="AW23" s="4"/>
      <c r="AX23" s="4"/>
      <c r="AY23" s="4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</row>
    <row r="24" spans="3:69" hidden="1" x14ac:dyDescent="0.2">
      <c r="J24" s="51"/>
      <c r="U24" s="25" t="s">
        <v>65</v>
      </c>
      <c r="V24" s="52" t="s">
        <v>71</v>
      </c>
      <c r="W24" s="32">
        <f t="shared" si="0"/>
        <v>0</v>
      </c>
      <c r="X24" s="50">
        <v>156</v>
      </c>
      <c r="Y24" s="34">
        <f>COUNTIF($H$40:$H$298,X24)</f>
        <v>0</v>
      </c>
      <c r="Z24" s="35">
        <f t="shared" si="1"/>
        <v>0</v>
      </c>
      <c r="AA24" s="36">
        <v>175</v>
      </c>
      <c r="AC24" s="3"/>
      <c r="AD24" s="3"/>
      <c r="AE24" s="3"/>
      <c r="AF24" s="3"/>
      <c r="AG24" s="3"/>
      <c r="AH24" s="19" t="s">
        <v>72</v>
      </c>
      <c r="AL24" s="39"/>
      <c r="AW24" s="4"/>
      <c r="AX24" s="4"/>
      <c r="AY24" s="4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</row>
    <row r="25" spans="3:69" hidden="1" x14ac:dyDescent="0.2">
      <c r="J25" s="23"/>
      <c r="S25" s="49"/>
      <c r="U25" s="25" t="s">
        <v>65</v>
      </c>
      <c r="V25" s="53" t="s">
        <v>73</v>
      </c>
      <c r="W25" s="43">
        <f t="shared" si="0"/>
        <v>0</v>
      </c>
      <c r="X25" s="50">
        <v>74</v>
      </c>
      <c r="Y25" s="54">
        <f>COUNTIF($H$40:$H$298,X25)/3</f>
        <v>0</v>
      </c>
      <c r="Z25" s="35">
        <f t="shared" si="1"/>
        <v>0</v>
      </c>
      <c r="AA25" s="36">
        <v>85</v>
      </c>
      <c r="AC25" s="3"/>
      <c r="AD25" s="3"/>
      <c r="AE25" s="3"/>
      <c r="AF25" s="3"/>
      <c r="AG25" s="3"/>
      <c r="AH25" s="19">
        <v>19</v>
      </c>
      <c r="AI25" s="22">
        <v>1.06</v>
      </c>
      <c r="AJ25" s="19">
        <v>1</v>
      </c>
      <c r="AK25" s="19" t="s">
        <v>74</v>
      </c>
      <c r="AL25" s="39"/>
      <c r="AW25" s="4"/>
      <c r="AX25" s="1"/>
      <c r="AY25" s="1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</row>
    <row r="26" spans="3:69" hidden="1" x14ac:dyDescent="0.2">
      <c r="C26" s="55"/>
      <c r="D26" s="55"/>
      <c r="E26" s="55"/>
      <c r="F26" s="55"/>
      <c r="G26" s="55"/>
      <c r="H26" s="55"/>
      <c r="I26" s="394">
        <v>0</v>
      </c>
      <c r="J26" s="395"/>
      <c r="K26" s="47" t="s">
        <v>75</v>
      </c>
      <c r="L26" s="1" t="s">
        <v>76</v>
      </c>
      <c r="M26" s="56">
        <f>M310</f>
        <v>21437210.151604846</v>
      </c>
      <c r="N26" s="57">
        <f>M26/M27</f>
        <v>0.83564491880367608</v>
      </c>
      <c r="S26" s="49"/>
      <c r="U26" s="25" t="s">
        <v>65</v>
      </c>
      <c r="V26" s="52" t="s">
        <v>77</v>
      </c>
      <c r="W26" s="32">
        <f t="shared" si="0"/>
        <v>0</v>
      </c>
      <c r="X26" s="50">
        <v>120</v>
      </c>
      <c r="Y26" s="17">
        <f>COUNTIF($H$40:$H$298,X26)</f>
        <v>0</v>
      </c>
      <c r="Z26" s="35">
        <f t="shared" si="1"/>
        <v>0</v>
      </c>
      <c r="AA26" s="36">
        <v>138</v>
      </c>
      <c r="AC26" s="3"/>
      <c r="AD26" s="3"/>
      <c r="AE26" s="3"/>
      <c r="AF26" s="3"/>
      <c r="AG26" s="3"/>
      <c r="AH26" s="58" t="s">
        <v>78</v>
      </c>
      <c r="AI26" s="22">
        <v>0.93</v>
      </c>
      <c r="AJ26" s="19">
        <v>2</v>
      </c>
      <c r="AK26" s="19" t="s">
        <v>79</v>
      </c>
      <c r="AL26" s="39"/>
      <c r="AN26" s="47"/>
      <c r="AO26" s="47"/>
      <c r="AW26" s="4"/>
      <c r="AX26" s="1"/>
      <c r="AY26" s="1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</row>
    <row r="27" spans="3:69" hidden="1" x14ac:dyDescent="0.2">
      <c r="C27" s="55" t="s">
        <v>80</v>
      </c>
      <c r="D27" s="55"/>
      <c r="E27" s="55"/>
      <c r="F27" s="55"/>
      <c r="G27" s="55"/>
      <c r="H27" s="55"/>
      <c r="I27" s="396">
        <v>26966806</v>
      </c>
      <c r="J27" s="397"/>
      <c r="K27" s="47" t="s">
        <v>75</v>
      </c>
      <c r="L27" s="19" t="s">
        <v>81</v>
      </c>
      <c r="M27" s="59">
        <f>M312</f>
        <v>25653491.894972246</v>
      </c>
      <c r="N27" s="60"/>
      <c r="O27" s="61">
        <f>M27*95%</f>
        <v>24370817.300223634</v>
      </c>
      <c r="Q27" s="56"/>
      <c r="R27" s="56"/>
      <c r="S27" s="56"/>
      <c r="T27" s="62"/>
      <c r="U27" s="25" t="s">
        <v>82</v>
      </c>
      <c r="V27" s="52" t="s">
        <v>83</v>
      </c>
      <c r="W27" s="32">
        <f t="shared" si="0"/>
        <v>0</v>
      </c>
      <c r="X27" s="50">
        <v>112</v>
      </c>
      <c r="Y27" s="17">
        <f>COUNTIF($H$40:$H$298,X27)</f>
        <v>0</v>
      </c>
      <c r="Z27" s="35">
        <f t="shared" si="1"/>
        <v>0</v>
      </c>
      <c r="AA27" s="36">
        <v>132</v>
      </c>
      <c r="AB27" s="62"/>
      <c r="AC27" s="62"/>
      <c r="AD27" s="62"/>
      <c r="AE27" s="62"/>
      <c r="AF27" s="62"/>
      <c r="AG27" s="62"/>
      <c r="AH27" s="58">
        <v>21</v>
      </c>
      <c r="AI27" s="22">
        <v>1.1000000000000001</v>
      </c>
      <c r="AJ27" s="19">
        <v>3</v>
      </c>
      <c r="AK27" s="19" t="s">
        <v>84</v>
      </c>
      <c r="AL27" s="39"/>
      <c r="AN27" s="47"/>
      <c r="AO27" s="47"/>
      <c r="AW27" s="4"/>
      <c r="AX27" s="1"/>
      <c r="AY27" s="1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</row>
    <row r="28" spans="3:69" hidden="1" x14ac:dyDescent="0.2">
      <c r="C28" s="63" t="s">
        <v>85</v>
      </c>
      <c r="D28" s="64"/>
      <c r="E28" s="64"/>
      <c r="F28" s="65"/>
      <c r="G28" s="65"/>
      <c r="H28" s="55"/>
      <c r="I28" s="398">
        <f>COUNT(B40:B300)</f>
        <v>259</v>
      </c>
      <c r="J28" s="399"/>
      <c r="K28" s="1" t="s">
        <v>86</v>
      </c>
      <c r="L28" s="1" t="s">
        <v>87</v>
      </c>
      <c r="M28" s="56">
        <f>M316</f>
        <v>28915584.183223642</v>
      </c>
      <c r="N28" s="57">
        <f>M28/M27</f>
        <v>1.1271597762053875</v>
      </c>
      <c r="U28" s="25" t="s">
        <v>82</v>
      </c>
      <c r="V28" s="66" t="s">
        <v>88</v>
      </c>
      <c r="W28" s="32">
        <f t="shared" si="0"/>
        <v>0.10810810810810811</v>
      </c>
      <c r="X28" s="50">
        <v>70</v>
      </c>
      <c r="Y28" s="17">
        <f>COUNTIF($H$40:$H$298,X28)</f>
        <v>28</v>
      </c>
      <c r="Z28" s="35">
        <f t="shared" si="1"/>
        <v>1960</v>
      </c>
      <c r="AA28" s="36">
        <v>81</v>
      </c>
      <c r="AC28" s="3"/>
      <c r="AD28" s="3"/>
      <c r="AE28" s="3"/>
      <c r="AF28" s="3"/>
      <c r="AG28" s="3"/>
      <c r="AH28" s="58">
        <v>22</v>
      </c>
      <c r="AI28" s="22">
        <v>0.97</v>
      </c>
      <c r="AJ28" s="19">
        <v>4</v>
      </c>
      <c r="AK28" s="19" t="s">
        <v>89</v>
      </c>
      <c r="AL28" s="39"/>
      <c r="AN28" s="47"/>
      <c r="AO28" s="47"/>
      <c r="AW28" s="4"/>
      <c r="AX28" s="1"/>
      <c r="AY28" s="1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</row>
    <row r="29" spans="3:69" hidden="1" x14ac:dyDescent="0.2">
      <c r="C29" s="67"/>
      <c r="D29" s="67"/>
      <c r="E29" s="67"/>
      <c r="F29" s="67"/>
      <c r="G29" s="67"/>
      <c r="H29" s="67"/>
      <c r="I29" s="68"/>
      <c r="J29" s="68"/>
      <c r="W29" s="69">
        <f>SUM(W10:W28)</f>
        <v>1</v>
      </c>
      <c r="X29" s="70">
        <f>SUM(X10:X28)</f>
        <v>1578</v>
      </c>
      <c r="Y29" s="71">
        <f>SUM(Y10:Y28)</f>
        <v>259</v>
      </c>
      <c r="Z29" s="72">
        <f>SUM(Z10:Z28)</f>
        <v>17551</v>
      </c>
      <c r="AA29" s="45">
        <f>SUM(AA10:AA28)</f>
        <v>1805</v>
      </c>
      <c r="AC29" s="3"/>
      <c r="AD29" s="3"/>
      <c r="AE29" s="3"/>
      <c r="AF29" s="3"/>
      <c r="AG29" s="3"/>
      <c r="AH29" s="58">
        <v>1</v>
      </c>
      <c r="AI29" s="22">
        <v>1.08</v>
      </c>
      <c r="AJ29" s="19">
        <v>5</v>
      </c>
      <c r="AK29" s="19" t="s">
        <v>90</v>
      </c>
      <c r="AL29" s="73"/>
      <c r="AN29" s="47"/>
      <c r="AO29" s="47"/>
      <c r="AW29" s="4"/>
      <c r="AX29" s="1"/>
      <c r="AY29" s="1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</row>
    <row r="30" spans="3:69" hidden="1" x14ac:dyDescent="0.2">
      <c r="C30" s="74" t="s">
        <v>3</v>
      </c>
      <c r="D30" s="74"/>
      <c r="E30" s="74"/>
      <c r="F30" s="74"/>
      <c r="G30" s="74"/>
      <c r="H30" s="74"/>
      <c r="I30" s="75"/>
      <c r="J30" s="76">
        <v>0.01</v>
      </c>
      <c r="M30" s="60">
        <f>[1]HPP!$G$18</f>
        <v>0.41727741322426332</v>
      </c>
      <c r="U30" s="26"/>
      <c r="V30" s="26"/>
      <c r="W30" s="26"/>
      <c r="X30" s="26"/>
      <c r="AC30" s="3"/>
      <c r="AD30" s="3"/>
      <c r="AE30" s="3"/>
      <c r="AF30" s="3"/>
      <c r="AG30" s="3"/>
      <c r="AH30" s="58">
        <v>2</v>
      </c>
      <c r="AI30" s="77">
        <v>0.95</v>
      </c>
      <c r="AJ30" s="19">
        <v>6</v>
      </c>
      <c r="AK30" s="19" t="s">
        <v>91</v>
      </c>
      <c r="AN30" s="47"/>
      <c r="AO30" s="47"/>
      <c r="AW30" s="4"/>
      <c r="AX30" s="1"/>
      <c r="AY30" s="1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37"/>
      <c r="BQ30" s="6"/>
    </row>
    <row r="31" spans="3:69" hidden="1" x14ac:dyDescent="0.2">
      <c r="C31" s="78"/>
      <c r="D31" s="78"/>
      <c r="E31" s="78"/>
      <c r="F31" s="78"/>
      <c r="G31" s="78"/>
      <c r="H31" s="78"/>
      <c r="I31" s="79"/>
      <c r="J31" s="79"/>
      <c r="U31" s="26"/>
      <c r="V31" s="26"/>
      <c r="W31" s="26"/>
      <c r="X31" s="26"/>
      <c r="AC31" s="3"/>
      <c r="AD31" s="3"/>
      <c r="AE31" s="3"/>
      <c r="AF31" s="3"/>
      <c r="AG31" s="3"/>
      <c r="AH31" s="26"/>
      <c r="AI31" s="80" t="s">
        <v>92</v>
      </c>
      <c r="AJ31" s="26"/>
      <c r="AW31" s="4"/>
      <c r="AX31" s="1"/>
      <c r="AY31" s="1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37"/>
      <c r="BQ31" s="6"/>
    </row>
    <row r="32" spans="3:69" hidden="1" x14ac:dyDescent="0.2">
      <c r="C32" s="55" t="s">
        <v>93</v>
      </c>
      <c r="D32" s="55"/>
      <c r="E32" s="55"/>
      <c r="F32" s="55"/>
      <c r="G32" s="55"/>
      <c r="H32" s="81">
        <v>1</v>
      </c>
      <c r="I32" s="82">
        <f>J32/$I$28</f>
        <v>0</v>
      </c>
      <c r="J32" s="83">
        <f>COUNTIF(AE41:AE301,H32)</f>
        <v>0</v>
      </c>
      <c r="K32" s="1" t="s">
        <v>86</v>
      </c>
      <c r="M32" s="1" t="s">
        <v>94</v>
      </c>
      <c r="N32" s="23">
        <v>0.2</v>
      </c>
      <c r="O32" s="1" t="s">
        <v>94</v>
      </c>
      <c r="P32" s="23">
        <v>0.2</v>
      </c>
      <c r="S32" s="37"/>
      <c r="U32" s="84" t="s">
        <v>95</v>
      </c>
      <c r="V32" s="84"/>
      <c r="W32" s="84"/>
      <c r="X32" s="85">
        <f>MIN(AF41:AF301)</f>
        <v>0</v>
      </c>
      <c r="Y32" s="85"/>
      <c r="Z32" s="85"/>
      <c r="AA32" s="85" t="e">
        <f>MIN(#REF!)</f>
        <v>#REF!</v>
      </c>
      <c r="AC32" s="3"/>
      <c r="AD32" s="3"/>
      <c r="AE32" s="3"/>
      <c r="AF32" s="3"/>
      <c r="AG32" s="3"/>
      <c r="AI32" s="86"/>
      <c r="AW32" s="4"/>
      <c r="AX32" s="1"/>
      <c r="AY32" s="1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37"/>
      <c r="BQ32" s="6"/>
    </row>
    <row r="33" spans="1:104" hidden="1" x14ac:dyDescent="0.2">
      <c r="C33" s="55" t="s">
        <v>96</v>
      </c>
      <c r="D33" s="55"/>
      <c r="E33" s="55"/>
      <c r="F33" s="55"/>
      <c r="G33" s="55"/>
      <c r="H33" s="81">
        <v>2</v>
      </c>
      <c r="I33" s="82">
        <f>J33/$I$28</f>
        <v>0</v>
      </c>
      <c r="J33" s="83"/>
      <c r="K33" s="1" t="s">
        <v>86</v>
      </c>
      <c r="M33" s="1" t="s">
        <v>97</v>
      </c>
      <c r="N33" s="23">
        <v>0</v>
      </c>
      <c r="O33" s="1" t="s">
        <v>97</v>
      </c>
      <c r="P33" s="23">
        <v>0</v>
      </c>
      <c r="S33" s="37"/>
      <c r="U33" s="55" t="s">
        <v>98</v>
      </c>
      <c r="V33" s="55"/>
      <c r="W33" s="55"/>
      <c r="X33" s="85">
        <f>MAX(AF41:AF301)</f>
        <v>0</v>
      </c>
      <c r="Y33" s="85"/>
      <c r="Z33" s="85"/>
      <c r="AA33" s="85" t="e">
        <f>MAX(#REF!)</f>
        <v>#REF!</v>
      </c>
      <c r="AC33" s="3"/>
      <c r="AD33" s="3"/>
      <c r="AE33" s="3"/>
      <c r="AF33" s="3"/>
      <c r="AG33" s="3"/>
      <c r="AI33" s="86"/>
      <c r="AW33" s="4"/>
      <c r="AX33" s="1"/>
      <c r="AY33" s="1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37"/>
      <c r="BQ33" s="6"/>
    </row>
    <row r="34" spans="1:104" hidden="1" x14ac:dyDescent="0.2">
      <c r="C34" s="63" t="s">
        <v>99</v>
      </c>
      <c r="D34" s="64"/>
      <c r="E34" s="64"/>
      <c r="F34" s="65"/>
      <c r="G34" s="65"/>
      <c r="H34" s="81">
        <v>3</v>
      </c>
      <c r="I34" s="82">
        <f>J34/$I$28</f>
        <v>0</v>
      </c>
      <c r="J34" s="83">
        <f>COUNTIF(AE41:AE301,H34)</f>
        <v>0</v>
      </c>
      <c r="K34" s="1" t="s">
        <v>86</v>
      </c>
      <c r="M34" s="1" t="s">
        <v>99</v>
      </c>
      <c r="N34" s="23">
        <v>0.1</v>
      </c>
      <c r="O34" s="1" t="s">
        <v>99</v>
      </c>
      <c r="P34" s="23">
        <v>0.1</v>
      </c>
      <c r="R34" s="87"/>
      <c r="S34" s="37"/>
      <c r="U34" s="55" t="s">
        <v>100</v>
      </c>
      <c r="V34" s="55"/>
      <c r="W34" s="55"/>
      <c r="X34" s="85" t="e">
        <f>AVERAGE(AF41:AF301)</f>
        <v>#DIV/0!</v>
      </c>
      <c r="Y34" s="85" t="e">
        <f>#REF!-#REF!</f>
        <v>#REF!</v>
      </c>
      <c r="Z34" s="85"/>
      <c r="AA34" s="85" t="e">
        <f>AVERAGE(#REF!)</f>
        <v>#REF!</v>
      </c>
      <c r="AC34" s="3"/>
      <c r="AD34" s="3"/>
      <c r="AE34" s="3"/>
      <c r="AF34" s="3"/>
      <c r="AG34" s="3"/>
      <c r="AI34" s="86"/>
      <c r="AN34" s="45"/>
      <c r="AO34" s="45"/>
      <c r="AW34" s="4"/>
      <c r="AX34" s="1"/>
      <c r="AY34" s="1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</row>
    <row r="35" spans="1:104" x14ac:dyDescent="0.2">
      <c r="AN35" s="4"/>
      <c r="AO35" s="4"/>
      <c r="AP35" s="4"/>
      <c r="AQ35" s="4"/>
      <c r="AR35" s="4"/>
    </row>
    <row r="36" spans="1:104" s="4" customFormat="1" ht="25.5" x14ac:dyDescent="0.2">
      <c r="A36" s="88"/>
      <c r="B36" s="89"/>
      <c r="C36" s="400" t="s">
        <v>101</v>
      </c>
      <c r="D36" s="401"/>
      <c r="E36" s="90"/>
      <c r="F36" s="89" t="s">
        <v>102</v>
      </c>
      <c r="G36" s="89" t="s">
        <v>103</v>
      </c>
      <c r="H36" s="89" t="s">
        <v>104</v>
      </c>
      <c r="I36" s="89" t="s">
        <v>105</v>
      </c>
      <c r="J36" s="89" t="s">
        <v>106</v>
      </c>
      <c r="K36" s="89" t="s">
        <v>107</v>
      </c>
      <c r="L36" s="89" t="s">
        <v>108</v>
      </c>
      <c r="M36" s="402"/>
      <c r="N36" s="402"/>
      <c r="O36" s="402"/>
      <c r="P36" s="402"/>
      <c r="Q36" s="402"/>
      <c r="R36" s="402"/>
      <c r="S36" s="401"/>
      <c r="T36" s="91"/>
      <c r="U36" s="402" t="s">
        <v>109</v>
      </c>
      <c r="V36" s="402"/>
      <c r="W36" s="402"/>
      <c r="X36" s="402"/>
      <c r="Y36" s="402"/>
      <c r="Z36" s="402"/>
      <c r="AA36" s="401"/>
      <c r="AB36" s="91"/>
      <c r="AC36" s="89" t="s">
        <v>110</v>
      </c>
      <c r="AD36" s="89" t="s">
        <v>111</v>
      </c>
      <c r="AE36" s="89" t="s">
        <v>112</v>
      </c>
      <c r="AF36" s="89"/>
      <c r="AG36" s="89" t="s">
        <v>113</v>
      </c>
      <c r="AH36" s="403" t="s">
        <v>114</v>
      </c>
      <c r="AI36" s="393"/>
      <c r="AJ36" s="393"/>
      <c r="AK36" s="393"/>
      <c r="AL36" s="393"/>
      <c r="AM36" s="393"/>
      <c r="AN36" s="393"/>
      <c r="AO36" s="393"/>
      <c r="AP36" s="404"/>
      <c r="AQ36" s="92"/>
      <c r="AR36" s="92"/>
      <c r="AS36" s="92"/>
      <c r="AT36" s="92"/>
      <c r="AU36" s="5"/>
      <c r="AV36" s="5"/>
      <c r="AW36" s="5"/>
      <c r="BV36" s="7"/>
    </row>
    <row r="37" spans="1:104" s="4" customFormat="1" x14ac:dyDescent="0.2">
      <c r="A37" s="88"/>
      <c r="B37" s="89"/>
      <c r="C37" s="93"/>
      <c r="D37" s="90"/>
      <c r="E37" s="90"/>
      <c r="F37" s="89"/>
      <c r="G37" s="89"/>
      <c r="H37" s="89"/>
      <c r="I37" s="89"/>
      <c r="J37" s="89"/>
      <c r="K37" s="89"/>
      <c r="L37" s="89"/>
      <c r="M37" s="89" t="s">
        <v>115</v>
      </c>
      <c r="N37" s="89" t="s">
        <v>116</v>
      </c>
      <c r="O37" s="89" t="s">
        <v>117</v>
      </c>
      <c r="P37" s="89" t="s">
        <v>118</v>
      </c>
      <c r="Q37" s="89" t="s">
        <v>119</v>
      </c>
      <c r="R37" s="89" t="s">
        <v>120</v>
      </c>
      <c r="S37" s="89" t="s">
        <v>121</v>
      </c>
      <c r="T37" s="94"/>
      <c r="U37" s="89" t="s">
        <v>115</v>
      </c>
      <c r="V37" s="89" t="s">
        <v>116</v>
      </c>
      <c r="W37" s="89" t="s">
        <v>117</v>
      </c>
      <c r="X37" s="89" t="s">
        <v>118</v>
      </c>
      <c r="Y37" s="89" t="s">
        <v>119</v>
      </c>
      <c r="Z37" s="89" t="s">
        <v>120</v>
      </c>
      <c r="AA37" s="89" t="s">
        <v>121</v>
      </c>
      <c r="AB37" s="94"/>
      <c r="AC37" s="89"/>
      <c r="AD37" s="89"/>
      <c r="AE37" s="89"/>
      <c r="AF37" s="89"/>
      <c r="AG37" s="89"/>
      <c r="AH37" s="89" t="s">
        <v>115</v>
      </c>
      <c r="AI37" s="89" t="s">
        <v>116</v>
      </c>
      <c r="AJ37" s="89" t="s">
        <v>117</v>
      </c>
      <c r="AK37" s="89" t="s">
        <v>118</v>
      </c>
      <c r="AL37" s="89" t="s">
        <v>119</v>
      </c>
      <c r="AM37" s="89" t="s">
        <v>120</v>
      </c>
      <c r="AN37" s="93" t="s">
        <v>121</v>
      </c>
      <c r="AO37" s="95" t="s">
        <v>122</v>
      </c>
      <c r="AP37" s="95" t="s">
        <v>123</v>
      </c>
      <c r="AQ37" s="92" t="s">
        <v>124</v>
      </c>
      <c r="AR37" s="92"/>
      <c r="AS37" s="92"/>
      <c r="AT37" s="92"/>
      <c r="AU37" s="5"/>
      <c r="AV37" s="5"/>
      <c r="AW37" s="5"/>
      <c r="BV37" s="7"/>
      <c r="CV37" s="4" t="s">
        <v>125</v>
      </c>
    </row>
    <row r="38" spans="1:104" s="4" customFormat="1" x14ac:dyDescent="0.2">
      <c r="A38" s="88"/>
      <c r="B38" s="89"/>
      <c r="C38" s="93"/>
      <c r="D38" s="90"/>
      <c r="E38" s="90"/>
      <c r="F38" s="89"/>
      <c r="G38" s="89"/>
      <c r="H38" s="89"/>
      <c r="I38" s="89"/>
      <c r="J38" s="89"/>
      <c r="K38" s="89"/>
      <c r="L38" s="89"/>
      <c r="M38" s="96">
        <f t="shared" ref="M38:S38" si="2">1-M39</f>
        <v>0.16435508119632491</v>
      </c>
      <c r="N38" s="96">
        <f t="shared" si="2"/>
        <v>5.8094660334080395E-2</v>
      </c>
      <c r="O38" s="96">
        <f t="shared" si="2"/>
        <v>0</v>
      </c>
      <c r="P38" s="96">
        <f t="shared" si="2"/>
        <v>-6.1677811864497611E-2</v>
      </c>
      <c r="Q38" s="96">
        <f t="shared" si="2"/>
        <v>0</v>
      </c>
      <c r="R38" s="96">
        <f t="shared" si="2"/>
        <v>-6.1677811864497611E-2</v>
      </c>
      <c r="S38" s="96">
        <f t="shared" si="2"/>
        <v>-0.12715977620538776</v>
      </c>
      <c r="T38" s="97"/>
      <c r="U38" s="89"/>
      <c r="V38" s="89"/>
      <c r="W38" s="89"/>
      <c r="X38" s="89"/>
      <c r="Y38" s="89"/>
      <c r="Z38" s="89"/>
      <c r="AA38" s="89"/>
      <c r="AB38" s="97"/>
      <c r="AC38" s="89"/>
      <c r="AD38" s="89"/>
      <c r="AE38" s="89"/>
      <c r="AF38" s="89"/>
      <c r="AG38" s="89"/>
      <c r="AH38" s="98"/>
      <c r="AI38" s="89"/>
      <c r="AJ38" s="98"/>
      <c r="AK38" s="98"/>
      <c r="AL38" s="98"/>
      <c r="AM38" s="98"/>
      <c r="AN38" s="99"/>
      <c r="AO38" s="100"/>
      <c r="AP38" s="100"/>
      <c r="AQ38" s="92"/>
      <c r="AR38" s="92"/>
      <c r="AS38" s="92"/>
      <c r="AT38" s="92"/>
      <c r="AU38" s="5"/>
      <c r="AV38" s="5"/>
      <c r="AW38" s="5"/>
      <c r="BV38" s="7"/>
    </row>
    <row r="39" spans="1:104" s="4" customFormat="1" x14ac:dyDescent="0.2">
      <c r="A39" s="88"/>
      <c r="B39" s="89"/>
      <c r="C39" s="101"/>
      <c r="D39" s="102"/>
      <c r="E39" s="102"/>
      <c r="F39" s="103"/>
      <c r="G39" s="103"/>
      <c r="H39" s="103"/>
      <c r="I39" s="103"/>
      <c r="J39" s="103"/>
      <c r="K39" s="103"/>
      <c r="L39" s="103"/>
      <c r="M39" s="104">
        <f t="shared" ref="M39:S39" si="3">M40/$O$40</f>
        <v>0.83564491880367509</v>
      </c>
      <c r="N39" s="104">
        <f t="shared" si="3"/>
        <v>0.94190533966591961</v>
      </c>
      <c r="O39" s="104">
        <f t="shared" si="3"/>
        <v>1</v>
      </c>
      <c r="P39" s="104">
        <f t="shared" si="3"/>
        <v>1.0616778118644976</v>
      </c>
      <c r="Q39" s="104">
        <f t="shared" si="3"/>
        <v>1</v>
      </c>
      <c r="R39" s="104">
        <f t="shared" si="3"/>
        <v>1.0616778118644976</v>
      </c>
      <c r="S39" s="104">
        <f t="shared" si="3"/>
        <v>1.1271597762053878</v>
      </c>
      <c r="T39" s="105"/>
      <c r="U39" s="103"/>
      <c r="V39" s="103"/>
      <c r="W39" s="103"/>
      <c r="X39" s="103"/>
      <c r="Y39" s="103"/>
      <c r="Z39" s="103"/>
      <c r="AA39" s="103"/>
      <c r="AB39" s="105"/>
      <c r="AC39" s="103"/>
      <c r="AD39" s="103"/>
      <c r="AE39" s="103"/>
      <c r="AF39" s="103"/>
      <c r="AG39" s="103"/>
      <c r="AH39" s="106"/>
      <c r="AI39" s="103"/>
      <c r="AJ39" s="106"/>
      <c r="AK39" s="106"/>
      <c r="AL39" s="106"/>
      <c r="AM39" s="106"/>
      <c r="AN39" s="107"/>
      <c r="AO39" s="108"/>
      <c r="AP39" s="109"/>
      <c r="AQ39" s="92"/>
      <c r="AR39" s="92"/>
      <c r="AS39" s="92"/>
      <c r="AT39" s="92"/>
      <c r="AU39" s="5"/>
      <c r="AV39" s="5"/>
      <c r="AW39" s="5"/>
      <c r="BV39" s="7" t="s">
        <v>126</v>
      </c>
      <c r="BW39" s="4" t="s">
        <v>127</v>
      </c>
      <c r="BX39" s="4" t="s">
        <v>128</v>
      </c>
      <c r="BY39" s="4" t="s">
        <v>129</v>
      </c>
      <c r="BZ39" s="4" t="s">
        <v>130</v>
      </c>
      <c r="CA39" s="4" t="s">
        <v>131</v>
      </c>
      <c r="CB39" s="4" t="s">
        <v>132</v>
      </c>
      <c r="CC39" s="4" t="s">
        <v>133</v>
      </c>
      <c r="CD39" s="4" t="s">
        <v>116</v>
      </c>
      <c r="CE39" s="4" t="s">
        <v>117</v>
      </c>
      <c r="CF39" s="4" t="s">
        <v>118</v>
      </c>
      <c r="CG39" s="4" t="s">
        <v>134</v>
      </c>
      <c r="CU39" s="110"/>
    </row>
    <row r="40" spans="1:104" x14ac:dyDescent="0.2">
      <c r="A40" s="3">
        <v>1</v>
      </c>
      <c r="B40" s="111">
        <v>1</v>
      </c>
      <c r="C40" s="112" t="s">
        <v>135</v>
      </c>
      <c r="D40" s="113" t="s">
        <v>23</v>
      </c>
      <c r="E40" s="114"/>
      <c r="F40" s="42" t="s">
        <v>38</v>
      </c>
      <c r="G40" s="115">
        <f t="shared" ref="G40:G103" si="4">SUMIF($V$10:$V$28,F40,$AA$10:$AA$28)</f>
        <v>113</v>
      </c>
      <c r="H40" s="115">
        <f t="shared" ref="H40:H103" si="5">SUMIF($V$10:$V$28,F40,$X$10:$X$28)</f>
        <v>101</v>
      </c>
      <c r="I40" s="116">
        <f t="shared" ref="I40:I103" si="6">$I$27</f>
        <v>26966806</v>
      </c>
      <c r="J40" s="116">
        <f t="shared" ref="J40:J103" si="7">SUMIF($AN$4:$AN$22,D40,$AP$4:$AP$22)</f>
        <v>6</v>
      </c>
      <c r="K40" s="117">
        <f t="shared" ref="K40:K103" si="8">IF(J40=$AJ$25,$AI$25,IF(J40=$AJ$26,$AI$26,IF(J40=$AJ$27,$AI$27,IF(J40=$AJ$28,$AI$28,IF(J40=$AJ$29,$AI$29,IF(J40=$AJ$30,$AI$30))))))</f>
        <v>0.95</v>
      </c>
      <c r="L40" s="118">
        <f t="shared" ref="L40:L57" si="9">SUMIF($AN$4:$AN$22,D40,$BA$4:$BA$22)</f>
        <v>1</v>
      </c>
      <c r="M40" s="119">
        <f t="shared" ref="M40:M103" si="10">$O40/(1+6%/12)^36</f>
        <v>21407940.689751234</v>
      </c>
      <c r="N40" s="119">
        <f t="shared" ref="N40:N103" si="11">$O40/(1+6%/12)^12</f>
        <v>24130169.636878211</v>
      </c>
      <c r="O40" s="119">
        <f t="shared" ref="O40:O103" si="12">$I$27*K40*L40</f>
        <v>25618465.699999999</v>
      </c>
      <c r="P40" s="119">
        <f t="shared" ref="P40:P103" si="13">$O40*(1+6%/12)^12</f>
        <v>27198556.607701685</v>
      </c>
      <c r="Q40" s="120">
        <f t="shared" ref="Q40:R103" si="14">O40</f>
        <v>25618465.699999999</v>
      </c>
      <c r="R40" s="119">
        <f t="shared" si="14"/>
        <v>27198556.607701685</v>
      </c>
      <c r="S40" s="119">
        <f t="shared" ref="S40:S103" si="15">$O40*(1+6%/12)^24</f>
        <v>28876104.065137401</v>
      </c>
      <c r="T40" s="119"/>
      <c r="U40" s="119">
        <f t="shared" ref="U40:U103" si="16">M40*H40</f>
        <v>2162202009.6648746</v>
      </c>
      <c r="V40" s="119">
        <f t="shared" ref="V40:V103" si="17">N40*H40</f>
        <v>2437147133.3246994</v>
      </c>
      <c r="W40" s="119">
        <f t="shared" ref="W40:W103" si="18">O40*H40</f>
        <v>2587465035.6999998</v>
      </c>
      <c r="X40" s="120">
        <f t="shared" ref="X40:X103" si="19">P40*H40</f>
        <v>2747054217.3778701</v>
      </c>
      <c r="Y40" s="120">
        <f t="shared" ref="Y40:Y103" si="20">Q40*H40</f>
        <v>2587465035.6999998</v>
      </c>
      <c r="Z40" s="119">
        <f t="shared" ref="Z40:Z103" si="21">R40*H40</f>
        <v>2747054217.3778701</v>
      </c>
      <c r="AA40" s="119">
        <f t="shared" ref="AA40:AA103" si="22">S40*H40</f>
        <v>2916486510.5788774</v>
      </c>
      <c r="AB40" s="119"/>
      <c r="AC40" s="34" t="str">
        <f t="shared" ref="AC40:AC103" si="23">IF(AE40=$H$32,$M$32,IF(AE40=$H$33,$M$33,IF(AE40=$H$34,$M$34)))</f>
        <v>BERTAHAP</v>
      </c>
      <c r="AD40" s="121">
        <f t="shared" ref="AD40:AD103" si="24">IF(AC40=$M$32,$N$32,IF(AC40=$M$33,$N$33,$N$34))</f>
        <v>0</v>
      </c>
      <c r="AE40" s="122">
        <v>2</v>
      </c>
      <c r="AF40" s="123"/>
      <c r="AG40" s="119" t="str">
        <f t="shared" ref="AG40:AG70" si="25">IF(AF40&gt;$AZ$42,"LB","KR")</f>
        <v>KR</v>
      </c>
      <c r="AH40" s="123">
        <f t="shared" ref="AH40:AN76" si="26">ROUNDUP((U40*(1+$J$5)),-3)</f>
        <v>2378423000</v>
      </c>
      <c r="AI40" s="123">
        <f t="shared" si="26"/>
        <v>2680862000</v>
      </c>
      <c r="AJ40" s="123">
        <f t="shared" si="26"/>
        <v>2846212000</v>
      </c>
      <c r="AK40" s="124">
        <f t="shared" si="26"/>
        <v>3021760000</v>
      </c>
      <c r="AL40" s="124">
        <f t="shared" si="26"/>
        <v>2846212000</v>
      </c>
      <c r="AM40" s="123">
        <f t="shared" si="26"/>
        <v>3021760000</v>
      </c>
      <c r="AN40" s="123">
        <f t="shared" si="26"/>
        <v>3208136000</v>
      </c>
      <c r="AO40" s="54">
        <f>ROUNDUP(AJ40+(AJ40*6%),-3)</f>
        <v>3016985000</v>
      </c>
      <c r="AP40" s="44">
        <f>ROUNDUP(AK40+(AK40*6%),-3)</f>
        <v>3203066000</v>
      </c>
      <c r="AQ40" s="61">
        <f t="shared" ref="AQ40:AQ103" si="27">AO40-(AO40*10%)</f>
        <v>2715286500</v>
      </c>
      <c r="AR40" s="61">
        <f t="shared" ref="AR40:AR103" si="28">(AQ40*40%)/24</f>
        <v>45254775</v>
      </c>
      <c r="AS40" s="125">
        <f t="shared" ref="AS40:AS103" si="29">(AK40*90%)/48</f>
        <v>56658000</v>
      </c>
      <c r="AT40" s="126">
        <f t="shared" ref="AT40:AT103" si="30">(AP40*90%)*40%/36</f>
        <v>32030660</v>
      </c>
      <c r="AU40" s="5">
        <f t="shared" ref="AU40:AU103" si="31">(AO40*90%)*40%/24</f>
        <v>45254775</v>
      </c>
      <c r="AV40" s="5">
        <f t="shared" ref="AV40:AV103" si="32">AJ40*90%/36</f>
        <v>71155300</v>
      </c>
      <c r="AX40" s="1"/>
      <c r="AY40" s="1"/>
      <c r="BT40" s="56">
        <f t="shared" ref="BT40:BT103" si="33">O40-$O$298</f>
        <v>-1193281.1655000001</v>
      </c>
      <c r="BU40" s="127">
        <f>O40</f>
        <v>25618465.699999999</v>
      </c>
      <c r="BV40" s="128">
        <v>1</v>
      </c>
      <c r="BW40" s="129" t="s">
        <v>136</v>
      </c>
      <c r="BX40" s="129" t="str">
        <f t="shared" ref="BX40:BX47" si="34">F40</f>
        <v>2BR-2</v>
      </c>
      <c r="BY40" s="130" t="str">
        <f t="shared" ref="BY40:BY47" si="35">D40</f>
        <v>02</v>
      </c>
      <c r="BZ40" s="131">
        <f t="shared" ref="BZ40:CA47" si="36">G40</f>
        <v>113</v>
      </c>
      <c r="CA40" s="131">
        <f t="shared" si="36"/>
        <v>101</v>
      </c>
      <c r="CB40" s="132">
        <f t="shared" ref="CB40:CB47" si="37">O40</f>
        <v>25618465.699999999</v>
      </c>
      <c r="CC40" s="132">
        <f t="shared" ref="CC40:CF47" si="38">AH40</f>
        <v>2378423000</v>
      </c>
      <c r="CD40" s="132">
        <f t="shared" si="38"/>
        <v>2680862000</v>
      </c>
      <c r="CE40" s="132">
        <f t="shared" si="38"/>
        <v>2846212000</v>
      </c>
      <c r="CF40" s="132">
        <f t="shared" si="38"/>
        <v>3021760000</v>
      </c>
      <c r="CG40" s="132">
        <f t="shared" ref="CG40:CG47" si="39">AN40</f>
        <v>3208136000</v>
      </c>
      <c r="CH40" s="1">
        <v>5</v>
      </c>
      <c r="CT40" s="61">
        <f t="shared" ref="CT40:CT103" si="40">AP40-(AP40*10%)</f>
        <v>2882759400</v>
      </c>
      <c r="CU40" s="45">
        <f t="shared" ref="CU40:CU103" si="41">(CT40*40%)/36</f>
        <v>32030660</v>
      </c>
      <c r="CV40" s="37">
        <f>40%/3</f>
        <v>0.13333333333333333</v>
      </c>
      <c r="CX40" s="56">
        <f t="shared" ref="CX40:CX103" si="42">AJ40*90%</f>
        <v>2561590800</v>
      </c>
      <c r="CY40" s="45">
        <f t="shared" ref="CY40:CY103" si="43">(CX40*40%)/24</f>
        <v>42693180</v>
      </c>
      <c r="CZ40" s="51">
        <f t="shared" ref="CZ40:CZ103" si="44">(AJ40*90%)/36</f>
        <v>71155300</v>
      </c>
    </row>
    <row r="41" spans="1:104" ht="15" customHeight="1" x14ac:dyDescent="0.2">
      <c r="A41" s="3">
        <f t="shared" ref="A41:A104" si="45">A40+1</f>
        <v>2</v>
      </c>
      <c r="B41" s="111">
        <v>2</v>
      </c>
      <c r="C41" s="112" t="s">
        <v>135</v>
      </c>
      <c r="D41" s="113" t="s">
        <v>34</v>
      </c>
      <c r="E41" s="114"/>
      <c r="F41" s="42" t="s">
        <v>41</v>
      </c>
      <c r="G41" s="115">
        <f t="shared" si="4"/>
        <v>78</v>
      </c>
      <c r="H41" s="115">
        <f t="shared" si="5"/>
        <v>66</v>
      </c>
      <c r="I41" s="116">
        <f t="shared" si="6"/>
        <v>26966806</v>
      </c>
      <c r="J41" s="116">
        <f t="shared" si="7"/>
        <v>2</v>
      </c>
      <c r="K41" s="117">
        <f t="shared" si="8"/>
        <v>0.93</v>
      </c>
      <c r="L41" s="118">
        <f t="shared" si="9"/>
        <v>1</v>
      </c>
      <c r="M41" s="119">
        <f t="shared" si="10"/>
        <v>20957247.201545946</v>
      </c>
      <c r="N41" s="119">
        <f t="shared" si="11"/>
        <v>23622166.065575514</v>
      </c>
      <c r="O41" s="119">
        <f t="shared" si="12"/>
        <v>25079129.580000002</v>
      </c>
      <c r="P41" s="119">
        <f t="shared" si="13"/>
        <v>26625955.415960599</v>
      </c>
      <c r="Q41" s="120">
        <f t="shared" si="14"/>
        <v>25079129.580000002</v>
      </c>
      <c r="R41" s="119">
        <f t="shared" si="14"/>
        <v>26625955.415960599</v>
      </c>
      <c r="S41" s="119">
        <f t="shared" si="15"/>
        <v>28268186.084818721</v>
      </c>
      <c r="T41" s="119"/>
      <c r="U41" s="119">
        <f t="shared" si="16"/>
        <v>1383178315.3020325</v>
      </c>
      <c r="V41" s="119">
        <f t="shared" si="17"/>
        <v>1559062960.3279839</v>
      </c>
      <c r="W41" s="119">
        <f t="shared" si="18"/>
        <v>1655222552.2800002</v>
      </c>
      <c r="X41" s="120">
        <f t="shared" si="19"/>
        <v>1757313057.4533994</v>
      </c>
      <c r="Y41" s="120">
        <f t="shared" si="20"/>
        <v>1655222552.2800002</v>
      </c>
      <c r="Z41" s="119">
        <f t="shared" si="21"/>
        <v>1757313057.4533994</v>
      </c>
      <c r="AA41" s="119">
        <f t="shared" si="22"/>
        <v>1865700281.5980356</v>
      </c>
      <c r="AB41" s="119"/>
      <c r="AC41" s="34" t="str">
        <f t="shared" si="23"/>
        <v>BERTAHAP</v>
      </c>
      <c r="AD41" s="121">
        <f t="shared" si="24"/>
        <v>0</v>
      </c>
      <c r="AE41" s="122">
        <v>2</v>
      </c>
      <c r="AF41" s="123"/>
      <c r="AG41" s="119" t="str">
        <f t="shared" si="25"/>
        <v>KR</v>
      </c>
      <c r="AH41" s="123">
        <f t="shared" si="26"/>
        <v>1521497000</v>
      </c>
      <c r="AI41" s="123">
        <f t="shared" si="26"/>
        <v>1714970000</v>
      </c>
      <c r="AJ41" s="123">
        <f t="shared" si="26"/>
        <v>1820745000</v>
      </c>
      <c r="AK41" s="124">
        <f t="shared" si="26"/>
        <v>1933045000</v>
      </c>
      <c r="AL41" s="124">
        <f t="shared" si="26"/>
        <v>1820745000</v>
      </c>
      <c r="AM41" s="123">
        <f t="shared" si="26"/>
        <v>1933045000</v>
      </c>
      <c r="AN41" s="123">
        <f t="shared" si="26"/>
        <v>2052271000</v>
      </c>
      <c r="AO41" s="54">
        <f t="shared" ref="AO41:AP104" si="46">ROUNDUP(AJ41+(AJ41*6%),-3)</f>
        <v>1929990000</v>
      </c>
      <c r="AP41" s="44">
        <f t="shared" si="46"/>
        <v>2049028000</v>
      </c>
      <c r="AQ41" s="61">
        <f t="shared" si="27"/>
        <v>1736991000</v>
      </c>
      <c r="AR41" s="61">
        <f t="shared" si="28"/>
        <v>28949850</v>
      </c>
      <c r="AS41" s="125">
        <f t="shared" si="29"/>
        <v>36244593.75</v>
      </c>
      <c r="AT41" s="126">
        <f t="shared" si="30"/>
        <v>20490280</v>
      </c>
      <c r="AU41" s="5">
        <f t="shared" si="31"/>
        <v>28949850</v>
      </c>
      <c r="AV41" s="5">
        <f t="shared" si="32"/>
        <v>45518625</v>
      </c>
      <c r="AW41" s="133"/>
      <c r="AX41" s="134"/>
      <c r="AY41" s="134"/>
      <c r="AZ41" s="134"/>
      <c r="BA41" s="26"/>
      <c r="BB41" s="134"/>
      <c r="BC41" s="134"/>
      <c r="BD41" s="134"/>
      <c r="BE41" s="134"/>
      <c r="BF41" s="134"/>
      <c r="BG41" s="134"/>
      <c r="BH41" s="134"/>
      <c r="BI41" s="134"/>
      <c r="BJ41" s="134"/>
      <c r="BK41" s="134"/>
      <c r="BL41" s="134"/>
      <c r="BM41" s="134"/>
      <c r="BN41" s="134"/>
      <c r="BO41" s="134"/>
      <c r="BP41" s="134"/>
      <c r="BQ41" s="134"/>
      <c r="BT41" s="56">
        <f t="shared" si="33"/>
        <v>-1732617.2854999974</v>
      </c>
      <c r="BU41" s="135">
        <f>O41</f>
        <v>25079129.580000002</v>
      </c>
      <c r="BV41" s="128">
        <v>2</v>
      </c>
      <c r="BW41" s="129" t="s">
        <v>137</v>
      </c>
      <c r="BX41" s="129" t="str">
        <f t="shared" si="34"/>
        <v>1BR-6</v>
      </c>
      <c r="BY41" s="130" t="str">
        <f t="shared" si="35"/>
        <v>06</v>
      </c>
      <c r="BZ41" s="131">
        <f t="shared" si="36"/>
        <v>78</v>
      </c>
      <c r="CA41" s="131">
        <f t="shared" si="36"/>
        <v>66</v>
      </c>
      <c r="CB41" s="132">
        <f t="shared" si="37"/>
        <v>25079129.580000002</v>
      </c>
      <c r="CC41" s="132">
        <f t="shared" si="38"/>
        <v>1521497000</v>
      </c>
      <c r="CD41" s="132">
        <f t="shared" si="38"/>
        <v>1714970000</v>
      </c>
      <c r="CE41" s="132">
        <f t="shared" si="38"/>
        <v>1820745000</v>
      </c>
      <c r="CF41" s="132">
        <f t="shared" si="38"/>
        <v>1933045000</v>
      </c>
      <c r="CG41" s="132">
        <f t="shared" si="39"/>
        <v>2052271000</v>
      </c>
      <c r="CH41" s="1">
        <v>14</v>
      </c>
      <c r="CT41" s="61">
        <f t="shared" si="40"/>
        <v>1844125200</v>
      </c>
      <c r="CU41" s="45">
        <f t="shared" si="41"/>
        <v>20490280</v>
      </c>
      <c r="CX41" s="56">
        <f t="shared" si="42"/>
        <v>1638670500</v>
      </c>
      <c r="CY41" s="45">
        <f t="shared" si="43"/>
        <v>27311175</v>
      </c>
      <c r="CZ41" s="51">
        <f t="shared" si="44"/>
        <v>45518625</v>
      </c>
    </row>
    <row r="42" spans="1:104" x14ac:dyDescent="0.2">
      <c r="A42" s="3">
        <f t="shared" si="45"/>
        <v>3</v>
      </c>
      <c r="B42" s="111">
        <v>3</v>
      </c>
      <c r="C42" s="112" t="s">
        <v>135</v>
      </c>
      <c r="D42" s="113" t="s">
        <v>40</v>
      </c>
      <c r="E42" s="114"/>
      <c r="F42" s="42" t="s">
        <v>44</v>
      </c>
      <c r="G42" s="115">
        <f t="shared" si="4"/>
        <v>60</v>
      </c>
      <c r="H42" s="115">
        <f t="shared" si="5"/>
        <v>52</v>
      </c>
      <c r="I42" s="116">
        <f t="shared" si="6"/>
        <v>26966806</v>
      </c>
      <c r="J42" s="116">
        <f t="shared" si="7"/>
        <v>2</v>
      </c>
      <c r="K42" s="117">
        <f t="shared" si="8"/>
        <v>0.93</v>
      </c>
      <c r="L42" s="118">
        <f t="shared" si="9"/>
        <v>1</v>
      </c>
      <c r="M42" s="119">
        <f t="shared" si="10"/>
        <v>20957247.201545946</v>
      </c>
      <c r="N42" s="119">
        <f t="shared" si="11"/>
        <v>23622166.065575514</v>
      </c>
      <c r="O42" s="119">
        <f t="shared" si="12"/>
        <v>25079129.580000002</v>
      </c>
      <c r="P42" s="119">
        <f t="shared" si="13"/>
        <v>26625955.415960599</v>
      </c>
      <c r="Q42" s="120">
        <f t="shared" si="14"/>
        <v>25079129.580000002</v>
      </c>
      <c r="R42" s="119">
        <f t="shared" si="14"/>
        <v>26625955.415960599</v>
      </c>
      <c r="S42" s="119">
        <f t="shared" si="15"/>
        <v>28268186.084818721</v>
      </c>
      <c r="T42" s="119"/>
      <c r="U42" s="119">
        <f t="shared" si="16"/>
        <v>1089776854.4803891</v>
      </c>
      <c r="V42" s="119">
        <f t="shared" si="17"/>
        <v>1228352635.4099267</v>
      </c>
      <c r="W42" s="119">
        <f t="shared" si="18"/>
        <v>1304114738.1600001</v>
      </c>
      <c r="X42" s="120">
        <f t="shared" si="19"/>
        <v>1384549681.6299512</v>
      </c>
      <c r="Y42" s="120">
        <f t="shared" si="20"/>
        <v>1304114738.1600001</v>
      </c>
      <c r="Z42" s="119">
        <f t="shared" si="21"/>
        <v>1384549681.6299512</v>
      </c>
      <c r="AA42" s="119">
        <f t="shared" si="22"/>
        <v>1469945676.4105735</v>
      </c>
      <c r="AB42" s="119"/>
      <c r="AC42" s="34" t="str">
        <f t="shared" si="23"/>
        <v>BERTAHAP</v>
      </c>
      <c r="AD42" s="121">
        <f t="shared" si="24"/>
        <v>0</v>
      </c>
      <c r="AE42" s="122">
        <v>2</v>
      </c>
      <c r="AF42" s="123"/>
      <c r="AG42" s="119" t="str">
        <f t="shared" si="25"/>
        <v>KR</v>
      </c>
      <c r="AH42" s="123">
        <f t="shared" si="26"/>
        <v>1198755000</v>
      </c>
      <c r="AI42" s="123">
        <f t="shared" si="26"/>
        <v>1351188000</v>
      </c>
      <c r="AJ42" s="123">
        <f t="shared" si="26"/>
        <v>1434527000</v>
      </c>
      <c r="AK42" s="124">
        <f t="shared" si="26"/>
        <v>1523005000</v>
      </c>
      <c r="AL42" s="124">
        <f t="shared" si="26"/>
        <v>1434527000</v>
      </c>
      <c r="AM42" s="123">
        <f t="shared" si="26"/>
        <v>1523005000</v>
      </c>
      <c r="AN42" s="123">
        <f t="shared" si="26"/>
        <v>1616941000</v>
      </c>
      <c r="AO42" s="54">
        <f t="shared" si="46"/>
        <v>1520599000</v>
      </c>
      <c r="AP42" s="44">
        <f t="shared" si="46"/>
        <v>1614386000</v>
      </c>
      <c r="AQ42" s="61">
        <f t="shared" si="27"/>
        <v>1368539100</v>
      </c>
      <c r="AR42" s="61">
        <f t="shared" si="28"/>
        <v>22808985</v>
      </c>
      <c r="AS42" s="125">
        <f t="shared" si="29"/>
        <v>28556343.75</v>
      </c>
      <c r="AT42" s="126">
        <f t="shared" si="30"/>
        <v>16143860</v>
      </c>
      <c r="AU42" s="5">
        <f t="shared" si="31"/>
        <v>22808985</v>
      </c>
      <c r="AV42" s="5">
        <f t="shared" si="32"/>
        <v>35863175</v>
      </c>
      <c r="AW42" s="136"/>
      <c r="AX42" s="137"/>
      <c r="AY42" s="137"/>
      <c r="AZ42" s="138"/>
      <c r="BA42" s="26"/>
      <c r="BB42" s="137"/>
      <c r="BC42" s="137"/>
      <c r="BD42" s="137"/>
      <c r="BE42" s="137"/>
      <c r="BF42" s="137"/>
      <c r="BG42" s="137"/>
      <c r="BH42" s="137"/>
      <c r="BI42" s="137"/>
      <c r="BJ42" s="137"/>
      <c r="BK42" s="137"/>
      <c r="BL42" s="137"/>
      <c r="BM42" s="137"/>
      <c r="BN42" s="137"/>
      <c r="BO42" s="137"/>
      <c r="BP42" s="26"/>
      <c r="BQ42" s="138"/>
      <c r="BT42" s="56">
        <f t="shared" si="33"/>
        <v>-1732617.2854999974</v>
      </c>
      <c r="BU42" s="139">
        <f>O48</f>
        <v>26157801.82</v>
      </c>
      <c r="BV42" s="128"/>
      <c r="BW42" s="129"/>
      <c r="BX42" s="129" t="str">
        <f t="shared" si="34"/>
        <v>1BR-8</v>
      </c>
      <c r="BY42" s="130" t="str">
        <f t="shared" si="35"/>
        <v>08</v>
      </c>
      <c r="BZ42" s="131">
        <f t="shared" si="36"/>
        <v>60</v>
      </c>
      <c r="CA42" s="131">
        <f t="shared" si="36"/>
        <v>52</v>
      </c>
      <c r="CB42" s="132">
        <f t="shared" si="37"/>
        <v>25079129.580000002</v>
      </c>
      <c r="CC42" s="132">
        <f t="shared" si="38"/>
        <v>1198755000</v>
      </c>
      <c r="CD42" s="132">
        <f t="shared" si="38"/>
        <v>1351188000</v>
      </c>
      <c r="CE42" s="132">
        <f t="shared" si="38"/>
        <v>1434527000</v>
      </c>
      <c r="CF42" s="132">
        <f t="shared" si="38"/>
        <v>1523005000</v>
      </c>
      <c r="CG42" s="132">
        <f t="shared" si="39"/>
        <v>1616941000</v>
      </c>
      <c r="CT42" s="61">
        <f t="shared" si="40"/>
        <v>1452947400</v>
      </c>
      <c r="CU42" s="45">
        <f t="shared" si="41"/>
        <v>16143860</v>
      </c>
      <c r="CX42" s="56">
        <f t="shared" si="42"/>
        <v>1291074300</v>
      </c>
      <c r="CY42" s="45">
        <f t="shared" si="43"/>
        <v>21517905</v>
      </c>
      <c r="CZ42" s="51">
        <f t="shared" si="44"/>
        <v>35863175</v>
      </c>
    </row>
    <row r="43" spans="1:104" x14ac:dyDescent="0.2">
      <c r="A43" s="3">
        <f t="shared" si="45"/>
        <v>4</v>
      </c>
      <c r="B43" s="111">
        <v>4</v>
      </c>
      <c r="C43" s="112" t="s">
        <v>135</v>
      </c>
      <c r="D43" s="113">
        <v>10</v>
      </c>
      <c r="E43" s="114"/>
      <c r="F43" s="42" t="s">
        <v>47</v>
      </c>
      <c r="G43" s="115">
        <f t="shared" si="4"/>
        <v>74</v>
      </c>
      <c r="H43" s="115">
        <f t="shared" si="5"/>
        <v>63</v>
      </c>
      <c r="I43" s="116">
        <f t="shared" si="6"/>
        <v>26966806</v>
      </c>
      <c r="J43" s="116">
        <f t="shared" si="7"/>
        <v>2</v>
      </c>
      <c r="K43" s="117">
        <f t="shared" si="8"/>
        <v>0.93</v>
      </c>
      <c r="L43" s="118">
        <f t="shared" si="9"/>
        <v>1</v>
      </c>
      <c r="M43" s="119">
        <f t="shared" si="10"/>
        <v>20957247.201545946</v>
      </c>
      <c r="N43" s="119">
        <f t="shared" si="11"/>
        <v>23622166.065575514</v>
      </c>
      <c r="O43" s="119">
        <f t="shared" si="12"/>
        <v>25079129.580000002</v>
      </c>
      <c r="P43" s="119">
        <f t="shared" si="13"/>
        <v>26625955.415960599</v>
      </c>
      <c r="Q43" s="120">
        <f t="shared" si="14"/>
        <v>25079129.580000002</v>
      </c>
      <c r="R43" s="119">
        <f t="shared" si="14"/>
        <v>26625955.415960599</v>
      </c>
      <c r="S43" s="119">
        <f t="shared" si="15"/>
        <v>28268186.084818721</v>
      </c>
      <c r="T43" s="119"/>
      <c r="U43" s="119">
        <f t="shared" si="16"/>
        <v>1320306573.6973946</v>
      </c>
      <c r="V43" s="119">
        <f t="shared" si="17"/>
        <v>1488196462.1312573</v>
      </c>
      <c r="W43" s="119">
        <f t="shared" si="18"/>
        <v>1579985163.5400002</v>
      </c>
      <c r="X43" s="120">
        <f t="shared" si="19"/>
        <v>1677435191.2055178</v>
      </c>
      <c r="Y43" s="120">
        <f t="shared" si="20"/>
        <v>1579985163.5400002</v>
      </c>
      <c r="Z43" s="119">
        <f t="shared" si="21"/>
        <v>1677435191.2055178</v>
      </c>
      <c r="AA43" s="119">
        <f t="shared" si="22"/>
        <v>1780895723.3435793</v>
      </c>
      <c r="AB43" s="119"/>
      <c r="AC43" s="34" t="str">
        <f t="shared" si="23"/>
        <v>BERTAHAP</v>
      </c>
      <c r="AD43" s="121">
        <f t="shared" si="24"/>
        <v>0</v>
      </c>
      <c r="AE43" s="122">
        <v>2</v>
      </c>
      <c r="AF43" s="123"/>
      <c r="AG43" s="119" t="str">
        <f t="shared" si="25"/>
        <v>KR</v>
      </c>
      <c r="AH43" s="123">
        <f t="shared" si="26"/>
        <v>1452338000</v>
      </c>
      <c r="AI43" s="123">
        <f t="shared" si="26"/>
        <v>1637017000</v>
      </c>
      <c r="AJ43" s="123">
        <f t="shared" si="26"/>
        <v>1737984000</v>
      </c>
      <c r="AK43" s="124">
        <f t="shared" si="26"/>
        <v>1845179000</v>
      </c>
      <c r="AL43" s="124">
        <f t="shared" si="26"/>
        <v>1737984000</v>
      </c>
      <c r="AM43" s="123">
        <f t="shared" si="26"/>
        <v>1845179000</v>
      </c>
      <c r="AN43" s="123">
        <f t="shared" si="26"/>
        <v>1958986000</v>
      </c>
      <c r="AO43" s="54">
        <f t="shared" si="46"/>
        <v>1842264000</v>
      </c>
      <c r="AP43" s="44">
        <f t="shared" si="46"/>
        <v>1955890000</v>
      </c>
      <c r="AQ43" s="61">
        <f t="shared" si="27"/>
        <v>1658037600</v>
      </c>
      <c r="AR43" s="61">
        <f t="shared" si="28"/>
        <v>27633960</v>
      </c>
      <c r="AS43" s="125">
        <f t="shared" si="29"/>
        <v>34597106.25</v>
      </c>
      <c r="AT43" s="126">
        <f t="shared" si="30"/>
        <v>19558900</v>
      </c>
      <c r="AU43" s="5">
        <f t="shared" si="31"/>
        <v>27633960</v>
      </c>
      <c r="AV43" s="5">
        <f t="shared" si="32"/>
        <v>43449600</v>
      </c>
      <c r="AX43" s="1"/>
      <c r="AY43" s="1"/>
      <c r="BT43" s="56">
        <f t="shared" si="33"/>
        <v>-1732617.2854999974</v>
      </c>
      <c r="BU43" s="71">
        <f>O58</f>
        <v>25874650.357000001</v>
      </c>
      <c r="BV43" s="128"/>
      <c r="BW43" s="129"/>
      <c r="BX43" s="129" t="str">
        <f t="shared" si="34"/>
        <v>1BR-10</v>
      </c>
      <c r="BY43" s="130">
        <f t="shared" si="35"/>
        <v>10</v>
      </c>
      <c r="BZ43" s="131">
        <f t="shared" si="36"/>
        <v>74</v>
      </c>
      <c r="CA43" s="131">
        <f t="shared" si="36"/>
        <v>63</v>
      </c>
      <c r="CB43" s="132">
        <f t="shared" si="37"/>
        <v>25079129.580000002</v>
      </c>
      <c r="CC43" s="132">
        <f t="shared" si="38"/>
        <v>1452338000</v>
      </c>
      <c r="CD43" s="132">
        <f t="shared" si="38"/>
        <v>1637017000</v>
      </c>
      <c r="CE43" s="132">
        <f t="shared" si="38"/>
        <v>1737984000</v>
      </c>
      <c r="CF43" s="132">
        <f t="shared" si="38"/>
        <v>1845179000</v>
      </c>
      <c r="CG43" s="132">
        <f t="shared" si="39"/>
        <v>1958986000</v>
      </c>
      <c r="CT43" s="61">
        <f t="shared" si="40"/>
        <v>1760301000</v>
      </c>
      <c r="CU43" s="45">
        <f t="shared" si="41"/>
        <v>19558900</v>
      </c>
      <c r="CV43" s="37"/>
      <c r="CX43" s="56">
        <f t="shared" si="42"/>
        <v>1564185600</v>
      </c>
      <c r="CY43" s="45">
        <f t="shared" si="43"/>
        <v>26069760</v>
      </c>
      <c r="CZ43" s="51">
        <f t="shared" si="44"/>
        <v>43449600</v>
      </c>
    </row>
    <row r="44" spans="1:104" x14ac:dyDescent="0.2">
      <c r="A44" s="3">
        <f t="shared" si="45"/>
        <v>5</v>
      </c>
      <c r="B44" s="111">
        <v>5</v>
      </c>
      <c r="C44" s="112" t="s">
        <v>135</v>
      </c>
      <c r="D44" s="140">
        <v>12</v>
      </c>
      <c r="E44" s="114"/>
      <c r="F44" s="42" t="s">
        <v>49</v>
      </c>
      <c r="G44" s="115">
        <f t="shared" si="4"/>
        <v>67</v>
      </c>
      <c r="H44" s="115">
        <f t="shared" si="5"/>
        <v>57</v>
      </c>
      <c r="I44" s="116">
        <f t="shared" si="6"/>
        <v>26966806</v>
      </c>
      <c r="J44" s="116">
        <f t="shared" si="7"/>
        <v>2</v>
      </c>
      <c r="K44" s="117">
        <f t="shared" si="8"/>
        <v>0.93</v>
      </c>
      <c r="L44" s="118">
        <f t="shared" si="9"/>
        <v>1</v>
      </c>
      <c r="M44" s="119">
        <f t="shared" si="10"/>
        <v>20957247.201545946</v>
      </c>
      <c r="N44" s="119">
        <f t="shared" si="11"/>
        <v>23622166.065575514</v>
      </c>
      <c r="O44" s="119">
        <f t="shared" si="12"/>
        <v>25079129.580000002</v>
      </c>
      <c r="P44" s="119">
        <f t="shared" si="13"/>
        <v>26625955.415960599</v>
      </c>
      <c r="Q44" s="120">
        <f t="shared" si="14"/>
        <v>25079129.580000002</v>
      </c>
      <c r="R44" s="119">
        <f t="shared" si="14"/>
        <v>26625955.415960599</v>
      </c>
      <c r="S44" s="119">
        <f t="shared" si="15"/>
        <v>28268186.084818721</v>
      </c>
      <c r="T44" s="119"/>
      <c r="U44" s="119">
        <f t="shared" si="16"/>
        <v>1194563090.4881189</v>
      </c>
      <c r="V44" s="119">
        <f t="shared" si="17"/>
        <v>1346463465.7378044</v>
      </c>
      <c r="W44" s="119">
        <f t="shared" si="18"/>
        <v>1429510386.0600002</v>
      </c>
      <c r="X44" s="120">
        <f t="shared" si="19"/>
        <v>1517679458.7097542</v>
      </c>
      <c r="Y44" s="120">
        <f t="shared" si="20"/>
        <v>1429510386.0600002</v>
      </c>
      <c r="Z44" s="119">
        <f t="shared" si="21"/>
        <v>1517679458.7097542</v>
      </c>
      <c r="AA44" s="119">
        <f t="shared" si="22"/>
        <v>1611286606.8346672</v>
      </c>
      <c r="AB44" s="119"/>
      <c r="AC44" s="34" t="str">
        <f t="shared" si="23"/>
        <v>BERTAHAP</v>
      </c>
      <c r="AD44" s="121">
        <f t="shared" si="24"/>
        <v>0</v>
      </c>
      <c r="AE44" s="122">
        <v>2</v>
      </c>
      <c r="AF44" s="123"/>
      <c r="AG44" s="119" t="str">
        <f t="shared" si="25"/>
        <v>KR</v>
      </c>
      <c r="AH44" s="123">
        <f t="shared" si="26"/>
        <v>1314020000</v>
      </c>
      <c r="AI44" s="123">
        <f t="shared" si="26"/>
        <v>1481110000</v>
      </c>
      <c r="AJ44" s="123">
        <f t="shared" si="26"/>
        <v>1572462000</v>
      </c>
      <c r="AK44" s="124">
        <f t="shared" si="26"/>
        <v>1669448000</v>
      </c>
      <c r="AL44" s="124">
        <f t="shared" si="26"/>
        <v>1572462000</v>
      </c>
      <c r="AM44" s="123">
        <f t="shared" si="26"/>
        <v>1669448000</v>
      </c>
      <c r="AN44" s="123">
        <f t="shared" si="26"/>
        <v>1772416000</v>
      </c>
      <c r="AO44" s="54">
        <f t="shared" si="46"/>
        <v>1666810000</v>
      </c>
      <c r="AP44" s="44">
        <f t="shared" si="46"/>
        <v>1769615000</v>
      </c>
      <c r="AQ44" s="61">
        <f t="shared" si="27"/>
        <v>1500129000</v>
      </c>
      <c r="AR44" s="61">
        <f t="shared" si="28"/>
        <v>25002150</v>
      </c>
      <c r="AS44" s="125">
        <f t="shared" si="29"/>
        <v>31302150</v>
      </c>
      <c r="AT44" s="126">
        <f t="shared" si="30"/>
        <v>17696150</v>
      </c>
      <c r="AU44" s="5">
        <f t="shared" si="31"/>
        <v>25002150</v>
      </c>
      <c r="AV44" s="5">
        <f t="shared" si="32"/>
        <v>39311550</v>
      </c>
      <c r="AX44" s="1"/>
      <c r="AY44" s="56"/>
      <c r="BT44" s="56">
        <f t="shared" si="33"/>
        <v>-1732617.2854999974</v>
      </c>
      <c r="BU44" s="141">
        <f>O59</f>
        <v>25329920.875800002</v>
      </c>
      <c r="BV44" s="128"/>
      <c r="BW44" s="129"/>
      <c r="BX44" s="129" t="str">
        <f t="shared" si="34"/>
        <v>1BR-12</v>
      </c>
      <c r="BY44" s="130">
        <f t="shared" si="35"/>
        <v>12</v>
      </c>
      <c r="BZ44" s="131">
        <f t="shared" si="36"/>
        <v>67</v>
      </c>
      <c r="CA44" s="131">
        <f t="shared" si="36"/>
        <v>57</v>
      </c>
      <c r="CB44" s="132">
        <f t="shared" si="37"/>
        <v>25079129.580000002</v>
      </c>
      <c r="CC44" s="132">
        <f t="shared" si="38"/>
        <v>1314020000</v>
      </c>
      <c r="CD44" s="132">
        <f t="shared" si="38"/>
        <v>1481110000</v>
      </c>
      <c r="CE44" s="132">
        <f t="shared" si="38"/>
        <v>1572462000</v>
      </c>
      <c r="CF44" s="132">
        <f t="shared" si="38"/>
        <v>1669448000</v>
      </c>
      <c r="CG44" s="132">
        <f t="shared" si="39"/>
        <v>1772416000</v>
      </c>
      <c r="CT44" s="61">
        <f t="shared" si="40"/>
        <v>1592653500</v>
      </c>
      <c r="CU44" s="45">
        <f t="shared" si="41"/>
        <v>17696150</v>
      </c>
      <c r="CX44" s="56">
        <f t="shared" si="42"/>
        <v>1415215800</v>
      </c>
      <c r="CY44" s="45">
        <f t="shared" si="43"/>
        <v>23586930</v>
      </c>
      <c r="CZ44" s="51">
        <f t="shared" si="44"/>
        <v>39311550</v>
      </c>
    </row>
    <row r="45" spans="1:104" x14ac:dyDescent="0.2">
      <c r="A45" s="3">
        <f t="shared" si="45"/>
        <v>6</v>
      </c>
      <c r="B45" s="111">
        <v>6</v>
      </c>
      <c r="C45" s="112" t="s">
        <v>135</v>
      </c>
      <c r="D45" s="113">
        <v>16</v>
      </c>
      <c r="E45" s="114"/>
      <c r="F45" s="42" t="s">
        <v>51</v>
      </c>
      <c r="G45" s="115">
        <f t="shared" si="4"/>
        <v>71</v>
      </c>
      <c r="H45" s="115">
        <f t="shared" si="5"/>
        <v>63</v>
      </c>
      <c r="I45" s="116">
        <f t="shared" si="6"/>
        <v>26966806</v>
      </c>
      <c r="J45" s="116">
        <f t="shared" si="7"/>
        <v>2</v>
      </c>
      <c r="K45" s="117">
        <f t="shared" si="8"/>
        <v>0.93</v>
      </c>
      <c r="L45" s="118">
        <f t="shared" si="9"/>
        <v>1</v>
      </c>
      <c r="M45" s="119">
        <f t="shared" si="10"/>
        <v>20957247.201545946</v>
      </c>
      <c r="N45" s="119">
        <f t="shared" si="11"/>
        <v>23622166.065575514</v>
      </c>
      <c r="O45" s="119">
        <f t="shared" si="12"/>
        <v>25079129.580000002</v>
      </c>
      <c r="P45" s="119">
        <f t="shared" si="13"/>
        <v>26625955.415960599</v>
      </c>
      <c r="Q45" s="120">
        <f t="shared" si="14"/>
        <v>25079129.580000002</v>
      </c>
      <c r="R45" s="119">
        <f t="shared" si="14"/>
        <v>26625955.415960599</v>
      </c>
      <c r="S45" s="119">
        <f t="shared" si="15"/>
        <v>28268186.084818721</v>
      </c>
      <c r="T45" s="119"/>
      <c r="U45" s="119">
        <f t="shared" si="16"/>
        <v>1320306573.6973946</v>
      </c>
      <c r="V45" s="119">
        <f t="shared" si="17"/>
        <v>1488196462.1312573</v>
      </c>
      <c r="W45" s="119">
        <f t="shared" si="18"/>
        <v>1579985163.5400002</v>
      </c>
      <c r="X45" s="120">
        <f t="shared" si="19"/>
        <v>1677435191.2055178</v>
      </c>
      <c r="Y45" s="120">
        <f t="shared" si="20"/>
        <v>1579985163.5400002</v>
      </c>
      <c r="Z45" s="119">
        <f t="shared" si="21"/>
        <v>1677435191.2055178</v>
      </c>
      <c r="AA45" s="119">
        <f t="shared" si="22"/>
        <v>1780895723.3435793</v>
      </c>
      <c r="AB45" s="119"/>
      <c r="AC45" s="34" t="str">
        <f t="shared" si="23"/>
        <v>BERTAHAP</v>
      </c>
      <c r="AD45" s="121">
        <f t="shared" si="24"/>
        <v>0</v>
      </c>
      <c r="AE45" s="122">
        <v>2</v>
      </c>
      <c r="AF45" s="123"/>
      <c r="AG45" s="119" t="str">
        <f t="shared" si="25"/>
        <v>KR</v>
      </c>
      <c r="AH45" s="123">
        <f t="shared" si="26"/>
        <v>1452338000</v>
      </c>
      <c r="AI45" s="123">
        <f t="shared" si="26"/>
        <v>1637017000</v>
      </c>
      <c r="AJ45" s="123">
        <f t="shared" si="26"/>
        <v>1737984000</v>
      </c>
      <c r="AK45" s="124">
        <f t="shared" si="26"/>
        <v>1845179000</v>
      </c>
      <c r="AL45" s="124">
        <f t="shared" si="26"/>
        <v>1737984000</v>
      </c>
      <c r="AM45" s="123">
        <f t="shared" si="26"/>
        <v>1845179000</v>
      </c>
      <c r="AN45" s="123">
        <f t="shared" si="26"/>
        <v>1958986000</v>
      </c>
      <c r="AO45" s="54">
        <f t="shared" si="46"/>
        <v>1842264000</v>
      </c>
      <c r="AP45" s="44">
        <f t="shared" si="46"/>
        <v>1955890000</v>
      </c>
      <c r="AQ45" s="61">
        <f t="shared" si="27"/>
        <v>1658037600</v>
      </c>
      <c r="AR45" s="61">
        <f t="shared" si="28"/>
        <v>27633960</v>
      </c>
      <c r="AS45" s="125">
        <f t="shared" si="29"/>
        <v>34597106.25</v>
      </c>
      <c r="AT45" s="126">
        <f t="shared" si="30"/>
        <v>19558900</v>
      </c>
      <c r="AU45" s="5">
        <f t="shared" si="31"/>
        <v>27633960</v>
      </c>
      <c r="AV45" s="5">
        <f t="shared" si="32"/>
        <v>43449600</v>
      </c>
      <c r="AW45" s="134"/>
      <c r="AX45" s="134"/>
      <c r="AY45" s="134"/>
      <c r="BT45" s="56">
        <f t="shared" si="33"/>
        <v>-1732617.2854999974</v>
      </c>
      <c r="BU45" s="142">
        <f>O62</f>
        <v>25329920.875800002</v>
      </c>
      <c r="BV45" s="128"/>
      <c r="BW45" s="129"/>
      <c r="BX45" s="129" t="str">
        <f t="shared" si="34"/>
        <v>1BR-16</v>
      </c>
      <c r="BY45" s="130">
        <f t="shared" si="35"/>
        <v>16</v>
      </c>
      <c r="BZ45" s="131">
        <f t="shared" si="36"/>
        <v>71</v>
      </c>
      <c r="CA45" s="131">
        <f t="shared" si="36"/>
        <v>63</v>
      </c>
      <c r="CB45" s="132">
        <f t="shared" si="37"/>
        <v>25079129.580000002</v>
      </c>
      <c r="CC45" s="132">
        <f t="shared" si="38"/>
        <v>1452338000</v>
      </c>
      <c r="CD45" s="132">
        <f t="shared" si="38"/>
        <v>1637017000</v>
      </c>
      <c r="CE45" s="132">
        <f t="shared" si="38"/>
        <v>1737984000</v>
      </c>
      <c r="CF45" s="132">
        <f t="shared" si="38"/>
        <v>1845179000</v>
      </c>
      <c r="CG45" s="132">
        <f t="shared" si="39"/>
        <v>1958986000</v>
      </c>
      <c r="CT45" s="61">
        <f t="shared" si="40"/>
        <v>1760301000</v>
      </c>
      <c r="CU45" s="45">
        <f t="shared" si="41"/>
        <v>19558900</v>
      </c>
      <c r="CX45" s="56">
        <f t="shared" si="42"/>
        <v>1564185600</v>
      </c>
      <c r="CY45" s="45">
        <f t="shared" si="43"/>
        <v>26069760</v>
      </c>
      <c r="CZ45" s="51">
        <f t="shared" si="44"/>
        <v>43449600</v>
      </c>
    </row>
    <row r="46" spans="1:104" x14ac:dyDescent="0.2">
      <c r="A46" s="3">
        <f t="shared" si="45"/>
        <v>7</v>
      </c>
      <c r="B46" s="111">
        <v>7</v>
      </c>
      <c r="C46" s="112" t="s">
        <v>135</v>
      </c>
      <c r="D46" s="140">
        <v>18</v>
      </c>
      <c r="E46" s="114"/>
      <c r="F46" s="42" t="s">
        <v>53</v>
      </c>
      <c r="G46" s="115">
        <f t="shared" si="4"/>
        <v>97</v>
      </c>
      <c r="H46" s="115">
        <f t="shared" si="5"/>
        <v>85</v>
      </c>
      <c r="I46" s="116">
        <f t="shared" si="6"/>
        <v>26966806</v>
      </c>
      <c r="J46" s="116">
        <f t="shared" si="7"/>
        <v>2</v>
      </c>
      <c r="K46" s="117">
        <f t="shared" si="8"/>
        <v>0.93</v>
      </c>
      <c r="L46" s="118">
        <f t="shared" si="9"/>
        <v>1</v>
      </c>
      <c r="M46" s="119">
        <f t="shared" si="10"/>
        <v>20957247.201545946</v>
      </c>
      <c r="N46" s="119">
        <f t="shared" si="11"/>
        <v>23622166.065575514</v>
      </c>
      <c r="O46" s="119">
        <f t="shared" si="12"/>
        <v>25079129.580000002</v>
      </c>
      <c r="P46" s="119">
        <f t="shared" si="13"/>
        <v>26625955.415960599</v>
      </c>
      <c r="Q46" s="120">
        <f t="shared" si="14"/>
        <v>25079129.580000002</v>
      </c>
      <c r="R46" s="119">
        <f t="shared" si="14"/>
        <v>26625955.415960599</v>
      </c>
      <c r="S46" s="119">
        <f t="shared" si="15"/>
        <v>28268186.084818721</v>
      </c>
      <c r="T46" s="119"/>
      <c r="U46" s="119">
        <f t="shared" si="16"/>
        <v>1781366012.1314054</v>
      </c>
      <c r="V46" s="119">
        <f t="shared" si="17"/>
        <v>2007884115.5739186</v>
      </c>
      <c r="W46" s="119">
        <f t="shared" si="18"/>
        <v>2131726014.3000002</v>
      </c>
      <c r="X46" s="120">
        <f t="shared" si="19"/>
        <v>2263206210.3566508</v>
      </c>
      <c r="Y46" s="120">
        <f t="shared" si="20"/>
        <v>2131726014.3000002</v>
      </c>
      <c r="Z46" s="119">
        <f t="shared" si="21"/>
        <v>2263206210.3566508</v>
      </c>
      <c r="AA46" s="119">
        <f t="shared" si="22"/>
        <v>2402795817.2095914</v>
      </c>
      <c r="AB46" s="119"/>
      <c r="AC46" s="34" t="str">
        <f t="shared" si="23"/>
        <v>BERTAHAP</v>
      </c>
      <c r="AD46" s="121">
        <f t="shared" si="24"/>
        <v>0</v>
      </c>
      <c r="AE46" s="122">
        <v>2</v>
      </c>
      <c r="AF46" s="123"/>
      <c r="AG46" s="119" t="str">
        <f t="shared" si="25"/>
        <v>KR</v>
      </c>
      <c r="AH46" s="123">
        <f t="shared" si="26"/>
        <v>1959503000</v>
      </c>
      <c r="AI46" s="123">
        <f t="shared" si="26"/>
        <v>2208673000</v>
      </c>
      <c r="AJ46" s="123">
        <f t="shared" si="26"/>
        <v>2344899000</v>
      </c>
      <c r="AK46" s="124">
        <f t="shared" si="26"/>
        <v>2489527000</v>
      </c>
      <c r="AL46" s="124">
        <f t="shared" si="26"/>
        <v>2344899000</v>
      </c>
      <c r="AM46" s="123">
        <f t="shared" si="26"/>
        <v>2489527000</v>
      </c>
      <c r="AN46" s="123">
        <f t="shared" si="26"/>
        <v>2643076000</v>
      </c>
      <c r="AO46" s="54">
        <f t="shared" si="46"/>
        <v>2485593000</v>
      </c>
      <c r="AP46" s="44">
        <f t="shared" si="46"/>
        <v>2638899000</v>
      </c>
      <c r="AQ46" s="61">
        <f t="shared" si="27"/>
        <v>2237033700</v>
      </c>
      <c r="AR46" s="61">
        <f t="shared" si="28"/>
        <v>37283895</v>
      </c>
      <c r="AS46" s="125">
        <f t="shared" si="29"/>
        <v>46678631.25</v>
      </c>
      <c r="AT46" s="126">
        <f t="shared" si="30"/>
        <v>26388990</v>
      </c>
      <c r="AU46" s="5">
        <f t="shared" si="31"/>
        <v>37283895</v>
      </c>
      <c r="AV46" s="5">
        <f t="shared" si="32"/>
        <v>58622475</v>
      </c>
      <c r="AW46" s="136"/>
      <c r="AX46" s="143"/>
      <c r="AY46" s="143"/>
      <c r="BQ46" s="61"/>
      <c r="BR46" s="6"/>
      <c r="BS46" s="144"/>
      <c r="BT46" s="56">
        <f t="shared" si="33"/>
        <v>-1732617.2854999974</v>
      </c>
      <c r="BU46" s="145">
        <f>O65</f>
        <v>26419379.838199999</v>
      </c>
      <c r="BV46" s="128"/>
      <c r="BW46" s="129"/>
      <c r="BX46" s="129" t="str">
        <f t="shared" si="34"/>
        <v>2BR-18</v>
      </c>
      <c r="BY46" s="130">
        <f t="shared" si="35"/>
        <v>18</v>
      </c>
      <c r="BZ46" s="131">
        <f t="shared" si="36"/>
        <v>97</v>
      </c>
      <c r="CA46" s="131">
        <f t="shared" si="36"/>
        <v>85</v>
      </c>
      <c r="CB46" s="132">
        <f t="shared" si="37"/>
        <v>25079129.580000002</v>
      </c>
      <c r="CC46" s="132">
        <f t="shared" si="38"/>
        <v>1959503000</v>
      </c>
      <c r="CD46" s="132">
        <f t="shared" si="38"/>
        <v>2208673000</v>
      </c>
      <c r="CE46" s="132">
        <f t="shared" si="38"/>
        <v>2344899000</v>
      </c>
      <c r="CF46" s="132">
        <f t="shared" si="38"/>
        <v>2489527000</v>
      </c>
      <c r="CG46" s="132">
        <f t="shared" si="39"/>
        <v>2643076000</v>
      </c>
      <c r="CT46" s="61">
        <f t="shared" si="40"/>
        <v>2375009100</v>
      </c>
      <c r="CU46" s="45">
        <f t="shared" si="41"/>
        <v>26388990</v>
      </c>
      <c r="CX46" s="56">
        <f t="shared" si="42"/>
        <v>2110409100</v>
      </c>
      <c r="CY46" s="45">
        <f t="shared" si="43"/>
        <v>35173485</v>
      </c>
      <c r="CZ46" s="51">
        <f t="shared" si="44"/>
        <v>58622475</v>
      </c>
    </row>
    <row r="47" spans="1:104" x14ac:dyDescent="0.2">
      <c r="A47" s="3">
        <f t="shared" si="45"/>
        <v>8</v>
      </c>
      <c r="B47" s="111">
        <v>8</v>
      </c>
      <c r="C47" s="112" t="s">
        <v>135</v>
      </c>
      <c r="D47" s="140">
        <v>20</v>
      </c>
      <c r="E47" s="114"/>
      <c r="F47" s="42" t="s">
        <v>69</v>
      </c>
      <c r="G47" s="115">
        <f t="shared" si="4"/>
        <v>60</v>
      </c>
      <c r="H47" s="115">
        <f t="shared" si="5"/>
        <v>51</v>
      </c>
      <c r="I47" s="116">
        <f t="shared" si="6"/>
        <v>26966806</v>
      </c>
      <c r="J47" s="116">
        <f t="shared" si="7"/>
        <v>2</v>
      </c>
      <c r="K47" s="117">
        <f t="shared" si="8"/>
        <v>0.93</v>
      </c>
      <c r="L47" s="118">
        <f t="shared" si="9"/>
        <v>1</v>
      </c>
      <c r="M47" s="119">
        <f t="shared" si="10"/>
        <v>20957247.201545946</v>
      </c>
      <c r="N47" s="119">
        <f t="shared" si="11"/>
        <v>23622166.065575514</v>
      </c>
      <c r="O47" s="119">
        <f t="shared" si="12"/>
        <v>25079129.580000002</v>
      </c>
      <c r="P47" s="119">
        <f t="shared" si="13"/>
        <v>26625955.415960599</v>
      </c>
      <c r="Q47" s="120">
        <f t="shared" si="14"/>
        <v>25079129.580000002</v>
      </c>
      <c r="R47" s="119">
        <f t="shared" si="14"/>
        <v>26625955.415960599</v>
      </c>
      <c r="S47" s="119">
        <f t="shared" si="15"/>
        <v>28268186.084818721</v>
      </c>
      <c r="T47" s="119"/>
      <c r="U47" s="119">
        <f t="shared" si="16"/>
        <v>1068819607.2788433</v>
      </c>
      <c r="V47" s="119">
        <f t="shared" si="17"/>
        <v>1204730469.3443513</v>
      </c>
      <c r="W47" s="119">
        <f t="shared" si="18"/>
        <v>1279035608.5800002</v>
      </c>
      <c r="X47" s="120">
        <f t="shared" si="19"/>
        <v>1357923726.2139904</v>
      </c>
      <c r="Y47" s="120">
        <f t="shared" si="20"/>
        <v>1279035608.5800002</v>
      </c>
      <c r="Z47" s="119">
        <f t="shared" si="21"/>
        <v>1357923726.2139904</v>
      </c>
      <c r="AA47" s="119">
        <f t="shared" si="22"/>
        <v>1441677490.3257546</v>
      </c>
      <c r="AB47" s="119"/>
      <c r="AC47" s="34" t="str">
        <f t="shared" si="23"/>
        <v>BERTAHAP</v>
      </c>
      <c r="AD47" s="121">
        <f t="shared" si="24"/>
        <v>0</v>
      </c>
      <c r="AE47" s="122">
        <v>2</v>
      </c>
      <c r="AF47" s="123"/>
      <c r="AG47" s="119" t="str">
        <f t="shared" si="25"/>
        <v>KR</v>
      </c>
      <c r="AH47" s="123">
        <f t="shared" si="26"/>
        <v>1175702000</v>
      </c>
      <c r="AI47" s="123">
        <f t="shared" si="26"/>
        <v>1325204000</v>
      </c>
      <c r="AJ47" s="123">
        <f t="shared" si="26"/>
        <v>1406940000</v>
      </c>
      <c r="AK47" s="124">
        <f t="shared" si="26"/>
        <v>1493717000</v>
      </c>
      <c r="AL47" s="124">
        <f t="shared" si="26"/>
        <v>1406940000</v>
      </c>
      <c r="AM47" s="123">
        <f t="shared" si="26"/>
        <v>1493717000</v>
      </c>
      <c r="AN47" s="123">
        <f t="shared" si="26"/>
        <v>1585846000</v>
      </c>
      <c r="AO47" s="54">
        <f t="shared" si="46"/>
        <v>1491357000</v>
      </c>
      <c r="AP47" s="44">
        <f t="shared" si="46"/>
        <v>1583341000</v>
      </c>
      <c r="AQ47" s="61">
        <f t="shared" si="27"/>
        <v>1342221300</v>
      </c>
      <c r="AR47" s="61">
        <f t="shared" si="28"/>
        <v>22370355</v>
      </c>
      <c r="AS47" s="125">
        <f t="shared" si="29"/>
        <v>28007193.75</v>
      </c>
      <c r="AT47" s="126">
        <f t="shared" si="30"/>
        <v>15833410</v>
      </c>
      <c r="AU47" s="5">
        <f t="shared" si="31"/>
        <v>22370355</v>
      </c>
      <c r="AV47" s="5">
        <f t="shared" si="32"/>
        <v>35173500</v>
      </c>
      <c r="AW47" s="136"/>
      <c r="AX47" s="143"/>
      <c r="AY47" s="143"/>
      <c r="BR47" s="6"/>
      <c r="BS47" s="23"/>
      <c r="BT47" s="56">
        <f t="shared" si="33"/>
        <v>-1732617.2854999974</v>
      </c>
      <c r="BU47" s="146">
        <f>O70</f>
        <v>25079129.580000002</v>
      </c>
      <c r="BV47" s="128"/>
      <c r="BW47" s="129"/>
      <c r="BX47" s="129" t="str">
        <f t="shared" si="34"/>
        <v>1BR-20</v>
      </c>
      <c r="BY47" s="130">
        <f t="shared" si="35"/>
        <v>20</v>
      </c>
      <c r="BZ47" s="131">
        <f t="shared" si="36"/>
        <v>60</v>
      </c>
      <c r="CA47" s="131">
        <f t="shared" si="36"/>
        <v>51</v>
      </c>
      <c r="CB47" s="132">
        <f t="shared" si="37"/>
        <v>25079129.580000002</v>
      </c>
      <c r="CC47" s="132">
        <f t="shared" si="38"/>
        <v>1175702000</v>
      </c>
      <c r="CD47" s="132">
        <f t="shared" si="38"/>
        <v>1325204000</v>
      </c>
      <c r="CE47" s="132">
        <f t="shared" si="38"/>
        <v>1406940000</v>
      </c>
      <c r="CF47" s="132">
        <f t="shared" si="38"/>
        <v>1493717000</v>
      </c>
      <c r="CG47" s="132">
        <f t="shared" si="39"/>
        <v>1585846000</v>
      </c>
      <c r="CT47" s="61">
        <f t="shared" si="40"/>
        <v>1425006900</v>
      </c>
      <c r="CU47" s="45">
        <f t="shared" si="41"/>
        <v>15833410</v>
      </c>
      <c r="CX47" s="56">
        <f t="shared" si="42"/>
        <v>1266246000</v>
      </c>
      <c r="CY47" s="45">
        <f t="shared" si="43"/>
        <v>21104100</v>
      </c>
      <c r="CZ47" s="51">
        <f t="shared" si="44"/>
        <v>35173500</v>
      </c>
    </row>
    <row r="48" spans="1:104" x14ac:dyDescent="0.2">
      <c r="A48" s="3">
        <f t="shared" si="45"/>
        <v>9</v>
      </c>
      <c r="B48" s="111">
        <v>9</v>
      </c>
      <c r="C48" s="112" t="s">
        <v>135</v>
      </c>
      <c r="D48" s="140">
        <v>22</v>
      </c>
      <c r="E48" s="114"/>
      <c r="F48" s="42" t="s">
        <v>88</v>
      </c>
      <c r="G48" s="115">
        <f t="shared" si="4"/>
        <v>81</v>
      </c>
      <c r="H48" s="115">
        <f t="shared" si="5"/>
        <v>70</v>
      </c>
      <c r="I48" s="116">
        <f t="shared" si="6"/>
        <v>26966806</v>
      </c>
      <c r="J48" s="116">
        <f t="shared" si="7"/>
        <v>4</v>
      </c>
      <c r="K48" s="117">
        <f t="shared" si="8"/>
        <v>0.97</v>
      </c>
      <c r="L48" s="118">
        <f t="shared" si="9"/>
        <v>1</v>
      </c>
      <c r="M48" s="119">
        <f t="shared" si="10"/>
        <v>21858634.177956525</v>
      </c>
      <c r="N48" s="119">
        <f t="shared" si="11"/>
        <v>24638173.208180912</v>
      </c>
      <c r="O48" s="119">
        <f t="shared" si="12"/>
        <v>26157801.82</v>
      </c>
      <c r="P48" s="119">
        <f t="shared" si="13"/>
        <v>27771157.799442772</v>
      </c>
      <c r="Q48" s="120">
        <f t="shared" si="14"/>
        <v>26157801.82</v>
      </c>
      <c r="R48" s="119">
        <f t="shared" si="14"/>
        <v>27771157.799442772</v>
      </c>
      <c r="S48" s="119">
        <f t="shared" si="15"/>
        <v>29484022.045456085</v>
      </c>
      <c r="T48" s="119"/>
      <c r="U48" s="119">
        <f t="shared" si="16"/>
        <v>1530104392.4569569</v>
      </c>
      <c r="V48" s="119">
        <f t="shared" si="17"/>
        <v>1724672124.5726638</v>
      </c>
      <c r="W48" s="119">
        <f t="shared" si="18"/>
        <v>1831046127.4000001</v>
      </c>
      <c r="X48" s="120">
        <f t="shared" si="19"/>
        <v>1943981045.960994</v>
      </c>
      <c r="Y48" s="120">
        <f t="shared" si="20"/>
        <v>1831046127.4000001</v>
      </c>
      <c r="Z48" s="119">
        <f t="shared" si="21"/>
        <v>1943981045.960994</v>
      </c>
      <c r="AA48" s="119">
        <f t="shared" si="22"/>
        <v>2063881543.181926</v>
      </c>
      <c r="AB48" s="119"/>
      <c r="AC48" s="34" t="str">
        <f t="shared" si="23"/>
        <v>BERTAHAP</v>
      </c>
      <c r="AD48" s="121">
        <f t="shared" si="24"/>
        <v>0</v>
      </c>
      <c r="AE48" s="122">
        <v>2</v>
      </c>
      <c r="AF48" s="123"/>
      <c r="AG48" s="119" t="str">
        <f t="shared" si="25"/>
        <v>KR</v>
      </c>
      <c r="AH48" s="123">
        <f t="shared" si="26"/>
        <v>1683115000</v>
      </c>
      <c r="AI48" s="123">
        <f t="shared" si="26"/>
        <v>1897140000</v>
      </c>
      <c r="AJ48" s="123">
        <f t="shared" si="26"/>
        <v>2014151000</v>
      </c>
      <c r="AK48" s="124">
        <f t="shared" si="26"/>
        <v>2138380000</v>
      </c>
      <c r="AL48" s="124">
        <f t="shared" si="26"/>
        <v>2014151000</v>
      </c>
      <c r="AM48" s="123">
        <f t="shared" si="26"/>
        <v>2138380000</v>
      </c>
      <c r="AN48" s="123">
        <f t="shared" si="26"/>
        <v>2270270000</v>
      </c>
      <c r="AO48" s="54">
        <f t="shared" si="46"/>
        <v>2135001000</v>
      </c>
      <c r="AP48" s="44">
        <f t="shared" si="46"/>
        <v>2266683000</v>
      </c>
      <c r="AQ48" s="61">
        <f t="shared" si="27"/>
        <v>1921500900</v>
      </c>
      <c r="AR48" s="61">
        <f t="shared" si="28"/>
        <v>32025015</v>
      </c>
      <c r="AS48" s="125">
        <f t="shared" si="29"/>
        <v>40094625</v>
      </c>
      <c r="AT48" s="126">
        <f t="shared" si="30"/>
        <v>22666830</v>
      </c>
      <c r="AU48" s="5">
        <f t="shared" si="31"/>
        <v>32025015</v>
      </c>
      <c r="AV48" s="5">
        <f t="shared" si="32"/>
        <v>50353775</v>
      </c>
      <c r="AW48" s="136"/>
      <c r="AX48" s="143"/>
      <c r="AY48" s="143"/>
      <c r="BT48" s="56">
        <f t="shared" si="33"/>
        <v>-653945.04549999908</v>
      </c>
      <c r="BU48" s="147">
        <f>O109</f>
        <v>25329920.875800002</v>
      </c>
      <c r="BV48" s="128">
        <v>3</v>
      </c>
      <c r="BW48" s="148" t="s">
        <v>138</v>
      </c>
      <c r="BX48" s="129" t="str">
        <f>F67</f>
        <v>1BR-6</v>
      </c>
      <c r="BY48" s="130" t="str">
        <f>D67</f>
        <v>06</v>
      </c>
      <c r="BZ48" s="131">
        <f t="shared" ref="BZ48:CA50" si="47">G67</f>
        <v>78</v>
      </c>
      <c r="CA48" s="131">
        <f t="shared" si="47"/>
        <v>66</v>
      </c>
      <c r="CB48" s="132">
        <f>O67</f>
        <v>25079129.580000002</v>
      </c>
      <c r="CC48" s="132">
        <f t="shared" ref="CC48:CF50" si="48">AH67</f>
        <v>1521497000</v>
      </c>
      <c r="CD48" s="132">
        <f t="shared" si="48"/>
        <v>1714970000</v>
      </c>
      <c r="CE48" s="132">
        <f t="shared" si="48"/>
        <v>1820745000</v>
      </c>
      <c r="CF48" s="132">
        <f t="shared" si="48"/>
        <v>1933045000</v>
      </c>
      <c r="CG48" s="132">
        <f>AN67</f>
        <v>2052271000</v>
      </c>
      <c r="CH48" s="1">
        <v>4</v>
      </c>
      <c r="CT48" s="61">
        <f t="shared" si="40"/>
        <v>2040014700</v>
      </c>
      <c r="CU48" s="45">
        <f t="shared" si="41"/>
        <v>22666830</v>
      </c>
      <c r="CX48" s="56">
        <f t="shared" si="42"/>
        <v>1812735900</v>
      </c>
      <c r="CY48" s="45">
        <f t="shared" si="43"/>
        <v>30212265</v>
      </c>
      <c r="CZ48" s="51">
        <f t="shared" si="44"/>
        <v>50353775</v>
      </c>
    </row>
    <row r="49" spans="1:104" x14ac:dyDescent="0.2">
      <c r="A49" s="3">
        <f t="shared" si="45"/>
        <v>10</v>
      </c>
      <c r="B49" s="111">
        <v>1</v>
      </c>
      <c r="C49" s="112" t="s">
        <v>139</v>
      </c>
      <c r="D49" s="113" t="s">
        <v>23</v>
      </c>
      <c r="E49" s="114"/>
      <c r="F49" s="42" t="s">
        <v>38</v>
      </c>
      <c r="G49" s="115">
        <f t="shared" si="4"/>
        <v>113</v>
      </c>
      <c r="H49" s="115">
        <f t="shared" si="5"/>
        <v>101</v>
      </c>
      <c r="I49" s="116">
        <f t="shared" si="6"/>
        <v>26966806</v>
      </c>
      <c r="J49" s="116">
        <f t="shared" si="7"/>
        <v>6</v>
      </c>
      <c r="K49" s="117">
        <f t="shared" si="8"/>
        <v>0.95</v>
      </c>
      <c r="L49" s="118">
        <f t="shared" si="9"/>
        <v>1</v>
      </c>
      <c r="M49" s="119">
        <f t="shared" si="10"/>
        <v>21407940.689751234</v>
      </c>
      <c r="N49" s="119">
        <f t="shared" si="11"/>
        <v>24130169.636878211</v>
      </c>
      <c r="O49" s="119">
        <f t="shared" si="12"/>
        <v>25618465.699999999</v>
      </c>
      <c r="P49" s="119">
        <f t="shared" si="13"/>
        <v>27198556.607701685</v>
      </c>
      <c r="Q49" s="120">
        <f t="shared" si="14"/>
        <v>25618465.699999999</v>
      </c>
      <c r="R49" s="119">
        <f t="shared" si="14"/>
        <v>27198556.607701685</v>
      </c>
      <c r="S49" s="119">
        <f t="shared" si="15"/>
        <v>28876104.065137401</v>
      </c>
      <c r="T49" s="119"/>
      <c r="U49" s="119">
        <f t="shared" si="16"/>
        <v>2162202009.6648746</v>
      </c>
      <c r="V49" s="119">
        <f t="shared" si="17"/>
        <v>2437147133.3246994</v>
      </c>
      <c r="W49" s="119">
        <f t="shared" si="18"/>
        <v>2587465035.6999998</v>
      </c>
      <c r="X49" s="120">
        <f t="shared" si="19"/>
        <v>2747054217.3778701</v>
      </c>
      <c r="Y49" s="120">
        <f t="shared" si="20"/>
        <v>2587465035.6999998</v>
      </c>
      <c r="Z49" s="119">
        <f t="shared" si="21"/>
        <v>2747054217.3778701</v>
      </c>
      <c r="AA49" s="119">
        <f t="shared" si="22"/>
        <v>2916486510.5788774</v>
      </c>
      <c r="AB49" s="119"/>
      <c r="AC49" s="34" t="str">
        <f t="shared" si="23"/>
        <v>BERTAHAP</v>
      </c>
      <c r="AD49" s="121">
        <f t="shared" si="24"/>
        <v>0</v>
      </c>
      <c r="AE49" s="122">
        <v>2</v>
      </c>
      <c r="AF49" s="123"/>
      <c r="AG49" s="119" t="str">
        <f t="shared" si="25"/>
        <v>KR</v>
      </c>
      <c r="AH49" s="123">
        <f t="shared" si="26"/>
        <v>2378423000</v>
      </c>
      <c r="AI49" s="123">
        <f t="shared" si="26"/>
        <v>2680862000</v>
      </c>
      <c r="AJ49" s="123">
        <f t="shared" si="26"/>
        <v>2846212000</v>
      </c>
      <c r="AK49" s="124">
        <f t="shared" si="26"/>
        <v>3021760000</v>
      </c>
      <c r="AL49" s="124">
        <f t="shared" si="26"/>
        <v>2846212000</v>
      </c>
      <c r="AM49" s="123">
        <f t="shared" si="26"/>
        <v>3021760000</v>
      </c>
      <c r="AN49" s="123">
        <f t="shared" si="26"/>
        <v>3208136000</v>
      </c>
      <c r="AO49" s="54">
        <f t="shared" si="46"/>
        <v>3016985000</v>
      </c>
      <c r="AP49" s="44">
        <f t="shared" si="46"/>
        <v>3203066000</v>
      </c>
      <c r="AQ49" s="61">
        <f t="shared" si="27"/>
        <v>2715286500</v>
      </c>
      <c r="AR49" s="61">
        <f t="shared" si="28"/>
        <v>45254775</v>
      </c>
      <c r="AS49" s="125">
        <f t="shared" si="29"/>
        <v>56658000</v>
      </c>
      <c r="AT49" s="126">
        <f t="shared" si="30"/>
        <v>32030660</v>
      </c>
      <c r="AU49" s="5">
        <f t="shared" si="31"/>
        <v>45254775</v>
      </c>
      <c r="AV49" s="5">
        <f t="shared" si="32"/>
        <v>71155300</v>
      </c>
      <c r="AW49" s="136"/>
      <c r="AX49" s="143"/>
      <c r="AY49" s="143"/>
      <c r="BT49" s="56">
        <f t="shared" si="33"/>
        <v>-1193281.1655000001</v>
      </c>
      <c r="BU49" s="149">
        <f>O116</f>
        <v>26130835.013999999</v>
      </c>
      <c r="BV49" s="128"/>
      <c r="BW49" s="129"/>
      <c r="BX49" s="129" t="str">
        <f>F68</f>
        <v>1BR-8</v>
      </c>
      <c r="BY49" s="130" t="str">
        <f>D68</f>
        <v>08</v>
      </c>
      <c r="BZ49" s="131">
        <f t="shared" si="47"/>
        <v>60</v>
      </c>
      <c r="CA49" s="131">
        <f t="shared" si="47"/>
        <v>52</v>
      </c>
      <c r="CB49" s="132">
        <f>O68</f>
        <v>25079129.580000002</v>
      </c>
      <c r="CC49" s="132">
        <f t="shared" si="48"/>
        <v>1198755000</v>
      </c>
      <c r="CD49" s="132">
        <f t="shared" si="48"/>
        <v>1351188000</v>
      </c>
      <c r="CE49" s="132">
        <f t="shared" si="48"/>
        <v>1434527000</v>
      </c>
      <c r="CF49" s="132">
        <f t="shared" si="48"/>
        <v>1523005000</v>
      </c>
      <c r="CG49" s="132">
        <f>AN68</f>
        <v>1616941000</v>
      </c>
      <c r="CT49" s="61">
        <f t="shared" si="40"/>
        <v>2882759400</v>
      </c>
      <c r="CU49" s="45">
        <f t="shared" si="41"/>
        <v>32030660</v>
      </c>
      <c r="CX49" s="56">
        <f t="shared" si="42"/>
        <v>2561590800</v>
      </c>
      <c r="CY49" s="45">
        <f t="shared" si="43"/>
        <v>42693180</v>
      </c>
      <c r="CZ49" s="51">
        <f t="shared" si="44"/>
        <v>71155300</v>
      </c>
    </row>
    <row r="50" spans="1:104" x14ac:dyDescent="0.2">
      <c r="A50" s="3">
        <f t="shared" si="45"/>
        <v>11</v>
      </c>
      <c r="B50" s="111">
        <v>2</v>
      </c>
      <c r="C50" s="112" t="s">
        <v>139</v>
      </c>
      <c r="D50" s="113" t="s">
        <v>34</v>
      </c>
      <c r="E50" s="114"/>
      <c r="F50" s="42" t="s">
        <v>41</v>
      </c>
      <c r="G50" s="115">
        <f t="shared" si="4"/>
        <v>78</v>
      </c>
      <c r="H50" s="115">
        <f t="shared" si="5"/>
        <v>66</v>
      </c>
      <c r="I50" s="116">
        <f t="shared" si="6"/>
        <v>26966806</v>
      </c>
      <c r="J50" s="116">
        <f t="shared" si="7"/>
        <v>2</v>
      </c>
      <c r="K50" s="117">
        <f t="shared" si="8"/>
        <v>0.93</v>
      </c>
      <c r="L50" s="118">
        <f t="shared" si="9"/>
        <v>1</v>
      </c>
      <c r="M50" s="119">
        <f t="shared" si="10"/>
        <v>20957247.201545946</v>
      </c>
      <c r="N50" s="119">
        <f t="shared" si="11"/>
        <v>23622166.065575514</v>
      </c>
      <c r="O50" s="119">
        <f t="shared" si="12"/>
        <v>25079129.580000002</v>
      </c>
      <c r="P50" s="119">
        <f t="shared" si="13"/>
        <v>26625955.415960599</v>
      </c>
      <c r="Q50" s="120">
        <f t="shared" si="14"/>
        <v>25079129.580000002</v>
      </c>
      <c r="R50" s="119">
        <f t="shared" si="14"/>
        <v>26625955.415960599</v>
      </c>
      <c r="S50" s="119">
        <f t="shared" si="15"/>
        <v>28268186.084818721</v>
      </c>
      <c r="T50" s="119"/>
      <c r="U50" s="119">
        <f t="shared" si="16"/>
        <v>1383178315.3020325</v>
      </c>
      <c r="V50" s="119">
        <f t="shared" si="17"/>
        <v>1559062960.3279839</v>
      </c>
      <c r="W50" s="119">
        <f t="shared" si="18"/>
        <v>1655222552.2800002</v>
      </c>
      <c r="X50" s="120">
        <f t="shared" si="19"/>
        <v>1757313057.4533994</v>
      </c>
      <c r="Y50" s="120">
        <f t="shared" si="20"/>
        <v>1655222552.2800002</v>
      </c>
      <c r="Z50" s="119">
        <f t="shared" si="21"/>
        <v>1757313057.4533994</v>
      </c>
      <c r="AA50" s="119">
        <f t="shared" si="22"/>
        <v>1865700281.5980356</v>
      </c>
      <c r="AB50" s="119"/>
      <c r="AC50" s="34" t="str">
        <f t="shared" si="23"/>
        <v>BERTAHAP</v>
      </c>
      <c r="AD50" s="121">
        <f t="shared" si="24"/>
        <v>0</v>
      </c>
      <c r="AE50" s="122">
        <v>2</v>
      </c>
      <c r="AF50" s="123"/>
      <c r="AG50" s="119" t="str">
        <f t="shared" si="25"/>
        <v>KR</v>
      </c>
      <c r="AH50" s="123">
        <f t="shared" si="26"/>
        <v>1521497000</v>
      </c>
      <c r="AI50" s="123">
        <f t="shared" si="26"/>
        <v>1714970000</v>
      </c>
      <c r="AJ50" s="123">
        <f t="shared" si="26"/>
        <v>1820745000</v>
      </c>
      <c r="AK50" s="124">
        <f t="shared" si="26"/>
        <v>1933045000</v>
      </c>
      <c r="AL50" s="124">
        <f t="shared" si="26"/>
        <v>1820745000</v>
      </c>
      <c r="AM50" s="123">
        <f t="shared" si="26"/>
        <v>1933045000</v>
      </c>
      <c r="AN50" s="123">
        <f t="shared" si="26"/>
        <v>2052271000</v>
      </c>
      <c r="AO50" s="54">
        <f t="shared" si="46"/>
        <v>1929990000</v>
      </c>
      <c r="AP50" s="44">
        <f t="shared" si="46"/>
        <v>2049028000</v>
      </c>
      <c r="AQ50" s="61">
        <f t="shared" si="27"/>
        <v>1736991000</v>
      </c>
      <c r="AR50" s="61">
        <f t="shared" si="28"/>
        <v>28949850</v>
      </c>
      <c r="AS50" s="125">
        <f t="shared" si="29"/>
        <v>36244593.75</v>
      </c>
      <c r="AT50" s="126">
        <f t="shared" si="30"/>
        <v>20490280</v>
      </c>
      <c r="AU50" s="5">
        <f t="shared" si="31"/>
        <v>28949850</v>
      </c>
      <c r="AV50" s="5">
        <f t="shared" si="32"/>
        <v>45518625</v>
      </c>
      <c r="AW50" s="136"/>
      <c r="AX50" s="143"/>
      <c r="AY50" s="143"/>
      <c r="BT50" s="56">
        <f t="shared" si="33"/>
        <v>-1732617.2854999974</v>
      </c>
      <c r="BU50" s="150">
        <f>O123</f>
        <v>26680957.856400002</v>
      </c>
      <c r="BV50" s="128"/>
      <c r="BW50" s="129"/>
      <c r="BX50" s="129" t="str">
        <f>F69</f>
        <v>1BR-10</v>
      </c>
      <c r="BY50" s="130">
        <f>D69</f>
        <v>10</v>
      </c>
      <c r="BZ50" s="131">
        <f t="shared" si="47"/>
        <v>74</v>
      </c>
      <c r="CA50" s="131">
        <f t="shared" si="47"/>
        <v>63</v>
      </c>
      <c r="CB50" s="132">
        <f>O69</f>
        <v>25079129.580000002</v>
      </c>
      <c r="CC50" s="132">
        <f t="shared" si="48"/>
        <v>1452338000</v>
      </c>
      <c r="CD50" s="132">
        <f t="shared" si="48"/>
        <v>1637017000</v>
      </c>
      <c r="CE50" s="132">
        <f t="shared" si="48"/>
        <v>1737984000</v>
      </c>
      <c r="CF50" s="132">
        <f t="shared" si="48"/>
        <v>1845179000</v>
      </c>
      <c r="CG50" s="132">
        <f>AN69</f>
        <v>1958986000</v>
      </c>
      <c r="CT50" s="61">
        <f t="shared" si="40"/>
        <v>1844125200</v>
      </c>
      <c r="CU50" s="45">
        <f t="shared" si="41"/>
        <v>20490280</v>
      </c>
      <c r="CX50" s="56">
        <f t="shared" si="42"/>
        <v>1638670500</v>
      </c>
      <c r="CY50" s="45">
        <f t="shared" si="43"/>
        <v>27311175</v>
      </c>
      <c r="CZ50" s="51">
        <f t="shared" si="44"/>
        <v>45518625</v>
      </c>
    </row>
    <row r="51" spans="1:104" x14ac:dyDescent="0.2">
      <c r="A51" s="3">
        <f t="shared" si="45"/>
        <v>12</v>
      </c>
      <c r="B51" s="111">
        <v>3</v>
      </c>
      <c r="C51" s="112" t="s">
        <v>139</v>
      </c>
      <c r="D51" s="113" t="s">
        <v>40</v>
      </c>
      <c r="E51" s="114"/>
      <c r="F51" s="42" t="s">
        <v>44</v>
      </c>
      <c r="G51" s="115">
        <f t="shared" si="4"/>
        <v>60</v>
      </c>
      <c r="H51" s="115">
        <f t="shared" si="5"/>
        <v>52</v>
      </c>
      <c r="I51" s="116">
        <f t="shared" si="6"/>
        <v>26966806</v>
      </c>
      <c r="J51" s="116">
        <f t="shared" si="7"/>
        <v>2</v>
      </c>
      <c r="K51" s="117">
        <f t="shared" si="8"/>
        <v>0.93</v>
      </c>
      <c r="L51" s="118">
        <f t="shared" si="9"/>
        <v>1</v>
      </c>
      <c r="M51" s="119">
        <f t="shared" si="10"/>
        <v>20957247.201545946</v>
      </c>
      <c r="N51" s="119">
        <f t="shared" si="11"/>
        <v>23622166.065575514</v>
      </c>
      <c r="O51" s="119">
        <f t="shared" si="12"/>
        <v>25079129.580000002</v>
      </c>
      <c r="P51" s="119">
        <f t="shared" si="13"/>
        <v>26625955.415960599</v>
      </c>
      <c r="Q51" s="120">
        <f t="shared" si="14"/>
        <v>25079129.580000002</v>
      </c>
      <c r="R51" s="119">
        <f t="shared" si="14"/>
        <v>26625955.415960599</v>
      </c>
      <c r="S51" s="119">
        <f t="shared" si="15"/>
        <v>28268186.084818721</v>
      </c>
      <c r="T51" s="119"/>
      <c r="U51" s="119">
        <f t="shared" si="16"/>
        <v>1089776854.4803891</v>
      </c>
      <c r="V51" s="119">
        <f t="shared" si="17"/>
        <v>1228352635.4099267</v>
      </c>
      <c r="W51" s="119">
        <f t="shared" si="18"/>
        <v>1304114738.1600001</v>
      </c>
      <c r="X51" s="120">
        <f t="shared" si="19"/>
        <v>1384549681.6299512</v>
      </c>
      <c r="Y51" s="120">
        <f t="shared" si="20"/>
        <v>1304114738.1600001</v>
      </c>
      <c r="Z51" s="119">
        <f t="shared" si="21"/>
        <v>1384549681.6299512</v>
      </c>
      <c r="AA51" s="119">
        <f t="shared" si="22"/>
        <v>1469945676.4105735</v>
      </c>
      <c r="AB51" s="119"/>
      <c r="AC51" s="34" t="str">
        <f t="shared" si="23"/>
        <v>BERTAHAP</v>
      </c>
      <c r="AD51" s="121">
        <f t="shared" si="24"/>
        <v>0</v>
      </c>
      <c r="AE51" s="122">
        <v>2</v>
      </c>
      <c r="AF51" s="123"/>
      <c r="AG51" s="119" t="str">
        <f t="shared" si="25"/>
        <v>KR</v>
      </c>
      <c r="AH51" s="123">
        <f t="shared" si="26"/>
        <v>1198755000</v>
      </c>
      <c r="AI51" s="123">
        <f t="shared" si="26"/>
        <v>1351188000</v>
      </c>
      <c r="AJ51" s="123">
        <f t="shared" si="26"/>
        <v>1434527000</v>
      </c>
      <c r="AK51" s="124">
        <f t="shared" si="26"/>
        <v>1523005000</v>
      </c>
      <c r="AL51" s="124">
        <f t="shared" si="26"/>
        <v>1434527000</v>
      </c>
      <c r="AM51" s="123">
        <f t="shared" si="26"/>
        <v>1523005000</v>
      </c>
      <c r="AN51" s="123">
        <f t="shared" si="26"/>
        <v>1616941000</v>
      </c>
      <c r="AO51" s="54">
        <f t="shared" si="46"/>
        <v>1520599000</v>
      </c>
      <c r="AP51" s="44">
        <f t="shared" si="46"/>
        <v>1614386000</v>
      </c>
      <c r="AQ51" s="61">
        <f t="shared" si="27"/>
        <v>1368539100</v>
      </c>
      <c r="AR51" s="61">
        <f t="shared" si="28"/>
        <v>22808985</v>
      </c>
      <c r="AS51" s="125">
        <f t="shared" si="29"/>
        <v>28556343.75</v>
      </c>
      <c r="AT51" s="126">
        <f t="shared" si="30"/>
        <v>16143860</v>
      </c>
      <c r="AU51" s="5">
        <f t="shared" si="31"/>
        <v>22808985</v>
      </c>
      <c r="AV51" s="5">
        <f t="shared" si="32"/>
        <v>35863175</v>
      </c>
      <c r="AW51" s="136"/>
      <c r="AX51" s="143"/>
      <c r="AY51" s="143"/>
      <c r="BT51" s="56">
        <f t="shared" si="33"/>
        <v>-1732617.2854999974</v>
      </c>
      <c r="BU51" s="151">
        <f>O126</f>
        <v>25329920.875800002</v>
      </c>
      <c r="BV51" s="128"/>
      <c r="BW51" s="129"/>
      <c r="BX51" s="129" t="str">
        <f>F72</f>
        <v>1BR-20</v>
      </c>
      <c r="BY51" s="130">
        <f>D72</f>
        <v>20</v>
      </c>
      <c r="BZ51" s="131">
        <f>G72</f>
        <v>60</v>
      </c>
      <c r="CA51" s="131">
        <f>H72</f>
        <v>51</v>
      </c>
      <c r="CB51" s="132">
        <f>O72</f>
        <v>25079129.580000002</v>
      </c>
      <c r="CC51" s="132">
        <f>AH72</f>
        <v>1175702000</v>
      </c>
      <c r="CD51" s="132">
        <f>AI72</f>
        <v>1325204000</v>
      </c>
      <c r="CE51" s="132">
        <f>AJ72</f>
        <v>1406940000</v>
      </c>
      <c r="CF51" s="132">
        <f>AK72</f>
        <v>1493717000</v>
      </c>
      <c r="CG51" s="132">
        <f>AN72</f>
        <v>1585846000</v>
      </c>
      <c r="CT51" s="61">
        <f t="shared" si="40"/>
        <v>1452947400</v>
      </c>
      <c r="CU51" s="45">
        <f t="shared" si="41"/>
        <v>16143860</v>
      </c>
      <c r="CX51" s="56">
        <f t="shared" si="42"/>
        <v>1291074300</v>
      </c>
      <c r="CY51" s="45">
        <f t="shared" si="43"/>
        <v>21517905</v>
      </c>
      <c r="CZ51" s="51">
        <f t="shared" si="44"/>
        <v>35863175</v>
      </c>
    </row>
    <row r="52" spans="1:104" x14ac:dyDescent="0.2">
      <c r="A52" s="3">
        <f t="shared" si="45"/>
        <v>13</v>
      </c>
      <c r="B52" s="111">
        <v>4</v>
      </c>
      <c r="C52" s="112" t="s">
        <v>139</v>
      </c>
      <c r="D52" s="113">
        <v>10</v>
      </c>
      <c r="E52" s="114"/>
      <c r="F52" s="42" t="s">
        <v>47</v>
      </c>
      <c r="G52" s="115">
        <f t="shared" si="4"/>
        <v>74</v>
      </c>
      <c r="H52" s="115">
        <f t="shared" si="5"/>
        <v>63</v>
      </c>
      <c r="I52" s="116">
        <f t="shared" si="6"/>
        <v>26966806</v>
      </c>
      <c r="J52" s="116">
        <f t="shared" si="7"/>
        <v>2</v>
      </c>
      <c r="K52" s="117">
        <f t="shared" si="8"/>
        <v>0.93</v>
      </c>
      <c r="L52" s="118">
        <f t="shared" si="9"/>
        <v>1</v>
      </c>
      <c r="M52" s="119">
        <f t="shared" si="10"/>
        <v>20957247.201545946</v>
      </c>
      <c r="N52" s="119">
        <f t="shared" si="11"/>
        <v>23622166.065575514</v>
      </c>
      <c r="O52" s="119">
        <f t="shared" si="12"/>
        <v>25079129.580000002</v>
      </c>
      <c r="P52" s="119">
        <f t="shared" si="13"/>
        <v>26625955.415960599</v>
      </c>
      <c r="Q52" s="120">
        <f t="shared" si="14"/>
        <v>25079129.580000002</v>
      </c>
      <c r="R52" s="119">
        <f t="shared" si="14"/>
        <v>26625955.415960599</v>
      </c>
      <c r="S52" s="119">
        <f t="shared" si="15"/>
        <v>28268186.084818721</v>
      </c>
      <c r="T52" s="119"/>
      <c r="U52" s="119">
        <f t="shared" si="16"/>
        <v>1320306573.6973946</v>
      </c>
      <c r="V52" s="119">
        <f t="shared" si="17"/>
        <v>1488196462.1312573</v>
      </c>
      <c r="W52" s="119">
        <f t="shared" si="18"/>
        <v>1579985163.5400002</v>
      </c>
      <c r="X52" s="120">
        <f t="shared" si="19"/>
        <v>1677435191.2055178</v>
      </c>
      <c r="Y52" s="120">
        <f t="shared" si="20"/>
        <v>1579985163.5400002</v>
      </c>
      <c r="Z52" s="119">
        <f t="shared" si="21"/>
        <v>1677435191.2055178</v>
      </c>
      <c r="AA52" s="119">
        <f t="shared" si="22"/>
        <v>1780895723.3435793</v>
      </c>
      <c r="AB52" s="119"/>
      <c r="AC52" s="34" t="str">
        <f t="shared" si="23"/>
        <v>BERTAHAP</v>
      </c>
      <c r="AD52" s="121">
        <f t="shared" si="24"/>
        <v>0</v>
      </c>
      <c r="AE52" s="122">
        <v>2</v>
      </c>
      <c r="AF52" s="123"/>
      <c r="AG52" s="119" t="str">
        <f t="shared" si="25"/>
        <v>KR</v>
      </c>
      <c r="AH52" s="123">
        <f t="shared" si="26"/>
        <v>1452338000</v>
      </c>
      <c r="AI52" s="123">
        <f t="shared" si="26"/>
        <v>1637017000</v>
      </c>
      <c r="AJ52" s="123">
        <f t="shared" si="26"/>
        <v>1737984000</v>
      </c>
      <c r="AK52" s="124">
        <f t="shared" si="26"/>
        <v>1845179000</v>
      </c>
      <c r="AL52" s="124">
        <f t="shared" si="26"/>
        <v>1737984000</v>
      </c>
      <c r="AM52" s="123">
        <f t="shared" si="26"/>
        <v>1845179000</v>
      </c>
      <c r="AN52" s="123">
        <f t="shared" si="26"/>
        <v>1958986000</v>
      </c>
      <c r="AO52" s="54">
        <f t="shared" si="46"/>
        <v>1842264000</v>
      </c>
      <c r="AP52" s="44">
        <f t="shared" si="46"/>
        <v>1955890000</v>
      </c>
      <c r="AQ52" s="61">
        <f t="shared" si="27"/>
        <v>1658037600</v>
      </c>
      <c r="AR52" s="61">
        <f t="shared" si="28"/>
        <v>27633960</v>
      </c>
      <c r="AS52" s="125">
        <f t="shared" si="29"/>
        <v>34597106.25</v>
      </c>
      <c r="AT52" s="126">
        <f t="shared" si="30"/>
        <v>19558900</v>
      </c>
      <c r="AU52" s="5">
        <f t="shared" si="31"/>
        <v>27633960</v>
      </c>
      <c r="AV52" s="5">
        <f t="shared" si="32"/>
        <v>43449600</v>
      </c>
      <c r="AW52" s="136"/>
      <c r="AX52" s="143"/>
      <c r="AY52" s="143"/>
      <c r="BT52" s="56">
        <f t="shared" si="33"/>
        <v>-1732617.2854999974</v>
      </c>
      <c r="BU52" s="152">
        <f>O171</f>
        <v>26419379.838199999</v>
      </c>
      <c r="BV52" s="128">
        <v>4</v>
      </c>
      <c r="BW52" s="129" t="s">
        <v>140</v>
      </c>
      <c r="BX52" s="129" t="str">
        <f>F83</f>
        <v>1BR-6</v>
      </c>
      <c r="BY52" s="130" t="str">
        <f>D83</f>
        <v>06</v>
      </c>
      <c r="BZ52" s="131">
        <f t="shared" ref="BZ52:CA55" si="49">G83</f>
        <v>78</v>
      </c>
      <c r="CA52" s="131">
        <f t="shared" si="49"/>
        <v>66</v>
      </c>
      <c r="CB52" s="132">
        <f>O83</f>
        <v>25079129.580000002</v>
      </c>
      <c r="CC52" s="132">
        <f t="shared" ref="CC52:CF55" si="50">AH83</f>
        <v>1521497000</v>
      </c>
      <c r="CD52" s="132">
        <f t="shared" si="50"/>
        <v>1714970000</v>
      </c>
      <c r="CE52" s="132">
        <f t="shared" si="50"/>
        <v>1820745000</v>
      </c>
      <c r="CF52" s="132">
        <f t="shared" si="50"/>
        <v>1933045000</v>
      </c>
      <c r="CG52" s="132">
        <f>AN83</f>
        <v>2052271000</v>
      </c>
      <c r="CH52" s="1">
        <v>12</v>
      </c>
      <c r="CT52" s="61">
        <f t="shared" si="40"/>
        <v>1760301000</v>
      </c>
      <c r="CU52" s="45">
        <f t="shared" si="41"/>
        <v>19558900</v>
      </c>
      <c r="CX52" s="56">
        <f t="shared" si="42"/>
        <v>1564185600</v>
      </c>
      <c r="CY52" s="45">
        <f t="shared" si="43"/>
        <v>26069760</v>
      </c>
      <c r="CZ52" s="51">
        <f t="shared" si="44"/>
        <v>43449600</v>
      </c>
    </row>
    <row r="53" spans="1:104" x14ac:dyDescent="0.2">
      <c r="A53" s="3">
        <f t="shared" si="45"/>
        <v>14</v>
      </c>
      <c r="B53" s="111">
        <v>5</v>
      </c>
      <c r="C53" s="112" t="s">
        <v>139</v>
      </c>
      <c r="D53" s="140">
        <v>12</v>
      </c>
      <c r="E53" s="114"/>
      <c r="F53" s="42" t="s">
        <v>49</v>
      </c>
      <c r="G53" s="115">
        <f t="shared" si="4"/>
        <v>67</v>
      </c>
      <c r="H53" s="115">
        <f t="shared" si="5"/>
        <v>57</v>
      </c>
      <c r="I53" s="116">
        <f t="shared" si="6"/>
        <v>26966806</v>
      </c>
      <c r="J53" s="116">
        <f t="shared" si="7"/>
        <v>2</v>
      </c>
      <c r="K53" s="117">
        <f t="shared" si="8"/>
        <v>0.93</v>
      </c>
      <c r="L53" s="118">
        <f t="shared" si="9"/>
        <v>1</v>
      </c>
      <c r="M53" s="119">
        <f t="shared" si="10"/>
        <v>20957247.201545946</v>
      </c>
      <c r="N53" s="119">
        <f t="shared" si="11"/>
        <v>23622166.065575514</v>
      </c>
      <c r="O53" s="119">
        <f t="shared" si="12"/>
        <v>25079129.580000002</v>
      </c>
      <c r="P53" s="119">
        <f t="shared" si="13"/>
        <v>26625955.415960599</v>
      </c>
      <c r="Q53" s="120">
        <f t="shared" si="14"/>
        <v>25079129.580000002</v>
      </c>
      <c r="R53" s="119">
        <f t="shared" si="14"/>
        <v>26625955.415960599</v>
      </c>
      <c r="S53" s="119">
        <f t="shared" si="15"/>
        <v>28268186.084818721</v>
      </c>
      <c r="T53" s="119"/>
      <c r="U53" s="119">
        <f t="shared" si="16"/>
        <v>1194563090.4881189</v>
      </c>
      <c r="V53" s="119">
        <f t="shared" si="17"/>
        <v>1346463465.7378044</v>
      </c>
      <c r="W53" s="119">
        <f t="shared" si="18"/>
        <v>1429510386.0600002</v>
      </c>
      <c r="X53" s="120">
        <f t="shared" si="19"/>
        <v>1517679458.7097542</v>
      </c>
      <c r="Y53" s="120">
        <f t="shared" si="20"/>
        <v>1429510386.0600002</v>
      </c>
      <c r="Z53" s="119">
        <f t="shared" si="21"/>
        <v>1517679458.7097542</v>
      </c>
      <c r="AA53" s="119">
        <f t="shared" si="22"/>
        <v>1611286606.8346672</v>
      </c>
      <c r="AB53" s="119"/>
      <c r="AC53" s="34" t="str">
        <f t="shared" si="23"/>
        <v>BERTAHAP</v>
      </c>
      <c r="AD53" s="121">
        <f t="shared" si="24"/>
        <v>0</v>
      </c>
      <c r="AE53" s="122">
        <v>2</v>
      </c>
      <c r="AF53" s="123"/>
      <c r="AG53" s="119" t="str">
        <f t="shared" si="25"/>
        <v>KR</v>
      </c>
      <c r="AH53" s="123">
        <f t="shared" si="26"/>
        <v>1314020000</v>
      </c>
      <c r="AI53" s="123">
        <f t="shared" si="26"/>
        <v>1481110000</v>
      </c>
      <c r="AJ53" s="123">
        <f t="shared" si="26"/>
        <v>1572462000</v>
      </c>
      <c r="AK53" s="124">
        <f t="shared" si="26"/>
        <v>1669448000</v>
      </c>
      <c r="AL53" s="124">
        <f t="shared" si="26"/>
        <v>1572462000</v>
      </c>
      <c r="AM53" s="123">
        <f t="shared" si="26"/>
        <v>1669448000</v>
      </c>
      <c r="AN53" s="123">
        <f t="shared" si="26"/>
        <v>1772416000</v>
      </c>
      <c r="AO53" s="54">
        <f t="shared" si="46"/>
        <v>1666810000</v>
      </c>
      <c r="AP53" s="44">
        <f t="shared" si="46"/>
        <v>1769615000</v>
      </c>
      <c r="AQ53" s="61">
        <f t="shared" si="27"/>
        <v>1500129000</v>
      </c>
      <c r="AR53" s="61">
        <f t="shared" si="28"/>
        <v>25002150</v>
      </c>
      <c r="AS53" s="125">
        <f t="shared" si="29"/>
        <v>31302150</v>
      </c>
      <c r="AT53" s="126">
        <f t="shared" si="30"/>
        <v>17696150</v>
      </c>
      <c r="AU53" s="5">
        <f t="shared" si="31"/>
        <v>25002150</v>
      </c>
      <c r="AV53" s="5">
        <f t="shared" si="32"/>
        <v>39311550</v>
      </c>
      <c r="AW53" s="136"/>
      <c r="AX53" s="143"/>
      <c r="AY53" s="143"/>
      <c r="BT53" s="56">
        <f t="shared" si="33"/>
        <v>-1732617.2854999974</v>
      </c>
      <c r="BU53" s="153">
        <f>O179</f>
        <v>25580712.171600003</v>
      </c>
      <c r="BV53" s="128"/>
      <c r="BW53" s="129"/>
      <c r="BX53" s="129" t="str">
        <f>F84</f>
        <v>1BR-8</v>
      </c>
      <c r="BY53" s="130" t="str">
        <f>D84</f>
        <v>08</v>
      </c>
      <c r="BZ53" s="131">
        <f t="shared" si="49"/>
        <v>60</v>
      </c>
      <c r="CA53" s="131">
        <f t="shared" si="49"/>
        <v>52</v>
      </c>
      <c r="CB53" s="132">
        <f>O84</f>
        <v>25079129.580000002</v>
      </c>
      <c r="CC53" s="132">
        <f t="shared" si="50"/>
        <v>1198755000</v>
      </c>
      <c r="CD53" s="132">
        <f t="shared" si="50"/>
        <v>1351188000</v>
      </c>
      <c r="CE53" s="132">
        <f t="shared" si="50"/>
        <v>1434527000</v>
      </c>
      <c r="CF53" s="132">
        <f t="shared" si="50"/>
        <v>1523005000</v>
      </c>
      <c r="CG53" s="132">
        <f>AN84</f>
        <v>1616941000</v>
      </c>
      <c r="CT53" s="61">
        <f t="shared" si="40"/>
        <v>1592653500</v>
      </c>
      <c r="CU53" s="45">
        <f t="shared" si="41"/>
        <v>17696150</v>
      </c>
      <c r="CX53" s="56">
        <f t="shared" si="42"/>
        <v>1415215800</v>
      </c>
      <c r="CY53" s="45">
        <f t="shared" si="43"/>
        <v>23586930</v>
      </c>
      <c r="CZ53" s="51">
        <f t="shared" si="44"/>
        <v>39311550</v>
      </c>
    </row>
    <row r="54" spans="1:104" x14ac:dyDescent="0.2">
      <c r="A54" s="3">
        <f t="shared" si="45"/>
        <v>15</v>
      </c>
      <c r="B54" s="111">
        <v>6</v>
      </c>
      <c r="C54" s="112" t="s">
        <v>139</v>
      </c>
      <c r="D54" s="113">
        <v>16</v>
      </c>
      <c r="E54" s="114"/>
      <c r="F54" s="42" t="s">
        <v>51</v>
      </c>
      <c r="G54" s="115">
        <f t="shared" si="4"/>
        <v>71</v>
      </c>
      <c r="H54" s="115">
        <f t="shared" si="5"/>
        <v>63</v>
      </c>
      <c r="I54" s="116">
        <f t="shared" si="6"/>
        <v>26966806</v>
      </c>
      <c r="J54" s="116">
        <f t="shared" si="7"/>
        <v>2</v>
      </c>
      <c r="K54" s="117">
        <f t="shared" si="8"/>
        <v>0.93</v>
      </c>
      <c r="L54" s="118">
        <f t="shared" si="9"/>
        <v>1</v>
      </c>
      <c r="M54" s="119">
        <f t="shared" si="10"/>
        <v>20957247.201545946</v>
      </c>
      <c r="N54" s="119">
        <f t="shared" si="11"/>
        <v>23622166.065575514</v>
      </c>
      <c r="O54" s="119">
        <f t="shared" si="12"/>
        <v>25079129.580000002</v>
      </c>
      <c r="P54" s="119">
        <f t="shared" si="13"/>
        <v>26625955.415960599</v>
      </c>
      <c r="Q54" s="120">
        <f t="shared" si="14"/>
        <v>25079129.580000002</v>
      </c>
      <c r="R54" s="119">
        <f t="shared" si="14"/>
        <v>26625955.415960599</v>
      </c>
      <c r="S54" s="119">
        <f t="shared" si="15"/>
        <v>28268186.084818721</v>
      </c>
      <c r="T54" s="119"/>
      <c r="U54" s="119">
        <f t="shared" si="16"/>
        <v>1320306573.6973946</v>
      </c>
      <c r="V54" s="119">
        <f t="shared" si="17"/>
        <v>1488196462.1312573</v>
      </c>
      <c r="W54" s="119">
        <f t="shared" si="18"/>
        <v>1579985163.5400002</v>
      </c>
      <c r="X54" s="120">
        <f t="shared" si="19"/>
        <v>1677435191.2055178</v>
      </c>
      <c r="Y54" s="120">
        <f t="shared" si="20"/>
        <v>1579985163.5400002</v>
      </c>
      <c r="Z54" s="119">
        <f t="shared" si="21"/>
        <v>1677435191.2055178</v>
      </c>
      <c r="AA54" s="119">
        <f t="shared" si="22"/>
        <v>1780895723.3435793</v>
      </c>
      <c r="AB54" s="119"/>
      <c r="AC54" s="34" t="str">
        <f t="shared" si="23"/>
        <v>BERTAHAP</v>
      </c>
      <c r="AD54" s="121">
        <f t="shared" si="24"/>
        <v>0</v>
      </c>
      <c r="AE54" s="122">
        <v>2</v>
      </c>
      <c r="AF54" s="123"/>
      <c r="AG54" s="119" t="str">
        <f t="shared" si="25"/>
        <v>KR</v>
      </c>
      <c r="AH54" s="123">
        <f t="shared" si="26"/>
        <v>1452338000</v>
      </c>
      <c r="AI54" s="123">
        <f t="shared" si="26"/>
        <v>1637017000</v>
      </c>
      <c r="AJ54" s="123">
        <f t="shared" si="26"/>
        <v>1737984000</v>
      </c>
      <c r="AK54" s="124">
        <f t="shared" si="26"/>
        <v>1845179000</v>
      </c>
      <c r="AL54" s="124">
        <f t="shared" si="26"/>
        <v>1737984000</v>
      </c>
      <c r="AM54" s="123">
        <f t="shared" si="26"/>
        <v>1845179000</v>
      </c>
      <c r="AN54" s="123">
        <f t="shared" si="26"/>
        <v>1958986000</v>
      </c>
      <c r="AO54" s="54">
        <f t="shared" si="46"/>
        <v>1842264000</v>
      </c>
      <c r="AP54" s="44">
        <f t="shared" si="46"/>
        <v>1955890000</v>
      </c>
      <c r="AQ54" s="61">
        <f t="shared" si="27"/>
        <v>1658037600</v>
      </c>
      <c r="AR54" s="61">
        <f t="shared" si="28"/>
        <v>27633960</v>
      </c>
      <c r="AS54" s="125">
        <f t="shared" si="29"/>
        <v>34597106.25</v>
      </c>
      <c r="AT54" s="126">
        <f t="shared" si="30"/>
        <v>19558900</v>
      </c>
      <c r="AU54" s="5">
        <f t="shared" si="31"/>
        <v>27633960</v>
      </c>
      <c r="AV54" s="5">
        <f t="shared" si="32"/>
        <v>43449600</v>
      </c>
      <c r="AW54" s="136"/>
      <c r="AX54" s="143"/>
      <c r="AY54" s="143"/>
      <c r="BT54" s="56">
        <f t="shared" si="33"/>
        <v>-1732617.2854999974</v>
      </c>
      <c r="BU54" s="154">
        <f>O180</f>
        <v>26680957.856400002</v>
      </c>
      <c r="BV54" s="128"/>
      <c r="BW54" s="148"/>
      <c r="BX54" s="129" t="str">
        <f>F85</f>
        <v>1BR-10</v>
      </c>
      <c r="BY54" s="130">
        <f>D85</f>
        <v>10</v>
      </c>
      <c r="BZ54" s="131">
        <f t="shared" si="49"/>
        <v>74</v>
      </c>
      <c r="CA54" s="131">
        <f t="shared" si="49"/>
        <v>63</v>
      </c>
      <c r="CB54" s="132">
        <f>O85</f>
        <v>25079129.580000002</v>
      </c>
      <c r="CC54" s="132">
        <f t="shared" si="50"/>
        <v>1452338000</v>
      </c>
      <c r="CD54" s="132">
        <f t="shared" si="50"/>
        <v>1637017000</v>
      </c>
      <c r="CE54" s="132">
        <f t="shared" si="50"/>
        <v>1737984000</v>
      </c>
      <c r="CF54" s="132">
        <f t="shared" si="50"/>
        <v>1845179000</v>
      </c>
      <c r="CG54" s="132">
        <f>AN85</f>
        <v>1958986000</v>
      </c>
      <c r="CT54" s="61">
        <f t="shared" si="40"/>
        <v>1760301000</v>
      </c>
      <c r="CU54" s="45">
        <f t="shared" si="41"/>
        <v>19558900</v>
      </c>
      <c r="CX54" s="56">
        <f t="shared" si="42"/>
        <v>1564185600</v>
      </c>
      <c r="CY54" s="45">
        <f t="shared" si="43"/>
        <v>26069760</v>
      </c>
      <c r="CZ54" s="51">
        <f t="shared" si="44"/>
        <v>43449600</v>
      </c>
    </row>
    <row r="55" spans="1:104" x14ac:dyDescent="0.2">
      <c r="A55" s="3">
        <f t="shared" si="45"/>
        <v>16</v>
      </c>
      <c r="B55" s="111">
        <v>7</v>
      </c>
      <c r="C55" s="112" t="s">
        <v>139</v>
      </c>
      <c r="D55" s="140">
        <v>18</v>
      </c>
      <c r="E55" s="114"/>
      <c r="F55" s="42" t="s">
        <v>53</v>
      </c>
      <c r="G55" s="115">
        <f t="shared" si="4"/>
        <v>97</v>
      </c>
      <c r="H55" s="115">
        <f t="shared" si="5"/>
        <v>85</v>
      </c>
      <c r="I55" s="116">
        <f t="shared" si="6"/>
        <v>26966806</v>
      </c>
      <c r="J55" s="116">
        <f t="shared" si="7"/>
        <v>2</v>
      </c>
      <c r="K55" s="117">
        <f t="shared" si="8"/>
        <v>0.93</v>
      </c>
      <c r="L55" s="118">
        <f t="shared" si="9"/>
        <v>1</v>
      </c>
      <c r="M55" s="119">
        <f t="shared" si="10"/>
        <v>20957247.201545946</v>
      </c>
      <c r="N55" s="119">
        <f t="shared" si="11"/>
        <v>23622166.065575514</v>
      </c>
      <c r="O55" s="119">
        <f t="shared" si="12"/>
        <v>25079129.580000002</v>
      </c>
      <c r="P55" s="119">
        <f t="shared" si="13"/>
        <v>26625955.415960599</v>
      </c>
      <c r="Q55" s="120">
        <f t="shared" si="14"/>
        <v>25079129.580000002</v>
      </c>
      <c r="R55" s="119">
        <f t="shared" si="14"/>
        <v>26625955.415960599</v>
      </c>
      <c r="S55" s="119">
        <f t="shared" si="15"/>
        <v>28268186.084818721</v>
      </c>
      <c r="T55" s="119"/>
      <c r="U55" s="119">
        <f t="shared" si="16"/>
        <v>1781366012.1314054</v>
      </c>
      <c r="V55" s="119">
        <f t="shared" si="17"/>
        <v>2007884115.5739186</v>
      </c>
      <c r="W55" s="119">
        <f t="shared" si="18"/>
        <v>2131726014.3000002</v>
      </c>
      <c r="X55" s="120">
        <f t="shared" si="19"/>
        <v>2263206210.3566508</v>
      </c>
      <c r="Y55" s="120">
        <f t="shared" si="20"/>
        <v>2131726014.3000002</v>
      </c>
      <c r="Z55" s="119">
        <f t="shared" si="21"/>
        <v>2263206210.3566508</v>
      </c>
      <c r="AA55" s="119">
        <f t="shared" si="22"/>
        <v>2402795817.2095914</v>
      </c>
      <c r="AB55" s="119"/>
      <c r="AC55" s="34" t="str">
        <f t="shared" si="23"/>
        <v>BERTAHAP</v>
      </c>
      <c r="AD55" s="121">
        <f t="shared" si="24"/>
        <v>0</v>
      </c>
      <c r="AE55" s="122">
        <v>2</v>
      </c>
      <c r="AF55" s="123"/>
      <c r="AG55" s="119" t="str">
        <f t="shared" si="25"/>
        <v>KR</v>
      </c>
      <c r="AH55" s="123">
        <f t="shared" si="26"/>
        <v>1959503000</v>
      </c>
      <c r="AI55" s="123">
        <f t="shared" si="26"/>
        <v>2208673000</v>
      </c>
      <c r="AJ55" s="123">
        <f t="shared" si="26"/>
        <v>2344899000</v>
      </c>
      <c r="AK55" s="124">
        <f t="shared" si="26"/>
        <v>2489527000</v>
      </c>
      <c r="AL55" s="124">
        <f t="shared" si="26"/>
        <v>2344899000</v>
      </c>
      <c r="AM55" s="123">
        <f t="shared" si="26"/>
        <v>2489527000</v>
      </c>
      <c r="AN55" s="123">
        <f t="shared" si="26"/>
        <v>2643076000</v>
      </c>
      <c r="AO55" s="54">
        <f t="shared" si="46"/>
        <v>2485593000</v>
      </c>
      <c r="AP55" s="44">
        <f t="shared" si="46"/>
        <v>2638899000</v>
      </c>
      <c r="AQ55" s="61">
        <f t="shared" si="27"/>
        <v>2237033700</v>
      </c>
      <c r="AR55" s="61">
        <f t="shared" si="28"/>
        <v>37283895</v>
      </c>
      <c r="AS55" s="125">
        <f t="shared" si="29"/>
        <v>46678631.25</v>
      </c>
      <c r="AT55" s="126">
        <f t="shared" si="30"/>
        <v>26388990</v>
      </c>
      <c r="AU55" s="5">
        <f t="shared" si="31"/>
        <v>37283895</v>
      </c>
      <c r="AV55" s="5">
        <f t="shared" si="32"/>
        <v>58622475</v>
      </c>
      <c r="AW55" s="136"/>
      <c r="AX55" s="143"/>
      <c r="AY55" s="143"/>
      <c r="BT55" s="56">
        <f t="shared" si="33"/>
        <v>-1732617.2854999974</v>
      </c>
      <c r="BU55" s="135">
        <f>O188</f>
        <v>26942535.874600001</v>
      </c>
      <c r="BV55" s="128"/>
      <c r="BW55" s="129"/>
      <c r="BX55" s="129" t="str">
        <f>F86</f>
        <v>1BR-12</v>
      </c>
      <c r="BY55" s="130">
        <f>D86</f>
        <v>12</v>
      </c>
      <c r="BZ55" s="131">
        <f t="shared" si="49"/>
        <v>67</v>
      </c>
      <c r="CA55" s="131">
        <f t="shared" si="49"/>
        <v>57</v>
      </c>
      <c r="CB55" s="132">
        <f>O86</f>
        <v>25079129.580000002</v>
      </c>
      <c r="CC55" s="132">
        <f t="shared" si="50"/>
        <v>1314020000</v>
      </c>
      <c r="CD55" s="132">
        <f t="shared" si="50"/>
        <v>1481110000</v>
      </c>
      <c r="CE55" s="132">
        <f t="shared" si="50"/>
        <v>1572462000</v>
      </c>
      <c r="CF55" s="132">
        <f t="shared" si="50"/>
        <v>1669448000</v>
      </c>
      <c r="CG55" s="132">
        <f>AN86</f>
        <v>1772416000</v>
      </c>
      <c r="CT55" s="61">
        <f t="shared" si="40"/>
        <v>2375009100</v>
      </c>
      <c r="CU55" s="45">
        <f t="shared" si="41"/>
        <v>26388990</v>
      </c>
      <c r="CX55" s="56">
        <f t="shared" si="42"/>
        <v>2110409100</v>
      </c>
      <c r="CY55" s="45">
        <f t="shared" si="43"/>
        <v>35173485</v>
      </c>
      <c r="CZ55" s="51">
        <f t="shared" si="44"/>
        <v>58622475</v>
      </c>
    </row>
    <row r="56" spans="1:104" x14ac:dyDescent="0.2">
      <c r="A56" s="3">
        <f t="shared" si="45"/>
        <v>17</v>
      </c>
      <c r="B56" s="111">
        <v>8</v>
      </c>
      <c r="C56" s="112" t="s">
        <v>139</v>
      </c>
      <c r="D56" s="140">
        <v>20</v>
      </c>
      <c r="E56" s="114"/>
      <c r="F56" s="42" t="s">
        <v>69</v>
      </c>
      <c r="G56" s="115">
        <f t="shared" si="4"/>
        <v>60</v>
      </c>
      <c r="H56" s="115">
        <f t="shared" si="5"/>
        <v>51</v>
      </c>
      <c r="I56" s="116">
        <f t="shared" si="6"/>
        <v>26966806</v>
      </c>
      <c r="J56" s="116">
        <f t="shared" si="7"/>
        <v>2</v>
      </c>
      <c r="K56" s="117">
        <f t="shared" si="8"/>
        <v>0.93</v>
      </c>
      <c r="L56" s="118">
        <f t="shared" si="9"/>
        <v>1</v>
      </c>
      <c r="M56" s="119">
        <f t="shared" si="10"/>
        <v>20957247.201545946</v>
      </c>
      <c r="N56" s="119">
        <f t="shared" si="11"/>
        <v>23622166.065575514</v>
      </c>
      <c r="O56" s="119">
        <f t="shared" si="12"/>
        <v>25079129.580000002</v>
      </c>
      <c r="P56" s="119">
        <f t="shared" si="13"/>
        <v>26625955.415960599</v>
      </c>
      <c r="Q56" s="120">
        <f t="shared" si="14"/>
        <v>25079129.580000002</v>
      </c>
      <c r="R56" s="119">
        <f t="shared" si="14"/>
        <v>26625955.415960599</v>
      </c>
      <c r="S56" s="119">
        <f t="shared" si="15"/>
        <v>28268186.084818721</v>
      </c>
      <c r="T56" s="119"/>
      <c r="U56" s="119">
        <f t="shared" si="16"/>
        <v>1068819607.2788433</v>
      </c>
      <c r="V56" s="119">
        <f t="shared" si="17"/>
        <v>1204730469.3443513</v>
      </c>
      <c r="W56" s="119">
        <f t="shared" si="18"/>
        <v>1279035608.5800002</v>
      </c>
      <c r="X56" s="120">
        <f t="shared" si="19"/>
        <v>1357923726.2139904</v>
      </c>
      <c r="Y56" s="120">
        <f t="shared" si="20"/>
        <v>1279035608.5800002</v>
      </c>
      <c r="Z56" s="119">
        <f t="shared" si="21"/>
        <v>1357923726.2139904</v>
      </c>
      <c r="AA56" s="119">
        <f t="shared" si="22"/>
        <v>1441677490.3257546</v>
      </c>
      <c r="AB56" s="119"/>
      <c r="AC56" s="34" t="str">
        <f t="shared" si="23"/>
        <v>BERTAHAP</v>
      </c>
      <c r="AD56" s="121">
        <f t="shared" si="24"/>
        <v>0</v>
      </c>
      <c r="AE56" s="122">
        <v>2</v>
      </c>
      <c r="AF56" s="123"/>
      <c r="AG56" s="119" t="str">
        <f t="shared" si="25"/>
        <v>KR</v>
      </c>
      <c r="AH56" s="123">
        <f t="shared" si="26"/>
        <v>1175702000</v>
      </c>
      <c r="AI56" s="123">
        <f t="shared" si="26"/>
        <v>1325204000</v>
      </c>
      <c r="AJ56" s="123">
        <f t="shared" si="26"/>
        <v>1406940000</v>
      </c>
      <c r="AK56" s="124">
        <f t="shared" si="26"/>
        <v>1493717000</v>
      </c>
      <c r="AL56" s="124">
        <f t="shared" si="26"/>
        <v>1406940000</v>
      </c>
      <c r="AM56" s="123">
        <f t="shared" si="26"/>
        <v>1493717000</v>
      </c>
      <c r="AN56" s="123">
        <f t="shared" si="26"/>
        <v>1585846000</v>
      </c>
      <c r="AO56" s="54">
        <f t="shared" si="46"/>
        <v>1491357000</v>
      </c>
      <c r="AP56" s="44">
        <f t="shared" si="46"/>
        <v>1583341000</v>
      </c>
      <c r="AQ56" s="61">
        <f t="shared" si="27"/>
        <v>1342221300</v>
      </c>
      <c r="AR56" s="61">
        <f t="shared" si="28"/>
        <v>22370355</v>
      </c>
      <c r="AS56" s="125">
        <f t="shared" si="29"/>
        <v>28007193.75</v>
      </c>
      <c r="AT56" s="126">
        <f t="shared" si="30"/>
        <v>15833410</v>
      </c>
      <c r="AU56" s="5">
        <f t="shared" si="31"/>
        <v>22370355</v>
      </c>
      <c r="AV56" s="5">
        <f t="shared" si="32"/>
        <v>35173500</v>
      </c>
      <c r="AW56" s="136"/>
      <c r="AX56" s="143"/>
      <c r="AY56" s="143"/>
      <c r="BT56" s="56">
        <f t="shared" si="33"/>
        <v>-1732617.2854999974</v>
      </c>
      <c r="BU56" s="71">
        <f>O189</f>
        <v>25580712.171600003</v>
      </c>
      <c r="BV56" s="128"/>
      <c r="BW56" s="129"/>
      <c r="BX56" s="129" t="str">
        <f>F88</f>
        <v>2BR-18</v>
      </c>
      <c r="BY56" s="130">
        <f>D88</f>
        <v>18</v>
      </c>
      <c r="BZ56" s="131">
        <f>G88</f>
        <v>97</v>
      </c>
      <c r="CA56" s="131">
        <f>H88</f>
        <v>85</v>
      </c>
      <c r="CB56" s="132">
        <f>O88</f>
        <v>25079129.580000002</v>
      </c>
      <c r="CC56" s="132">
        <f t="shared" ref="CC56:CF57" si="51">AH88</f>
        <v>1959503000</v>
      </c>
      <c r="CD56" s="132">
        <f t="shared" si="51"/>
        <v>2208673000</v>
      </c>
      <c r="CE56" s="132">
        <f t="shared" si="51"/>
        <v>2344899000</v>
      </c>
      <c r="CF56" s="132">
        <f t="shared" si="51"/>
        <v>2489527000</v>
      </c>
      <c r="CG56" s="132">
        <f>AN88</f>
        <v>2643076000</v>
      </c>
      <c r="CT56" s="61">
        <f t="shared" si="40"/>
        <v>1425006900</v>
      </c>
      <c r="CU56" s="45">
        <f t="shared" si="41"/>
        <v>15833410</v>
      </c>
      <c r="CX56" s="56">
        <f t="shared" si="42"/>
        <v>1266246000</v>
      </c>
      <c r="CY56" s="45">
        <f t="shared" si="43"/>
        <v>21104100</v>
      </c>
      <c r="CZ56" s="51">
        <f t="shared" si="44"/>
        <v>35173500</v>
      </c>
    </row>
    <row r="57" spans="1:104" x14ac:dyDescent="0.2">
      <c r="A57" s="3">
        <f t="shared" si="45"/>
        <v>18</v>
      </c>
      <c r="B57" s="111">
        <v>9</v>
      </c>
      <c r="C57" s="112" t="s">
        <v>139</v>
      </c>
      <c r="D57" s="140">
        <v>22</v>
      </c>
      <c r="E57" s="114"/>
      <c r="F57" s="42" t="s">
        <v>88</v>
      </c>
      <c r="G57" s="115">
        <f t="shared" si="4"/>
        <v>81</v>
      </c>
      <c r="H57" s="115">
        <f t="shared" si="5"/>
        <v>70</v>
      </c>
      <c r="I57" s="116">
        <f t="shared" si="6"/>
        <v>26966806</v>
      </c>
      <c r="J57" s="116">
        <f t="shared" si="7"/>
        <v>4</v>
      </c>
      <c r="K57" s="117">
        <f t="shared" si="8"/>
        <v>0.97</v>
      </c>
      <c r="L57" s="118">
        <f t="shared" si="9"/>
        <v>1</v>
      </c>
      <c r="M57" s="119">
        <f t="shared" si="10"/>
        <v>21858634.177956525</v>
      </c>
      <c r="N57" s="119">
        <f t="shared" si="11"/>
        <v>24638173.208180912</v>
      </c>
      <c r="O57" s="119">
        <f t="shared" si="12"/>
        <v>26157801.82</v>
      </c>
      <c r="P57" s="119">
        <f t="shared" si="13"/>
        <v>27771157.799442772</v>
      </c>
      <c r="Q57" s="120">
        <f t="shared" si="14"/>
        <v>26157801.82</v>
      </c>
      <c r="R57" s="119">
        <f t="shared" si="14"/>
        <v>27771157.799442772</v>
      </c>
      <c r="S57" s="119">
        <f t="shared" si="15"/>
        <v>29484022.045456085</v>
      </c>
      <c r="T57" s="119"/>
      <c r="U57" s="119">
        <f t="shared" si="16"/>
        <v>1530104392.4569569</v>
      </c>
      <c r="V57" s="119">
        <f t="shared" si="17"/>
        <v>1724672124.5726638</v>
      </c>
      <c r="W57" s="119">
        <f t="shared" si="18"/>
        <v>1831046127.4000001</v>
      </c>
      <c r="X57" s="120">
        <f t="shared" si="19"/>
        <v>1943981045.960994</v>
      </c>
      <c r="Y57" s="120">
        <f t="shared" si="20"/>
        <v>1831046127.4000001</v>
      </c>
      <c r="Z57" s="119">
        <f t="shared" si="21"/>
        <v>1943981045.960994</v>
      </c>
      <c r="AA57" s="119">
        <f t="shared" si="22"/>
        <v>2063881543.181926</v>
      </c>
      <c r="AB57" s="119"/>
      <c r="AC57" s="34" t="str">
        <f t="shared" si="23"/>
        <v>BERTAHAP</v>
      </c>
      <c r="AD57" s="121">
        <f t="shared" si="24"/>
        <v>0</v>
      </c>
      <c r="AE57" s="122">
        <v>2</v>
      </c>
      <c r="AF57" s="123"/>
      <c r="AG57" s="119" t="str">
        <f t="shared" si="25"/>
        <v>KR</v>
      </c>
      <c r="AH57" s="123">
        <f t="shared" si="26"/>
        <v>1683115000</v>
      </c>
      <c r="AI57" s="123">
        <f t="shared" si="26"/>
        <v>1897140000</v>
      </c>
      <c r="AJ57" s="123">
        <f t="shared" si="26"/>
        <v>2014151000</v>
      </c>
      <c r="AK57" s="124">
        <f t="shared" si="26"/>
        <v>2138380000</v>
      </c>
      <c r="AL57" s="124">
        <f t="shared" si="26"/>
        <v>2014151000</v>
      </c>
      <c r="AM57" s="123">
        <f t="shared" si="26"/>
        <v>2138380000</v>
      </c>
      <c r="AN57" s="123">
        <f t="shared" si="26"/>
        <v>2270270000</v>
      </c>
      <c r="AO57" s="54">
        <f t="shared" si="46"/>
        <v>2135001000</v>
      </c>
      <c r="AP57" s="44">
        <f t="shared" si="46"/>
        <v>2266683000</v>
      </c>
      <c r="AQ57" s="61">
        <f t="shared" si="27"/>
        <v>1921500900</v>
      </c>
      <c r="AR57" s="61">
        <f t="shared" si="28"/>
        <v>32025015</v>
      </c>
      <c r="AS57" s="125">
        <f t="shared" si="29"/>
        <v>40094625</v>
      </c>
      <c r="AT57" s="126">
        <f t="shared" si="30"/>
        <v>22666830</v>
      </c>
      <c r="AU57" s="5">
        <f t="shared" si="31"/>
        <v>32025015</v>
      </c>
      <c r="AV57" s="5">
        <f t="shared" si="32"/>
        <v>50353775</v>
      </c>
      <c r="AW57" s="136"/>
      <c r="AX57" s="143"/>
      <c r="AY57" s="143"/>
      <c r="BT57" s="56">
        <f t="shared" si="33"/>
        <v>-653945.04549999908</v>
      </c>
      <c r="BU57" s="139">
        <f>O205</f>
        <v>26130835.013999999</v>
      </c>
      <c r="BV57" s="128"/>
      <c r="BW57" s="129"/>
      <c r="BX57" s="129" t="str">
        <f>F89</f>
        <v>1BR-20</v>
      </c>
      <c r="BY57" s="130">
        <f>D89</f>
        <v>20</v>
      </c>
      <c r="BZ57" s="131">
        <f>G89</f>
        <v>60</v>
      </c>
      <c r="CA57" s="131">
        <f>H89</f>
        <v>51</v>
      </c>
      <c r="CB57" s="132">
        <f>O89</f>
        <v>25079129.580000002</v>
      </c>
      <c r="CC57" s="132">
        <f t="shared" si="51"/>
        <v>1175702000</v>
      </c>
      <c r="CD57" s="132">
        <f t="shared" si="51"/>
        <v>1325204000</v>
      </c>
      <c r="CE57" s="132">
        <f t="shared" si="51"/>
        <v>1406940000</v>
      </c>
      <c r="CF57" s="132">
        <f t="shared" si="51"/>
        <v>1493717000</v>
      </c>
      <c r="CG57" s="132">
        <f>AN89</f>
        <v>1585846000</v>
      </c>
      <c r="CT57" s="61">
        <f t="shared" si="40"/>
        <v>2040014700</v>
      </c>
      <c r="CU57" s="45">
        <f t="shared" si="41"/>
        <v>22666830</v>
      </c>
      <c r="CX57" s="56">
        <f t="shared" si="42"/>
        <v>1812735900</v>
      </c>
      <c r="CY57" s="45">
        <f t="shared" si="43"/>
        <v>30212265</v>
      </c>
      <c r="CZ57" s="51">
        <f t="shared" si="44"/>
        <v>50353775</v>
      </c>
    </row>
    <row r="58" spans="1:104" x14ac:dyDescent="0.2">
      <c r="A58" s="3">
        <f t="shared" si="45"/>
        <v>19</v>
      </c>
      <c r="B58" s="111">
        <v>1</v>
      </c>
      <c r="C58" s="112" t="s">
        <v>141</v>
      </c>
      <c r="D58" s="113" t="s">
        <v>23</v>
      </c>
      <c r="E58" s="114"/>
      <c r="F58" s="42" t="s">
        <v>38</v>
      </c>
      <c r="G58" s="115">
        <f t="shared" si="4"/>
        <v>113</v>
      </c>
      <c r="H58" s="115">
        <f t="shared" si="5"/>
        <v>101</v>
      </c>
      <c r="I58" s="116">
        <f t="shared" si="6"/>
        <v>26966806</v>
      </c>
      <c r="J58" s="116">
        <f t="shared" si="7"/>
        <v>6</v>
      </c>
      <c r="K58" s="117">
        <f t="shared" si="8"/>
        <v>0.95</v>
      </c>
      <c r="L58" s="155">
        <f t="shared" ref="L58:L65" si="52">SUMIF($AN$4:$AN$22,D58,$BE$4:$BE$22)</f>
        <v>1.01</v>
      </c>
      <c r="M58" s="119">
        <f t="shared" si="10"/>
        <v>21622020.096648749</v>
      </c>
      <c r="N58" s="119">
        <f t="shared" si="11"/>
        <v>24371471.333246995</v>
      </c>
      <c r="O58" s="119">
        <f t="shared" si="12"/>
        <v>25874650.357000001</v>
      </c>
      <c r="P58" s="119">
        <f t="shared" si="13"/>
        <v>27470542.173778702</v>
      </c>
      <c r="Q58" s="120">
        <f t="shared" si="14"/>
        <v>25874650.357000001</v>
      </c>
      <c r="R58" s="119">
        <f t="shared" si="14"/>
        <v>27470542.173778702</v>
      </c>
      <c r="S58" s="119">
        <f t="shared" si="15"/>
        <v>29164865.105788779</v>
      </c>
      <c r="T58" s="119"/>
      <c r="U58" s="119">
        <f t="shared" si="16"/>
        <v>2183824029.7615237</v>
      </c>
      <c r="V58" s="119">
        <f t="shared" si="17"/>
        <v>2461518604.6579466</v>
      </c>
      <c r="W58" s="119">
        <f t="shared" si="18"/>
        <v>2613339686.0570002</v>
      </c>
      <c r="X58" s="120">
        <f t="shared" si="19"/>
        <v>2774524759.5516491</v>
      </c>
      <c r="Y58" s="120">
        <f t="shared" si="20"/>
        <v>2613339686.0570002</v>
      </c>
      <c r="Z58" s="119">
        <f t="shared" si="21"/>
        <v>2774524759.5516491</v>
      </c>
      <c r="AA58" s="119">
        <f t="shared" si="22"/>
        <v>2945651375.6846666</v>
      </c>
      <c r="AB58" s="119"/>
      <c r="AC58" s="34" t="str">
        <f t="shared" si="23"/>
        <v>BERTAHAP</v>
      </c>
      <c r="AD58" s="121">
        <f t="shared" si="24"/>
        <v>0</v>
      </c>
      <c r="AE58" s="122">
        <v>2</v>
      </c>
      <c r="AF58" s="123"/>
      <c r="AG58" s="119" t="str">
        <f t="shared" si="25"/>
        <v>KR</v>
      </c>
      <c r="AH58" s="123">
        <f t="shared" si="26"/>
        <v>2402207000</v>
      </c>
      <c r="AI58" s="123">
        <f t="shared" si="26"/>
        <v>2707671000</v>
      </c>
      <c r="AJ58" s="123">
        <f t="shared" si="26"/>
        <v>2874674000</v>
      </c>
      <c r="AK58" s="124">
        <f t="shared" si="26"/>
        <v>3051978000</v>
      </c>
      <c r="AL58" s="124">
        <f t="shared" si="26"/>
        <v>2874674000</v>
      </c>
      <c r="AM58" s="123">
        <f t="shared" si="26"/>
        <v>3051978000</v>
      </c>
      <c r="AN58" s="123">
        <f t="shared" si="26"/>
        <v>3240217000</v>
      </c>
      <c r="AO58" s="54">
        <f t="shared" si="46"/>
        <v>3047155000</v>
      </c>
      <c r="AP58" s="44">
        <f t="shared" si="46"/>
        <v>3235097000</v>
      </c>
      <c r="AQ58" s="61">
        <f t="shared" si="27"/>
        <v>2742439500</v>
      </c>
      <c r="AR58" s="61">
        <f t="shared" si="28"/>
        <v>45707325</v>
      </c>
      <c r="AS58" s="125">
        <f t="shared" si="29"/>
        <v>57224587.5</v>
      </c>
      <c r="AT58" s="126">
        <f t="shared" si="30"/>
        <v>32350970</v>
      </c>
      <c r="AU58" s="5">
        <f t="shared" si="31"/>
        <v>45707325</v>
      </c>
      <c r="AV58" s="5">
        <f t="shared" si="32"/>
        <v>71866850</v>
      </c>
      <c r="AW58" s="136"/>
      <c r="AX58" s="143"/>
      <c r="AY58" s="143"/>
      <c r="BT58" s="56">
        <f t="shared" si="33"/>
        <v>-937096.5084999986</v>
      </c>
      <c r="BU58" s="146">
        <f>O223</f>
        <v>26387019.671</v>
      </c>
      <c r="BV58" s="128">
        <v>5</v>
      </c>
      <c r="BW58" s="129" t="s">
        <v>136</v>
      </c>
      <c r="BX58" s="129" t="str">
        <f>F48</f>
        <v>2BR-22</v>
      </c>
      <c r="BY58" s="130">
        <f>D48</f>
        <v>22</v>
      </c>
      <c r="BZ58" s="131">
        <f>G48</f>
        <v>81</v>
      </c>
      <c r="CA58" s="131">
        <f>H48</f>
        <v>70</v>
      </c>
      <c r="CB58" s="132">
        <f>O48</f>
        <v>26157801.82</v>
      </c>
      <c r="CC58" s="132">
        <f>AH48</f>
        <v>1683115000</v>
      </c>
      <c r="CD58" s="132">
        <f>AI48</f>
        <v>1897140000</v>
      </c>
      <c r="CE58" s="132">
        <f>AJ48</f>
        <v>2014151000</v>
      </c>
      <c r="CF58" s="132">
        <f>AK48</f>
        <v>2138380000</v>
      </c>
      <c r="CG58" s="132">
        <f>AN48</f>
        <v>2270270000</v>
      </c>
      <c r="CH58" s="1">
        <v>5</v>
      </c>
      <c r="CT58" s="61">
        <f t="shared" si="40"/>
        <v>2911587300</v>
      </c>
      <c r="CU58" s="45">
        <f t="shared" si="41"/>
        <v>32350970</v>
      </c>
      <c r="CX58" s="56">
        <f t="shared" si="42"/>
        <v>2587206600</v>
      </c>
      <c r="CY58" s="45">
        <f t="shared" si="43"/>
        <v>43120110</v>
      </c>
      <c r="CZ58" s="51">
        <f t="shared" si="44"/>
        <v>71866850</v>
      </c>
    </row>
    <row r="59" spans="1:104" x14ac:dyDescent="0.2">
      <c r="A59" s="3">
        <f t="shared" si="45"/>
        <v>20</v>
      </c>
      <c r="B59" s="111">
        <v>2</v>
      </c>
      <c r="C59" s="112" t="s">
        <v>141</v>
      </c>
      <c r="D59" s="113" t="s">
        <v>34</v>
      </c>
      <c r="E59" s="114"/>
      <c r="F59" s="42" t="s">
        <v>41</v>
      </c>
      <c r="G59" s="115">
        <f t="shared" si="4"/>
        <v>78</v>
      </c>
      <c r="H59" s="115">
        <f t="shared" si="5"/>
        <v>66</v>
      </c>
      <c r="I59" s="116">
        <f t="shared" si="6"/>
        <v>26966806</v>
      </c>
      <c r="J59" s="116">
        <f t="shared" si="7"/>
        <v>2</v>
      </c>
      <c r="K59" s="117">
        <f t="shared" si="8"/>
        <v>0.93</v>
      </c>
      <c r="L59" s="155">
        <f t="shared" si="52"/>
        <v>1.01</v>
      </c>
      <c r="M59" s="119">
        <f t="shared" si="10"/>
        <v>21166819.673561409</v>
      </c>
      <c r="N59" s="119">
        <f t="shared" si="11"/>
        <v>23858387.72623127</v>
      </c>
      <c r="O59" s="119">
        <f t="shared" si="12"/>
        <v>25329920.875800002</v>
      </c>
      <c r="P59" s="119">
        <f t="shared" si="13"/>
        <v>26892214.970120206</v>
      </c>
      <c r="Q59" s="120">
        <f t="shared" si="14"/>
        <v>25329920.875800002</v>
      </c>
      <c r="R59" s="119">
        <f t="shared" si="14"/>
        <v>26892214.970120206</v>
      </c>
      <c r="S59" s="119">
        <f t="shared" si="15"/>
        <v>28550867.945666909</v>
      </c>
      <c r="T59" s="119"/>
      <c r="U59" s="119">
        <f t="shared" si="16"/>
        <v>1397010098.4550531</v>
      </c>
      <c r="V59" s="119">
        <f t="shared" si="17"/>
        <v>1574653589.9312637</v>
      </c>
      <c r="W59" s="119">
        <f t="shared" si="18"/>
        <v>1671774777.8028002</v>
      </c>
      <c r="X59" s="120">
        <f t="shared" si="19"/>
        <v>1774886188.0279336</v>
      </c>
      <c r="Y59" s="120">
        <f t="shared" si="20"/>
        <v>1671774777.8028002</v>
      </c>
      <c r="Z59" s="119">
        <f t="shared" si="21"/>
        <v>1774886188.0279336</v>
      </c>
      <c r="AA59" s="119">
        <f t="shared" si="22"/>
        <v>1884357284.414016</v>
      </c>
      <c r="AB59" s="119"/>
      <c r="AC59" s="34" t="str">
        <f t="shared" si="23"/>
        <v>BERTAHAP</v>
      </c>
      <c r="AD59" s="121">
        <f t="shared" si="24"/>
        <v>0</v>
      </c>
      <c r="AE59" s="122">
        <v>2</v>
      </c>
      <c r="AF59" s="123"/>
      <c r="AG59" s="119" t="str">
        <f t="shared" si="25"/>
        <v>KR</v>
      </c>
      <c r="AH59" s="123">
        <f t="shared" si="26"/>
        <v>1536712000</v>
      </c>
      <c r="AI59" s="123">
        <f t="shared" si="26"/>
        <v>1732119000</v>
      </c>
      <c r="AJ59" s="123">
        <f t="shared" si="26"/>
        <v>1838953000</v>
      </c>
      <c r="AK59" s="124">
        <f t="shared" si="26"/>
        <v>1952375000</v>
      </c>
      <c r="AL59" s="124">
        <f t="shared" si="26"/>
        <v>1838953000</v>
      </c>
      <c r="AM59" s="123">
        <f t="shared" si="26"/>
        <v>1952375000</v>
      </c>
      <c r="AN59" s="123">
        <f t="shared" si="26"/>
        <v>2072794000</v>
      </c>
      <c r="AO59" s="54">
        <f t="shared" si="46"/>
        <v>1949291000</v>
      </c>
      <c r="AP59" s="44">
        <f t="shared" si="46"/>
        <v>2069518000</v>
      </c>
      <c r="AQ59" s="61">
        <f t="shared" si="27"/>
        <v>1754361900</v>
      </c>
      <c r="AR59" s="61">
        <f t="shared" si="28"/>
        <v>29239365</v>
      </c>
      <c r="AS59" s="125">
        <f t="shared" si="29"/>
        <v>36607031.25</v>
      </c>
      <c r="AT59" s="126">
        <f t="shared" si="30"/>
        <v>20695180</v>
      </c>
      <c r="AU59" s="5">
        <f t="shared" si="31"/>
        <v>29239365</v>
      </c>
      <c r="AV59" s="5">
        <f t="shared" si="32"/>
        <v>45973825</v>
      </c>
      <c r="AW59" s="136"/>
      <c r="AX59" s="143"/>
      <c r="AY59" s="143"/>
      <c r="BT59" s="56">
        <f t="shared" si="33"/>
        <v>-1481825.989699997</v>
      </c>
      <c r="BU59" s="147">
        <f>O247</f>
        <v>26002742.685499996</v>
      </c>
      <c r="BV59" s="128">
        <v>6</v>
      </c>
      <c r="BW59" s="129" t="s">
        <v>142</v>
      </c>
      <c r="BX59" s="129" t="str">
        <f>F58</f>
        <v>2BR-2</v>
      </c>
      <c r="BY59" s="130" t="str">
        <f>D58</f>
        <v>02</v>
      </c>
      <c r="BZ59" s="131">
        <f>G58</f>
        <v>113</v>
      </c>
      <c r="CA59" s="131">
        <f>H58</f>
        <v>101</v>
      </c>
      <c r="CB59" s="132">
        <f>O58</f>
        <v>25874650.357000001</v>
      </c>
      <c r="CC59" s="132">
        <f>AH58</f>
        <v>2402207000</v>
      </c>
      <c r="CD59" s="132">
        <f>AI58</f>
        <v>2707671000</v>
      </c>
      <c r="CE59" s="132">
        <f>AJ58</f>
        <v>2874674000</v>
      </c>
      <c r="CF59" s="132">
        <f>AK58</f>
        <v>3051978000</v>
      </c>
      <c r="CG59" s="132">
        <f>AN58</f>
        <v>3240217000</v>
      </c>
      <c r="CH59" s="1">
        <v>8</v>
      </c>
      <c r="CT59" s="61">
        <f t="shared" si="40"/>
        <v>1862566200</v>
      </c>
      <c r="CU59" s="45">
        <f t="shared" si="41"/>
        <v>20695180</v>
      </c>
      <c r="CX59" s="56">
        <f t="shared" si="42"/>
        <v>1655057700</v>
      </c>
      <c r="CY59" s="45">
        <f t="shared" si="43"/>
        <v>27584295</v>
      </c>
      <c r="CZ59" s="51">
        <f t="shared" si="44"/>
        <v>45973825</v>
      </c>
    </row>
    <row r="60" spans="1:104" x14ac:dyDescent="0.2">
      <c r="A60" s="3">
        <f t="shared" si="45"/>
        <v>21</v>
      </c>
      <c r="B60" s="111">
        <v>3</v>
      </c>
      <c r="C60" s="112" t="s">
        <v>141</v>
      </c>
      <c r="D60" s="113" t="s">
        <v>40</v>
      </c>
      <c r="E60" s="114"/>
      <c r="F60" s="42" t="s">
        <v>44</v>
      </c>
      <c r="G60" s="115">
        <f t="shared" si="4"/>
        <v>60</v>
      </c>
      <c r="H60" s="115">
        <f t="shared" si="5"/>
        <v>52</v>
      </c>
      <c r="I60" s="116">
        <f t="shared" si="6"/>
        <v>26966806</v>
      </c>
      <c r="J60" s="116">
        <f t="shared" si="7"/>
        <v>2</v>
      </c>
      <c r="K60" s="117">
        <f t="shared" si="8"/>
        <v>0.93</v>
      </c>
      <c r="L60" s="155">
        <f t="shared" si="52"/>
        <v>1.01</v>
      </c>
      <c r="M60" s="119">
        <f t="shared" si="10"/>
        <v>21166819.673561409</v>
      </c>
      <c r="N60" s="119">
        <f t="shared" si="11"/>
        <v>23858387.72623127</v>
      </c>
      <c r="O60" s="119">
        <f t="shared" si="12"/>
        <v>25329920.875800002</v>
      </c>
      <c r="P60" s="119">
        <f t="shared" si="13"/>
        <v>26892214.970120206</v>
      </c>
      <c r="Q60" s="120">
        <f t="shared" si="14"/>
        <v>25329920.875800002</v>
      </c>
      <c r="R60" s="119">
        <f t="shared" si="14"/>
        <v>26892214.970120206</v>
      </c>
      <c r="S60" s="119">
        <f t="shared" si="15"/>
        <v>28550867.945666909</v>
      </c>
      <c r="T60" s="119"/>
      <c r="U60" s="119">
        <f t="shared" si="16"/>
        <v>1100674623.0251932</v>
      </c>
      <c r="V60" s="119">
        <f t="shared" si="17"/>
        <v>1240636161.7640259</v>
      </c>
      <c r="W60" s="119">
        <f t="shared" si="18"/>
        <v>1317155885.5416002</v>
      </c>
      <c r="X60" s="120">
        <f t="shared" si="19"/>
        <v>1398395178.4462507</v>
      </c>
      <c r="Y60" s="120">
        <f t="shared" si="20"/>
        <v>1317155885.5416002</v>
      </c>
      <c r="Z60" s="119">
        <f t="shared" si="21"/>
        <v>1398395178.4462507</v>
      </c>
      <c r="AA60" s="119">
        <f t="shared" si="22"/>
        <v>1484645133.1746793</v>
      </c>
      <c r="AB60" s="119"/>
      <c r="AC60" s="34" t="str">
        <f t="shared" si="23"/>
        <v>BERTAHAP</v>
      </c>
      <c r="AD60" s="121">
        <f t="shared" si="24"/>
        <v>0</v>
      </c>
      <c r="AE60" s="122">
        <v>2</v>
      </c>
      <c r="AF60" s="123"/>
      <c r="AG60" s="119" t="str">
        <f t="shared" si="25"/>
        <v>KR</v>
      </c>
      <c r="AH60" s="123">
        <f t="shared" si="26"/>
        <v>1210743000</v>
      </c>
      <c r="AI60" s="123">
        <f t="shared" si="26"/>
        <v>1364700000</v>
      </c>
      <c r="AJ60" s="123">
        <f t="shared" si="26"/>
        <v>1448872000</v>
      </c>
      <c r="AK60" s="124">
        <f t="shared" si="26"/>
        <v>1538235000</v>
      </c>
      <c r="AL60" s="124">
        <f t="shared" si="26"/>
        <v>1448872000</v>
      </c>
      <c r="AM60" s="123">
        <f t="shared" si="26"/>
        <v>1538235000</v>
      </c>
      <c r="AN60" s="123">
        <f t="shared" si="26"/>
        <v>1633110000</v>
      </c>
      <c r="AO60" s="54">
        <f t="shared" si="46"/>
        <v>1535805000</v>
      </c>
      <c r="AP60" s="44">
        <f t="shared" si="46"/>
        <v>1630530000</v>
      </c>
      <c r="AQ60" s="61">
        <f t="shared" si="27"/>
        <v>1382224500</v>
      </c>
      <c r="AR60" s="61">
        <f t="shared" si="28"/>
        <v>23037075</v>
      </c>
      <c r="AS60" s="125">
        <f t="shared" si="29"/>
        <v>28841906.25</v>
      </c>
      <c r="AT60" s="126">
        <f t="shared" si="30"/>
        <v>16305300</v>
      </c>
      <c r="AU60" s="5">
        <f t="shared" si="31"/>
        <v>23037075</v>
      </c>
      <c r="AV60" s="5">
        <f t="shared" si="32"/>
        <v>36221800</v>
      </c>
      <c r="AW60" s="136"/>
      <c r="AX60" s="143"/>
      <c r="AY60" s="143"/>
      <c r="BT60" s="56">
        <f t="shared" si="33"/>
        <v>-1481825.989699997</v>
      </c>
      <c r="BU60" s="156">
        <f>O248</f>
        <v>25455316.523699999</v>
      </c>
      <c r="BV60" s="128"/>
      <c r="BW60" s="129" t="s">
        <v>143</v>
      </c>
      <c r="BX60" s="129"/>
      <c r="BY60" s="130"/>
      <c r="BZ60" s="131"/>
      <c r="CA60" s="131"/>
      <c r="CB60" s="132"/>
      <c r="CC60" s="132"/>
      <c r="CD60" s="132"/>
      <c r="CE60" s="132"/>
      <c r="CF60" s="132"/>
      <c r="CG60" s="132"/>
      <c r="CT60" s="61">
        <f t="shared" si="40"/>
        <v>1467477000</v>
      </c>
      <c r="CU60" s="45">
        <f t="shared" si="41"/>
        <v>16305300</v>
      </c>
      <c r="CX60" s="56">
        <f t="shared" si="42"/>
        <v>1303984800</v>
      </c>
      <c r="CY60" s="45">
        <f t="shared" si="43"/>
        <v>21733080</v>
      </c>
      <c r="CZ60" s="51">
        <f t="shared" si="44"/>
        <v>36221800</v>
      </c>
    </row>
    <row r="61" spans="1:104" x14ac:dyDescent="0.2">
      <c r="A61" s="3">
        <f t="shared" si="45"/>
        <v>22</v>
      </c>
      <c r="B61" s="111">
        <v>4</v>
      </c>
      <c r="C61" s="112" t="s">
        <v>141</v>
      </c>
      <c r="D61" s="113">
        <v>10</v>
      </c>
      <c r="E61" s="114"/>
      <c r="F61" s="42" t="s">
        <v>47</v>
      </c>
      <c r="G61" s="115">
        <f t="shared" si="4"/>
        <v>74</v>
      </c>
      <c r="H61" s="115">
        <f t="shared" si="5"/>
        <v>63</v>
      </c>
      <c r="I61" s="116">
        <f t="shared" si="6"/>
        <v>26966806</v>
      </c>
      <c r="J61" s="116">
        <f t="shared" si="7"/>
        <v>2</v>
      </c>
      <c r="K61" s="117">
        <f t="shared" si="8"/>
        <v>0.93</v>
      </c>
      <c r="L61" s="155">
        <f t="shared" si="52"/>
        <v>1.01</v>
      </c>
      <c r="M61" s="119">
        <f t="shared" si="10"/>
        <v>21166819.673561409</v>
      </c>
      <c r="N61" s="119">
        <f t="shared" si="11"/>
        <v>23858387.72623127</v>
      </c>
      <c r="O61" s="119">
        <f t="shared" si="12"/>
        <v>25329920.875800002</v>
      </c>
      <c r="P61" s="119">
        <f t="shared" si="13"/>
        <v>26892214.970120206</v>
      </c>
      <c r="Q61" s="120">
        <f t="shared" si="14"/>
        <v>25329920.875800002</v>
      </c>
      <c r="R61" s="119">
        <f t="shared" si="14"/>
        <v>26892214.970120206</v>
      </c>
      <c r="S61" s="119">
        <f t="shared" si="15"/>
        <v>28550867.945666909</v>
      </c>
      <c r="T61" s="119"/>
      <c r="U61" s="119">
        <f t="shared" si="16"/>
        <v>1333509639.4343688</v>
      </c>
      <c r="V61" s="119">
        <f t="shared" si="17"/>
        <v>1503078426.7525699</v>
      </c>
      <c r="W61" s="119">
        <f t="shared" si="18"/>
        <v>1595785015.1754003</v>
      </c>
      <c r="X61" s="120">
        <f t="shared" si="19"/>
        <v>1694209543.117573</v>
      </c>
      <c r="Y61" s="120">
        <f t="shared" si="20"/>
        <v>1595785015.1754003</v>
      </c>
      <c r="Z61" s="119">
        <f t="shared" si="21"/>
        <v>1694209543.117573</v>
      </c>
      <c r="AA61" s="119">
        <f t="shared" si="22"/>
        <v>1798704680.5770154</v>
      </c>
      <c r="AB61" s="119"/>
      <c r="AC61" s="34" t="str">
        <f t="shared" si="23"/>
        <v>BERTAHAP</v>
      </c>
      <c r="AD61" s="121">
        <f t="shared" si="24"/>
        <v>0</v>
      </c>
      <c r="AE61" s="122">
        <v>2</v>
      </c>
      <c r="AF61" s="123"/>
      <c r="AG61" s="119" t="str">
        <f t="shared" si="25"/>
        <v>KR</v>
      </c>
      <c r="AH61" s="123">
        <f t="shared" si="26"/>
        <v>1466861000</v>
      </c>
      <c r="AI61" s="123">
        <f t="shared" si="26"/>
        <v>1653387000</v>
      </c>
      <c r="AJ61" s="123">
        <f t="shared" si="26"/>
        <v>1755364000</v>
      </c>
      <c r="AK61" s="124">
        <f t="shared" si="26"/>
        <v>1863631000</v>
      </c>
      <c r="AL61" s="124">
        <f t="shared" si="26"/>
        <v>1755364000</v>
      </c>
      <c r="AM61" s="123">
        <f t="shared" si="26"/>
        <v>1863631000</v>
      </c>
      <c r="AN61" s="123">
        <f t="shared" si="26"/>
        <v>1978576000</v>
      </c>
      <c r="AO61" s="54">
        <f t="shared" si="46"/>
        <v>1860686000</v>
      </c>
      <c r="AP61" s="44">
        <f t="shared" si="46"/>
        <v>1975449000</v>
      </c>
      <c r="AQ61" s="61">
        <f t="shared" si="27"/>
        <v>1674617400</v>
      </c>
      <c r="AR61" s="61">
        <f t="shared" si="28"/>
        <v>27910290</v>
      </c>
      <c r="AS61" s="125">
        <f t="shared" si="29"/>
        <v>34943081.25</v>
      </c>
      <c r="AT61" s="126">
        <f t="shared" si="30"/>
        <v>19754490</v>
      </c>
      <c r="AU61" s="5">
        <f t="shared" si="31"/>
        <v>27910290</v>
      </c>
      <c r="AV61" s="5">
        <f t="shared" si="32"/>
        <v>43884100</v>
      </c>
      <c r="AX61" s="1"/>
      <c r="AY61" s="1"/>
      <c r="BT61" s="56">
        <f t="shared" si="33"/>
        <v>-1481825.989699997</v>
      </c>
      <c r="BU61" s="153">
        <f>O250</f>
        <v>25455316.523699999</v>
      </c>
      <c r="BV61" s="128">
        <v>7</v>
      </c>
      <c r="BW61" s="129" t="s">
        <v>144</v>
      </c>
      <c r="BX61" s="129" t="str">
        <f>F59</f>
        <v>1BR-6</v>
      </c>
      <c r="BY61" s="130" t="str">
        <f>D59</f>
        <v>06</v>
      </c>
      <c r="BZ61" s="131">
        <f t="shared" ref="BZ61:CA63" si="53">G59</f>
        <v>78</v>
      </c>
      <c r="CA61" s="131">
        <f t="shared" si="53"/>
        <v>66</v>
      </c>
      <c r="CB61" s="132">
        <f>O59</f>
        <v>25329920.875800002</v>
      </c>
      <c r="CC61" s="132">
        <f t="shared" ref="CC61:CF63" si="54">AH59</f>
        <v>1536712000</v>
      </c>
      <c r="CD61" s="132">
        <f t="shared" si="54"/>
        <v>1732119000</v>
      </c>
      <c r="CE61" s="132">
        <f t="shared" si="54"/>
        <v>1838953000</v>
      </c>
      <c r="CF61" s="132">
        <f t="shared" si="54"/>
        <v>1952375000</v>
      </c>
      <c r="CG61" s="132">
        <f>AN59</f>
        <v>2072794000</v>
      </c>
      <c r="CH61" s="1">
        <v>8</v>
      </c>
      <c r="CT61" s="61">
        <f t="shared" si="40"/>
        <v>1777904100</v>
      </c>
      <c r="CU61" s="45">
        <f t="shared" si="41"/>
        <v>19754490</v>
      </c>
      <c r="CX61" s="56">
        <f t="shared" si="42"/>
        <v>1579827600</v>
      </c>
      <c r="CY61" s="45">
        <f t="shared" si="43"/>
        <v>26330460</v>
      </c>
      <c r="CZ61" s="51">
        <f t="shared" si="44"/>
        <v>43884100</v>
      </c>
    </row>
    <row r="62" spans="1:104" x14ac:dyDescent="0.2">
      <c r="A62" s="3">
        <f t="shared" si="45"/>
        <v>23</v>
      </c>
      <c r="B62" s="111">
        <v>5</v>
      </c>
      <c r="C62" s="112" t="s">
        <v>141</v>
      </c>
      <c r="D62" s="140">
        <v>12</v>
      </c>
      <c r="E62" s="114"/>
      <c r="F62" s="42" t="s">
        <v>49</v>
      </c>
      <c r="G62" s="115">
        <f t="shared" si="4"/>
        <v>67</v>
      </c>
      <c r="H62" s="115">
        <f t="shared" si="5"/>
        <v>57</v>
      </c>
      <c r="I62" s="116">
        <f t="shared" si="6"/>
        <v>26966806</v>
      </c>
      <c r="J62" s="116">
        <f t="shared" si="7"/>
        <v>2</v>
      </c>
      <c r="K62" s="117">
        <f t="shared" si="8"/>
        <v>0.93</v>
      </c>
      <c r="L62" s="155">
        <f t="shared" si="52"/>
        <v>1.01</v>
      </c>
      <c r="M62" s="119">
        <f t="shared" si="10"/>
        <v>21166819.673561409</v>
      </c>
      <c r="N62" s="119">
        <f t="shared" si="11"/>
        <v>23858387.72623127</v>
      </c>
      <c r="O62" s="119">
        <f t="shared" si="12"/>
        <v>25329920.875800002</v>
      </c>
      <c r="P62" s="119">
        <f t="shared" si="13"/>
        <v>26892214.970120206</v>
      </c>
      <c r="Q62" s="120">
        <f t="shared" si="14"/>
        <v>25329920.875800002</v>
      </c>
      <c r="R62" s="119">
        <f t="shared" si="14"/>
        <v>26892214.970120206</v>
      </c>
      <c r="S62" s="119">
        <f t="shared" si="15"/>
        <v>28550867.945666909</v>
      </c>
      <c r="T62" s="119"/>
      <c r="U62" s="119">
        <f t="shared" si="16"/>
        <v>1206508721.3930004</v>
      </c>
      <c r="V62" s="119">
        <f t="shared" si="17"/>
        <v>1359928100.3951824</v>
      </c>
      <c r="W62" s="119">
        <f t="shared" si="18"/>
        <v>1443805489.9206002</v>
      </c>
      <c r="X62" s="120">
        <f t="shared" si="19"/>
        <v>1532856253.2968519</v>
      </c>
      <c r="Y62" s="120">
        <f t="shared" si="20"/>
        <v>1443805489.9206002</v>
      </c>
      <c r="Z62" s="119">
        <f t="shared" si="21"/>
        <v>1532856253.2968519</v>
      </c>
      <c r="AA62" s="119">
        <f t="shared" si="22"/>
        <v>1627399472.9030137</v>
      </c>
      <c r="AB62" s="119"/>
      <c r="AC62" s="34" t="str">
        <f t="shared" si="23"/>
        <v>BERTAHAP</v>
      </c>
      <c r="AD62" s="121">
        <f t="shared" si="24"/>
        <v>0</v>
      </c>
      <c r="AE62" s="122">
        <v>2</v>
      </c>
      <c r="AF62" s="123"/>
      <c r="AG62" s="119" t="str">
        <f t="shared" si="25"/>
        <v>KR</v>
      </c>
      <c r="AH62" s="123">
        <f t="shared" si="26"/>
        <v>1327160000</v>
      </c>
      <c r="AI62" s="123">
        <f t="shared" si="26"/>
        <v>1495921000</v>
      </c>
      <c r="AJ62" s="123">
        <f t="shared" si="26"/>
        <v>1588187000</v>
      </c>
      <c r="AK62" s="124">
        <f t="shared" si="26"/>
        <v>1686142000</v>
      </c>
      <c r="AL62" s="124">
        <f t="shared" si="26"/>
        <v>1588187000</v>
      </c>
      <c r="AM62" s="123">
        <f t="shared" si="26"/>
        <v>1686142000</v>
      </c>
      <c r="AN62" s="123">
        <f t="shared" si="26"/>
        <v>1790140000</v>
      </c>
      <c r="AO62" s="54">
        <f t="shared" si="46"/>
        <v>1683479000</v>
      </c>
      <c r="AP62" s="44">
        <f t="shared" si="46"/>
        <v>1787311000</v>
      </c>
      <c r="AQ62" s="61">
        <f t="shared" si="27"/>
        <v>1515131100</v>
      </c>
      <c r="AR62" s="61">
        <f t="shared" si="28"/>
        <v>25252185</v>
      </c>
      <c r="AS62" s="125">
        <f t="shared" si="29"/>
        <v>31615162.5</v>
      </c>
      <c r="AT62" s="126">
        <f t="shared" si="30"/>
        <v>17873110</v>
      </c>
      <c r="AU62" s="5">
        <f t="shared" si="31"/>
        <v>25252185</v>
      </c>
      <c r="AV62" s="5">
        <f t="shared" si="32"/>
        <v>39704675</v>
      </c>
      <c r="AX62" s="1"/>
      <c r="AY62" s="1"/>
      <c r="BT62" s="56">
        <f t="shared" si="33"/>
        <v>-1481825.989699997</v>
      </c>
      <c r="BU62" s="157">
        <f>O255</f>
        <v>26550168.847299997</v>
      </c>
      <c r="BV62" s="128"/>
      <c r="BW62" s="129"/>
      <c r="BX62" s="129" t="str">
        <f>F60</f>
        <v>1BR-8</v>
      </c>
      <c r="BY62" s="130" t="str">
        <f>D60</f>
        <v>08</v>
      </c>
      <c r="BZ62" s="131">
        <f t="shared" si="53"/>
        <v>60</v>
      </c>
      <c r="CA62" s="131">
        <f t="shared" si="53"/>
        <v>52</v>
      </c>
      <c r="CB62" s="132">
        <f>O60</f>
        <v>25329920.875800002</v>
      </c>
      <c r="CC62" s="132">
        <f t="shared" si="54"/>
        <v>1210743000</v>
      </c>
      <c r="CD62" s="132">
        <f t="shared" si="54"/>
        <v>1364700000</v>
      </c>
      <c r="CE62" s="132">
        <f t="shared" si="54"/>
        <v>1448872000</v>
      </c>
      <c r="CF62" s="132">
        <f t="shared" si="54"/>
        <v>1538235000</v>
      </c>
      <c r="CG62" s="132">
        <f>AN60</f>
        <v>1633110000</v>
      </c>
      <c r="CT62" s="61">
        <f t="shared" si="40"/>
        <v>1608579900</v>
      </c>
      <c r="CU62" s="45">
        <f t="shared" si="41"/>
        <v>17873110</v>
      </c>
      <c r="CX62" s="56">
        <f t="shared" si="42"/>
        <v>1429368300</v>
      </c>
      <c r="CY62" s="45">
        <f t="shared" si="43"/>
        <v>23822805</v>
      </c>
      <c r="CZ62" s="51">
        <f t="shared" si="44"/>
        <v>39704675</v>
      </c>
    </row>
    <row r="63" spans="1:104" x14ac:dyDescent="0.2">
      <c r="A63" s="3">
        <f t="shared" si="45"/>
        <v>24</v>
      </c>
      <c r="B63" s="111">
        <v>6</v>
      </c>
      <c r="C63" s="112" t="s">
        <v>141</v>
      </c>
      <c r="D63" s="140">
        <v>18</v>
      </c>
      <c r="E63" s="114"/>
      <c r="F63" s="42" t="s">
        <v>53</v>
      </c>
      <c r="G63" s="115">
        <f t="shared" si="4"/>
        <v>97</v>
      </c>
      <c r="H63" s="115">
        <f t="shared" si="5"/>
        <v>85</v>
      </c>
      <c r="I63" s="116">
        <f t="shared" si="6"/>
        <v>26966806</v>
      </c>
      <c r="J63" s="116">
        <f t="shared" si="7"/>
        <v>2</v>
      </c>
      <c r="K63" s="117">
        <f t="shared" si="8"/>
        <v>0.93</v>
      </c>
      <c r="L63" s="155">
        <f t="shared" si="52"/>
        <v>1.01</v>
      </c>
      <c r="M63" s="119">
        <f t="shared" si="10"/>
        <v>21166819.673561409</v>
      </c>
      <c r="N63" s="119">
        <f t="shared" si="11"/>
        <v>23858387.72623127</v>
      </c>
      <c r="O63" s="119">
        <f t="shared" si="12"/>
        <v>25329920.875800002</v>
      </c>
      <c r="P63" s="119">
        <f t="shared" si="13"/>
        <v>26892214.970120206</v>
      </c>
      <c r="Q63" s="120">
        <f t="shared" si="14"/>
        <v>25329920.875800002</v>
      </c>
      <c r="R63" s="119">
        <f t="shared" si="14"/>
        <v>26892214.970120206</v>
      </c>
      <c r="S63" s="119">
        <f t="shared" si="15"/>
        <v>28550867.945666909</v>
      </c>
      <c r="T63" s="119"/>
      <c r="U63" s="119">
        <f t="shared" si="16"/>
        <v>1799179672.2527199</v>
      </c>
      <c r="V63" s="119">
        <f t="shared" si="17"/>
        <v>2027962956.7296579</v>
      </c>
      <c r="W63" s="119">
        <f t="shared" si="18"/>
        <v>2153043274.4430003</v>
      </c>
      <c r="X63" s="120">
        <f t="shared" si="19"/>
        <v>2285838272.4602175</v>
      </c>
      <c r="Y63" s="120">
        <f t="shared" si="20"/>
        <v>2153043274.4430003</v>
      </c>
      <c r="Z63" s="119">
        <f t="shared" si="21"/>
        <v>2285838272.4602175</v>
      </c>
      <c r="AA63" s="119">
        <f t="shared" si="22"/>
        <v>2426823775.3816872</v>
      </c>
      <c r="AB63" s="119"/>
      <c r="AC63" s="34" t="str">
        <f t="shared" si="23"/>
        <v>BERTAHAP</v>
      </c>
      <c r="AD63" s="121">
        <f t="shared" si="24"/>
        <v>0</v>
      </c>
      <c r="AE63" s="122">
        <v>2</v>
      </c>
      <c r="AF63" s="123"/>
      <c r="AG63" s="119" t="str">
        <f t="shared" si="25"/>
        <v>KR</v>
      </c>
      <c r="AH63" s="123">
        <f t="shared" si="26"/>
        <v>1979098000</v>
      </c>
      <c r="AI63" s="123">
        <f t="shared" si="26"/>
        <v>2230760000</v>
      </c>
      <c r="AJ63" s="123">
        <f t="shared" si="26"/>
        <v>2368348000</v>
      </c>
      <c r="AK63" s="124">
        <f t="shared" si="26"/>
        <v>2514423000</v>
      </c>
      <c r="AL63" s="124">
        <f t="shared" si="26"/>
        <v>2368348000</v>
      </c>
      <c r="AM63" s="123">
        <f t="shared" si="26"/>
        <v>2514423000</v>
      </c>
      <c r="AN63" s="123">
        <f t="shared" si="26"/>
        <v>2669507000</v>
      </c>
      <c r="AO63" s="54">
        <f t="shared" si="46"/>
        <v>2510449000</v>
      </c>
      <c r="AP63" s="44">
        <f t="shared" si="46"/>
        <v>2665289000</v>
      </c>
      <c r="AQ63" s="61">
        <f t="shared" si="27"/>
        <v>2259404100</v>
      </c>
      <c r="AR63" s="61">
        <f t="shared" si="28"/>
        <v>37656735</v>
      </c>
      <c r="AS63" s="125">
        <f t="shared" si="29"/>
        <v>47145431.25</v>
      </c>
      <c r="AT63" s="126">
        <f t="shared" si="30"/>
        <v>26652890</v>
      </c>
      <c r="AU63" s="5">
        <f t="shared" si="31"/>
        <v>37656735</v>
      </c>
      <c r="AV63" s="5">
        <f t="shared" si="32"/>
        <v>59208700</v>
      </c>
      <c r="AX63" s="1"/>
      <c r="AY63" s="1"/>
      <c r="BT63" s="56">
        <f t="shared" si="33"/>
        <v>-1481825.989699997</v>
      </c>
      <c r="BU63" s="158">
        <f>O292</f>
        <v>26258927.342499997</v>
      </c>
      <c r="BV63" s="128"/>
      <c r="BW63" s="129"/>
      <c r="BX63" s="129" t="str">
        <f>F61</f>
        <v>1BR-10</v>
      </c>
      <c r="BY63" s="130">
        <f>D61</f>
        <v>10</v>
      </c>
      <c r="BZ63" s="131">
        <f t="shared" si="53"/>
        <v>74</v>
      </c>
      <c r="CA63" s="131">
        <f t="shared" si="53"/>
        <v>63</v>
      </c>
      <c r="CB63" s="132">
        <f>O61</f>
        <v>25329920.875800002</v>
      </c>
      <c r="CC63" s="132">
        <f t="shared" si="54"/>
        <v>1466861000</v>
      </c>
      <c r="CD63" s="132">
        <f t="shared" si="54"/>
        <v>1653387000</v>
      </c>
      <c r="CE63" s="132">
        <f t="shared" si="54"/>
        <v>1755364000</v>
      </c>
      <c r="CF63" s="132">
        <f t="shared" si="54"/>
        <v>1863631000</v>
      </c>
      <c r="CG63" s="132">
        <f>AN61</f>
        <v>1978576000</v>
      </c>
      <c r="CT63" s="61">
        <f t="shared" si="40"/>
        <v>2398760100</v>
      </c>
      <c r="CU63" s="45">
        <f t="shared" si="41"/>
        <v>26652890</v>
      </c>
      <c r="CX63" s="56">
        <f t="shared" si="42"/>
        <v>2131513200</v>
      </c>
      <c r="CY63" s="45">
        <f t="shared" si="43"/>
        <v>35525220</v>
      </c>
      <c r="CZ63" s="51">
        <f t="shared" si="44"/>
        <v>59208700</v>
      </c>
    </row>
    <row r="64" spans="1:104" x14ac:dyDescent="0.2">
      <c r="A64" s="3">
        <f t="shared" si="45"/>
        <v>25</v>
      </c>
      <c r="B64" s="111">
        <v>7</v>
      </c>
      <c r="C64" s="112" t="s">
        <v>141</v>
      </c>
      <c r="D64" s="140">
        <v>20</v>
      </c>
      <c r="E64" s="114"/>
      <c r="F64" s="42" t="s">
        <v>69</v>
      </c>
      <c r="G64" s="115">
        <f t="shared" si="4"/>
        <v>60</v>
      </c>
      <c r="H64" s="115">
        <f t="shared" si="5"/>
        <v>51</v>
      </c>
      <c r="I64" s="116">
        <f t="shared" si="6"/>
        <v>26966806</v>
      </c>
      <c r="J64" s="116">
        <f t="shared" si="7"/>
        <v>2</v>
      </c>
      <c r="K64" s="117">
        <f t="shared" si="8"/>
        <v>0.93</v>
      </c>
      <c r="L64" s="155">
        <f t="shared" si="52"/>
        <v>1.01</v>
      </c>
      <c r="M64" s="119">
        <f t="shared" si="10"/>
        <v>21166819.673561409</v>
      </c>
      <c r="N64" s="119">
        <f t="shared" si="11"/>
        <v>23858387.72623127</v>
      </c>
      <c r="O64" s="119">
        <f t="shared" si="12"/>
        <v>25329920.875800002</v>
      </c>
      <c r="P64" s="119">
        <f t="shared" si="13"/>
        <v>26892214.970120206</v>
      </c>
      <c r="Q64" s="120">
        <f t="shared" si="14"/>
        <v>25329920.875800002</v>
      </c>
      <c r="R64" s="119">
        <f t="shared" si="14"/>
        <v>26892214.970120206</v>
      </c>
      <c r="S64" s="119">
        <f t="shared" si="15"/>
        <v>28550867.945666909</v>
      </c>
      <c r="T64" s="119"/>
      <c r="U64" s="119">
        <f t="shared" si="16"/>
        <v>1079507803.3516319</v>
      </c>
      <c r="V64" s="119">
        <f t="shared" si="17"/>
        <v>1216777774.0377948</v>
      </c>
      <c r="W64" s="119">
        <f t="shared" si="18"/>
        <v>1291825964.6658001</v>
      </c>
      <c r="X64" s="120">
        <f t="shared" si="19"/>
        <v>1371502963.4761305</v>
      </c>
      <c r="Y64" s="120">
        <f t="shared" si="20"/>
        <v>1291825964.6658001</v>
      </c>
      <c r="Z64" s="119">
        <f t="shared" si="21"/>
        <v>1371502963.4761305</v>
      </c>
      <c r="AA64" s="119">
        <f t="shared" si="22"/>
        <v>1456094265.2290125</v>
      </c>
      <c r="AB64" s="119"/>
      <c r="AC64" s="34" t="str">
        <f t="shared" si="23"/>
        <v>BERTAHAP</v>
      </c>
      <c r="AD64" s="121">
        <f t="shared" si="24"/>
        <v>0</v>
      </c>
      <c r="AE64" s="122">
        <v>2</v>
      </c>
      <c r="AF64" s="123"/>
      <c r="AG64" s="119" t="str">
        <f t="shared" si="25"/>
        <v>KR</v>
      </c>
      <c r="AH64" s="123">
        <f t="shared" si="26"/>
        <v>1187459000</v>
      </c>
      <c r="AI64" s="123">
        <f t="shared" si="26"/>
        <v>1338456000</v>
      </c>
      <c r="AJ64" s="123">
        <f t="shared" si="26"/>
        <v>1421009000</v>
      </c>
      <c r="AK64" s="124">
        <f t="shared" si="26"/>
        <v>1508654000</v>
      </c>
      <c r="AL64" s="124">
        <f t="shared" si="26"/>
        <v>1421009000</v>
      </c>
      <c r="AM64" s="123">
        <f t="shared" si="26"/>
        <v>1508654000</v>
      </c>
      <c r="AN64" s="123">
        <f t="shared" si="26"/>
        <v>1601704000</v>
      </c>
      <c r="AO64" s="54">
        <f t="shared" si="46"/>
        <v>1506270000</v>
      </c>
      <c r="AP64" s="44">
        <f t="shared" si="46"/>
        <v>1599174000</v>
      </c>
      <c r="AQ64" s="61">
        <f t="shared" si="27"/>
        <v>1355643000</v>
      </c>
      <c r="AR64" s="61">
        <f t="shared" si="28"/>
        <v>22594050</v>
      </c>
      <c r="AS64" s="125">
        <f t="shared" si="29"/>
        <v>28287262.5</v>
      </c>
      <c r="AT64" s="126">
        <f t="shared" si="30"/>
        <v>15991740</v>
      </c>
      <c r="AU64" s="5">
        <f t="shared" si="31"/>
        <v>22594050</v>
      </c>
      <c r="AV64" s="5">
        <f t="shared" si="32"/>
        <v>35525225</v>
      </c>
      <c r="AX64" s="1"/>
      <c r="AY64" s="1"/>
      <c r="BT64" s="56">
        <f t="shared" si="33"/>
        <v>-1481825.989699997</v>
      </c>
      <c r="BU64" s="159">
        <f>O297</f>
        <v>25706107.819499999</v>
      </c>
      <c r="BV64" s="128"/>
      <c r="BW64" s="129"/>
      <c r="BX64" s="129" t="str">
        <f>F64</f>
        <v>1BR-20</v>
      </c>
      <c r="BY64" s="130">
        <f>D64</f>
        <v>20</v>
      </c>
      <c r="BZ64" s="131">
        <f>G64</f>
        <v>60</v>
      </c>
      <c r="CA64" s="131">
        <f>H64</f>
        <v>51</v>
      </c>
      <c r="CB64" s="132">
        <f>O64</f>
        <v>25329920.875800002</v>
      </c>
      <c r="CC64" s="132">
        <f>AH64</f>
        <v>1187459000</v>
      </c>
      <c r="CD64" s="132">
        <f>AI64</f>
        <v>1338456000</v>
      </c>
      <c r="CE64" s="132">
        <f>AJ64</f>
        <v>1421009000</v>
      </c>
      <c r="CF64" s="132">
        <f>AK64</f>
        <v>1508654000</v>
      </c>
      <c r="CG64" s="132">
        <f>AN64</f>
        <v>1601704000</v>
      </c>
      <c r="CT64" s="61">
        <f t="shared" si="40"/>
        <v>1439256600</v>
      </c>
      <c r="CU64" s="45">
        <f t="shared" si="41"/>
        <v>15991740</v>
      </c>
      <c r="CX64" s="56">
        <f t="shared" si="42"/>
        <v>1278908100</v>
      </c>
      <c r="CY64" s="45">
        <f t="shared" si="43"/>
        <v>21315135</v>
      </c>
      <c r="CZ64" s="51">
        <f t="shared" si="44"/>
        <v>35525225</v>
      </c>
    </row>
    <row r="65" spans="1:104" x14ac:dyDescent="0.2">
      <c r="A65" s="3">
        <f t="shared" si="45"/>
        <v>26</v>
      </c>
      <c r="B65" s="111">
        <v>8</v>
      </c>
      <c r="C65" s="112" t="s">
        <v>141</v>
      </c>
      <c r="D65" s="140">
        <v>22</v>
      </c>
      <c r="E65" s="114"/>
      <c r="F65" s="42" t="s">
        <v>88</v>
      </c>
      <c r="G65" s="115">
        <f t="shared" si="4"/>
        <v>81</v>
      </c>
      <c r="H65" s="115">
        <f t="shared" si="5"/>
        <v>70</v>
      </c>
      <c r="I65" s="116">
        <f t="shared" si="6"/>
        <v>26966806</v>
      </c>
      <c r="J65" s="116">
        <f t="shared" si="7"/>
        <v>4</v>
      </c>
      <c r="K65" s="117">
        <f t="shared" si="8"/>
        <v>0.97</v>
      </c>
      <c r="L65" s="155">
        <f t="shared" si="52"/>
        <v>1.01</v>
      </c>
      <c r="M65" s="119">
        <f t="shared" si="10"/>
        <v>22077220.519736089</v>
      </c>
      <c r="N65" s="119">
        <f t="shared" si="11"/>
        <v>24884554.94026272</v>
      </c>
      <c r="O65" s="119">
        <f t="shared" si="12"/>
        <v>26419379.838199999</v>
      </c>
      <c r="P65" s="119">
        <f t="shared" si="13"/>
        <v>28048869.3774372</v>
      </c>
      <c r="Q65" s="120">
        <f t="shared" si="14"/>
        <v>26419379.838199999</v>
      </c>
      <c r="R65" s="119">
        <f t="shared" si="14"/>
        <v>28048869.3774372</v>
      </c>
      <c r="S65" s="119">
        <f t="shared" si="15"/>
        <v>29778862.265910644</v>
      </c>
      <c r="T65" s="119"/>
      <c r="U65" s="119">
        <f t="shared" si="16"/>
        <v>1545405436.3815262</v>
      </c>
      <c r="V65" s="119">
        <f t="shared" si="17"/>
        <v>1741918845.8183904</v>
      </c>
      <c r="W65" s="119">
        <f t="shared" si="18"/>
        <v>1849356588.674</v>
      </c>
      <c r="X65" s="120">
        <f t="shared" si="19"/>
        <v>1963420856.420604</v>
      </c>
      <c r="Y65" s="120">
        <f t="shared" si="20"/>
        <v>1849356588.674</v>
      </c>
      <c r="Z65" s="119">
        <f t="shared" si="21"/>
        <v>1963420856.420604</v>
      </c>
      <c r="AA65" s="119">
        <f t="shared" si="22"/>
        <v>2084520358.613745</v>
      </c>
      <c r="AB65" s="119"/>
      <c r="AC65" s="34" t="str">
        <f t="shared" si="23"/>
        <v>BERTAHAP</v>
      </c>
      <c r="AD65" s="121">
        <f t="shared" si="24"/>
        <v>0</v>
      </c>
      <c r="AE65" s="122">
        <v>2</v>
      </c>
      <c r="AF65" s="123"/>
      <c r="AG65" s="119" t="str">
        <f t="shared" si="25"/>
        <v>KR</v>
      </c>
      <c r="AH65" s="123">
        <f t="shared" si="26"/>
        <v>1699946000</v>
      </c>
      <c r="AI65" s="123">
        <f t="shared" si="26"/>
        <v>1916111000</v>
      </c>
      <c r="AJ65" s="123">
        <f t="shared" si="26"/>
        <v>2034293000</v>
      </c>
      <c r="AK65" s="124">
        <f t="shared" si="26"/>
        <v>2159763000</v>
      </c>
      <c r="AL65" s="124">
        <f t="shared" si="26"/>
        <v>2034293000</v>
      </c>
      <c r="AM65" s="123">
        <f t="shared" si="26"/>
        <v>2159763000</v>
      </c>
      <c r="AN65" s="123">
        <f t="shared" si="26"/>
        <v>2292973000</v>
      </c>
      <c r="AO65" s="54">
        <f t="shared" si="46"/>
        <v>2156351000</v>
      </c>
      <c r="AP65" s="44">
        <f t="shared" si="46"/>
        <v>2289349000</v>
      </c>
      <c r="AQ65" s="61">
        <f t="shared" si="27"/>
        <v>1940715900</v>
      </c>
      <c r="AR65" s="61">
        <f t="shared" si="28"/>
        <v>32345265</v>
      </c>
      <c r="AS65" s="125">
        <f t="shared" si="29"/>
        <v>40495556.25</v>
      </c>
      <c r="AT65" s="126">
        <f t="shared" si="30"/>
        <v>22893490</v>
      </c>
      <c r="AU65" s="5">
        <f t="shared" si="31"/>
        <v>32345265</v>
      </c>
      <c r="AV65" s="5">
        <f t="shared" si="32"/>
        <v>50857325</v>
      </c>
      <c r="AX65" s="1"/>
      <c r="AY65" s="1"/>
      <c r="BT65" s="56">
        <f t="shared" si="33"/>
        <v>-392367.02730000019</v>
      </c>
      <c r="BU65" s="160">
        <f>O298</f>
        <v>26811746.865499999</v>
      </c>
      <c r="BV65" s="128">
        <v>8</v>
      </c>
      <c r="BW65" s="129" t="s">
        <v>145</v>
      </c>
      <c r="BX65" s="129" t="str">
        <f>F103</f>
        <v>1BR-12</v>
      </c>
      <c r="BY65" s="130">
        <f>D103</f>
        <v>12</v>
      </c>
      <c r="BZ65" s="131">
        <f t="shared" ref="BZ65:CA68" si="55">G103</f>
        <v>67</v>
      </c>
      <c r="CA65" s="131">
        <f t="shared" si="55"/>
        <v>57</v>
      </c>
      <c r="CB65" s="132">
        <f>O103</f>
        <v>25329920.875800002</v>
      </c>
      <c r="CC65" s="132">
        <f t="shared" ref="CC65:CF68" si="56">AH103</f>
        <v>1327160000</v>
      </c>
      <c r="CD65" s="132">
        <f t="shared" si="56"/>
        <v>1495921000</v>
      </c>
      <c r="CE65" s="132">
        <f t="shared" si="56"/>
        <v>1588187000</v>
      </c>
      <c r="CF65" s="132">
        <f t="shared" si="56"/>
        <v>1686142000</v>
      </c>
      <c r="CG65" s="132">
        <f>AN103</f>
        <v>1790140000</v>
      </c>
      <c r="CH65" s="1">
        <v>8</v>
      </c>
      <c r="CT65" s="61">
        <f t="shared" si="40"/>
        <v>2060414100</v>
      </c>
      <c r="CU65" s="45">
        <f t="shared" si="41"/>
        <v>22893490</v>
      </c>
      <c r="CX65" s="56">
        <f t="shared" si="42"/>
        <v>1830863700</v>
      </c>
      <c r="CY65" s="45">
        <f t="shared" si="43"/>
        <v>30514395</v>
      </c>
      <c r="CZ65" s="51">
        <f t="shared" si="44"/>
        <v>50857325</v>
      </c>
    </row>
    <row r="66" spans="1:104" x14ac:dyDescent="0.2">
      <c r="A66" s="3">
        <f t="shared" si="45"/>
        <v>27</v>
      </c>
      <c r="B66" s="111">
        <v>1</v>
      </c>
      <c r="C66" s="112" t="s">
        <v>146</v>
      </c>
      <c r="D66" s="113" t="s">
        <v>23</v>
      </c>
      <c r="E66" s="114"/>
      <c r="F66" s="42" t="s">
        <v>38</v>
      </c>
      <c r="G66" s="115">
        <f t="shared" si="4"/>
        <v>113</v>
      </c>
      <c r="H66" s="115">
        <f t="shared" si="5"/>
        <v>101</v>
      </c>
      <c r="I66" s="116">
        <f t="shared" si="6"/>
        <v>26966806</v>
      </c>
      <c r="J66" s="116">
        <f t="shared" si="7"/>
        <v>6</v>
      </c>
      <c r="K66" s="117">
        <f t="shared" si="8"/>
        <v>0.95</v>
      </c>
      <c r="L66" s="118">
        <f t="shared" ref="L66:L73" si="57">SUMIF($AN$4:$AN$22,D66,$AS$4:$AS$22)</f>
        <v>1</v>
      </c>
      <c r="M66" s="119">
        <f t="shared" si="10"/>
        <v>21407940.689751234</v>
      </c>
      <c r="N66" s="119">
        <f t="shared" si="11"/>
        <v>24130169.636878211</v>
      </c>
      <c r="O66" s="119">
        <f t="shared" si="12"/>
        <v>25618465.699999999</v>
      </c>
      <c r="P66" s="119">
        <f t="shared" si="13"/>
        <v>27198556.607701685</v>
      </c>
      <c r="Q66" s="120">
        <f t="shared" si="14"/>
        <v>25618465.699999999</v>
      </c>
      <c r="R66" s="119">
        <f t="shared" si="14"/>
        <v>27198556.607701685</v>
      </c>
      <c r="S66" s="119">
        <f t="shared" si="15"/>
        <v>28876104.065137401</v>
      </c>
      <c r="T66" s="119"/>
      <c r="U66" s="119">
        <f t="shared" si="16"/>
        <v>2162202009.6648746</v>
      </c>
      <c r="V66" s="119">
        <f t="shared" si="17"/>
        <v>2437147133.3246994</v>
      </c>
      <c r="W66" s="119">
        <f t="shared" si="18"/>
        <v>2587465035.6999998</v>
      </c>
      <c r="X66" s="120">
        <f t="shared" si="19"/>
        <v>2747054217.3778701</v>
      </c>
      <c r="Y66" s="120">
        <f t="shared" si="20"/>
        <v>2587465035.6999998</v>
      </c>
      <c r="Z66" s="119">
        <f t="shared" si="21"/>
        <v>2747054217.3778701</v>
      </c>
      <c r="AA66" s="119">
        <f t="shared" si="22"/>
        <v>2916486510.5788774</v>
      </c>
      <c r="AB66" s="119"/>
      <c r="AC66" s="34" t="str">
        <f t="shared" si="23"/>
        <v>BERTAHAP</v>
      </c>
      <c r="AD66" s="121">
        <f t="shared" si="24"/>
        <v>0</v>
      </c>
      <c r="AE66" s="122">
        <v>2</v>
      </c>
      <c r="AF66" s="123"/>
      <c r="AG66" s="119" t="str">
        <f t="shared" si="25"/>
        <v>KR</v>
      </c>
      <c r="AH66" s="123">
        <f t="shared" si="26"/>
        <v>2378423000</v>
      </c>
      <c r="AI66" s="123">
        <f t="shared" si="26"/>
        <v>2680862000</v>
      </c>
      <c r="AJ66" s="123">
        <f t="shared" si="26"/>
        <v>2846212000</v>
      </c>
      <c r="AK66" s="124">
        <f t="shared" si="26"/>
        <v>3021760000</v>
      </c>
      <c r="AL66" s="124">
        <f t="shared" si="26"/>
        <v>2846212000</v>
      </c>
      <c r="AM66" s="123">
        <f t="shared" si="26"/>
        <v>3021760000</v>
      </c>
      <c r="AN66" s="123">
        <f t="shared" si="26"/>
        <v>3208136000</v>
      </c>
      <c r="AO66" s="54">
        <f t="shared" si="46"/>
        <v>3016985000</v>
      </c>
      <c r="AP66" s="44">
        <f t="shared" si="46"/>
        <v>3203066000</v>
      </c>
      <c r="AQ66" s="61">
        <f t="shared" si="27"/>
        <v>2715286500</v>
      </c>
      <c r="AR66" s="61">
        <f t="shared" si="28"/>
        <v>45254775</v>
      </c>
      <c r="AS66" s="125">
        <f t="shared" si="29"/>
        <v>56658000</v>
      </c>
      <c r="AT66" s="126">
        <f t="shared" si="30"/>
        <v>32030660</v>
      </c>
      <c r="AU66" s="5">
        <f t="shared" si="31"/>
        <v>45254775</v>
      </c>
      <c r="AV66" s="5">
        <f t="shared" si="32"/>
        <v>71155300</v>
      </c>
      <c r="AX66" s="1"/>
      <c r="AY66" s="1"/>
      <c r="BT66" s="56">
        <f t="shared" si="33"/>
        <v>-1193281.1655000001</v>
      </c>
      <c r="BU66" s="62"/>
      <c r="BV66" s="128"/>
      <c r="BW66" s="148"/>
      <c r="BX66" s="129" t="str">
        <f>F104</f>
        <v>1BR-16</v>
      </c>
      <c r="BY66" s="130">
        <f>D104</f>
        <v>16</v>
      </c>
      <c r="BZ66" s="131">
        <f t="shared" si="55"/>
        <v>71</v>
      </c>
      <c r="CA66" s="131">
        <f t="shared" si="55"/>
        <v>63</v>
      </c>
      <c r="CB66" s="132">
        <f>O104</f>
        <v>25329920.875800002</v>
      </c>
      <c r="CC66" s="132">
        <f t="shared" si="56"/>
        <v>1466861000</v>
      </c>
      <c r="CD66" s="132">
        <f t="shared" si="56"/>
        <v>1653387000</v>
      </c>
      <c r="CE66" s="132">
        <f t="shared" si="56"/>
        <v>1755364000</v>
      </c>
      <c r="CF66" s="132">
        <f t="shared" si="56"/>
        <v>1863631000</v>
      </c>
      <c r="CG66" s="132">
        <f>AN104</f>
        <v>1978576000</v>
      </c>
      <c r="CT66" s="61">
        <f t="shared" si="40"/>
        <v>2882759400</v>
      </c>
      <c r="CU66" s="45">
        <f t="shared" si="41"/>
        <v>32030660</v>
      </c>
      <c r="CX66" s="56">
        <f t="shared" si="42"/>
        <v>2561590800</v>
      </c>
      <c r="CY66" s="45">
        <f t="shared" si="43"/>
        <v>42693180</v>
      </c>
      <c r="CZ66" s="51">
        <f t="shared" si="44"/>
        <v>71155300</v>
      </c>
    </row>
    <row r="67" spans="1:104" x14ac:dyDescent="0.2">
      <c r="A67" s="3">
        <f t="shared" si="45"/>
        <v>28</v>
      </c>
      <c r="B67" s="111">
        <v>2</v>
      </c>
      <c r="C67" s="112" t="s">
        <v>146</v>
      </c>
      <c r="D67" s="113" t="s">
        <v>34</v>
      </c>
      <c r="E67" s="114"/>
      <c r="F67" s="42" t="s">
        <v>41</v>
      </c>
      <c r="G67" s="115">
        <f t="shared" si="4"/>
        <v>78</v>
      </c>
      <c r="H67" s="115">
        <f t="shared" si="5"/>
        <v>66</v>
      </c>
      <c r="I67" s="116">
        <f t="shared" si="6"/>
        <v>26966806</v>
      </c>
      <c r="J67" s="116">
        <f t="shared" si="7"/>
        <v>2</v>
      </c>
      <c r="K67" s="117">
        <f t="shared" si="8"/>
        <v>0.93</v>
      </c>
      <c r="L67" s="118">
        <f t="shared" si="57"/>
        <v>1</v>
      </c>
      <c r="M67" s="119">
        <f t="shared" si="10"/>
        <v>20957247.201545946</v>
      </c>
      <c r="N67" s="119">
        <f t="shared" si="11"/>
        <v>23622166.065575514</v>
      </c>
      <c r="O67" s="119">
        <f t="shared" si="12"/>
        <v>25079129.580000002</v>
      </c>
      <c r="P67" s="119">
        <f t="shared" si="13"/>
        <v>26625955.415960599</v>
      </c>
      <c r="Q67" s="120">
        <f t="shared" si="14"/>
        <v>25079129.580000002</v>
      </c>
      <c r="R67" s="119">
        <f t="shared" si="14"/>
        <v>26625955.415960599</v>
      </c>
      <c r="S67" s="119">
        <f t="shared" si="15"/>
        <v>28268186.084818721</v>
      </c>
      <c r="T67" s="119"/>
      <c r="U67" s="119">
        <f t="shared" si="16"/>
        <v>1383178315.3020325</v>
      </c>
      <c r="V67" s="119">
        <f t="shared" si="17"/>
        <v>1559062960.3279839</v>
      </c>
      <c r="W67" s="119">
        <f t="shared" si="18"/>
        <v>1655222552.2800002</v>
      </c>
      <c r="X67" s="120">
        <f t="shared" si="19"/>
        <v>1757313057.4533994</v>
      </c>
      <c r="Y67" s="120">
        <f t="shared" si="20"/>
        <v>1655222552.2800002</v>
      </c>
      <c r="Z67" s="119">
        <f t="shared" si="21"/>
        <v>1757313057.4533994</v>
      </c>
      <c r="AA67" s="119">
        <f t="shared" si="22"/>
        <v>1865700281.5980356</v>
      </c>
      <c r="AB67" s="119"/>
      <c r="AC67" s="34" t="str">
        <f t="shared" si="23"/>
        <v>BERTAHAP</v>
      </c>
      <c r="AD67" s="121">
        <f t="shared" si="24"/>
        <v>0</v>
      </c>
      <c r="AE67" s="122">
        <v>2</v>
      </c>
      <c r="AF67" s="123"/>
      <c r="AG67" s="119" t="str">
        <f t="shared" si="25"/>
        <v>KR</v>
      </c>
      <c r="AH67" s="123">
        <f t="shared" si="26"/>
        <v>1521497000</v>
      </c>
      <c r="AI67" s="123">
        <f t="shared" si="26"/>
        <v>1714970000</v>
      </c>
      <c r="AJ67" s="123">
        <f t="shared" si="26"/>
        <v>1820745000</v>
      </c>
      <c r="AK67" s="124">
        <f t="shared" si="26"/>
        <v>1933045000</v>
      </c>
      <c r="AL67" s="124">
        <f t="shared" si="26"/>
        <v>1820745000</v>
      </c>
      <c r="AM67" s="123">
        <f t="shared" si="26"/>
        <v>1933045000</v>
      </c>
      <c r="AN67" s="123">
        <f t="shared" si="26"/>
        <v>2052271000</v>
      </c>
      <c r="AO67" s="54">
        <f t="shared" si="46"/>
        <v>1929990000</v>
      </c>
      <c r="AP67" s="44">
        <f t="shared" si="46"/>
        <v>2049028000</v>
      </c>
      <c r="AQ67" s="61">
        <f t="shared" si="27"/>
        <v>1736991000</v>
      </c>
      <c r="AR67" s="61">
        <f t="shared" si="28"/>
        <v>28949850</v>
      </c>
      <c r="AS67" s="125">
        <f t="shared" si="29"/>
        <v>36244593.75</v>
      </c>
      <c r="AT67" s="126">
        <f t="shared" si="30"/>
        <v>20490280</v>
      </c>
      <c r="AU67" s="5">
        <f t="shared" si="31"/>
        <v>28949850</v>
      </c>
      <c r="AV67" s="5">
        <f t="shared" si="32"/>
        <v>45518625</v>
      </c>
      <c r="AX67" s="1"/>
      <c r="AY67" s="1"/>
      <c r="BT67" s="56">
        <f t="shared" si="33"/>
        <v>-1732617.2854999974</v>
      </c>
      <c r="BU67" s="62"/>
      <c r="BV67" s="128"/>
      <c r="BW67" s="129"/>
      <c r="BX67" s="129" t="str">
        <f>F105</f>
        <v>2BR-18</v>
      </c>
      <c r="BY67" s="130">
        <f>D105</f>
        <v>18</v>
      </c>
      <c r="BZ67" s="131">
        <f t="shared" si="55"/>
        <v>97</v>
      </c>
      <c r="CA67" s="131">
        <f t="shared" si="55"/>
        <v>85</v>
      </c>
      <c r="CB67" s="132">
        <f>O105</f>
        <v>25329920.875800002</v>
      </c>
      <c r="CC67" s="132">
        <f t="shared" si="56"/>
        <v>1979098000</v>
      </c>
      <c r="CD67" s="132">
        <f t="shared" si="56"/>
        <v>2230760000</v>
      </c>
      <c r="CE67" s="132">
        <f t="shared" si="56"/>
        <v>2368348000</v>
      </c>
      <c r="CF67" s="132">
        <f t="shared" si="56"/>
        <v>2514423000</v>
      </c>
      <c r="CG67" s="132">
        <f>AN105</f>
        <v>2669507000</v>
      </c>
      <c r="CT67" s="61">
        <f t="shared" si="40"/>
        <v>1844125200</v>
      </c>
      <c r="CU67" s="45">
        <f t="shared" si="41"/>
        <v>20490280</v>
      </c>
      <c r="CX67" s="56">
        <f t="shared" si="42"/>
        <v>1638670500</v>
      </c>
      <c r="CY67" s="45">
        <f t="shared" si="43"/>
        <v>27311175</v>
      </c>
      <c r="CZ67" s="51">
        <f t="shared" si="44"/>
        <v>45518625</v>
      </c>
    </row>
    <row r="68" spans="1:104" x14ac:dyDescent="0.2">
      <c r="A68" s="3">
        <f t="shared" si="45"/>
        <v>29</v>
      </c>
      <c r="B68" s="111">
        <v>3</v>
      </c>
      <c r="C68" s="112" t="s">
        <v>146</v>
      </c>
      <c r="D68" s="113" t="s">
        <v>40</v>
      </c>
      <c r="E68" s="114"/>
      <c r="F68" s="42" t="s">
        <v>44</v>
      </c>
      <c r="G68" s="115">
        <f t="shared" si="4"/>
        <v>60</v>
      </c>
      <c r="H68" s="115">
        <f t="shared" si="5"/>
        <v>52</v>
      </c>
      <c r="I68" s="116">
        <f t="shared" si="6"/>
        <v>26966806</v>
      </c>
      <c r="J68" s="116">
        <f t="shared" si="7"/>
        <v>2</v>
      </c>
      <c r="K68" s="117">
        <f t="shared" si="8"/>
        <v>0.93</v>
      </c>
      <c r="L68" s="118">
        <f t="shared" si="57"/>
        <v>1</v>
      </c>
      <c r="M68" s="119">
        <f t="shared" si="10"/>
        <v>20957247.201545946</v>
      </c>
      <c r="N68" s="119">
        <f t="shared" si="11"/>
        <v>23622166.065575514</v>
      </c>
      <c r="O68" s="119">
        <f t="shared" si="12"/>
        <v>25079129.580000002</v>
      </c>
      <c r="P68" s="119">
        <f t="shared" si="13"/>
        <v>26625955.415960599</v>
      </c>
      <c r="Q68" s="120">
        <f t="shared" si="14"/>
        <v>25079129.580000002</v>
      </c>
      <c r="R68" s="119">
        <f t="shared" si="14"/>
        <v>26625955.415960599</v>
      </c>
      <c r="S68" s="119">
        <f t="shared" si="15"/>
        <v>28268186.084818721</v>
      </c>
      <c r="T68" s="119"/>
      <c r="U68" s="119">
        <f t="shared" si="16"/>
        <v>1089776854.4803891</v>
      </c>
      <c r="V68" s="119">
        <f t="shared" si="17"/>
        <v>1228352635.4099267</v>
      </c>
      <c r="W68" s="119">
        <f t="shared" si="18"/>
        <v>1304114738.1600001</v>
      </c>
      <c r="X68" s="120">
        <f t="shared" si="19"/>
        <v>1384549681.6299512</v>
      </c>
      <c r="Y68" s="120">
        <f t="shared" si="20"/>
        <v>1304114738.1600001</v>
      </c>
      <c r="Z68" s="119">
        <f t="shared" si="21"/>
        <v>1384549681.6299512</v>
      </c>
      <c r="AA68" s="119">
        <f t="shared" si="22"/>
        <v>1469945676.4105735</v>
      </c>
      <c r="AB68" s="119"/>
      <c r="AC68" s="34" t="str">
        <f t="shared" si="23"/>
        <v>BERTAHAP</v>
      </c>
      <c r="AD68" s="121">
        <f t="shared" si="24"/>
        <v>0</v>
      </c>
      <c r="AE68" s="122">
        <v>2</v>
      </c>
      <c r="AF68" s="123"/>
      <c r="AG68" s="119" t="str">
        <f t="shared" si="25"/>
        <v>KR</v>
      </c>
      <c r="AH68" s="123">
        <f t="shared" si="26"/>
        <v>1198755000</v>
      </c>
      <c r="AI68" s="123">
        <f t="shared" si="26"/>
        <v>1351188000</v>
      </c>
      <c r="AJ68" s="123">
        <f t="shared" si="26"/>
        <v>1434527000</v>
      </c>
      <c r="AK68" s="124">
        <f t="shared" si="26"/>
        <v>1523005000</v>
      </c>
      <c r="AL68" s="124">
        <f t="shared" si="26"/>
        <v>1434527000</v>
      </c>
      <c r="AM68" s="123">
        <f t="shared" si="26"/>
        <v>1523005000</v>
      </c>
      <c r="AN68" s="123">
        <f t="shared" si="26"/>
        <v>1616941000</v>
      </c>
      <c r="AO68" s="54">
        <f t="shared" si="46"/>
        <v>1520599000</v>
      </c>
      <c r="AP68" s="44">
        <f t="shared" si="46"/>
        <v>1614386000</v>
      </c>
      <c r="AQ68" s="61">
        <f t="shared" si="27"/>
        <v>1368539100</v>
      </c>
      <c r="AR68" s="61">
        <f t="shared" si="28"/>
        <v>22808985</v>
      </c>
      <c r="AS68" s="125">
        <f t="shared" si="29"/>
        <v>28556343.75</v>
      </c>
      <c r="AT68" s="126">
        <f t="shared" si="30"/>
        <v>16143860</v>
      </c>
      <c r="AU68" s="5">
        <f t="shared" si="31"/>
        <v>22808985</v>
      </c>
      <c r="AV68" s="5">
        <f t="shared" si="32"/>
        <v>35863175</v>
      </c>
      <c r="AX68" s="1"/>
      <c r="AY68" s="1"/>
      <c r="BT68" s="56">
        <f t="shared" si="33"/>
        <v>-1732617.2854999974</v>
      </c>
      <c r="BU68" s="62"/>
      <c r="BV68" s="128"/>
      <c r="BW68" s="129"/>
      <c r="BX68" s="129" t="str">
        <f>F106</f>
        <v>1BR-20</v>
      </c>
      <c r="BY68" s="130">
        <f>D106</f>
        <v>20</v>
      </c>
      <c r="BZ68" s="131">
        <f t="shared" si="55"/>
        <v>60</v>
      </c>
      <c r="CA68" s="131">
        <f t="shared" si="55"/>
        <v>51</v>
      </c>
      <c r="CB68" s="132">
        <f>O106</f>
        <v>25329920.875800002</v>
      </c>
      <c r="CC68" s="132">
        <f t="shared" si="56"/>
        <v>1187459000</v>
      </c>
      <c r="CD68" s="132">
        <f t="shared" si="56"/>
        <v>1338456000</v>
      </c>
      <c r="CE68" s="132">
        <f t="shared" si="56"/>
        <v>1421009000</v>
      </c>
      <c r="CF68" s="132">
        <f t="shared" si="56"/>
        <v>1508654000</v>
      </c>
      <c r="CG68" s="132">
        <f>AN106</f>
        <v>1601704000</v>
      </c>
      <c r="CT68" s="61">
        <f t="shared" si="40"/>
        <v>1452947400</v>
      </c>
      <c r="CU68" s="45">
        <f t="shared" si="41"/>
        <v>16143860</v>
      </c>
      <c r="CX68" s="56">
        <f t="shared" si="42"/>
        <v>1291074300</v>
      </c>
      <c r="CY68" s="45">
        <f t="shared" si="43"/>
        <v>21517905</v>
      </c>
      <c r="CZ68" s="51">
        <f t="shared" si="44"/>
        <v>35863175</v>
      </c>
    </row>
    <row r="69" spans="1:104" x14ac:dyDescent="0.2">
      <c r="A69" s="3">
        <f t="shared" si="45"/>
        <v>30</v>
      </c>
      <c r="B69" s="111">
        <v>4</v>
      </c>
      <c r="C69" s="112" t="s">
        <v>146</v>
      </c>
      <c r="D69" s="113">
        <v>10</v>
      </c>
      <c r="E69" s="114"/>
      <c r="F69" s="42" t="s">
        <v>47</v>
      </c>
      <c r="G69" s="115">
        <f t="shared" si="4"/>
        <v>74</v>
      </c>
      <c r="H69" s="115">
        <f t="shared" si="5"/>
        <v>63</v>
      </c>
      <c r="I69" s="116">
        <f t="shared" si="6"/>
        <v>26966806</v>
      </c>
      <c r="J69" s="116">
        <f t="shared" si="7"/>
        <v>2</v>
      </c>
      <c r="K69" s="117">
        <f t="shared" si="8"/>
        <v>0.93</v>
      </c>
      <c r="L69" s="118">
        <f t="shared" si="57"/>
        <v>1</v>
      </c>
      <c r="M69" s="119">
        <f t="shared" si="10"/>
        <v>20957247.201545946</v>
      </c>
      <c r="N69" s="119">
        <f t="shared" si="11"/>
        <v>23622166.065575514</v>
      </c>
      <c r="O69" s="119">
        <f t="shared" si="12"/>
        <v>25079129.580000002</v>
      </c>
      <c r="P69" s="119">
        <f t="shared" si="13"/>
        <v>26625955.415960599</v>
      </c>
      <c r="Q69" s="120">
        <f t="shared" si="14"/>
        <v>25079129.580000002</v>
      </c>
      <c r="R69" s="119">
        <f t="shared" si="14"/>
        <v>26625955.415960599</v>
      </c>
      <c r="S69" s="119">
        <f t="shared" si="15"/>
        <v>28268186.084818721</v>
      </c>
      <c r="T69" s="119"/>
      <c r="U69" s="119">
        <f t="shared" si="16"/>
        <v>1320306573.6973946</v>
      </c>
      <c r="V69" s="119">
        <f t="shared" si="17"/>
        <v>1488196462.1312573</v>
      </c>
      <c r="W69" s="119">
        <f t="shared" si="18"/>
        <v>1579985163.5400002</v>
      </c>
      <c r="X69" s="120">
        <f t="shared" si="19"/>
        <v>1677435191.2055178</v>
      </c>
      <c r="Y69" s="120">
        <f t="shared" si="20"/>
        <v>1579985163.5400002</v>
      </c>
      <c r="Z69" s="119">
        <f t="shared" si="21"/>
        <v>1677435191.2055178</v>
      </c>
      <c r="AA69" s="119">
        <f t="shared" si="22"/>
        <v>1780895723.3435793</v>
      </c>
      <c r="AB69" s="119"/>
      <c r="AC69" s="34" t="str">
        <f t="shared" si="23"/>
        <v>BERTAHAP</v>
      </c>
      <c r="AD69" s="121">
        <f t="shared" si="24"/>
        <v>0</v>
      </c>
      <c r="AE69" s="122">
        <v>2</v>
      </c>
      <c r="AF69" s="123"/>
      <c r="AG69" s="119" t="str">
        <f t="shared" si="25"/>
        <v>KR</v>
      </c>
      <c r="AH69" s="123">
        <f t="shared" si="26"/>
        <v>1452338000</v>
      </c>
      <c r="AI69" s="123">
        <f t="shared" si="26"/>
        <v>1637017000</v>
      </c>
      <c r="AJ69" s="123">
        <f t="shared" si="26"/>
        <v>1737984000</v>
      </c>
      <c r="AK69" s="124">
        <f t="shared" si="26"/>
        <v>1845179000</v>
      </c>
      <c r="AL69" s="124">
        <f t="shared" si="26"/>
        <v>1737984000</v>
      </c>
      <c r="AM69" s="123">
        <f t="shared" si="26"/>
        <v>1845179000</v>
      </c>
      <c r="AN69" s="123">
        <f t="shared" si="26"/>
        <v>1958986000</v>
      </c>
      <c r="AO69" s="54">
        <f t="shared" si="46"/>
        <v>1842264000</v>
      </c>
      <c r="AP69" s="44">
        <f t="shared" si="46"/>
        <v>1955890000</v>
      </c>
      <c r="AQ69" s="61">
        <f t="shared" si="27"/>
        <v>1658037600</v>
      </c>
      <c r="AR69" s="61">
        <f t="shared" si="28"/>
        <v>27633960</v>
      </c>
      <c r="AS69" s="125">
        <f t="shared" si="29"/>
        <v>34597106.25</v>
      </c>
      <c r="AT69" s="126">
        <f t="shared" si="30"/>
        <v>19558900</v>
      </c>
      <c r="AU69" s="5">
        <f t="shared" si="31"/>
        <v>27633960</v>
      </c>
      <c r="AV69" s="5">
        <f t="shared" si="32"/>
        <v>43449600</v>
      </c>
      <c r="AX69" s="1"/>
      <c r="AY69" s="1"/>
      <c r="BT69" s="56">
        <f t="shared" si="33"/>
        <v>-1732617.2854999974</v>
      </c>
      <c r="BU69" s="62"/>
      <c r="BV69" s="128">
        <v>9</v>
      </c>
      <c r="BW69" s="148" t="s">
        <v>147</v>
      </c>
      <c r="BX69" s="129" t="str">
        <f>F125</f>
        <v>1BR-6</v>
      </c>
      <c r="BY69" s="130" t="str">
        <f>D125</f>
        <v>06</v>
      </c>
      <c r="BZ69" s="131">
        <f>G125</f>
        <v>78</v>
      </c>
      <c r="CA69" s="131">
        <f>H125</f>
        <v>66</v>
      </c>
      <c r="CB69" s="132">
        <f>O125</f>
        <v>25329920.875800002</v>
      </c>
      <c r="CC69" s="132">
        <f>AH125</f>
        <v>1536712000</v>
      </c>
      <c r="CD69" s="132">
        <f>AI125</f>
        <v>1732119000</v>
      </c>
      <c r="CE69" s="132">
        <f>AJ125</f>
        <v>1838953000</v>
      </c>
      <c r="CF69" s="132">
        <f>AK125</f>
        <v>1952375000</v>
      </c>
      <c r="CG69" s="132">
        <f>AN125</f>
        <v>2072794000</v>
      </c>
      <c r="CH69" s="1">
        <v>12</v>
      </c>
      <c r="CT69" s="61">
        <f t="shared" si="40"/>
        <v>1760301000</v>
      </c>
      <c r="CU69" s="45">
        <f t="shared" si="41"/>
        <v>19558900</v>
      </c>
      <c r="CX69" s="56">
        <f t="shared" si="42"/>
        <v>1564185600</v>
      </c>
      <c r="CY69" s="45">
        <f t="shared" si="43"/>
        <v>26069760</v>
      </c>
      <c r="CZ69" s="51">
        <f t="shared" si="44"/>
        <v>43449600</v>
      </c>
    </row>
    <row r="70" spans="1:104" x14ac:dyDescent="0.2">
      <c r="A70" s="3">
        <f t="shared" si="45"/>
        <v>31</v>
      </c>
      <c r="B70" s="111">
        <v>5</v>
      </c>
      <c r="C70" s="112" t="s">
        <v>146</v>
      </c>
      <c r="D70" s="140">
        <v>12</v>
      </c>
      <c r="E70" s="114"/>
      <c r="F70" s="42" t="s">
        <v>49</v>
      </c>
      <c r="G70" s="115">
        <f t="shared" si="4"/>
        <v>67</v>
      </c>
      <c r="H70" s="115">
        <f t="shared" si="5"/>
        <v>57</v>
      </c>
      <c r="I70" s="116">
        <f t="shared" si="6"/>
        <v>26966806</v>
      </c>
      <c r="J70" s="116">
        <f t="shared" si="7"/>
        <v>2</v>
      </c>
      <c r="K70" s="117">
        <f t="shared" si="8"/>
        <v>0.93</v>
      </c>
      <c r="L70" s="118">
        <f t="shared" si="57"/>
        <v>1</v>
      </c>
      <c r="M70" s="119">
        <f t="shared" si="10"/>
        <v>20957247.201545946</v>
      </c>
      <c r="N70" s="119">
        <f t="shared" si="11"/>
        <v>23622166.065575514</v>
      </c>
      <c r="O70" s="119">
        <f t="shared" si="12"/>
        <v>25079129.580000002</v>
      </c>
      <c r="P70" s="119">
        <f t="shared" si="13"/>
        <v>26625955.415960599</v>
      </c>
      <c r="Q70" s="120">
        <f t="shared" si="14"/>
        <v>25079129.580000002</v>
      </c>
      <c r="R70" s="119">
        <f t="shared" si="14"/>
        <v>26625955.415960599</v>
      </c>
      <c r="S70" s="119">
        <f t="shared" si="15"/>
        <v>28268186.084818721</v>
      </c>
      <c r="T70" s="119"/>
      <c r="U70" s="119">
        <f t="shared" si="16"/>
        <v>1194563090.4881189</v>
      </c>
      <c r="V70" s="119">
        <f t="shared" si="17"/>
        <v>1346463465.7378044</v>
      </c>
      <c r="W70" s="119">
        <f t="shared" si="18"/>
        <v>1429510386.0600002</v>
      </c>
      <c r="X70" s="120">
        <f t="shared" si="19"/>
        <v>1517679458.7097542</v>
      </c>
      <c r="Y70" s="120">
        <f t="shared" si="20"/>
        <v>1429510386.0600002</v>
      </c>
      <c r="Z70" s="119">
        <f t="shared" si="21"/>
        <v>1517679458.7097542</v>
      </c>
      <c r="AA70" s="119">
        <f t="shared" si="22"/>
        <v>1611286606.8346672</v>
      </c>
      <c r="AB70" s="119"/>
      <c r="AC70" s="34" t="str">
        <f t="shared" si="23"/>
        <v>BERTAHAP</v>
      </c>
      <c r="AD70" s="121">
        <f t="shared" si="24"/>
        <v>0</v>
      </c>
      <c r="AE70" s="122">
        <v>2</v>
      </c>
      <c r="AF70" s="123"/>
      <c r="AG70" s="119" t="str">
        <f t="shared" si="25"/>
        <v>KR</v>
      </c>
      <c r="AH70" s="123">
        <f t="shared" si="26"/>
        <v>1314020000</v>
      </c>
      <c r="AI70" s="123">
        <f t="shared" si="26"/>
        <v>1481110000</v>
      </c>
      <c r="AJ70" s="123">
        <f t="shared" si="26"/>
        <v>1572462000</v>
      </c>
      <c r="AK70" s="124">
        <f t="shared" si="26"/>
        <v>1669448000</v>
      </c>
      <c r="AL70" s="124">
        <f t="shared" si="26"/>
        <v>1572462000</v>
      </c>
      <c r="AM70" s="123">
        <f t="shared" si="26"/>
        <v>1669448000</v>
      </c>
      <c r="AN70" s="123">
        <f t="shared" si="26"/>
        <v>1772416000</v>
      </c>
      <c r="AO70" s="54">
        <f t="shared" si="46"/>
        <v>1666810000</v>
      </c>
      <c r="AP70" s="44">
        <f t="shared" si="46"/>
        <v>1769615000</v>
      </c>
      <c r="AQ70" s="61">
        <f t="shared" si="27"/>
        <v>1500129000</v>
      </c>
      <c r="AR70" s="61">
        <f t="shared" si="28"/>
        <v>25002150</v>
      </c>
      <c r="AS70" s="125">
        <f t="shared" si="29"/>
        <v>31302150</v>
      </c>
      <c r="AT70" s="126">
        <f t="shared" si="30"/>
        <v>17696150</v>
      </c>
      <c r="AU70" s="5">
        <f t="shared" si="31"/>
        <v>25002150</v>
      </c>
      <c r="AV70" s="5">
        <f t="shared" si="32"/>
        <v>39311550</v>
      </c>
      <c r="AX70" s="1"/>
      <c r="AY70" s="1"/>
      <c r="BT70" s="56">
        <f t="shared" si="33"/>
        <v>-1732617.2854999974</v>
      </c>
      <c r="BU70" s="62"/>
      <c r="BV70" s="128"/>
      <c r="BW70" s="148"/>
      <c r="BX70" s="129" t="str">
        <f>F127</f>
        <v>1BR-10</v>
      </c>
      <c r="BY70" s="130">
        <f>D127</f>
        <v>10</v>
      </c>
      <c r="BZ70" s="131">
        <f t="shared" ref="BZ70:CA74" si="58">G127</f>
        <v>74</v>
      </c>
      <c r="CA70" s="131">
        <f t="shared" si="58"/>
        <v>63</v>
      </c>
      <c r="CB70" s="132">
        <f>O127</f>
        <v>25329920.875800002</v>
      </c>
      <c r="CC70" s="132">
        <f t="shared" ref="CC70:CF74" si="59">AH127</f>
        <v>1466861000</v>
      </c>
      <c r="CD70" s="132">
        <f t="shared" si="59"/>
        <v>1653387000</v>
      </c>
      <c r="CE70" s="132">
        <f t="shared" si="59"/>
        <v>1755364000</v>
      </c>
      <c r="CF70" s="132">
        <f t="shared" si="59"/>
        <v>1863631000</v>
      </c>
      <c r="CG70" s="132">
        <f>AN127</f>
        <v>1978576000</v>
      </c>
      <c r="CT70" s="61">
        <f t="shared" si="40"/>
        <v>1592653500</v>
      </c>
      <c r="CU70" s="45">
        <f t="shared" si="41"/>
        <v>17696150</v>
      </c>
      <c r="CX70" s="56">
        <f t="shared" si="42"/>
        <v>1415215800</v>
      </c>
      <c r="CY70" s="45">
        <f t="shared" si="43"/>
        <v>23586930</v>
      </c>
      <c r="CZ70" s="51">
        <f t="shared" si="44"/>
        <v>39311550</v>
      </c>
    </row>
    <row r="71" spans="1:104" x14ac:dyDescent="0.2">
      <c r="A71" s="3">
        <f t="shared" si="45"/>
        <v>32</v>
      </c>
      <c r="B71" s="111">
        <v>6</v>
      </c>
      <c r="C71" s="112" t="s">
        <v>146</v>
      </c>
      <c r="D71" s="140">
        <v>18</v>
      </c>
      <c r="E71" s="114"/>
      <c r="F71" s="42" t="s">
        <v>53</v>
      </c>
      <c r="G71" s="115">
        <f t="shared" si="4"/>
        <v>97</v>
      </c>
      <c r="H71" s="115">
        <f t="shared" si="5"/>
        <v>85</v>
      </c>
      <c r="I71" s="116">
        <f t="shared" si="6"/>
        <v>26966806</v>
      </c>
      <c r="J71" s="116">
        <f t="shared" si="7"/>
        <v>2</v>
      </c>
      <c r="K71" s="117">
        <f t="shared" si="8"/>
        <v>0.93</v>
      </c>
      <c r="L71" s="118">
        <f t="shared" si="57"/>
        <v>1</v>
      </c>
      <c r="M71" s="119">
        <f t="shared" si="10"/>
        <v>20957247.201545946</v>
      </c>
      <c r="N71" s="119">
        <f t="shared" si="11"/>
        <v>23622166.065575514</v>
      </c>
      <c r="O71" s="119">
        <f t="shared" si="12"/>
        <v>25079129.580000002</v>
      </c>
      <c r="P71" s="119">
        <f t="shared" si="13"/>
        <v>26625955.415960599</v>
      </c>
      <c r="Q71" s="120">
        <f t="shared" si="14"/>
        <v>25079129.580000002</v>
      </c>
      <c r="R71" s="119">
        <f t="shared" si="14"/>
        <v>26625955.415960599</v>
      </c>
      <c r="S71" s="119">
        <f t="shared" si="15"/>
        <v>28268186.084818721</v>
      </c>
      <c r="T71" s="119"/>
      <c r="U71" s="119">
        <f t="shared" si="16"/>
        <v>1781366012.1314054</v>
      </c>
      <c r="V71" s="119">
        <f t="shared" si="17"/>
        <v>2007884115.5739186</v>
      </c>
      <c r="W71" s="119">
        <f t="shared" si="18"/>
        <v>2131726014.3000002</v>
      </c>
      <c r="X71" s="120">
        <f t="shared" si="19"/>
        <v>2263206210.3566508</v>
      </c>
      <c r="Y71" s="120">
        <f t="shared" si="20"/>
        <v>2131726014.3000002</v>
      </c>
      <c r="Z71" s="119">
        <f t="shared" si="21"/>
        <v>2263206210.3566508</v>
      </c>
      <c r="AA71" s="119">
        <f t="shared" si="22"/>
        <v>2402795817.2095914</v>
      </c>
      <c r="AB71" s="119"/>
      <c r="AC71" s="34" t="str">
        <f t="shared" si="23"/>
        <v>BERTAHAP</v>
      </c>
      <c r="AD71" s="121">
        <f t="shared" si="24"/>
        <v>0</v>
      </c>
      <c r="AE71" s="122">
        <v>2</v>
      </c>
      <c r="AF71" s="123"/>
      <c r="AG71" s="119" t="e">
        <f>IF(AF71&gt;#REF!,"LB","KR")</f>
        <v>#REF!</v>
      </c>
      <c r="AH71" s="123">
        <f t="shared" si="26"/>
        <v>1959503000</v>
      </c>
      <c r="AI71" s="123">
        <f t="shared" si="26"/>
        <v>2208673000</v>
      </c>
      <c r="AJ71" s="123">
        <f t="shared" si="26"/>
        <v>2344899000</v>
      </c>
      <c r="AK71" s="124">
        <f t="shared" si="26"/>
        <v>2489527000</v>
      </c>
      <c r="AL71" s="124">
        <f t="shared" si="26"/>
        <v>2344899000</v>
      </c>
      <c r="AM71" s="123">
        <f t="shared" si="26"/>
        <v>2489527000</v>
      </c>
      <c r="AN71" s="123">
        <f t="shared" si="26"/>
        <v>2643076000</v>
      </c>
      <c r="AO71" s="54">
        <f t="shared" si="46"/>
        <v>2485593000</v>
      </c>
      <c r="AP71" s="44">
        <f t="shared" si="46"/>
        <v>2638899000</v>
      </c>
      <c r="AQ71" s="61">
        <f t="shared" si="27"/>
        <v>2237033700</v>
      </c>
      <c r="AR71" s="61">
        <f t="shared" si="28"/>
        <v>37283895</v>
      </c>
      <c r="AS71" s="125">
        <f t="shared" si="29"/>
        <v>46678631.25</v>
      </c>
      <c r="AT71" s="126">
        <f t="shared" si="30"/>
        <v>26388990</v>
      </c>
      <c r="AU71" s="5">
        <f t="shared" si="31"/>
        <v>37283895</v>
      </c>
      <c r="AV71" s="5">
        <f t="shared" si="32"/>
        <v>58622475</v>
      </c>
      <c r="AX71" s="1"/>
      <c r="AY71" s="1"/>
      <c r="BT71" s="56">
        <f t="shared" si="33"/>
        <v>-1732617.2854999974</v>
      </c>
      <c r="BU71" s="62"/>
      <c r="BV71" s="128"/>
      <c r="BW71" s="148"/>
      <c r="BX71" s="129" t="str">
        <f>F128</f>
        <v>1BR-12</v>
      </c>
      <c r="BY71" s="130">
        <f>D128</f>
        <v>12</v>
      </c>
      <c r="BZ71" s="131">
        <f t="shared" si="58"/>
        <v>67</v>
      </c>
      <c r="CA71" s="131">
        <f t="shared" si="58"/>
        <v>57</v>
      </c>
      <c r="CB71" s="132">
        <f>O128</f>
        <v>25329920.875800002</v>
      </c>
      <c r="CC71" s="132">
        <f t="shared" si="59"/>
        <v>1327160000</v>
      </c>
      <c r="CD71" s="132">
        <f t="shared" si="59"/>
        <v>1495921000</v>
      </c>
      <c r="CE71" s="132">
        <f t="shared" si="59"/>
        <v>1588187000</v>
      </c>
      <c r="CF71" s="132">
        <f t="shared" si="59"/>
        <v>1686142000</v>
      </c>
      <c r="CG71" s="132">
        <f>AN128</f>
        <v>1790140000</v>
      </c>
      <c r="CT71" s="61">
        <f t="shared" si="40"/>
        <v>2375009100</v>
      </c>
      <c r="CU71" s="45">
        <f t="shared" si="41"/>
        <v>26388990</v>
      </c>
      <c r="CX71" s="56">
        <f t="shared" si="42"/>
        <v>2110409100</v>
      </c>
      <c r="CY71" s="45">
        <f t="shared" si="43"/>
        <v>35173485</v>
      </c>
      <c r="CZ71" s="51">
        <f t="shared" si="44"/>
        <v>58622475</v>
      </c>
    </row>
    <row r="72" spans="1:104" x14ac:dyDescent="0.2">
      <c r="A72" s="3">
        <f t="shared" si="45"/>
        <v>33</v>
      </c>
      <c r="B72" s="111">
        <v>7</v>
      </c>
      <c r="C72" s="112" t="s">
        <v>146</v>
      </c>
      <c r="D72" s="140">
        <v>20</v>
      </c>
      <c r="E72" s="114"/>
      <c r="F72" s="42" t="s">
        <v>69</v>
      </c>
      <c r="G72" s="115">
        <f t="shared" si="4"/>
        <v>60</v>
      </c>
      <c r="H72" s="115">
        <f t="shared" si="5"/>
        <v>51</v>
      </c>
      <c r="I72" s="116">
        <f t="shared" si="6"/>
        <v>26966806</v>
      </c>
      <c r="J72" s="116">
        <f t="shared" si="7"/>
        <v>2</v>
      </c>
      <c r="K72" s="117">
        <f t="shared" si="8"/>
        <v>0.93</v>
      </c>
      <c r="L72" s="118">
        <f t="shared" si="57"/>
        <v>1</v>
      </c>
      <c r="M72" s="119">
        <f t="shared" si="10"/>
        <v>20957247.201545946</v>
      </c>
      <c r="N72" s="119">
        <f t="shared" si="11"/>
        <v>23622166.065575514</v>
      </c>
      <c r="O72" s="119">
        <f t="shared" si="12"/>
        <v>25079129.580000002</v>
      </c>
      <c r="P72" s="119">
        <f t="shared" si="13"/>
        <v>26625955.415960599</v>
      </c>
      <c r="Q72" s="120">
        <f t="shared" si="14"/>
        <v>25079129.580000002</v>
      </c>
      <c r="R72" s="119">
        <f t="shared" si="14"/>
        <v>26625955.415960599</v>
      </c>
      <c r="S72" s="119">
        <f t="shared" si="15"/>
        <v>28268186.084818721</v>
      </c>
      <c r="T72" s="119"/>
      <c r="U72" s="119">
        <f t="shared" si="16"/>
        <v>1068819607.2788433</v>
      </c>
      <c r="V72" s="119">
        <f t="shared" si="17"/>
        <v>1204730469.3443513</v>
      </c>
      <c r="W72" s="119">
        <f t="shared" si="18"/>
        <v>1279035608.5800002</v>
      </c>
      <c r="X72" s="120">
        <f t="shared" si="19"/>
        <v>1357923726.2139904</v>
      </c>
      <c r="Y72" s="120">
        <f t="shared" si="20"/>
        <v>1279035608.5800002</v>
      </c>
      <c r="Z72" s="119">
        <f t="shared" si="21"/>
        <v>1357923726.2139904</v>
      </c>
      <c r="AA72" s="119">
        <f t="shared" si="22"/>
        <v>1441677490.3257546</v>
      </c>
      <c r="AB72" s="119"/>
      <c r="AC72" s="34" t="str">
        <f t="shared" si="23"/>
        <v>BERTAHAP</v>
      </c>
      <c r="AD72" s="121">
        <f t="shared" si="24"/>
        <v>0</v>
      </c>
      <c r="AE72" s="122">
        <v>2</v>
      </c>
      <c r="AF72" s="123"/>
      <c r="AG72" s="119" t="e">
        <f>IF(AF72&gt;#REF!,"LB","KR")</f>
        <v>#REF!</v>
      </c>
      <c r="AH72" s="123">
        <f t="shared" si="26"/>
        <v>1175702000</v>
      </c>
      <c r="AI72" s="123">
        <f t="shared" si="26"/>
        <v>1325204000</v>
      </c>
      <c r="AJ72" s="123">
        <f t="shared" si="26"/>
        <v>1406940000</v>
      </c>
      <c r="AK72" s="124">
        <f t="shared" si="26"/>
        <v>1493717000</v>
      </c>
      <c r="AL72" s="124">
        <f t="shared" si="26"/>
        <v>1406940000</v>
      </c>
      <c r="AM72" s="123">
        <f t="shared" si="26"/>
        <v>1493717000</v>
      </c>
      <c r="AN72" s="123">
        <f t="shared" si="26"/>
        <v>1585846000</v>
      </c>
      <c r="AO72" s="54">
        <f t="shared" si="46"/>
        <v>1491357000</v>
      </c>
      <c r="AP72" s="44">
        <f t="shared" si="46"/>
        <v>1583341000</v>
      </c>
      <c r="AQ72" s="61">
        <f t="shared" si="27"/>
        <v>1342221300</v>
      </c>
      <c r="AR72" s="61">
        <f t="shared" si="28"/>
        <v>22370355</v>
      </c>
      <c r="AS72" s="125">
        <f t="shared" si="29"/>
        <v>28007193.75</v>
      </c>
      <c r="AT72" s="126">
        <f t="shared" si="30"/>
        <v>15833410</v>
      </c>
      <c r="AU72" s="5">
        <f t="shared" si="31"/>
        <v>22370355</v>
      </c>
      <c r="AV72" s="5">
        <f t="shared" si="32"/>
        <v>35173500</v>
      </c>
      <c r="AX72" s="1"/>
      <c r="AY72" s="1"/>
      <c r="BT72" s="56">
        <f t="shared" si="33"/>
        <v>-1732617.2854999974</v>
      </c>
      <c r="BU72" s="62"/>
      <c r="BV72" s="128"/>
      <c r="BW72" s="129"/>
      <c r="BX72" s="129" t="str">
        <f>F129</f>
        <v>1BR-16</v>
      </c>
      <c r="BY72" s="130">
        <f>D129</f>
        <v>16</v>
      </c>
      <c r="BZ72" s="131">
        <f t="shared" si="58"/>
        <v>71</v>
      </c>
      <c r="CA72" s="131">
        <f t="shared" si="58"/>
        <v>63</v>
      </c>
      <c r="CB72" s="132">
        <f>O129</f>
        <v>25329920.875800002</v>
      </c>
      <c r="CC72" s="132">
        <f t="shared" si="59"/>
        <v>1466861000</v>
      </c>
      <c r="CD72" s="132">
        <f t="shared" si="59"/>
        <v>1653387000</v>
      </c>
      <c r="CE72" s="132">
        <f t="shared" si="59"/>
        <v>1755364000</v>
      </c>
      <c r="CF72" s="132">
        <f t="shared" si="59"/>
        <v>1863631000</v>
      </c>
      <c r="CG72" s="132">
        <f>AN129</f>
        <v>1978576000</v>
      </c>
      <c r="CT72" s="61">
        <f t="shared" si="40"/>
        <v>1425006900</v>
      </c>
      <c r="CU72" s="45">
        <f t="shared" si="41"/>
        <v>15833410</v>
      </c>
      <c r="CX72" s="56">
        <f t="shared" si="42"/>
        <v>1266246000</v>
      </c>
      <c r="CY72" s="45">
        <f t="shared" si="43"/>
        <v>21104100</v>
      </c>
      <c r="CZ72" s="51">
        <f t="shared" si="44"/>
        <v>35173500</v>
      </c>
    </row>
    <row r="73" spans="1:104" x14ac:dyDescent="0.2">
      <c r="A73" s="3">
        <f t="shared" si="45"/>
        <v>34</v>
      </c>
      <c r="B73" s="111">
        <v>8</v>
      </c>
      <c r="C73" s="112" t="s">
        <v>146</v>
      </c>
      <c r="D73" s="140">
        <v>22</v>
      </c>
      <c r="E73" s="114"/>
      <c r="F73" s="42" t="s">
        <v>88</v>
      </c>
      <c r="G73" s="115">
        <f t="shared" si="4"/>
        <v>81</v>
      </c>
      <c r="H73" s="115">
        <f t="shared" si="5"/>
        <v>70</v>
      </c>
      <c r="I73" s="116">
        <f t="shared" si="6"/>
        <v>26966806</v>
      </c>
      <c r="J73" s="116">
        <f t="shared" si="7"/>
        <v>4</v>
      </c>
      <c r="K73" s="117">
        <f t="shared" si="8"/>
        <v>0.97</v>
      </c>
      <c r="L73" s="118">
        <f t="shared" si="57"/>
        <v>1</v>
      </c>
      <c r="M73" s="119">
        <f t="shared" si="10"/>
        <v>21858634.177956525</v>
      </c>
      <c r="N73" s="119">
        <f t="shared" si="11"/>
        <v>24638173.208180912</v>
      </c>
      <c r="O73" s="119">
        <f t="shared" si="12"/>
        <v>26157801.82</v>
      </c>
      <c r="P73" s="119">
        <f t="shared" si="13"/>
        <v>27771157.799442772</v>
      </c>
      <c r="Q73" s="120">
        <f t="shared" si="14"/>
        <v>26157801.82</v>
      </c>
      <c r="R73" s="119">
        <f t="shared" si="14"/>
        <v>27771157.799442772</v>
      </c>
      <c r="S73" s="119">
        <f t="shared" si="15"/>
        <v>29484022.045456085</v>
      </c>
      <c r="T73" s="119"/>
      <c r="U73" s="119">
        <f t="shared" si="16"/>
        <v>1530104392.4569569</v>
      </c>
      <c r="V73" s="119">
        <f t="shared" si="17"/>
        <v>1724672124.5726638</v>
      </c>
      <c r="W73" s="119">
        <f t="shared" si="18"/>
        <v>1831046127.4000001</v>
      </c>
      <c r="X73" s="120">
        <f t="shared" si="19"/>
        <v>1943981045.960994</v>
      </c>
      <c r="Y73" s="120">
        <f t="shared" si="20"/>
        <v>1831046127.4000001</v>
      </c>
      <c r="Z73" s="119">
        <f t="shared" si="21"/>
        <v>1943981045.960994</v>
      </c>
      <c r="AA73" s="119">
        <f t="shared" si="22"/>
        <v>2063881543.181926</v>
      </c>
      <c r="AB73" s="119"/>
      <c r="AC73" s="34" t="str">
        <f t="shared" si="23"/>
        <v>BERTAHAP</v>
      </c>
      <c r="AD73" s="121">
        <f t="shared" si="24"/>
        <v>0</v>
      </c>
      <c r="AE73" s="122">
        <v>2</v>
      </c>
      <c r="AF73" s="123"/>
      <c r="AG73" s="119" t="e">
        <f>IF(AF73&gt;#REF!,"LB","KR")</f>
        <v>#REF!</v>
      </c>
      <c r="AH73" s="123">
        <f t="shared" si="26"/>
        <v>1683115000</v>
      </c>
      <c r="AI73" s="123">
        <f t="shared" si="26"/>
        <v>1897140000</v>
      </c>
      <c r="AJ73" s="123">
        <f t="shared" si="26"/>
        <v>2014151000</v>
      </c>
      <c r="AK73" s="124">
        <f t="shared" si="26"/>
        <v>2138380000</v>
      </c>
      <c r="AL73" s="124">
        <f t="shared" si="26"/>
        <v>2014151000</v>
      </c>
      <c r="AM73" s="123">
        <f t="shared" si="26"/>
        <v>2138380000</v>
      </c>
      <c r="AN73" s="123">
        <f t="shared" si="26"/>
        <v>2270270000</v>
      </c>
      <c r="AO73" s="54">
        <f t="shared" si="46"/>
        <v>2135001000</v>
      </c>
      <c r="AP73" s="44">
        <f t="shared" si="46"/>
        <v>2266683000</v>
      </c>
      <c r="AQ73" s="61">
        <f t="shared" si="27"/>
        <v>1921500900</v>
      </c>
      <c r="AR73" s="61">
        <f t="shared" si="28"/>
        <v>32025015</v>
      </c>
      <c r="AS73" s="125">
        <f t="shared" si="29"/>
        <v>40094625</v>
      </c>
      <c r="AT73" s="126">
        <f t="shared" si="30"/>
        <v>22666830</v>
      </c>
      <c r="AU73" s="5">
        <f t="shared" si="31"/>
        <v>32025015</v>
      </c>
      <c r="AV73" s="5">
        <f t="shared" si="32"/>
        <v>50353775</v>
      </c>
      <c r="AX73" s="1"/>
      <c r="AY73" s="1"/>
      <c r="BT73" s="56">
        <f t="shared" si="33"/>
        <v>-653945.04549999908</v>
      </c>
      <c r="BV73" s="128"/>
      <c r="BW73" s="129"/>
      <c r="BX73" s="129" t="str">
        <f>F130</f>
        <v>2BR-18</v>
      </c>
      <c r="BY73" s="130">
        <f>D130</f>
        <v>18</v>
      </c>
      <c r="BZ73" s="131">
        <f t="shared" si="58"/>
        <v>97</v>
      </c>
      <c r="CA73" s="131">
        <f t="shared" si="58"/>
        <v>85</v>
      </c>
      <c r="CB73" s="132">
        <f>O130</f>
        <v>25329920.875800002</v>
      </c>
      <c r="CC73" s="132">
        <f t="shared" si="59"/>
        <v>1979098000</v>
      </c>
      <c r="CD73" s="132">
        <f t="shared" si="59"/>
        <v>2230760000</v>
      </c>
      <c r="CE73" s="132">
        <f t="shared" si="59"/>
        <v>2368348000</v>
      </c>
      <c r="CF73" s="132">
        <f t="shared" si="59"/>
        <v>2514423000</v>
      </c>
      <c r="CG73" s="132">
        <f>AN130</f>
        <v>2669507000</v>
      </c>
      <c r="CT73" s="61">
        <f t="shared" si="40"/>
        <v>2040014700</v>
      </c>
      <c r="CU73" s="45">
        <f t="shared" si="41"/>
        <v>22666830</v>
      </c>
      <c r="CX73" s="56">
        <f t="shared" si="42"/>
        <v>1812735900</v>
      </c>
      <c r="CY73" s="45">
        <f t="shared" si="43"/>
        <v>30212265</v>
      </c>
      <c r="CZ73" s="51">
        <f t="shared" si="44"/>
        <v>50353775</v>
      </c>
    </row>
    <row r="74" spans="1:104" x14ac:dyDescent="0.2">
      <c r="A74" s="3">
        <f t="shared" si="45"/>
        <v>35</v>
      </c>
      <c r="B74" s="111">
        <v>1</v>
      </c>
      <c r="C74" s="112" t="s">
        <v>148</v>
      </c>
      <c r="D74" s="113" t="s">
        <v>23</v>
      </c>
      <c r="E74" s="114"/>
      <c r="F74" s="42" t="s">
        <v>38</v>
      </c>
      <c r="G74" s="115">
        <f t="shared" si="4"/>
        <v>113</v>
      </c>
      <c r="H74" s="115">
        <f t="shared" si="5"/>
        <v>101</v>
      </c>
      <c r="I74" s="116">
        <f t="shared" si="6"/>
        <v>26966806</v>
      </c>
      <c r="J74" s="116">
        <f t="shared" si="7"/>
        <v>6</v>
      </c>
      <c r="K74" s="117">
        <f t="shared" si="8"/>
        <v>0.95</v>
      </c>
      <c r="L74" s="155">
        <f t="shared" ref="L74:L81" si="60">SUMIF($AN$4:$AN$22,D74,$BF$4:$BF$22)</f>
        <v>1.01</v>
      </c>
      <c r="M74" s="119">
        <f t="shared" si="10"/>
        <v>21622020.096648749</v>
      </c>
      <c r="N74" s="119">
        <f t="shared" si="11"/>
        <v>24371471.333246995</v>
      </c>
      <c r="O74" s="119">
        <f t="shared" si="12"/>
        <v>25874650.357000001</v>
      </c>
      <c r="P74" s="119">
        <f t="shared" si="13"/>
        <v>27470542.173778702</v>
      </c>
      <c r="Q74" s="120">
        <f t="shared" si="14"/>
        <v>25874650.357000001</v>
      </c>
      <c r="R74" s="119">
        <f t="shared" si="14"/>
        <v>27470542.173778702</v>
      </c>
      <c r="S74" s="119">
        <f t="shared" si="15"/>
        <v>29164865.105788779</v>
      </c>
      <c r="T74" s="119"/>
      <c r="U74" s="119">
        <f t="shared" si="16"/>
        <v>2183824029.7615237</v>
      </c>
      <c r="V74" s="119">
        <f t="shared" si="17"/>
        <v>2461518604.6579466</v>
      </c>
      <c r="W74" s="119">
        <f t="shared" si="18"/>
        <v>2613339686.0570002</v>
      </c>
      <c r="X74" s="120">
        <f t="shared" si="19"/>
        <v>2774524759.5516491</v>
      </c>
      <c r="Y74" s="120">
        <f t="shared" si="20"/>
        <v>2613339686.0570002</v>
      </c>
      <c r="Z74" s="119">
        <f t="shared" si="21"/>
        <v>2774524759.5516491</v>
      </c>
      <c r="AA74" s="119">
        <f t="shared" si="22"/>
        <v>2945651375.6846666</v>
      </c>
      <c r="AB74" s="119"/>
      <c r="AC74" s="34" t="str">
        <f t="shared" si="23"/>
        <v>BERTAHAP</v>
      </c>
      <c r="AD74" s="121">
        <f t="shared" si="24"/>
        <v>0</v>
      </c>
      <c r="AE74" s="122">
        <v>2</v>
      </c>
      <c r="AF74" s="123"/>
      <c r="AG74" s="119" t="e">
        <f>IF(AF74&gt;#REF!,"LB","KR")</f>
        <v>#REF!</v>
      </c>
      <c r="AH74" s="123">
        <f t="shared" si="26"/>
        <v>2402207000</v>
      </c>
      <c r="AI74" s="123">
        <f t="shared" si="26"/>
        <v>2707671000</v>
      </c>
      <c r="AJ74" s="123">
        <f t="shared" si="26"/>
        <v>2874674000</v>
      </c>
      <c r="AK74" s="124">
        <f t="shared" si="26"/>
        <v>3051978000</v>
      </c>
      <c r="AL74" s="124">
        <f t="shared" si="26"/>
        <v>2874674000</v>
      </c>
      <c r="AM74" s="123">
        <f t="shared" si="26"/>
        <v>3051978000</v>
      </c>
      <c r="AN74" s="123">
        <f t="shared" si="26"/>
        <v>3240217000</v>
      </c>
      <c r="AO74" s="54">
        <f t="shared" si="46"/>
        <v>3047155000</v>
      </c>
      <c r="AP74" s="44">
        <f t="shared" si="46"/>
        <v>3235097000</v>
      </c>
      <c r="AQ74" s="61">
        <f t="shared" si="27"/>
        <v>2742439500</v>
      </c>
      <c r="AR74" s="61">
        <f t="shared" si="28"/>
        <v>45707325</v>
      </c>
      <c r="AS74" s="125">
        <f t="shared" si="29"/>
        <v>57224587.5</v>
      </c>
      <c r="AT74" s="126">
        <f t="shared" si="30"/>
        <v>32350970</v>
      </c>
      <c r="AU74" s="5">
        <f t="shared" si="31"/>
        <v>45707325</v>
      </c>
      <c r="AV74" s="5">
        <f t="shared" si="32"/>
        <v>71866850</v>
      </c>
      <c r="AX74" s="1"/>
      <c r="AY74" s="1"/>
      <c r="BT74" s="56">
        <f t="shared" si="33"/>
        <v>-937096.5084999986</v>
      </c>
      <c r="BV74" s="128"/>
      <c r="BW74" s="148"/>
      <c r="BX74" s="129" t="str">
        <f>F131</f>
        <v>1BR-20</v>
      </c>
      <c r="BY74" s="130">
        <f>D131</f>
        <v>20</v>
      </c>
      <c r="BZ74" s="131">
        <f t="shared" si="58"/>
        <v>60</v>
      </c>
      <c r="CA74" s="131">
        <f t="shared" si="58"/>
        <v>51</v>
      </c>
      <c r="CB74" s="132">
        <f>O131</f>
        <v>25329920.875800002</v>
      </c>
      <c r="CC74" s="132">
        <f t="shared" si="59"/>
        <v>1187459000</v>
      </c>
      <c r="CD74" s="132">
        <f t="shared" si="59"/>
        <v>1338456000</v>
      </c>
      <c r="CE74" s="132">
        <f t="shared" si="59"/>
        <v>1421009000</v>
      </c>
      <c r="CF74" s="132">
        <f t="shared" si="59"/>
        <v>1508654000</v>
      </c>
      <c r="CG74" s="132">
        <f>AN131</f>
        <v>1601704000</v>
      </c>
      <c r="CT74" s="61">
        <f t="shared" si="40"/>
        <v>2911587300</v>
      </c>
      <c r="CU74" s="45">
        <f t="shared" si="41"/>
        <v>32350970</v>
      </c>
      <c r="CX74" s="56">
        <f t="shared" si="42"/>
        <v>2587206600</v>
      </c>
      <c r="CY74" s="45">
        <f t="shared" si="43"/>
        <v>43120110</v>
      </c>
      <c r="CZ74" s="51">
        <f t="shared" si="44"/>
        <v>71866850</v>
      </c>
    </row>
    <row r="75" spans="1:104" x14ac:dyDescent="0.2">
      <c r="A75" s="3">
        <f t="shared" si="45"/>
        <v>36</v>
      </c>
      <c r="B75" s="111">
        <v>2</v>
      </c>
      <c r="C75" s="112" t="s">
        <v>148</v>
      </c>
      <c r="D75" s="113" t="s">
        <v>34</v>
      </c>
      <c r="E75" s="114"/>
      <c r="F75" s="42" t="s">
        <v>41</v>
      </c>
      <c r="G75" s="115">
        <f t="shared" si="4"/>
        <v>78</v>
      </c>
      <c r="H75" s="115">
        <f t="shared" si="5"/>
        <v>66</v>
      </c>
      <c r="I75" s="116">
        <f t="shared" si="6"/>
        <v>26966806</v>
      </c>
      <c r="J75" s="116">
        <f t="shared" si="7"/>
        <v>2</v>
      </c>
      <c r="K75" s="117">
        <f t="shared" si="8"/>
        <v>0.93</v>
      </c>
      <c r="L75" s="155">
        <f t="shared" si="60"/>
        <v>1.01</v>
      </c>
      <c r="M75" s="119">
        <f t="shared" si="10"/>
        <v>21166819.673561409</v>
      </c>
      <c r="N75" s="119">
        <f t="shared" si="11"/>
        <v>23858387.72623127</v>
      </c>
      <c r="O75" s="119">
        <f t="shared" si="12"/>
        <v>25329920.875800002</v>
      </c>
      <c r="P75" s="119">
        <f t="shared" si="13"/>
        <v>26892214.970120206</v>
      </c>
      <c r="Q75" s="120">
        <f t="shared" si="14"/>
        <v>25329920.875800002</v>
      </c>
      <c r="R75" s="119">
        <f t="shared" si="14"/>
        <v>26892214.970120206</v>
      </c>
      <c r="S75" s="119">
        <f t="shared" si="15"/>
        <v>28550867.945666909</v>
      </c>
      <c r="T75" s="119"/>
      <c r="U75" s="119">
        <f t="shared" si="16"/>
        <v>1397010098.4550531</v>
      </c>
      <c r="V75" s="119">
        <f t="shared" si="17"/>
        <v>1574653589.9312637</v>
      </c>
      <c r="W75" s="119">
        <f t="shared" si="18"/>
        <v>1671774777.8028002</v>
      </c>
      <c r="X75" s="120">
        <f t="shared" si="19"/>
        <v>1774886188.0279336</v>
      </c>
      <c r="Y75" s="120">
        <f t="shared" si="20"/>
        <v>1671774777.8028002</v>
      </c>
      <c r="Z75" s="119">
        <f t="shared" si="21"/>
        <v>1774886188.0279336</v>
      </c>
      <c r="AA75" s="119">
        <f t="shared" si="22"/>
        <v>1884357284.414016</v>
      </c>
      <c r="AB75" s="119"/>
      <c r="AC75" s="34" t="str">
        <f t="shared" si="23"/>
        <v>BERTAHAP</v>
      </c>
      <c r="AD75" s="121">
        <f t="shared" si="24"/>
        <v>0</v>
      </c>
      <c r="AE75" s="122">
        <v>2</v>
      </c>
      <c r="AF75" s="123"/>
      <c r="AG75" s="119" t="str">
        <f t="shared" ref="AG75:AG89" si="61">IF(AF75&gt;$AZ$42,"LB","KR")</f>
        <v>KR</v>
      </c>
      <c r="AH75" s="123">
        <f t="shared" si="26"/>
        <v>1536712000</v>
      </c>
      <c r="AI75" s="123">
        <f t="shared" si="26"/>
        <v>1732119000</v>
      </c>
      <c r="AJ75" s="123">
        <f t="shared" si="26"/>
        <v>1838953000</v>
      </c>
      <c r="AK75" s="124">
        <f t="shared" si="26"/>
        <v>1952375000</v>
      </c>
      <c r="AL75" s="124">
        <f t="shared" si="26"/>
        <v>1838953000</v>
      </c>
      <c r="AM75" s="123">
        <f t="shared" si="26"/>
        <v>1952375000</v>
      </c>
      <c r="AN75" s="123">
        <f t="shared" si="26"/>
        <v>2072794000</v>
      </c>
      <c r="AO75" s="54">
        <f t="shared" si="46"/>
        <v>1949291000</v>
      </c>
      <c r="AP75" s="44">
        <f t="shared" si="46"/>
        <v>2069518000</v>
      </c>
      <c r="AQ75" s="61">
        <f t="shared" si="27"/>
        <v>1754361900</v>
      </c>
      <c r="AR75" s="61">
        <f t="shared" si="28"/>
        <v>29239365</v>
      </c>
      <c r="AS75" s="125">
        <f t="shared" si="29"/>
        <v>36607031.25</v>
      </c>
      <c r="AT75" s="126">
        <f t="shared" si="30"/>
        <v>20695180</v>
      </c>
      <c r="AU75" s="5">
        <f t="shared" si="31"/>
        <v>29239365</v>
      </c>
      <c r="AV75" s="5">
        <f t="shared" si="32"/>
        <v>45973825</v>
      </c>
      <c r="AX75" s="1"/>
      <c r="AY75" s="1"/>
      <c r="BT75" s="56">
        <f t="shared" si="33"/>
        <v>-1481825.989699997</v>
      </c>
      <c r="BV75" s="128">
        <v>10</v>
      </c>
      <c r="BW75" s="148" t="s">
        <v>56</v>
      </c>
      <c r="BX75" s="129" t="str">
        <f>F150</f>
        <v>1BR-6</v>
      </c>
      <c r="BY75" s="130" t="str">
        <f>D150</f>
        <v>06</v>
      </c>
      <c r="BZ75" s="131">
        <f t="shared" ref="BZ75:CA79" si="62">G150</f>
        <v>78</v>
      </c>
      <c r="CA75" s="131">
        <f t="shared" si="62"/>
        <v>66</v>
      </c>
      <c r="CB75" s="132">
        <f>O150</f>
        <v>25329920.875800002</v>
      </c>
      <c r="CC75" s="132">
        <f t="shared" ref="CC75:CF79" si="63">AH150</f>
        <v>1536712000</v>
      </c>
      <c r="CD75" s="132">
        <f t="shared" si="63"/>
        <v>1732119000</v>
      </c>
      <c r="CE75" s="132">
        <f t="shared" si="63"/>
        <v>1838953000</v>
      </c>
      <c r="CF75" s="132">
        <f t="shared" si="63"/>
        <v>1952375000</v>
      </c>
      <c r="CG75" s="132">
        <f>AN150</f>
        <v>2072794000</v>
      </c>
      <c r="CH75" s="1">
        <v>5</v>
      </c>
      <c r="CT75" s="61">
        <f t="shared" si="40"/>
        <v>1862566200</v>
      </c>
      <c r="CU75" s="45">
        <f t="shared" si="41"/>
        <v>20695180</v>
      </c>
      <c r="CX75" s="56">
        <f t="shared" si="42"/>
        <v>1655057700</v>
      </c>
      <c r="CY75" s="45">
        <f t="shared" si="43"/>
        <v>27584295</v>
      </c>
      <c r="CZ75" s="51">
        <f t="shared" si="44"/>
        <v>45973825</v>
      </c>
    </row>
    <row r="76" spans="1:104" x14ac:dyDescent="0.2">
      <c r="A76" s="3">
        <f t="shared" si="45"/>
        <v>37</v>
      </c>
      <c r="B76" s="111">
        <v>3</v>
      </c>
      <c r="C76" s="112" t="s">
        <v>148</v>
      </c>
      <c r="D76" s="113" t="s">
        <v>40</v>
      </c>
      <c r="E76" s="114"/>
      <c r="F76" s="42" t="s">
        <v>44</v>
      </c>
      <c r="G76" s="115">
        <f t="shared" si="4"/>
        <v>60</v>
      </c>
      <c r="H76" s="115">
        <f t="shared" si="5"/>
        <v>52</v>
      </c>
      <c r="I76" s="116">
        <f t="shared" si="6"/>
        <v>26966806</v>
      </c>
      <c r="J76" s="116">
        <f t="shared" si="7"/>
        <v>2</v>
      </c>
      <c r="K76" s="117">
        <f t="shared" si="8"/>
        <v>0.93</v>
      </c>
      <c r="L76" s="155">
        <f t="shared" si="60"/>
        <v>1.01</v>
      </c>
      <c r="M76" s="119">
        <f t="shared" si="10"/>
        <v>21166819.673561409</v>
      </c>
      <c r="N76" s="119">
        <f t="shared" si="11"/>
        <v>23858387.72623127</v>
      </c>
      <c r="O76" s="119">
        <f t="shared" si="12"/>
        <v>25329920.875800002</v>
      </c>
      <c r="P76" s="119">
        <f t="shared" si="13"/>
        <v>26892214.970120206</v>
      </c>
      <c r="Q76" s="120">
        <f t="shared" si="14"/>
        <v>25329920.875800002</v>
      </c>
      <c r="R76" s="119">
        <f t="shared" si="14"/>
        <v>26892214.970120206</v>
      </c>
      <c r="S76" s="119">
        <f t="shared" si="15"/>
        <v>28550867.945666909</v>
      </c>
      <c r="T76" s="119"/>
      <c r="U76" s="119">
        <f t="shared" si="16"/>
        <v>1100674623.0251932</v>
      </c>
      <c r="V76" s="119">
        <f t="shared" si="17"/>
        <v>1240636161.7640259</v>
      </c>
      <c r="W76" s="119">
        <f t="shared" si="18"/>
        <v>1317155885.5416002</v>
      </c>
      <c r="X76" s="120">
        <f t="shared" si="19"/>
        <v>1398395178.4462507</v>
      </c>
      <c r="Y76" s="120">
        <f t="shared" si="20"/>
        <v>1317155885.5416002</v>
      </c>
      <c r="Z76" s="119">
        <f t="shared" si="21"/>
        <v>1398395178.4462507</v>
      </c>
      <c r="AA76" s="119">
        <f t="shared" si="22"/>
        <v>1484645133.1746793</v>
      </c>
      <c r="AB76" s="119"/>
      <c r="AC76" s="34" t="str">
        <f t="shared" si="23"/>
        <v>BERTAHAP</v>
      </c>
      <c r="AD76" s="121">
        <f t="shared" si="24"/>
        <v>0</v>
      </c>
      <c r="AE76" s="122">
        <v>2</v>
      </c>
      <c r="AF76" s="123"/>
      <c r="AG76" s="119" t="str">
        <f t="shared" si="61"/>
        <v>KR</v>
      </c>
      <c r="AH76" s="123">
        <f t="shared" si="26"/>
        <v>1210743000</v>
      </c>
      <c r="AI76" s="123">
        <f t="shared" si="26"/>
        <v>1364700000</v>
      </c>
      <c r="AJ76" s="123">
        <f t="shared" si="26"/>
        <v>1448872000</v>
      </c>
      <c r="AK76" s="124">
        <f t="shared" ref="AK76:AN139" si="64">ROUNDUP((X76*(1+$J$5)),-3)</f>
        <v>1538235000</v>
      </c>
      <c r="AL76" s="124">
        <f t="shared" si="64"/>
        <v>1448872000</v>
      </c>
      <c r="AM76" s="123">
        <f t="shared" si="64"/>
        <v>1538235000</v>
      </c>
      <c r="AN76" s="123">
        <f t="shared" si="64"/>
        <v>1633110000</v>
      </c>
      <c r="AO76" s="54">
        <f t="shared" si="46"/>
        <v>1535805000</v>
      </c>
      <c r="AP76" s="44">
        <f t="shared" si="46"/>
        <v>1630530000</v>
      </c>
      <c r="AQ76" s="61">
        <f t="shared" si="27"/>
        <v>1382224500</v>
      </c>
      <c r="AR76" s="61">
        <f t="shared" si="28"/>
        <v>23037075</v>
      </c>
      <c r="AS76" s="125">
        <f t="shared" si="29"/>
        <v>28841906.25</v>
      </c>
      <c r="AT76" s="126">
        <f t="shared" si="30"/>
        <v>16305300</v>
      </c>
      <c r="AU76" s="5">
        <f t="shared" si="31"/>
        <v>23037075</v>
      </c>
      <c r="AV76" s="5">
        <f t="shared" si="32"/>
        <v>36221800</v>
      </c>
      <c r="AX76" s="1"/>
      <c r="AY76" s="1"/>
      <c r="BT76" s="56">
        <f t="shared" si="33"/>
        <v>-1481825.989699997</v>
      </c>
      <c r="BV76" s="128"/>
      <c r="BW76" s="148"/>
      <c r="BX76" s="129" t="str">
        <f>F151</f>
        <v>1BR-8</v>
      </c>
      <c r="BY76" s="130" t="str">
        <f>D151</f>
        <v>08</v>
      </c>
      <c r="BZ76" s="131">
        <f t="shared" si="62"/>
        <v>60</v>
      </c>
      <c r="CA76" s="131">
        <f t="shared" si="62"/>
        <v>52</v>
      </c>
      <c r="CB76" s="132">
        <f>O151</f>
        <v>25329920.875800002</v>
      </c>
      <c r="CC76" s="132">
        <f t="shared" si="63"/>
        <v>1210743000</v>
      </c>
      <c r="CD76" s="132">
        <f t="shared" si="63"/>
        <v>1364700000</v>
      </c>
      <c r="CE76" s="132">
        <f t="shared" si="63"/>
        <v>1448872000</v>
      </c>
      <c r="CF76" s="132">
        <f t="shared" si="63"/>
        <v>1538235000</v>
      </c>
      <c r="CG76" s="132">
        <f>AN151</f>
        <v>1633110000</v>
      </c>
      <c r="CT76" s="61">
        <f t="shared" si="40"/>
        <v>1467477000</v>
      </c>
      <c r="CU76" s="45">
        <f t="shared" si="41"/>
        <v>16305300</v>
      </c>
      <c r="CX76" s="56">
        <f t="shared" si="42"/>
        <v>1303984800</v>
      </c>
      <c r="CY76" s="45">
        <f t="shared" si="43"/>
        <v>21733080</v>
      </c>
      <c r="CZ76" s="51">
        <f t="shared" si="44"/>
        <v>36221800</v>
      </c>
    </row>
    <row r="77" spans="1:104" x14ac:dyDescent="0.2">
      <c r="A77" s="3">
        <f t="shared" si="45"/>
        <v>38</v>
      </c>
      <c r="B77" s="111">
        <v>4</v>
      </c>
      <c r="C77" s="112" t="s">
        <v>148</v>
      </c>
      <c r="D77" s="113">
        <v>10</v>
      </c>
      <c r="E77" s="114"/>
      <c r="F77" s="42" t="s">
        <v>47</v>
      </c>
      <c r="G77" s="115">
        <f t="shared" si="4"/>
        <v>74</v>
      </c>
      <c r="H77" s="115">
        <f t="shared" si="5"/>
        <v>63</v>
      </c>
      <c r="I77" s="116">
        <f t="shared" si="6"/>
        <v>26966806</v>
      </c>
      <c r="J77" s="116">
        <f t="shared" si="7"/>
        <v>2</v>
      </c>
      <c r="K77" s="117">
        <f t="shared" si="8"/>
        <v>0.93</v>
      </c>
      <c r="L77" s="155">
        <f t="shared" si="60"/>
        <v>1.01</v>
      </c>
      <c r="M77" s="119">
        <f t="shared" si="10"/>
        <v>21166819.673561409</v>
      </c>
      <c r="N77" s="119">
        <f t="shared" si="11"/>
        <v>23858387.72623127</v>
      </c>
      <c r="O77" s="119">
        <f t="shared" si="12"/>
        <v>25329920.875800002</v>
      </c>
      <c r="P77" s="119">
        <f t="shared" si="13"/>
        <v>26892214.970120206</v>
      </c>
      <c r="Q77" s="120">
        <f t="shared" si="14"/>
        <v>25329920.875800002</v>
      </c>
      <c r="R77" s="119">
        <f t="shared" si="14"/>
        <v>26892214.970120206</v>
      </c>
      <c r="S77" s="119">
        <f t="shared" si="15"/>
        <v>28550867.945666909</v>
      </c>
      <c r="T77" s="119"/>
      <c r="U77" s="119">
        <f t="shared" si="16"/>
        <v>1333509639.4343688</v>
      </c>
      <c r="V77" s="119">
        <f t="shared" si="17"/>
        <v>1503078426.7525699</v>
      </c>
      <c r="W77" s="119">
        <f t="shared" si="18"/>
        <v>1595785015.1754003</v>
      </c>
      <c r="X77" s="120">
        <f t="shared" si="19"/>
        <v>1694209543.117573</v>
      </c>
      <c r="Y77" s="120">
        <f t="shared" si="20"/>
        <v>1595785015.1754003</v>
      </c>
      <c r="Z77" s="119">
        <f t="shared" si="21"/>
        <v>1694209543.117573</v>
      </c>
      <c r="AA77" s="119">
        <f t="shared" si="22"/>
        <v>1798704680.5770154</v>
      </c>
      <c r="AB77" s="119"/>
      <c r="AC77" s="34" t="str">
        <f t="shared" si="23"/>
        <v>BERTAHAP</v>
      </c>
      <c r="AD77" s="121">
        <f t="shared" si="24"/>
        <v>0</v>
      </c>
      <c r="AE77" s="122">
        <v>2</v>
      </c>
      <c r="AF77" s="123"/>
      <c r="AG77" s="119" t="str">
        <f t="shared" si="61"/>
        <v>KR</v>
      </c>
      <c r="AH77" s="123">
        <f t="shared" ref="AH77:AM140" si="65">ROUNDUP((U77*(1+$J$5)),-3)</f>
        <v>1466861000</v>
      </c>
      <c r="AI77" s="123">
        <f t="shared" si="65"/>
        <v>1653387000</v>
      </c>
      <c r="AJ77" s="123">
        <f t="shared" si="65"/>
        <v>1755364000</v>
      </c>
      <c r="AK77" s="124">
        <f t="shared" si="64"/>
        <v>1863631000</v>
      </c>
      <c r="AL77" s="124">
        <f t="shared" si="64"/>
        <v>1755364000</v>
      </c>
      <c r="AM77" s="123">
        <f t="shared" si="64"/>
        <v>1863631000</v>
      </c>
      <c r="AN77" s="123">
        <f t="shared" si="64"/>
        <v>1978576000</v>
      </c>
      <c r="AO77" s="54">
        <f t="shared" si="46"/>
        <v>1860686000</v>
      </c>
      <c r="AP77" s="44">
        <f t="shared" si="46"/>
        <v>1975449000</v>
      </c>
      <c r="AQ77" s="61">
        <f t="shared" si="27"/>
        <v>1674617400</v>
      </c>
      <c r="AR77" s="61">
        <f t="shared" si="28"/>
        <v>27910290</v>
      </c>
      <c r="AS77" s="125">
        <f t="shared" si="29"/>
        <v>34943081.25</v>
      </c>
      <c r="AT77" s="126">
        <f t="shared" si="30"/>
        <v>19754490</v>
      </c>
      <c r="AU77" s="5">
        <f t="shared" si="31"/>
        <v>27910290</v>
      </c>
      <c r="AV77" s="5">
        <f t="shared" si="32"/>
        <v>43884100</v>
      </c>
      <c r="AX77" s="1"/>
      <c r="AY77" s="1"/>
      <c r="BT77" s="56">
        <f t="shared" si="33"/>
        <v>-1481825.989699997</v>
      </c>
      <c r="BV77" s="128"/>
      <c r="BW77" s="148"/>
      <c r="BX77" s="129" t="str">
        <f>F152</f>
        <v>1BR-10</v>
      </c>
      <c r="BY77" s="130">
        <f>D152</f>
        <v>10</v>
      </c>
      <c r="BZ77" s="131">
        <f t="shared" si="62"/>
        <v>74</v>
      </c>
      <c r="CA77" s="131">
        <f t="shared" si="62"/>
        <v>63</v>
      </c>
      <c r="CB77" s="132">
        <f>O152</f>
        <v>25329920.875800002</v>
      </c>
      <c r="CC77" s="132">
        <f t="shared" si="63"/>
        <v>1466861000</v>
      </c>
      <c r="CD77" s="132">
        <f t="shared" si="63"/>
        <v>1653387000</v>
      </c>
      <c r="CE77" s="132">
        <f t="shared" si="63"/>
        <v>1755364000</v>
      </c>
      <c r="CF77" s="132">
        <f t="shared" si="63"/>
        <v>1863631000</v>
      </c>
      <c r="CG77" s="132">
        <f>AN152</f>
        <v>1978576000</v>
      </c>
      <c r="CT77" s="61">
        <f t="shared" si="40"/>
        <v>1777904100</v>
      </c>
      <c r="CU77" s="45">
        <f t="shared" si="41"/>
        <v>19754490</v>
      </c>
      <c r="CX77" s="56">
        <f t="shared" si="42"/>
        <v>1579827600</v>
      </c>
      <c r="CY77" s="45">
        <f t="shared" si="43"/>
        <v>26330460</v>
      </c>
      <c r="CZ77" s="51">
        <f t="shared" si="44"/>
        <v>43884100</v>
      </c>
    </row>
    <row r="78" spans="1:104" x14ac:dyDescent="0.2">
      <c r="A78" s="3">
        <f t="shared" si="45"/>
        <v>39</v>
      </c>
      <c r="B78" s="111">
        <v>5</v>
      </c>
      <c r="C78" s="112" t="s">
        <v>148</v>
      </c>
      <c r="D78" s="140">
        <v>12</v>
      </c>
      <c r="E78" s="114"/>
      <c r="F78" s="42" t="s">
        <v>49</v>
      </c>
      <c r="G78" s="115">
        <f t="shared" si="4"/>
        <v>67</v>
      </c>
      <c r="H78" s="115">
        <f t="shared" si="5"/>
        <v>57</v>
      </c>
      <c r="I78" s="116">
        <f t="shared" si="6"/>
        <v>26966806</v>
      </c>
      <c r="J78" s="116">
        <f t="shared" si="7"/>
        <v>2</v>
      </c>
      <c r="K78" s="117">
        <f t="shared" si="8"/>
        <v>0.93</v>
      </c>
      <c r="L78" s="155">
        <f t="shared" si="60"/>
        <v>1.01</v>
      </c>
      <c r="M78" s="119">
        <f t="shared" si="10"/>
        <v>21166819.673561409</v>
      </c>
      <c r="N78" s="119">
        <f t="shared" si="11"/>
        <v>23858387.72623127</v>
      </c>
      <c r="O78" s="119">
        <f t="shared" si="12"/>
        <v>25329920.875800002</v>
      </c>
      <c r="P78" s="119">
        <f t="shared" si="13"/>
        <v>26892214.970120206</v>
      </c>
      <c r="Q78" s="120">
        <f t="shared" si="14"/>
        <v>25329920.875800002</v>
      </c>
      <c r="R78" s="119">
        <f t="shared" si="14"/>
        <v>26892214.970120206</v>
      </c>
      <c r="S78" s="119">
        <f t="shared" si="15"/>
        <v>28550867.945666909</v>
      </c>
      <c r="T78" s="119"/>
      <c r="U78" s="119">
        <f t="shared" si="16"/>
        <v>1206508721.3930004</v>
      </c>
      <c r="V78" s="119">
        <f t="shared" si="17"/>
        <v>1359928100.3951824</v>
      </c>
      <c r="W78" s="119">
        <f t="shared" si="18"/>
        <v>1443805489.9206002</v>
      </c>
      <c r="X78" s="120">
        <f t="shared" si="19"/>
        <v>1532856253.2968519</v>
      </c>
      <c r="Y78" s="120">
        <f t="shared" si="20"/>
        <v>1443805489.9206002</v>
      </c>
      <c r="Z78" s="119">
        <f t="shared" si="21"/>
        <v>1532856253.2968519</v>
      </c>
      <c r="AA78" s="119">
        <f t="shared" si="22"/>
        <v>1627399472.9030137</v>
      </c>
      <c r="AB78" s="119"/>
      <c r="AC78" s="34" t="str">
        <f t="shared" si="23"/>
        <v>BERTAHAP</v>
      </c>
      <c r="AD78" s="121">
        <f t="shared" si="24"/>
        <v>0</v>
      </c>
      <c r="AE78" s="122">
        <v>2</v>
      </c>
      <c r="AF78" s="123"/>
      <c r="AG78" s="119" t="str">
        <f t="shared" si="61"/>
        <v>KR</v>
      </c>
      <c r="AH78" s="123">
        <f t="shared" si="65"/>
        <v>1327160000</v>
      </c>
      <c r="AI78" s="123">
        <f t="shared" si="65"/>
        <v>1495921000</v>
      </c>
      <c r="AJ78" s="123">
        <f t="shared" si="65"/>
        <v>1588187000</v>
      </c>
      <c r="AK78" s="124">
        <f t="shared" si="64"/>
        <v>1686142000</v>
      </c>
      <c r="AL78" s="124">
        <f t="shared" si="64"/>
        <v>1588187000</v>
      </c>
      <c r="AM78" s="123">
        <f t="shared" si="64"/>
        <v>1686142000</v>
      </c>
      <c r="AN78" s="123">
        <f t="shared" si="64"/>
        <v>1790140000</v>
      </c>
      <c r="AO78" s="54">
        <f t="shared" si="46"/>
        <v>1683479000</v>
      </c>
      <c r="AP78" s="44">
        <f t="shared" si="46"/>
        <v>1787311000</v>
      </c>
      <c r="AQ78" s="61">
        <f t="shared" si="27"/>
        <v>1515131100</v>
      </c>
      <c r="AR78" s="61">
        <f t="shared" si="28"/>
        <v>25252185</v>
      </c>
      <c r="AS78" s="125">
        <f t="shared" si="29"/>
        <v>31615162.5</v>
      </c>
      <c r="AT78" s="126">
        <f t="shared" si="30"/>
        <v>17873110</v>
      </c>
      <c r="AU78" s="5">
        <f t="shared" si="31"/>
        <v>25252185</v>
      </c>
      <c r="AV78" s="5">
        <f t="shared" si="32"/>
        <v>39704675</v>
      </c>
      <c r="AX78" s="1"/>
      <c r="AY78" s="1"/>
      <c r="BT78" s="56">
        <f t="shared" si="33"/>
        <v>-1481825.989699997</v>
      </c>
      <c r="BV78" s="128"/>
      <c r="BW78" s="129"/>
      <c r="BX78" s="129" t="str">
        <f>F153</f>
        <v>1BR-12</v>
      </c>
      <c r="BY78" s="130">
        <f>D153</f>
        <v>12</v>
      </c>
      <c r="BZ78" s="131">
        <f t="shared" si="62"/>
        <v>67</v>
      </c>
      <c r="CA78" s="131">
        <f t="shared" si="62"/>
        <v>57</v>
      </c>
      <c r="CB78" s="132">
        <f>O153</f>
        <v>25329920.875800002</v>
      </c>
      <c r="CC78" s="132">
        <f t="shared" si="63"/>
        <v>1327160000</v>
      </c>
      <c r="CD78" s="132">
        <f t="shared" si="63"/>
        <v>1495921000</v>
      </c>
      <c r="CE78" s="132">
        <f t="shared" si="63"/>
        <v>1588187000</v>
      </c>
      <c r="CF78" s="132">
        <f t="shared" si="63"/>
        <v>1686142000</v>
      </c>
      <c r="CG78" s="132">
        <f>AN153</f>
        <v>1790140000</v>
      </c>
      <c r="CT78" s="61">
        <f t="shared" si="40"/>
        <v>1608579900</v>
      </c>
      <c r="CU78" s="45">
        <f t="shared" si="41"/>
        <v>17873110</v>
      </c>
      <c r="CX78" s="56">
        <f t="shared" si="42"/>
        <v>1429368300</v>
      </c>
      <c r="CY78" s="45">
        <f t="shared" si="43"/>
        <v>23822805</v>
      </c>
      <c r="CZ78" s="51">
        <f t="shared" si="44"/>
        <v>39704675</v>
      </c>
    </row>
    <row r="79" spans="1:104" x14ac:dyDescent="0.2">
      <c r="A79" s="3">
        <f t="shared" si="45"/>
        <v>40</v>
      </c>
      <c r="B79" s="111">
        <v>6</v>
      </c>
      <c r="C79" s="112" t="s">
        <v>148</v>
      </c>
      <c r="D79" s="140">
        <v>18</v>
      </c>
      <c r="E79" s="114"/>
      <c r="F79" s="42" t="s">
        <v>53</v>
      </c>
      <c r="G79" s="115">
        <f t="shared" si="4"/>
        <v>97</v>
      </c>
      <c r="H79" s="115">
        <f t="shared" si="5"/>
        <v>85</v>
      </c>
      <c r="I79" s="116">
        <f t="shared" si="6"/>
        <v>26966806</v>
      </c>
      <c r="J79" s="116">
        <f t="shared" si="7"/>
        <v>2</v>
      </c>
      <c r="K79" s="117">
        <f t="shared" si="8"/>
        <v>0.93</v>
      </c>
      <c r="L79" s="155">
        <f t="shared" si="60"/>
        <v>1.01</v>
      </c>
      <c r="M79" s="119">
        <f t="shared" si="10"/>
        <v>21166819.673561409</v>
      </c>
      <c r="N79" s="119">
        <f t="shared" si="11"/>
        <v>23858387.72623127</v>
      </c>
      <c r="O79" s="119">
        <f t="shared" si="12"/>
        <v>25329920.875800002</v>
      </c>
      <c r="P79" s="119">
        <f t="shared" si="13"/>
        <v>26892214.970120206</v>
      </c>
      <c r="Q79" s="120">
        <f t="shared" si="14"/>
        <v>25329920.875800002</v>
      </c>
      <c r="R79" s="119">
        <f t="shared" si="14"/>
        <v>26892214.970120206</v>
      </c>
      <c r="S79" s="119">
        <f t="shared" si="15"/>
        <v>28550867.945666909</v>
      </c>
      <c r="T79" s="119"/>
      <c r="U79" s="119">
        <f t="shared" si="16"/>
        <v>1799179672.2527199</v>
      </c>
      <c r="V79" s="119">
        <f t="shared" si="17"/>
        <v>2027962956.7296579</v>
      </c>
      <c r="W79" s="119">
        <f t="shared" si="18"/>
        <v>2153043274.4430003</v>
      </c>
      <c r="X79" s="120">
        <f t="shared" si="19"/>
        <v>2285838272.4602175</v>
      </c>
      <c r="Y79" s="120">
        <f t="shared" si="20"/>
        <v>2153043274.4430003</v>
      </c>
      <c r="Z79" s="119">
        <f t="shared" si="21"/>
        <v>2285838272.4602175</v>
      </c>
      <c r="AA79" s="119">
        <f t="shared" si="22"/>
        <v>2426823775.3816872</v>
      </c>
      <c r="AB79" s="119"/>
      <c r="AC79" s="34" t="str">
        <f t="shared" si="23"/>
        <v>BERTAHAP</v>
      </c>
      <c r="AD79" s="121">
        <f t="shared" si="24"/>
        <v>0</v>
      </c>
      <c r="AE79" s="122">
        <v>2</v>
      </c>
      <c r="AF79" s="123"/>
      <c r="AG79" s="119" t="str">
        <f t="shared" si="61"/>
        <v>KR</v>
      </c>
      <c r="AH79" s="123">
        <f t="shared" si="65"/>
        <v>1979098000</v>
      </c>
      <c r="AI79" s="123">
        <f t="shared" si="65"/>
        <v>2230760000</v>
      </c>
      <c r="AJ79" s="123">
        <f t="shared" si="65"/>
        <v>2368348000</v>
      </c>
      <c r="AK79" s="124">
        <f t="shared" si="64"/>
        <v>2514423000</v>
      </c>
      <c r="AL79" s="124">
        <f t="shared" si="64"/>
        <v>2368348000</v>
      </c>
      <c r="AM79" s="123">
        <f t="shared" si="64"/>
        <v>2514423000</v>
      </c>
      <c r="AN79" s="123">
        <f t="shared" si="64"/>
        <v>2669507000</v>
      </c>
      <c r="AO79" s="54">
        <f t="shared" si="46"/>
        <v>2510449000</v>
      </c>
      <c r="AP79" s="44">
        <f t="shared" si="46"/>
        <v>2665289000</v>
      </c>
      <c r="AQ79" s="61">
        <f t="shared" si="27"/>
        <v>2259404100</v>
      </c>
      <c r="AR79" s="61">
        <f t="shared" si="28"/>
        <v>37656735</v>
      </c>
      <c r="AS79" s="125">
        <f t="shared" si="29"/>
        <v>47145431.25</v>
      </c>
      <c r="AT79" s="126">
        <f t="shared" si="30"/>
        <v>26652890</v>
      </c>
      <c r="AU79" s="5">
        <f t="shared" si="31"/>
        <v>37656735</v>
      </c>
      <c r="AV79" s="5">
        <f t="shared" si="32"/>
        <v>59208700</v>
      </c>
      <c r="AX79" s="1"/>
      <c r="AY79" s="1"/>
      <c r="BT79" s="56">
        <f t="shared" si="33"/>
        <v>-1481825.989699997</v>
      </c>
      <c r="BV79" s="128"/>
      <c r="BW79" s="129"/>
      <c r="BX79" s="129" t="str">
        <f>F154</f>
        <v>1BR-16</v>
      </c>
      <c r="BY79" s="130">
        <f>D154</f>
        <v>16</v>
      </c>
      <c r="BZ79" s="131">
        <f t="shared" si="62"/>
        <v>71</v>
      </c>
      <c r="CA79" s="131">
        <f t="shared" si="62"/>
        <v>63</v>
      </c>
      <c r="CB79" s="132">
        <f>O154</f>
        <v>25329920.875800002</v>
      </c>
      <c r="CC79" s="132">
        <f t="shared" si="63"/>
        <v>1466861000</v>
      </c>
      <c r="CD79" s="132">
        <f t="shared" si="63"/>
        <v>1653387000</v>
      </c>
      <c r="CE79" s="132">
        <f t="shared" si="63"/>
        <v>1755364000</v>
      </c>
      <c r="CF79" s="132">
        <f t="shared" si="63"/>
        <v>1863631000</v>
      </c>
      <c r="CG79" s="132">
        <f>AN154</f>
        <v>1978576000</v>
      </c>
      <c r="CT79" s="61">
        <f t="shared" si="40"/>
        <v>2398760100</v>
      </c>
      <c r="CU79" s="45">
        <f t="shared" si="41"/>
        <v>26652890</v>
      </c>
      <c r="CX79" s="56">
        <f t="shared" si="42"/>
        <v>2131513200</v>
      </c>
      <c r="CY79" s="45">
        <f t="shared" si="43"/>
        <v>35525220</v>
      </c>
      <c r="CZ79" s="51">
        <f t="shared" si="44"/>
        <v>59208700</v>
      </c>
    </row>
    <row r="80" spans="1:104" x14ac:dyDescent="0.2">
      <c r="A80" s="3">
        <f t="shared" si="45"/>
        <v>41</v>
      </c>
      <c r="B80" s="111">
        <v>7</v>
      </c>
      <c r="C80" s="112" t="s">
        <v>148</v>
      </c>
      <c r="D80" s="140">
        <v>20</v>
      </c>
      <c r="E80" s="114"/>
      <c r="F80" s="42" t="s">
        <v>69</v>
      </c>
      <c r="G80" s="115">
        <f t="shared" si="4"/>
        <v>60</v>
      </c>
      <c r="H80" s="115">
        <f t="shared" si="5"/>
        <v>51</v>
      </c>
      <c r="I80" s="116">
        <f t="shared" si="6"/>
        <v>26966806</v>
      </c>
      <c r="J80" s="116">
        <f t="shared" si="7"/>
        <v>2</v>
      </c>
      <c r="K80" s="117">
        <f t="shared" si="8"/>
        <v>0.93</v>
      </c>
      <c r="L80" s="155">
        <f t="shared" si="60"/>
        <v>1.01</v>
      </c>
      <c r="M80" s="119">
        <f t="shared" si="10"/>
        <v>21166819.673561409</v>
      </c>
      <c r="N80" s="119">
        <f t="shared" si="11"/>
        <v>23858387.72623127</v>
      </c>
      <c r="O80" s="119">
        <f t="shared" si="12"/>
        <v>25329920.875800002</v>
      </c>
      <c r="P80" s="119">
        <f t="shared" si="13"/>
        <v>26892214.970120206</v>
      </c>
      <c r="Q80" s="120">
        <f t="shared" si="14"/>
        <v>25329920.875800002</v>
      </c>
      <c r="R80" s="119">
        <f t="shared" si="14"/>
        <v>26892214.970120206</v>
      </c>
      <c r="S80" s="119">
        <f t="shared" si="15"/>
        <v>28550867.945666909</v>
      </c>
      <c r="T80" s="119"/>
      <c r="U80" s="119">
        <f t="shared" si="16"/>
        <v>1079507803.3516319</v>
      </c>
      <c r="V80" s="119">
        <f t="shared" si="17"/>
        <v>1216777774.0377948</v>
      </c>
      <c r="W80" s="119">
        <f t="shared" si="18"/>
        <v>1291825964.6658001</v>
      </c>
      <c r="X80" s="120">
        <f t="shared" si="19"/>
        <v>1371502963.4761305</v>
      </c>
      <c r="Y80" s="120">
        <f t="shared" si="20"/>
        <v>1291825964.6658001</v>
      </c>
      <c r="Z80" s="119">
        <f t="shared" si="21"/>
        <v>1371502963.4761305</v>
      </c>
      <c r="AA80" s="119">
        <f t="shared" si="22"/>
        <v>1456094265.2290125</v>
      </c>
      <c r="AB80" s="119"/>
      <c r="AC80" s="34" t="str">
        <f t="shared" si="23"/>
        <v>BERTAHAP</v>
      </c>
      <c r="AD80" s="121">
        <f t="shared" si="24"/>
        <v>0</v>
      </c>
      <c r="AE80" s="122">
        <v>2</v>
      </c>
      <c r="AF80" s="123"/>
      <c r="AG80" s="119" t="str">
        <f t="shared" si="61"/>
        <v>KR</v>
      </c>
      <c r="AH80" s="123">
        <f t="shared" si="65"/>
        <v>1187459000</v>
      </c>
      <c r="AI80" s="123">
        <f t="shared" si="65"/>
        <v>1338456000</v>
      </c>
      <c r="AJ80" s="123">
        <f t="shared" si="65"/>
        <v>1421009000</v>
      </c>
      <c r="AK80" s="124">
        <f t="shared" si="64"/>
        <v>1508654000</v>
      </c>
      <c r="AL80" s="124">
        <f t="shared" si="64"/>
        <v>1421009000</v>
      </c>
      <c r="AM80" s="123">
        <f t="shared" si="64"/>
        <v>1508654000</v>
      </c>
      <c r="AN80" s="123">
        <f t="shared" si="64"/>
        <v>1601704000</v>
      </c>
      <c r="AO80" s="54">
        <f t="shared" si="46"/>
        <v>1506270000</v>
      </c>
      <c r="AP80" s="44">
        <f t="shared" si="46"/>
        <v>1599174000</v>
      </c>
      <c r="AQ80" s="61">
        <f t="shared" si="27"/>
        <v>1355643000</v>
      </c>
      <c r="AR80" s="61">
        <f t="shared" si="28"/>
        <v>22594050</v>
      </c>
      <c r="AS80" s="125">
        <f t="shared" si="29"/>
        <v>28287262.5</v>
      </c>
      <c r="AT80" s="126">
        <f t="shared" si="30"/>
        <v>15991740</v>
      </c>
      <c r="AU80" s="5">
        <f t="shared" si="31"/>
        <v>22594050</v>
      </c>
      <c r="AV80" s="5">
        <f t="shared" si="32"/>
        <v>35525225</v>
      </c>
      <c r="AX80" s="1"/>
      <c r="AY80" s="1"/>
      <c r="BT80" s="56">
        <f t="shared" si="33"/>
        <v>-1481825.989699997</v>
      </c>
      <c r="BV80" s="128">
        <v>11</v>
      </c>
      <c r="BW80" s="148" t="s">
        <v>60</v>
      </c>
      <c r="BX80" s="129" t="str">
        <f t="shared" ref="BX80:BX85" si="66">F164</f>
        <v>1BR-6</v>
      </c>
      <c r="BY80" s="130" t="str">
        <f t="shared" ref="BY80:BY85" si="67">D164</f>
        <v>06</v>
      </c>
      <c r="BZ80" s="131">
        <f t="shared" ref="BZ80:CA85" si="68">G164</f>
        <v>78</v>
      </c>
      <c r="CA80" s="131">
        <f t="shared" si="68"/>
        <v>66</v>
      </c>
      <c r="CB80" s="132">
        <f t="shared" ref="CB80:CB85" si="69">O164</f>
        <v>25329920.875800002</v>
      </c>
      <c r="CC80" s="132">
        <f t="shared" ref="CC80:CF85" si="70">AH164</f>
        <v>1536712000</v>
      </c>
      <c r="CD80" s="132">
        <f t="shared" si="70"/>
        <v>1732119000</v>
      </c>
      <c r="CE80" s="132">
        <f t="shared" si="70"/>
        <v>1838953000</v>
      </c>
      <c r="CF80" s="132">
        <f t="shared" si="70"/>
        <v>1952375000</v>
      </c>
      <c r="CG80" s="132">
        <f t="shared" ref="CG80:CG85" si="71">AN164</f>
        <v>2072794000</v>
      </c>
      <c r="CH80" s="1">
        <v>6</v>
      </c>
      <c r="CT80" s="61">
        <f t="shared" si="40"/>
        <v>1439256600</v>
      </c>
      <c r="CU80" s="45">
        <f t="shared" si="41"/>
        <v>15991740</v>
      </c>
      <c r="CX80" s="56">
        <f t="shared" si="42"/>
        <v>1278908100</v>
      </c>
      <c r="CY80" s="45">
        <f t="shared" si="43"/>
        <v>21315135</v>
      </c>
      <c r="CZ80" s="51">
        <f t="shared" si="44"/>
        <v>35525225</v>
      </c>
    </row>
    <row r="81" spans="1:104" x14ac:dyDescent="0.2">
      <c r="A81" s="3">
        <f t="shared" si="45"/>
        <v>42</v>
      </c>
      <c r="B81" s="111">
        <v>8</v>
      </c>
      <c r="C81" s="112" t="s">
        <v>148</v>
      </c>
      <c r="D81" s="140">
        <v>22</v>
      </c>
      <c r="E81" s="114"/>
      <c r="F81" s="42" t="s">
        <v>88</v>
      </c>
      <c r="G81" s="115">
        <f t="shared" si="4"/>
        <v>81</v>
      </c>
      <c r="H81" s="115">
        <f t="shared" si="5"/>
        <v>70</v>
      </c>
      <c r="I81" s="116">
        <f t="shared" si="6"/>
        <v>26966806</v>
      </c>
      <c r="J81" s="116">
        <f t="shared" si="7"/>
        <v>4</v>
      </c>
      <c r="K81" s="117">
        <f t="shared" si="8"/>
        <v>0.97</v>
      </c>
      <c r="L81" s="155">
        <f t="shared" si="60"/>
        <v>1.01</v>
      </c>
      <c r="M81" s="119">
        <f t="shared" si="10"/>
        <v>22077220.519736089</v>
      </c>
      <c r="N81" s="119">
        <f t="shared" si="11"/>
        <v>24884554.94026272</v>
      </c>
      <c r="O81" s="119">
        <f t="shared" si="12"/>
        <v>26419379.838199999</v>
      </c>
      <c r="P81" s="119">
        <f t="shared" si="13"/>
        <v>28048869.3774372</v>
      </c>
      <c r="Q81" s="120">
        <f t="shared" si="14"/>
        <v>26419379.838199999</v>
      </c>
      <c r="R81" s="119">
        <f t="shared" si="14"/>
        <v>28048869.3774372</v>
      </c>
      <c r="S81" s="119">
        <f t="shared" si="15"/>
        <v>29778862.265910644</v>
      </c>
      <c r="T81" s="119"/>
      <c r="U81" s="119">
        <f t="shared" si="16"/>
        <v>1545405436.3815262</v>
      </c>
      <c r="V81" s="119">
        <f t="shared" si="17"/>
        <v>1741918845.8183904</v>
      </c>
      <c r="W81" s="119">
        <f t="shared" si="18"/>
        <v>1849356588.674</v>
      </c>
      <c r="X81" s="120">
        <f t="shared" si="19"/>
        <v>1963420856.420604</v>
      </c>
      <c r="Y81" s="120">
        <f t="shared" si="20"/>
        <v>1849356588.674</v>
      </c>
      <c r="Z81" s="119">
        <f t="shared" si="21"/>
        <v>1963420856.420604</v>
      </c>
      <c r="AA81" s="119">
        <f t="shared" si="22"/>
        <v>2084520358.613745</v>
      </c>
      <c r="AB81" s="119"/>
      <c r="AC81" s="34" t="str">
        <f t="shared" si="23"/>
        <v>BERTAHAP</v>
      </c>
      <c r="AD81" s="121">
        <f t="shared" si="24"/>
        <v>0</v>
      </c>
      <c r="AE81" s="122">
        <v>2</v>
      </c>
      <c r="AF81" s="123"/>
      <c r="AG81" s="119" t="str">
        <f t="shared" si="61"/>
        <v>KR</v>
      </c>
      <c r="AH81" s="123">
        <f t="shared" si="65"/>
        <v>1699946000</v>
      </c>
      <c r="AI81" s="123">
        <f t="shared" si="65"/>
        <v>1916111000</v>
      </c>
      <c r="AJ81" s="123">
        <f t="shared" si="65"/>
        <v>2034293000</v>
      </c>
      <c r="AK81" s="124">
        <f t="shared" si="64"/>
        <v>2159763000</v>
      </c>
      <c r="AL81" s="124">
        <f t="shared" si="64"/>
        <v>2034293000</v>
      </c>
      <c r="AM81" s="123">
        <f t="shared" si="64"/>
        <v>2159763000</v>
      </c>
      <c r="AN81" s="123">
        <f t="shared" si="64"/>
        <v>2292973000</v>
      </c>
      <c r="AO81" s="54">
        <f t="shared" si="46"/>
        <v>2156351000</v>
      </c>
      <c r="AP81" s="44">
        <f t="shared" si="46"/>
        <v>2289349000</v>
      </c>
      <c r="AQ81" s="61">
        <f t="shared" si="27"/>
        <v>1940715900</v>
      </c>
      <c r="AR81" s="61">
        <f t="shared" si="28"/>
        <v>32345265</v>
      </c>
      <c r="AS81" s="125">
        <f t="shared" si="29"/>
        <v>40495556.25</v>
      </c>
      <c r="AT81" s="126">
        <f t="shared" si="30"/>
        <v>22893490</v>
      </c>
      <c r="AU81" s="5">
        <f t="shared" si="31"/>
        <v>32345265</v>
      </c>
      <c r="AV81" s="5">
        <f t="shared" si="32"/>
        <v>50857325</v>
      </c>
      <c r="AX81" s="1"/>
      <c r="AY81" s="1"/>
      <c r="BT81" s="56">
        <f t="shared" si="33"/>
        <v>-392367.02730000019</v>
      </c>
      <c r="BV81" s="128"/>
      <c r="BW81" s="129"/>
      <c r="BX81" s="129" t="str">
        <f t="shared" si="66"/>
        <v>1BR-8</v>
      </c>
      <c r="BY81" s="130" t="str">
        <f t="shared" si="67"/>
        <v>08</v>
      </c>
      <c r="BZ81" s="131">
        <f t="shared" si="68"/>
        <v>60</v>
      </c>
      <c r="CA81" s="131">
        <f t="shared" si="68"/>
        <v>52</v>
      </c>
      <c r="CB81" s="132">
        <f t="shared" si="69"/>
        <v>25329920.875800002</v>
      </c>
      <c r="CC81" s="132">
        <f t="shared" si="70"/>
        <v>1210743000</v>
      </c>
      <c r="CD81" s="132">
        <f t="shared" si="70"/>
        <v>1364700000</v>
      </c>
      <c r="CE81" s="132">
        <f t="shared" si="70"/>
        <v>1448872000</v>
      </c>
      <c r="CF81" s="132">
        <f t="shared" si="70"/>
        <v>1538235000</v>
      </c>
      <c r="CG81" s="132">
        <f t="shared" si="71"/>
        <v>1633110000</v>
      </c>
      <c r="CT81" s="61">
        <f t="shared" si="40"/>
        <v>2060414100</v>
      </c>
      <c r="CU81" s="45">
        <f t="shared" si="41"/>
        <v>22893490</v>
      </c>
      <c r="CX81" s="56">
        <f t="shared" si="42"/>
        <v>1830863700</v>
      </c>
      <c r="CY81" s="45">
        <f t="shared" si="43"/>
        <v>30514395</v>
      </c>
      <c r="CZ81" s="51">
        <f t="shared" si="44"/>
        <v>50857325</v>
      </c>
    </row>
    <row r="82" spans="1:104" x14ac:dyDescent="0.2">
      <c r="A82" s="3">
        <f t="shared" si="45"/>
        <v>43</v>
      </c>
      <c r="B82" s="111">
        <v>1</v>
      </c>
      <c r="C82" s="112" t="s">
        <v>149</v>
      </c>
      <c r="D82" s="113" t="s">
        <v>23</v>
      </c>
      <c r="E82" s="114"/>
      <c r="F82" s="42" t="s">
        <v>38</v>
      </c>
      <c r="G82" s="115">
        <f t="shared" si="4"/>
        <v>113</v>
      </c>
      <c r="H82" s="115">
        <f t="shared" si="5"/>
        <v>101</v>
      </c>
      <c r="I82" s="116">
        <f t="shared" si="6"/>
        <v>26966806</v>
      </c>
      <c r="J82" s="116">
        <f t="shared" si="7"/>
        <v>6</v>
      </c>
      <c r="K82" s="117">
        <f t="shared" si="8"/>
        <v>0.95</v>
      </c>
      <c r="L82" s="118">
        <f t="shared" ref="L82:L90" si="72">SUMIF($AN$4:$AN$22,D82,$AT$4:$AT$22)</f>
        <v>1</v>
      </c>
      <c r="M82" s="119">
        <f t="shared" si="10"/>
        <v>21407940.689751234</v>
      </c>
      <c r="N82" s="119">
        <f t="shared" si="11"/>
        <v>24130169.636878211</v>
      </c>
      <c r="O82" s="119">
        <f t="shared" si="12"/>
        <v>25618465.699999999</v>
      </c>
      <c r="P82" s="119">
        <f t="shared" si="13"/>
        <v>27198556.607701685</v>
      </c>
      <c r="Q82" s="120">
        <f t="shared" si="14"/>
        <v>25618465.699999999</v>
      </c>
      <c r="R82" s="119">
        <f t="shared" si="14"/>
        <v>27198556.607701685</v>
      </c>
      <c r="S82" s="119">
        <f t="shared" si="15"/>
        <v>28876104.065137401</v>
      </c>
      <c r="T82" s="119"/>
      <c r="U82" s="119">
        <f t="shared" si="16"/>
        <v>2162202009.6648746</v>
      </c>
      <c r="V82" s="119">
        <f t="shared" si="17"/>
        <v>2437147133.3246994</v>
      </c>
      <c r="W82" s="119">
        <f t="shared" si="18"/>
        <v>2587465035.6999998</v>
      </c>
      <c r="X82" s="120">
        <f t="shared" si="19"/>
        <v>2747054217.3778701</v>
      </c>
      <c r="Y82" s="120">
        <f t="shared" si="20"/>
        <v>2587465035.6999998</v>
      </c>
      <c r="Z82" s="119">
        <f t="shared" si="21"/>
        <v>2747054217.3778701</v>
      </c>
      <c r="AA82" s="119">
        <f t="shared" si="22"/>
        <v>2916486510.5788774</v>
      </c>
      <c r="AB82" s="119"/>
      <c r="AC82" s="34" t="str">
        <f t="shared" si="23"/>
        <v>BERTAHAP</v>
      </c>
      <c r="AD82" s="121">
        <f t="shared" si="24"/>
        <v>0</v>
      </c>
      <c r="AE82" s="122">
        <v>2</v>
      </c>
      <c r="AF82" s="123"/>
      <c r="AG82" s="119" t="str">
        <f t="shared" si="61"/>
        <v>KR</v>
      </c>
      <c r="AH82" s="123">
        <f t="shared" si="65"/>
        <v>2378423000</v>
      </c>
      <c r="AI82" s="123">
        <f t="shared" si="65"/>
        <v>2680862000</v>
      </c>
      <c r="AJ82" s="123">
        <f t="shared" si="65"/>
        <v>2846212000</v>
      </c>
      <c r="AK82" s="124">
        <f t="shared" si="64"/>
        <v>3021760000</v>
      </c>
      <c r="AL82" s="124">
        <f t="shared" si="64"/>
        <v>2846212000</v>
      </c>
      <c r="AM82" s="123">
        <f t="shared" si="64"/>
        <v>3021760000</v>
      </c>
      <c r="AN82" s="123">
        <f t="shared" si="64"/>
        <v>3208136000</v>
      </c>
      <c r="AO82" s="54">
        <f t="shared" si="46"/>
        <v>3016985000</v>
      </c>
      <c r="AP82" s="44">
        <f t="shared" si="46"/>
        <v>3203066000</v>
      </c>
      <c r="AQ82" s="61">
        <f t="shared" si="27"/>
        <v>2715286500</v>
      </c>
      <c r="AR82" s="61">
        <f t="shared" si="28"/>
        <v>45254775</v>
      </c>
      <c r="AS82" s="125">
        <f t="shared" si="29"/>
        <v>56658000</v>
      </c>
      <c r="AT82" s="126">
        <f t="shared" si="30"/>
        <v>32030660</v>
      </c>
      <c r="AU82" s="5">
        <f t="shared" si="31"/>
        <v>45254775</v>
      </c>
      <c r="AV82" s="5">
        <f t="shared" si="32"/>
        <v>71155300</v>
      </c>
      <c r="AX82" s="1"/>
      <c r="AY82" s="1"/>
      <c r="BT82" s="56">
        <f t="shared" si="33"/>
        <v>-1193281.1655000001</v>
      </c>
      <c r="BV82" s="128"/>
      <c r="BW82" s="129"/>
      <c r="BX82" s="129" t="str">
        <f t="shared" si="66"/>
        <v>1BR-10</v>
      </c>
      <c r="BY82" s="130">
        <f t="shared" si="67"/>
        <v>10</v>
      </c>
      <c r="BZ82" s="131">
        <f t="shared" si="68"/>
        <v>74</v>
      </c>
      <c r="CA82" s="131">
        <f t="shared" si="68"/>
        <v>63</v>
      </c>
      <c r="CB82" s="132">
        <f t="shared" si="69"/>
        <v>25329920.875800002</v>
      </c>
      <c r="CC82" s="132">
        <f t="shared" si="70"/>
        <v>1466861000</v>
      </c>
      <c r="CD82" s="132">
        <f t="shared" si="70"/>
        <v>1653387000</v>
      </c>
      <c r="CE82" s="132">
        <f t="shared" si="70"/>
        <v>1755364000</v>
      </c>
      <c r="CF82" s="132">
        <f t="shared" si="70"/>
        <v>1863631000</v>
      </c>
      <c r="CG82" s="132">
        <f t="shared" si="71"/>
        <v>1978576000</v>
      </c>
      <c r="CT82" s="61">
        <f t="shared" si="40"/>
        <v>2882759400</v>
      </c>
      <c r="CU82" s="45">
        <f t="shared" si="41"/>
        <v>32030660</v>
      </c>
      <c r="CX82" s="56">
        <f t="shared" si="42"/>
        <v>2561590800</v>
      </c>
      <c r="CY82" s="45">
        <f t="shared" si="43"/>
        <v>42693180</v>
      </c>
      <c r="CZ82" s="51">
        <f t="shared" si="44"/>
        <v>71155300</v>
      </c>
    </row>
    <row r="83" spans="1:104" x14ac:dyDescent="0.2">
      <c r="A83" s="3">
        <f t="shared" si="45"/>
        <v>44</v>
      </c>
      <c r="B83" s="111">
        <v>2</v>
      </c>
      <c r="C83" s="112" t="s">
        <v>149</v>
      </c>
      <c r="D83" s="113" t="s">
        <v>34</v>
      </c>
      <c r="E83" s="114"/>
      <c r="F83" s="42" t="s">
        <v>41</v>
      </c>
      <c r="G83" s="115">
        <f t="shared" si="4"/>
        <v>78</v>
      </c>
      <c r="H83" s="115">
        <f t="shared" si="5"/>
        <v>66</v>
      </c>
      <c r="I83" s="116">
        <f t="shared" si="6"/>
        <v>26966806</v>
      </c>
      <c r="J83" s="116">
        <f t="shared" si="7"/>
        <v>2</v>
      </c>
      <c r="K83" s="117">
        <f t="shared" si="8"/>
        <v>0.93</v>
      </c>
      <c r="L83" s="118">
        <f t="shared" si="72"/>
        <v>1</v>
      </c>
      <c r="M83" s="119">
        <f t="shared" si="10"/>
        <v>20957247.201545946</v>
      </c>
      <c r="N83" s="119">
        <f t="shared" si="11"/>
        <v>23622166.065575514</v>
      </c>
      <c r="O83" s="119">
        <f t="shared" si="12"/>
        <v>25079129.580000002</v>
      </c>
      <c r="P83" s="119">
        <f t="shared" si="13"/>
        <v>26625955.415960599</v>
      </c>
      <c r="Q83" s="120">
        <f t="shared" si="14"/>
        <v>25079129.580000002</v>
      </c>
      <c r="R83" s="119">
        <f t="shared" si="14"/>
        <v>26625955.415960599</v>
      </c>
      <c r="S83" s="119">
        <f t="shared" si="15"/>
        <v>28268186.084818721</v>
      </c>
      <c r="T83" s="119"/>
      <c r="U83" s="119">
        <f t="shared" si="16"/>
        <v>1383178315.3020325</v>
      </c>
      <c r="V83" s="119">
        <f t="shared" si="17"/>
        <v>1559062960.3279839</v>
      </c>
      <c r="W83" s="119">
        <f t="shared" si="18"/>
        <v>1655222552.2800002</v>
      </c>
      <c r="X83" s="120">
        <f t="shared" si="19"/>
        <v>1757313057.4533994</v>
      </c>
      <c r="Y83" s="120">
        <f t="shared" si="20"/>
        <v>1655222552.2800002</v>
      </c>
      <c r="Z83" s="119">
        <f t="shared" si="21"/>
        <v>1757313057.4533994</v>
      </c>
      <c r="AA83" s="119">
        <f t="shared" si="22"/>
        <v>1865700281.5980356</v>
      </c>
      <c r="AB83" s="119"/>
      <c r="AC83" s="34" t="str">
        <f t="shared" si="23"/>
        <v>BERTAHAP</v>
      </c>
      <c r="AD83" s="121">
        <f t="shared" si="24"/>
        <v>0</v>
      </c>
      <c r="AE83" s="122">
        <v>2</v>
      </c>
      <c r="AF83" s="123"/>
      <c r="AG83" s="119" t="str">
        <f t="shared" si="61"/>
        <v>KR</v>
      </c>
      <c r="AH83" s="123">
        <f t="shared" si="65"/>
        <v>1521497000</v>
      </c>
      <c r="AI83" s="123">
        <f t="shared" si="65"/>
        <v>1714970000</v>
      </c>
      <c r="AJ83" s="123">
        <f t="shared" si="65"/>
        <v>1820745000</v>
      </c>
      <c r="AK83" s="124">
        <f t="shared" si="64"/>
        <v>1933045000</v>
      </c>
      <c r="AL83" s="124">
        <f t="shared" si="64"/>
        <v>1820745000</v>
      </c>
      <c r="AM83" s="123">
        <f t="shared" si="64"/>
        <v>1933045000</v>
      </c>
      <c r="AN83" s="123">
        <f t="shared" si="64"/>
        <v>2052271000</v>
      </c>
      <c r="AO83" s="54">
        <f t="shared" si="46"/>
        <v>1929990000</v>
      </c>
      <c r="AP83" s="44">
        <f t="shared" si="46"/>
        <v>2049028000</v>
      </c>
      <c r="AQ83" s="61">
        <f t="shared" si="27"/>
        <v>1736991000</v>
      </c>
      <c r="AR83" s="61">
        <f t="shared" si="28"/>
        <v>28949850</v>
      </c>
      <c r="AS83" s="125">
        <f t="shared" si="29"/>
        <v>36244593.75</v>
      </c>
      <c r="AT83" s="126">
        <f t="shared" si="30"/>
        <v>20490280</v>
      </c>
      <c r="AU83" s="5">
        <f t="shared" si="31"/>
        <v>28949850</v>
      </c>
      <c r="AV83" s="5">
        <f t="shared" si="32"/>
        <v>45518625</v>
      </c>
      <c r="AX83" s="1"/>
      <c r="AY83" s="1"/>
      <c r="BT83" s="56">
        <f t="shared" si="33"/>
        <v>-1732617.2854999974</v>
      </c>
      <c r="BV83" s="128"/>
      <c r="BW83" s="148"/>
      <c r="BX83" s="129" t="str">
        <f t="shared" si="66"/>
        <v>1BR-12</v>
      </c>
      <c r="BY83" s="130">
        <f t="shared" si="67"/>
        <v>12</v>
      </c>
      <c r="BZ83" s="131">
        <f t="shared" si="68"/>
        <v>67</v>
      </c>
      <c r="CA83" s="131">
        <f t="shared" si="68"/>
        <v>57</v>
      </c>
      <c r="CB83" s="132">
        <f t="shared" si="69"/>
        <v>25329920.875800002</v>
      </c>
      <c r="CC83" s="132">
        <f t="shared" si="70"/>
        <v>1327160000</v>
      </c>
      <c r="CD83" s="132">
        <f t="shared" si="70"/>
        <v>1495921000</v>
      </c>
      <c r="CE83" s="132">
        <f t="shared" si="70"/>
        <v>1588187000</v>
      </c>
      <c r="CF83" s="132">
        <f t="shared" si="70"/>
        <v>1686142000</v>
      </c>
      <c r="CG83" s="132">
        <f t="shared" si="71"/>
        <v>1790140000</v>
      </c>
      <c r="CT83" s="61">
        <f t="shared" si="40"/>
        <v>1844125200</v>
      </c>
      <c r="CU83" s="45">
        <f t="shared" si="41"/>
        <v>20490280</v>
      </c>
      <c r="CX83" s="56">
        <f t="shared" si="42"/>
        <v>1638670500</v>
      </c>
      <c r="CY83" s="45">
        <f t="shared" si="43"/>
        <v>27311175</v>
      </c>
      <c r="CZ83" s="51">
        <f t="shared" si="44"/>
        <v>45518625</v>
      </c>
    </row>
    <row r="84" spans="1:104" x14ac:dyDescent="0.2">
      <c r="A84" s="3">
        <f t="shared" si="45"/>
        <v>45</v>
      </c>
      <c r="B84" s="111">
        <v>3</v>
      </c>
      <c r="C84" s="112" t="s">
        <v>149</v>
      </c>
      <c r="D84" s="113" t="s">
        <v>40</v>
      </c>
      <c r="E84" s="114"/>
      <c r="F84" s="42" t="s">
        <v>44</v>
      </c>
      <c r="G84" s="115">
        <f t="shared" si="4"/>
        <v>60</v>
      </c>
      <c r="H84" s="115">
        <f t="shared" si="5"/>
        <v>52</v>
      </c>
      <c r="I84" s="116">
        <f t="shared" si="6"/>
        <v>26966806</v>
      </c>
      <c r="J84" s="116">
        <f t="shared" si="7"/>
        <v>2</v>
      </c>
      <c r="K84" s="117">
        <f t="shared" si="8"/>
        <v>0.93</v>
      </c>
      <c r="L84" s="118">
        <f t="shared" si="72"/>
        <v>1</v>
      </c>
      <c r="M84" s="119">
        <f t="shared" si="10"/>
        <v>20957247.201545946</v>
      </c>
      <c r="N84" s="119">
        <f t="shared" si="11"/>
        <v>23622166.065575514</v>
      </c>
      <c r="O84" s="119">
        <f t="shared" si="12"/>
        <v>25079129.580000002</v>
      </c>
      <c r="P84" s="119">
        <f t="shared" si="13"/>
        <v>26625955.415960599</v>
      </c>
      <c r="Q84" s="120">
        <f t="shared" si="14"/>
        <v>25079129.580000002</v>
      </c>
      <c r="R84" s="119">
        <f t="shared" si="14"/>
        <v>26625955.415960599</v>
      </c>
      <c r="S84" s="119">
        <f t="shared" si="15"/>
        <v>28268186.084818721</v>
      </c>
      <c r="T84" s="119"/>
      <c r="U84" s="119">
        <f t="shared" si="16"/>
        <v>1089776854.4803891</v>
      </c>
      <c r="V84" s="119">
        <f t="shared" si="17"/>
        <v>1228352635.4099267</v>
      </c>
      <c r="W84" s="119">
        <f t="shared" si="18"/>
        <v>1304114738.1600001</v>
      </c>
      <c r="X84" s="120">
        <f t="shared" si="19"/>
        <v>1384549681.6299512</v>
      </c>
      <c r="Y84" s="120">
        <f t="shared" si="20"/>
        <v>1304114738.1600001</v>
      </c>
      <c r="Z84" s="119">
        <f t="shared" si="21"/>
        <v>1384549681.6299512</v>
      </c>
      <c r="AA84" s="119">
        <f t="shared" si="22"/>
        <v>1469945676.4105735</v>
      </c>
      <c r="AB84" s="119"/>
      <c r="AC84" s="34" t="str">
        <f t="shared" si="23"/>
        <v>BERTAHAP</v>
      </c>
      <c r="AD84" s="121">
        <f t="shared" si="24"/>
        <v>0</v>
      </c>
      <c r="AE84" s="122">
        <v>2</v>
      </c>
      <c r="AF84" s="123"/>
      <c r="AG84" s="119" t="str">
        <f t="shared" si="61"/>
        <v>KR</v>
      </c>
      <c r="AH84" s="123">
        <f t="shared" si="65"/>
        <v>1198755000</v>
      </c>
      <c r="AI84" s="123">
        <f t="shared" si="65"/>
        <v>1351188000</v>
      </c>
      <c r="AJ84" s="123">
        <f t="shared" si="65"/>
        <v>1434527000</v>
      </c>
      <c r="AK84" s="124">
        <f t="shared" si="64"/>
        <v>1523005000</v>
      </c>
      <c r="AL84" s="124">
        <f t="shared" si="64"/>
        <v>1434527000</v>
      </c>
      <c r="AM84" s="123">
        <f t="shared" si="64"/>
        <v>1523005000</v>
      </c>
      <c r="AN84" s="123">
        <f t="shared" si="64"/>
        <v>1616941000</v>
      </c>
      <c r="AO84" s="54">
        <f t="shared" si="46"/>
        <v>1520599000</v>
      </c>
      <c r="AP84" s="44">
        <f t="shared" si="46"/>
        <v>1614386000</v>
      </c>
      <c r="AQ84" s="61">
        <f t="shared" si="27"/>
        <v>1368539100</v>
      </c>
      <c r="AR84" s="61">
        <f t="shared" si="28"/>
        <v>22808985</v>
      </c>
      <c r="AS84" s="125">
        <f t="shared" si="29"/>
        <v>28556343.75</v>
      </c>
      <c r="AT84" s="126">
        <f t="shared" si="30"/>
        <v>16143860</v>
      </c>
      <c r="AU84" s="5">
        <f t="shared" si="31"/>
        <v>22808985</v>
      </c>
      <c r="AV84" s="5">
        <f t="shared" si="32"/>
        <v>35863175</v>
      </c>
      <c r="AX84" s="1"/>
      <c r="AY84" s="1"/>
      <c r="BT84" s="56">
        <f t="shared" si="33"/>
        <v>-1732617.2854999974</v>
      </c>
      <c r="BV84" s="128"/>
      <c r="BW84" s="129"/>
      <c r="BX84" s="129" t="str">
        <f t="shared" si="66"/>
        <v>1BR-16</v>
      </c>
      <c r="BY84" s="130">
        <f t="shared" si="67"/>
        <v>16</v>
      </c>
      <c r="BZ84" s="131">
        <f t="shared" si="68"/>
        <v>71</v>
      </c>
      <c r="CA84" s="131">
        <f t="shared" si="68"/>
        <v>63</v>
      </c>
      <c r="CB84" s="132">
        <f t="shared" si="69"/>
        <v>25329920.875800002</v>
      </c>
      <c r="CC84" s="132">
        <f t="shared" si="70"/>
        <v>1466861000</v>
      </c>
      <c r="CD84" s="132">
        <f t="shared" si="70"/>
        <v>1653387000</v>
      </c>
      <c r="CE84" s="132">
        <f t="shared" si="70"/>
        <v>1755364000</v>
      </c>
      <c r="CF84" s="132">
        <f t="shared" si="70"/>
        <v>1863631000</v>
      </c>
      <c r="CG84" s="132">
        <f t="shared" si="71"/>
        <v>1978576000</v>
      </c>
      <c r="CT84" s="61">
        <f t="shared" si="40"/>
        <v>1452947400</v>
      </c>
      <c r="CU84" s="45">
        <f t="shared" si="41"/>
        <v>16143860</v>
      </c>
      <c r="CX84" s="56">
        <f t="shared" si="42"/>
        <v>1291074300</v>
      </c>
      <c r="CY84" s="45">
        <f t="shared" si="43"/>
        <v>21517905</v>
      </c>
      <c r="CZ84" s="51">
        <f t="shared" si="44"/>
        <v>35863175</v>
      </c>
    </row>
    <row r="85" spans="1:104" x14ac:dyDescent="0.2">
      <c r="A85" s="3">
        <f t="shared" si="45"/>
        <v>46</v>
      </c>
      <c r="B85" s="111">
        <v>4</v>
      </c>
      <c r="C85" s="112" t="s">
        <v>149</v>
      </c>
      <c r="D85" s="113">
        <v>10</v>
      </c>
      <c r="E85" s="114"/>
      <c r="F85" s="42" t="s">
        <v>47</v>
      </c>
      <c r="G85" s="115">
        <f t="shared" si="4"/>
        <v>74</v>
      </c>
      <c r="H85" s="115">
        <f t="shared" si="5"/>
        <v>63</v>
      </c>
      <c r="I85" s="116">
        <f t="shared" si="6"/>
        <v>26966806</v>
      </c>
      <c r="J85" s="116">
        <f t="shared" si="7"/>
        <v>2</v>
      </c>
      <c r="K85" s="117">
        <f t="shared" si="8"/>
        <v>0.93</v>
      </c>
      <c r="L85" s="118">
        <f t="shared" si="72"/>
        <v>1</v>
      </c>
      <c r="M85" s="119">
        <f t="shared" si="10"/>
        <v>20957247.201545946</v>
      </c>
      <c r="N85" s="119">
        <f t="shared" si="11"/>
        <v>23622166.065575514</v>
      </c>
      <c r="O85" s="119">
        <f t="shared" si="12"/>
        <v>25079129.580000002</v>
      </c>
      <c r="P85" s="119">
        <f t="shared" si="13"/>
        <v>26625955.415960599</v>
      </c>
      <c r="Q85" s="120">
        <f t="shared" si="14"/>
        <v>25079129.580000002</v>
      </c>
      <c r="R85" s="119">
        <f t="shared" si="14"/>
        <v>26625955.415960599</v>
      </c>
      <c r="S85" s="119">
        <f t="shared" si="15"/>
        <v>28268186.084818721</v>
      </c>
      <c r="T85" s="119"/>
      <c r="U85" s="119">
        <f t="shared" si="16"/>
        <v>1320306573.6973946</v>
      </c>
      <c r="V85" s="119">
        <f t="shared" si="17"/>
        <v>1488196462.1312573</v>
      </c>
      <c r="W85" s="119">
        <f t="shared" si="18"/>
        <v>1579985163.5400002</v>
      </c>
      <c r="X85" s="120">
        <f t="shared" si="19"/>
        <v>1677435191.2055178</v>
      </c>
      <c r="Y85" s="120">
        <f t="shared" si="20"/>
        <v>1579985163.5400002</v>
      </c>
      <c r="Z85" s="119">
        <f t="shared" si="21"/>
        <v>1677435191.2055178</v>
      </c>
      <c r="AA85" s="119">
        <f t="shared" si="22"/>
        <v>1780895723.3435793</v>
      </c>
      <c r="AB85" s="119"/>
      <c r="AC85" s="34" t="str">
        <f t="shared" si="23"/>
        <v>BERTAHAP</v>
      </c>
      <c r="AD85" s="121">
        <f t="shared" si="24"/>
        <v>0</v>
      </c>
      <c r="AE85" s="122">
        <v>2</v>
      </c>
      <c r="AF85" s="123"/>
      <c r="AG85" s="119" t="str">
        <f t="shared" si="61"/>
        <v>KR</v>
      </c>
      <c r="AH85" s="123">
        <f t="shared" si="65"/>
        <v>1452338000</v>
      </c>
      <c r="AI85" s="123">
        <f t="shared" si="65"/>
        <v>1637017000</v>
      </c>
      <c r="AJ85" s="123">
        <f t="shared" si="65"/>
        <v>1737984000</v>
      </c>
      <c r="AK85" s="124">
        <f t="shared" si="64"/>
        <v>1845179000</v>
      </c>
      <c r="AL85" s="124">
        <f t="shared" si="64"/>
        <v>1737984000</v>
      </c>
      <c r="AM85" s="123">
        <f t="shared" si="64"/>
        <v>1845179000</v>
      </c>
      <c r="AN85" s="123">
        <f t="shared" si="64"/>
        <v>1958986000</v>
      </c>
      <c r="AO85" s="54">
        <f t="shared" si="46"/>
        <v>1842264000</v>
      </c>
      <c r="AP85" s="44">
        <f t="shared" si="46"/>
        <v>1955890000</v>
      </c>
      <c r="AQ85" s="61">
        <f t="shared" si="27"/>
        <v>1658037600</v>
      </c>
      <c r="AR85" s="61">
        <f t="shared" si="28"/>
        <v>27633960</v>
      </c>
      <c r="AS85" s="125">
        <f t="shared" si="29"/>
        <v>34597106.25</v>
      </c>
      <c r="AT85" s="126">
        <f t="shared" si="30"/>
        <v>19558900</v>
      </c>
      <c r="AU85" s="5">
        <f t="shared" si="31"/>
        <v>27633960</v>
      </c>
      <c r="AV85" s="5">
        <f t="shared" si="32"/>
        <v>43449600</v>
      </c>
      <c r="AX85" s="1"/>
      <c r="AY85" s="1"/>
      <c r="BT85" s="56">
        <f t="shared" si="33"/>
        <v>-1732617.2854999974</v>
      </c>
      <c r="BV85" s="128"/>
      <c r="BW85" s="129"/>
      <c r="BX85" s="129" t="str">
        <f t="shared" si="66"/>
        <v>2BR-18</v>
      </c>
      <c r="BY85" s="130">
        <f t="shared" si="67"/>
        <v>18</v>
      </c>
      <c r="BZ85" s="131">
        <f t="shared" si="68"/>
        <v>97</v>
      </c>
      <c r="CA85" s="131">
        <f t="shared" si="68"/>
        <v>85</v>
      </c>
      <c r="CB85" s="132">
        <f t="shared" si="69"/>
        <v>25329920.875800002</v>
      </c>
      <c r="CC85" s="132">
        <f t="shared" si="70"/>
        <v>1979098000</v>
      </c>
      <c r="CD85" s="132">
        <f t="shared" si="70"/>
        <v>2230760000</v>
      </c>
      <c r="CE85" s="132">
        <f t="shared" si="70"/>
        <v>2368348000</v>
      </c>
      <c r="CF85" s="132">
        <f t="shared" si="70"/>
        <v>2514423000</v>
      </c>
      <c r="CG85" s="132">
        <f t="shared" si="71"/>
        <v>2669507000</v>
      </c>
      <c r="CT85" s="61">
        <f t="shared" si="40"/>
        <v>1760301000</v>
      </c>
      <c r="CU85" s="45">
        <f t="shared" si="41"/>
        <v>19558900</v>
      </c>
      <c r="CX85" s="56">
        <f t="shared" si="42"/>
        <v>1564185600</v>
      </c>
      <c r="CY85" s="45">
        <f t="shared" si="43"/>
        <v>26069760</v>
      </c>
      <c r="CZ85" s="51">
        <f t="shared" si="44"/>
        <v>43449600</v>
      </c>
    </row>
    <row r="86" spans="1:104" x14ac:dyDescent="0.2">
      <c r="A86" s="3">
        <f t="shared" si="45"/>
        <v>47</v>
      </c>
      <c r="B86" s="111">
        <v>5</v>
      </c>
      <c r="C86" s="112" t="s">
        <v>149</v>
      </c>
      <c r="D86" s="140">
        <v>12</v>
      </c>
      <c r="E86" s="114"/>
      <c r="F86" s="42" t="s">
        <v>49</v>
      </c>
      <c r="G86" s="115">
        <f t="shared" si="4"/>
        <v>67</v>
      </c>
      <c r="H86" s="115">
        <f t="shared" si="5"/>
        <v>57</v>
      </c>
      <c r="I86" s="116">
        <f t="shared" si="6"/>
        <v>26966806</v>
      </c>
      <c r="J86" s="116">
        <f t="shared" si="7"/>
        <v>2</v>
      </c>
      <c r="K86" s="117">
        <f t="shared" si="8"/>
        <v>0.93</v>
      </c>
      <c r="L86" s="118">
        <f t="shared" si="72"/>
        <v>1</v>
      </c>
      <c r="M86" s="119">
        <f t="shared" si="10"/>
        <v>20957247.201545946</v>
      </c>
      <c r="N86" s="119">
        <f t="shared" si="11"/>
        <v>23622166.065575514</v>
      </c>
      <c r="O86" s="119">
        <f t="shared" si="12"/>
        <v>25079129.580000002</v>
      </c>
      <c r="P86" s="119">
        <f t="shared" si="13"/>
        <v>26625955.415960599</v>
      </c>
      <c r="Q86" s="120">
        <f t="shared" si="14"/>
        <v>25079129.580000002</v>
      </c>
      <c r="R86" s="119">
        <f t="shared" si="14"/>
        <v>26625955.415960599</v>
      </c>
      <c r="S86" s="119">
        <f t="shared" si="15"/>
        <v>28268186.084818721</v>
      </c>
      <c r="T86" s="119"/>
      <c r="U86" s="119">
        <f t="shared" si="16"/>
        <v>1194563090.4881189</v>
      </c>
      <c r="V86" s="119">
        <f t="shared" si="17"/>
        <v>1346463465.7378044</v>
      </c>
      <c r="W86" s="119">
        <f t="shared" si="18"/>
        <v>1429510386.0600002</v>
      </c>
      <c r="X86" s="120">
        <f t="shared" si="19"/>
        <v>1517679458.7097542</v>
      </c>
      <c r="Y86" s="120">
        <f t="shared" si="20"/>
        <v>1429510386.0600002</v>
      </c>
      <c r="Z86" s="119">
        <f t="shared" si="21"/>
        <v>1517679458.7097542</v>
      </c>
      <c r="AA86" s="119">
        <f t="shared" si="22"/>
        <v>1611286606.8346672</v>
      </c>
      <c r="AB86" s="119"/>
      <c r="AC86" s="34" t="str">
        <f t="shared" si="23"/>
        <v>BERTAHAP</v>
      </c>
      <c r="AD86" s="121">
        <f t="shared" si="24"/>
        <v>0</v>
      </c>
      <c r="AE86" s="122">
        <v>2</v>
      </c>
      <c r="AF86" s="123"/>
      <c r="AG86" s="119" t="str">
        <f t="shared" si="61"/>
        <v>KR</v>
      </c>
      <c r="AH86" s="123">
        <f t="shared" si="65"/>
        <v>1314020000</v>
      </c>
      <c r="AI86" s="123">
        <f t="shared" si="65"/>
        <v>1481110000</v>
      </c>
      <c r="AJ86" s="123">
        <f t="shared" si="65"/>
        <v>1572462000</v>
      </c>
      <c r="AK86" s="124">
        <f t="shared" si="64"/>
        <v>1669448000</v>
      </c>
      <c r="AL86" s="124">
        <f t="shared" si="64"/>
        <v>1572462000</v>
      </c>
      <c r="AM86" s="123">
        <f t="shared" si="64"/>
        <v>1669448000</v>
      </c>
      <c r="AN86" s="123">
        <f t="shared" si="64"/>
        <v>1772416000</v>
      </c>
      <c r="AO86" s="54">
        <f t="shared" si="46"/>
        <v>1666810000</v>
      </c>
      <c r="AP86" s="44">
        <f t="shared" si="46"/>
        <v>1769615000</v>
      </c>
      <c r="AQ86" s="61">
        <f t="shared" si="27"/>
        <v>1500129000</v>
      </c>
      <c r="AR86" s="61">
        <f t="shared" si="28"/>
        <v>25002150</v>
      </c>
      <c r="AS86" s="125">
        <f t="shared" si="29"/>
        <v>31302150</v>
      </c>
      <c r="AT86" s="126">
        <f t="shared" si="30"/>
        <v>17696150</v>
      </c>
      <c r="AU86" s="5">
        <f t="shared" si="31"/>
        <v>25002150</v>
      </c>
      <c r="AV86" s="5">
        <f t="shared" si="32"/>
        <v>39311550</v>
      </c>
      <c r="AX86" s="1"/>
      <c r="AY86" s="1"/>
      <c r="BT86" s="56">
        <f t="shared" si="33"/>
        <v>-1732617.2854999974</v>
      </c>
      <c r="BV86" s="128">
        <v>12</v>
      </c>
      <c r="BW86" s="148" t="s">
        <v>150</v>
      </c>
      <c r="BX86" s="129" t="str">
        <f>F62</f>
        <v>1BR-12</v>
      </c>
      <c r="BY86" s="130">
        <f>D62</f>
        <v>12</v>
      </c>
      <c r="BZ86" s="131">
        <f>G62</f>
        <v>67</v>
      </c>
      <c r="CA86" s="131">
        <f>H62</f>
        <v>57</v>
      </c>
      <c r="CB86" s="132">
        <f>O62</f>
        <v>25329920.875800002</v>
      </c>
      <c r="CC86" s="132">
        <f t="shared" ref="CC86:CF87" si="73">AH62</f>
        <v>1327160000</v>
      </c>
      <c r="CD86" s="132">
        <f t="shared" si="73"/>
        <v>1495921000</v>
      </c>
      <c r="CE86" s="132">
        <f t="shared" si="73"/>
        <v>1588187000</v>
      </c>
      <c r="CF86" s="132">
        <f t="shared" si="73"/>
        <v>1686142000</v>
      </c>
      <c r="CG86" s="132">
        <f>AN62</f>
        <v>1790140000</v>
      </c>
      <c r="CH86" s="1">
        <v>2</v>
      </c>
      <c r="CT86" s="61">
        <f t="shared" si="40"/>
        <v>1592653500</v>
      </c>
      <c r="CU86" s="45">
        <f t="shared" si="41"/>
        <v>17696150</v>
      </c>
      <c r="CX86" s="56">
        <f t="shared" si="42"/>
        <v>1415215800</v>
      </c>
      <c r="CY86" s="45">
        <f t="shared" si="43"/>
        <v>23586930</v>
      </c>
      <c r="CZ86" s="51">
        <f t="shared" si="44"/>
        <v>39311550</v>
      </c>
    </row>
    <row r="87" spans="1:104" x14ac:dyDescent="0.2">
      <c r="A87" s="3">
        <f t="shared" si="45"/>
        <v>48</v>
      </c>
      <c r="B87" s="111">
        <v>6</v>
      </c>
      <c r="C87" s="112" t="s">
        <v>149</v>
      </c>
      <c r="D87" s="113">
        <v>16</v>
      </c>
      <c r="E87" s="114"/>
      <c r="F87" s="42" t="s">
        <v>51</v>
      </c>
      <c r="G87" s="115">
        <f t="shared" si="4"/>
        <v>71</v>
      </c>
      <c r="H87" s="115">
        <f t="shared" si="5"/>
        <v>63</v>
      </c>
      <c r="I87" s="116">
        <f t="shared" si="6"/>
        <v>26966806</v>
      </c>
      <c r="J87" s="116">
        <f t="shared" si="7"/>
        <v>2</v>
      </c>
      <c r="K87" s="117">
        <f t="shared" si="8"/>
        <v>0.93</v>
      </c>
      <c r="L87" s="118">
        <f t="shared" si="72"/>
        <v>1</v>
      </c>
      <c r="M87" s="119">
        <f t="shared" si="10"/>
        <v>20957247.201545946</v>
      </c>
      <c r="N87" s="119">
        <f t="shared" si="11"/>
        <v>23622166.065575514</v>
      </c>
      <c r="O87" s="119">
        <f t="shared" si="12"/>
        <v>25079129.580000002</v>
      </c>
      <c r="P87" s="119">
        <f t="shared" si="13"/>
        <v>26625955.415960599</v>
      </c>
      <c r="Q87" s="120">
        <f t="shared" si="14"/>
        <v>25079129.580000002</v>
      </c>
      <c r="R87" s="119">
        <f t="shared" si="14"/>
        <v>26625955.415960599</v>
      </c>
      <c r="S87" s="119">
        <f t="shared" si="15"/>
        <v>28268186.084818721</v>
      </c>
      <c r="T87" s="119"/>
      <c r="U87" s="119">
        <f t="shared" si="16"/>
        <v>1320306573.6973946</v>
      </c>
      <c r="V87" s="119">
        <f t="shared" si="17"/>
        <v>1488196462.1312573</v>
      </c>
      <c r="W87" s="119">
        <f t="shared" si="18"/>
        <v>1579985163.5400002</v>
      </c>
      <c r="X87" s="120">
        <f t="shared" si="19"/>
        <v>1677435191.2055178</v>
      </c>
      <c r="Y87" s="120">
        <f t="shared" si="20"/>
        <v>1579985163.5400002</v>
      </c>
      <c r="Z87" s="119">
        <f t="shared" si="21"/>
        <v>1677435191.2055178</v>
      </c>
      <c r="AA87" s="119">
        <f t="shared" si="22"/>
        <v>1780895723.3435793</v>
      </c>
      <c r="AB87" s="119"/>
      <c r="AC87" s="34" t="str">
        <f t="shared" si="23"/>
        <v>BERTAHAP</v>
      </c>
      <c r="AD87" s="121">
        <f t="shared" si="24"/>
        <v>0</v>
      </c>
      <c r="AE87" s="122">
        <v>2</v>
      </c>
      <c r="AF87" s="123"/>
      <c r="AG87" s="119" t="str">
        <f t="shared" si="61"/>
        <v>KR</v>
      </c>
      <c r="AH87" s="123">
        <f t="shared" si="65"/>
        <v>1452338000</v>
      </c>
      <c r="AI87" s="123">
        <f t="shared" si="65"/>
        <v>1637017000</v>
      </c>
      <c r="AJ87" s="123">
        <f t="shared" si="65"/>
        <v>1737984000</v>
      </c>
      <c r="AK87" s="124">
        <f t="shared" si="64"/>
        <v>1845179000</v>
      </c>
      <c r="AL87" s="124">
        <f t="shared" si="64"/>
        <v>1737984000</v>
      </c>
      <c r="AM87" s="123">
        <f t="shared" si="64"/>
        <v>1845179000</v>
      </c>
      <c r="AN87" s="123">
        <f t="shared" si="64"/>
        <v>1958986000</v>
      </c>
      <c r="AO87" s="54">
        <f t="shared" si="46"/>
        <v>1842264000</v>
      </c>
      <c r="AP87" s="44">
        <f t="shared" si="46"/>
        <v>1955890000</v>
      </c>
      <c r="AQ87" s="61">
        <f t="shared" si="27"/>
        <v>1658037600</v>
      </c>
      <c r="AR87" s="61">
        <f t="shared" si="28"/>
        <v>27633960</v>
      </c>
      <c r="AS87" s="125">
        <f t="shared" si="29"/>
        <v>34597106.25</v>
      </c>
      <c r="AT87" s="126">
        <f t="shared" si="30"/>
        <v>19558900</v>
      </c>
      <c r="AU87" s="5">
        <f t="shared" si="31"/>
        <v>27633960</v>
      </c>
      <c r="AV87" s="5">
        <f t="shared" si="32"/>
        <v>43449600</v>
      </c>
      <c r="AX87" s="1"/>
      <c r="AY87" s="1"/>
      <c r="BT87" s="56">
        <f t="shared" si="33"/>
        <v>-1732617.2854999974</v>
      </c>
      <c r="BV87" s="128"/>
      <c r="BW87" s="129"/>
      <c r="BX87" s="129" t="str">
        <f>F63</f>
        <v>2BR-18</v>
      </c>
      <c r="BY87" s="130">
        <f>D63</f>
        <v>18</v>
      </c>
      <c r="BZ87" s="131">
        <f>G63</f>
        <v>97</v>
      </c>
      <c r="CA87" s="131">
        <f>H63</f>
        <v>85</v>
      </c>
      <c r="CB87" s="132">
        <f>O63</f>
        <v>25329920.875800002</v>
      </c>
      <c r="CC87" s="132">
        <f t="shared" si="73"/>
        <v>1979098000</v>
      </c>
      <c r="CD87" s="132">
        <f t="shared" si="73"/>
        <v>2230760000</v>
      </c>
      <c r="CE87" s="132">
        <f t="shared" si="73"/>
        <v>2368348000</v>
      </c>
      <c r="CF87" s="132">
        <f t="shared" si="73"/>
        <v>2514423000</v>
      </c>
      <c r="CG87" s="132">
        <f>AN63</f>
        <v>2669507000</v>
      </c>
      <c r="CT87" s="61">
        <f t="shared" si="40"/>
        <v>1760301000</v>
      </c>
      <c r="CU87" s="45">
        <f t="shared" si="41"/>
        <v>19558900</v>
      </c>
      <c r="CX87" s="56">
        <f t="shared" si="42"/>
        <v>1564185600</v>
      </c>
      <c r="CY87" s="45">
        <f t="shared" si="43"/>
        <v>26069760</v>
      </c>
      <c r="CZ87" s="51">
        <f t="shared" si="44"/>
        <v>43449600</v>
      </c>
    </row>
    <row r="88" spans="1:104" x14ac:dyDescent="0.2">
      <c r="A88" s="3">
        <f t="shared" si="45"/>
        <v>49</v>
      </c>
      <c r="B88" s="111">
        <v>7</v>
      </c>
      <c r="C88" s="112" t="s">
        <v>149</v>
      </c>
      <c r="D88" s="140">
        <v>18</v>
      </c>
      <c r="E88" s="114"/>
      <c r="F88" s="42" t="s">
        <v>53</v>
      </c>
      <c r="G88" s="115">
        <f t="shared" si="4"/>
        <v>97</v>
      </c>
      <c r="H88" s="115">
        <f t="shared" si="5"/>
        <v>85</v>
      </c>
      <c r="I88" s="116">
        <f t="shared" si="6"/>
        <v>26966806</v>
      </c>
      <c r="J88" s="116">
        <f t="shared" si="7"/>
        <v>2</v>
      </c>
      <c r="K88" s="117">
        <f t="shared" si="8"/>
        <v>0.93</v>
      </c>
      <c r="L88" s="118">
        <f t="shared" si="72"/>
        <v>1</v>
      </c>
      <c r="M88" s="119">
        <f t="shared" si="10"/>
        <v>20957247.201545946</v>
      </c>
      <c r="N88" s="119">
        <f t="shared" si="11"/>
        <v>23622166.065575514</v>
      </c>
      <c r="O88" s="119">
        <f t="shared" si="12"/>
        <v>25079129.580000002</v>
      </c>
      <c r="P88" s="119">
        <f t="shared" si="13"/>
        <v>26625955.415960599</v>
      </c>
      <c r="Q88" s="120">
        <f t="shared" si="14"/>
        <v>25079129.580000002</v>
      </c>
      <c r="R88" s="119">
        <f t="shared" si="14"/>
        <v>26625955.415960599</v>
      </c>
      <c r="S88" s="119">
        <f t="shared" si="15"/>
        <v>28268186.084818721</v>
      </c>
      <c r="T88" s="119"/>
      <c r="U88" s="119">
        <f t="shared" si="16"/>
        <v>1781366012.1314054</v>
      </c>
      <c r="V88" s="119">
        <f t="shared" si="17"/>
        <v>2007884115.5739186</v>
      </c>
      <c r="W88" s="119">
        <f t="shared" si="18"/>
        <v>2131726014.3000002</v>
      </c>
      <c r="X88" s="120">
        <f t="shared" si="19"/>
        <v>2263206210.3566508</v>
      </c>
      <c r="Y88" s="120">
        <f t="shared" si="20"/>
        <v>2131726014.3000002</v>
      </c>
      <c r="Z88" s="119">
        <f t="shared" si="21"/>
        <v>2263206210.3566508</v>
      </c>
      <c r="AA88" s="119">
        <f t="shared" si="22"/>
        <v>2402795817.2095914</v>
      </c>
      <c r="AB88" s="119"/>
      <c r="AC88" s="34" t="str">
        <f t="shared" si="23"/>
        <v>BERTAHAP</v>
      </c>
      <c r="AD88" s="121">
        <f t="shared" si="24"/>
        <v>0</v>
      </c>
      <c r="AE88" s="122">
        <v>2</v>
      </c>
      <c r="AF88" s="123"/>
      <c r="AG88" s="119" t="str">
        <f t="shared" si="61"/>
        <v>KR</v>
      </c>
      <c r="AH88" s="123">
        <f t="shared" si="65"/>
        <v>1959503000</v>
      </c>
      <c r="AI88" s="123">
        <f t="shared" si="65"/>
        <v>2208673000</v>
      </c>
      <c r="AJ88" s="123">
        <f t="shared" si="65"/>
        <v>2344899000</v>
      </c>
      <c r="AK88" s="124">
        <f t="shared" si="64"/>
        <v>2489527000</v>
      </c>
      <c r="AL88" s="124">
        <f t="shared" si="64"/>
        <v>2344899000</v>
      </c>
      <c r="AM88" s="123">
        <f t="shared" si="64"/>
        <v>2489527000</v>
      </c>
      <c r="AN88" s="123">
        <f t="shared" si="64"/>
        <v>2643076000</v>
      </c>
      <c r="AO88" s="54">
        <f t="shared" si="46"/>
        <v>2485593000</v>
      </c>
      <c r="AP88" s="44">
        <f t="shared" si="46"/>
        <v>2638899000</v>
      </c>
      <c r="AQ88" s="61">
        <f t="shared" si="27"/>
        <v>2237033700</v>
      </c>
      <c r="AR88" s="61">
        <f t="shared" si="28"/>
        <v>37283895</v>
      </c>
      <c r="AS88" s="125">
        <f t="shared" si="29"/>
        <v>46678631.25</v>
      </c>
      <c r="AT88" s="126">
        <f t="shared" si="30"/>
        <v>26388990</v>
      </c>
      <c r="AU88" s="5">
        <f t="shared" si="31"/>
        <v>37283895</v>
      </c>
      <c r="AV88" s="5">
        <f t="shared" si="32"/>
        <v>58622475</v>
      </c>
      <c r="AX88" s="1"/>
      <c r="AY88" s="1"/>
      <c r="BT88" s="56">
        <f t="shared" si="33"/>
        <v>-1732617.2854999974</v>
      </c>
      <c r="BV88" s="128">
        <v>13</v>
      </c>
      <c r="BW88" s="129" t="s">
        <v>140</v>
      </c>
      <c r="BX88" s="129" t="str">
        <f>F87</f>
        <v>1BR-16</v>
      </c>
      <c r="BY88" s="130">
        <f>D87</f>
        <v>16</v>
      </c>
      <c r="BZ88" s="131">
        <f>G87</f>
        <v>71</v>
      </c>
      <c r="CA88" s="131">
        <f>H87</f>
        <v>63</v>
      </c>
      <c r="CB88" s="132">
        <f>O87</f>
        <v>25079129.580000002</v>
      </c>
      <c r="CC88" s="132">
        <f>AH87</f>
        <v>1452338000</v>
      </c>
      <c r="CD88" s="132">
        <f>AI87</f>
        <v>1637017000</v>
      </c>
      <c r="CE88" s="132">
        <f>AJ87</f>
        <v>1737984000</v>
      </c>
      <c r="CF88" s="132">
        <f>AK87</f>
        <v>1845179000</v>
      </c>
      <c r="CG88" s="132">
        <f>AN87</f>
        <v>1958986000</v>
      </c>
      <c r="CH88" s="1">
        <v>2</v>
      </c>
      <c r="CT88" s="61">
        <f t="shared" si="40"/>
        <v>2375009100</v>
      </c>
      <c r="CU88" s="45">
        <f t="shared" si="41"/>
        <v>26388990</v>
      </c>
      <c r="CX88" s="56">
        <f t="shared" si="42"/>
        <v>2110409100</v>
      </c>
      <c r="CY88" s="45">
        <f t="shared" si="43"/>
        <v>35173485</v>
      </c>
      <c r="CZ88" s="51">
        <f t="shared" si="44"/>
        <v>58622475</v>
      </c>
    </row>
    <row r="89" spans="1:104" x14ac:dyDescent="0.2">
      <c r="A89" s="3">
        <f t="shared" si="45"/>
        <v>50</v>
      </c>
      <c r="B89" s="111">
        <v>8</v>
      </c>
      <c r="C89" s="112" t="s">
        <v>149</v>
      </c>
      <c r="D89" s="140">
        <v>20</v>
      </c>
      <c r="E89" s="114"/>
      <c r="F89" s="42" t="s">
        <v>69</v>
      </c>
      <c r="G89" s="115">
        <f t="shared" si="4"/>
        <v>60</v>
      </c>
      <c r="H89" s="115">
        <f t="shared" si="5"/>
        <v>51</v>
      </c>
      <c r="I89" s="116">
        <f t="shared" si="6"/>
        <v>26966806</v>
      </c>
      <c r="J89" s="116">
        <f t="shared" si="7"/>
        <v>2</v>
      </c>
      <c r="K89" s="117">
        <f t="shared" si="8"/>
        <v>0.93</v>
      </c>
      <c r="L89" s="118">
        <f t="shared" si="72"/>
        <v>1</v>
      </c>
      <c r="M89" s="119">
        <f t="shared" si="10"/>
        <v>20957247.201545946</v>
      </c>
      <c r="N89" s="119">
        <f t="shared" si="11"/>
        <v>23622166.065575514</v>
      </c>
      <c r="O89" s="119">
        <f t="shared" si="12"/>
        <v>25079129.580000002</v>
      </c>
      <c r="P89" s="119">
        <f t="shared" si="13"/>
        <v>26625955.415960599</v>
      </c>
      <c r="Q89" s="120">
        <f t="shared" si="14"/>
        <v>25079129.580000002</v>
      </c>
      <c r="R89" s="119">
        <f t="shared" si="14"/>
        <v>26625955.415960599</v>
      </c>
      <c r="S89" s="119">
        <f t="shared" si="15"/>
        <v>28268186.084818721</v>
      </c>
      <c r="T89" s="119"/>
      <c r="U89" s="119">
        <f t="shared" si="16"/>
        <v>1068819607.2788433</v>
      </c>
      <c r="V89" s="119">
        <f t="shared" si="17"/>
        <v>1204730469.3443513</v>
      </c>
      <c r="W89" s="119">
        <f t="shared" si="18"/>
        <v>1279035608.5800002</v>
      </c>
      <c r="X89" s="120">
        <f t="shared" si="19"/>
        <v>1357923726.2139904</v>
      </c>
      <c r="Y89" s="120">
        <f t="shared" si="20"/>
        <v>1279035608.5800002</v>
      </c>
      <c r="Z89" s="119">
        <f t="shared" si="21"/>
        <v>1357923726.2139904</v>
      </c>
      <c r="AA89" s="119">
        <f t="shared" si="22"/>
        <v>1441677490.3257546</v>
      </c>
      <c r="AB89" s="119"/>
      <c r="AC89" s="34" t="str">
        <f t="shared" si="23"/>
        <v>BERTAHAP</v>
      </c>
      <c r="AD89" s="121">
        <f t="shared" si="24"/>
        <v>0</v>
      </c>
      <c r="AE89" s="122">
        <v>2</v>
      </c>
      <c r="AF89" s="123"/>
      <c r="AG89" s="119" t="str">
        <f t="shared" si="61"/>
        <v>KR</v>
      </c>
      <c r="AH89" s="123">
        <f t="shared" si="65"/>
        <v>1175702000</v>
      </c>
      <c r="AI89" s="123">
        <f t="shared" si="65"/>
        <v>1325204000</v>
      </c>
      <c r="AJ89" s="123">
        <f t="shared" si="65"/>
        <v>1406940000</v>
      </c>
      <c r="AK89" s="124">
        <f t="shared" si="64"/>
        <v>1493717000</v>
      </c>
      <c r="AL89" s="124">
        <f t="shared" si="64"/>
        <v>1406940000</v>
      </c>
      <c r="AM89" s="123">
        <f t="shared" si="64"/>
        <v>1493717000</v>
      </c>
      <c r="AN89" s="123">
        <f t="shared" si="64"/>
        <v>1585846000</v>
      </c>
      <c r="AO89" s="54">
        <f t="shared" si="46"/>
        <v>1491357000</v>
      </c>
      <c r="AP89" s="44">
        <f t="shared" si="46"/>
        <v>1583341000</v>
      </c>
      <c r="AQ89" s="61">
        <f t="shared" si="27"/>
        <v>1342221300</v>
      </c>
      <c r="AR89" s="61">
        <f t="shared" si="28"/>
        <v>22370355</v>
      </c>
      <c r="AS89" s="125">
        <f t="shared" si="29"/>
        <v>28007193.75</v>
      </c>
      <c r="AT89" s="126">
        <f t="shared" si="30"/>
        <v>15833410</v>
      </c>
      <c r="AU89" s="5">
        <f t="shared" si="31"/>
        <v>22370355</v>
      </c>
      <c r="AV89" s="5">
        <f t="shared" si="32"/>
        <v>35173500</v>
      </c>
      <c r="AX89" s="1"/>
      <c r="AY89" s="1"/>
      <c r="BT89" s="56">
        <f t="shared" si="33"/>
        <v>-1732617.2854999974</v>
      </c>
      <c r="BV89" s="128">
        <v>14</v>
      </c>
      <c r="BW89" s="148" t="s">
        <v>151</v>
      </c>
      <c r="BX89" s="129" t="str">
        <f>F101</f>
        <v>1BR-6</v>
      </c>
      <c r="BY89" s="130" t="str">
        <f>D101</f>
        <v>06</v>
      </c>
      <c r="BZ89" s="131">
        <f>G101</f>
        <v>78</v>
      </c>
      <c r="CA89" s="131">
        <f>H101</f>
        <v>66</v>
      </c>
      <c r="CB89" s="132">
        <f>O101</f>
        <v>25329920.875800002</v>
      </c>
      <c r="CC89" s="132">
        <f t="shared" ref="CC89:CF90" si="74">AH101</f>
        <v>1536712000</v>
      </c>
      <c r="CD89" s="132">
        <f t="shared" si="74"/>
        <v>1732119000</v>
      </c>
      <c r="CE89" s="132">
        <f t="shared" si="74"/>
        <v>1838953000</v>
      </c>
      <c r="CF89" s="132">
        <f t="shared" si="74"/>
        <v>1952375000</v>
      </c>
      <c r="CG89" s="132">
        <f>AN101</f>
        <v>2072794000</v>
      </c>
      <c r="CH89" s="1">
        <v>2</v>
      </c>
      <c r="CT89" s="61">
        <f t="shared" si="40"/>
        <v>1425006900</v>
      </c>
      <c r="CU89" s="45">
        <f t="shared" si="41"/>
        <v>15833410</v>
      </c>
      <c r="CX89" s="56">
        <f t="shared" si="42"/>
        <v>1266246000</v>
      </c>
      <c r="CY89" s="45">
        <f t="shared" si="43"/>
        <v>21104100</v>
      </c>
      <c r="CZ89" s="51">
        <f t="shared" si="44"/>
        <v>35173500</v>
      </c>
    </row>
    <row r="90" spans="1:104" x14ac:dyDescent="0.2">
      <c r="A90" s="3">
        <f t="shared" si="45"/>
        <v>51</v>
      </c>
      <c r="B90" s="111">
        <v>9</v>
      </c>
      <c r="C90" s="112" t="s">
        <v>149</v>
      </c>
      <c r="D90" s="140">
        <v>22</v>
      </c>
      <c r="E90" s="114"/>
      <c r="F90" s="42" t="s">
        <v>88</v>
      </c>
      <c r="G90" s="115">
        <f t="shared" si="4"/>
        <v>81</v>
      </c>
      <c r="H90" s="115">
        <f t="shared" si="5"/>
        <v>70</v>
      </c>
      <c r="I90" s="116">
        <f t="shared" si="6"/>
        <v>26966806</v>
      </c>
      <c r="J90" s="116">
        <f t="shared" si="7"/>
        <v>4</v>
      </c>
      <c r="K90" s="117">
        <f t="shared" si="8"/>
        <v>0.97</v>
      </c>
      <c r="L90" s="118">
        <f t="shared" si="72"/>
        <v>1</v>
      </c>
      <c r="M90" s="119">
        <f t="shared" si="10"/>
        <v>21858634.177956525</v>
      </c>
      <c r="N90" s="119">
        <f t="shared" si="11"/>
        <v>24638173.208180912</v>
      </c>
      <c r="O90" s="119">
        <f t="shared" si="12"/>
        <v>26157801.82</v>
      </c>
      <c r="P90" s="119">
        <f t="shared" si="13"/>
        <v>27771157.799442772</v>
      </c>
      <c r="Q90" s="120">
        <f t="shared" si="14"/>
        <v>26157801.82</v>
      </c>
      <c r="R90" s="119">
        <f t="shared" si="14"/>
        <v>27771157.799442772</v>
      </c>
      <c r="S90" s="119">
        <f t="shared" si="15"/>
        <v>29484022.045456085</v>
      </c>
      <c r="T90" s="119"/>
      <c r="U90" s="119">
        <f t="shared" si="16"/>
        <v>1530104392.4569569</v>
      </c>
      <c r="V90" s="119">
        <f t="shared" si="17"/>
        <v>1724672124.5726638</v>
      </c>
      <c r="W90" s="119">
        <f t="shared" si="18"/>
        <v>1831046127.4000001</v>
      </c>
      <c r="X90" s="120">
        <f t="shared" si="19"/>
        <v>1943981045.960994</v>
      </c>
      <c r="Y90" s="120">
        <f t="shared" si="20"/>
        <v>1831046127.4000001</v>
      </c>
      <c r="Z90" s="119">
        <f t="shared" si="21"/>
        <v>1943981045.960994</v>
      </c>
      <c r="AA90" s="119">
        <f t="shared" si="22"/>
        <v>2063881543.181926</v>
      </c>
      <c r="AB90" s="119"/>
      <c r="AC90" s="34" t="str">
        <f t="shared" si="23"/>
        <v>BERTAHAP</v>
      </c>
      <c r="AD90" s="121">
        <f t="shared" si="24"/>
        <v>0</v>
      </c>
      <c r="AE90" s="122">
        <v>2</v>
      </c>
      <c r="AF90" s="123"/>
      <c r="AG90" s="119" t="e">
        <f>IF(AF90&gt;#REF!,"LB","KR")</f>
        <v>#REF!</v>
      </c>
      <c r="AH90" s="123">
        <f t="shared" si="65"/>
        <v>1683115000</v>
      </c>
      <c r="AI90" s="123">
        <f t="shared" si="65"/>
        <v>1897140000</v>
      </c>
      <c r="AJ90" s="123">
        <f t="shared" si="65"/>
        <v>2014151000</v>
      </c>
      <c r="AK90" s="124">
        <f t="shared" si="64"/>
        <v>2138380000</v>
      </c>
      <c r="AL90" s="124">
        <f t="shared" si="64"/>
        <v>2014151000</v>
      </c>
      <c r="AM90" s="123">
        <f t="shared" si="64"/>
        <v>2138380000</v>
      </c>
      <c r="AN90" s="123">
        <f t="shared" si="64"/>
        <v>2270270000</v>
      </c>
      <c r="AO90" s="54">
        <f t="shared" si="46"/>
        <v>2135001000</v>
      </c>
      <c r="AP90" s="44">
        <f t="shared" si="46"/>
        <v>2266683000</v>
      </c>
      <c r="AQ90" s="61">
        <f t="shared" si="27"/>
        <v>1921500900</v>
      </c>
      <c r="AR90" s="61">
        <f t="shared" si="28"/>
        <v>32025015</v>
      </c>
      <c r="AS90" s="125">
        <f t="shared" si="29"/>
        <v>40094625</v>
      </c>
      <c r="AT90" s="126">
        <f t="shared" si="30"/>
        <v>22666830</v>
      </c>
      <c r="AU90" s="5">
        <f t="shared" si="31"/>
        <v>32025015</v>
      </c>
      <c r="AV90" s="5">
        <f t="shared" si="32"/>
        <v>50353775</v>
      </c>
      <c r="AX90" s="1"/>
      <c r="AY90" s="1"/>
      <c r="BT90" s="56">
        <f t="shared" si="33"/>
        <v>-653945.04549999908</v>
      </c>
      <c r="BV90" s="128"/>
      <c r="BW90" s="129"/>
      <c r="BX90" s="129" t="str">
        <f>F102</f>
        <v>1BR-10</v>
      </c>
      <c r="BY90" s="130">
        <f>D102</f>
        <v>10</v>
      </c>
      <c r="BZ90" s="131">
        <f>G102</f>
        <v>74</v>
      </c>
      <c r="CA90" s="131">
        <f>H102</f>
        <v>63</v>
      </c>
      <c r="CB90" s="132">
        <f>O102</f>
        <v>25329920.875800002</v>
      </c>
      <c r="CC90" s="132">
        <f t="shared" si="74"/>
        <v>1466861000</v>
      </c>
      <c r="CD90" s="132">
        <f t="shared" si="74"/>
        <v>1653387000</v>
      </c>
      <c r="CE90" s="132">
        <f t="shared" si="74"/>
        <v>1755364000</v>
      </c>
      <c r="CF90" s="132">
        <f t="shared" si="74"/>
        <v>1863631000</v>
      </c>
      <c r="CG90" s="132">
        <f>AN102</f>
        <v>1978576000</v>
      </c>
      <c r="CT90" s="61">
        <f t="shared" si="40"/>
        <v>2040014700</v>
      </c>
      <c r="CU90" s="45">
        <f t="shared" si="41"/>
        <v>22666830</v>
      </c>
      <c r="CX90" s="56">
        <f t="shared" si="42"/>
        <v>1812735900</v>
      </c>
      <c r="CY90" s="45">
        <f t="shared" si="43"/>
        <v>30212265</v>
      </c>
      <c r="CZ90" s="51">
        <f t="shared" si="44"/>
        <v>50353775</v>
      </c>
    </row>
    <row r="91" spans="1:104" x14ac:dyDescent="0.2">
      <c r="A91" s="3">
        <f t="shared" si="45"/>
        <v>52</v>
      </c>
      <c r="B91" s="111">
        <v>1</v>
      </c>
      <c r="C91" s="112" t="s">
        <v>152</v>
      </c>
      <c r="D91" s="113" t="s">
        <v>23</v>
      </c>
      <c r="E91" s="114"/>
      <c r="F91" s="42" t="s">
        <v>38</v>
      </c>
      <c r="G91" s="115">
        <f t="shared" si="4"/>
        <v>113</v>
      </c>
      <c r="H91" s="115">
        <f t="shared" si="5"/>
        <v>101</v>
      </c>
      <c r="I91" s="116">
        <f t="shared" si="6"/>
        <v>26966806</v>
      </c>
      <c r="J91" s="116">
        <f t="shared" si="7"/>
        <v>6</v>
      </c>
      <c r="K91" s="117">
        <f t="shared" si="8"/>
        <v>0.95</v>
      </c>
      <c r="L91" s="118">
        <f t="shared" ref="L91:L99" si="75">SUMIF($AN$4:$AN$22,D91,$BB$4:$BB$22)</f>
        <v>1</v>
      </c>
      <c r="M91" s="119">
        <f t="shared" si="10"/>
        <v>21407940.689751234</v>
      </c>
      <c r="N91" s="119">
        <f t="shared" si="11"/>
        <v>24130169.636878211</v>
      </c>
      <c r="O91" s="119">
        <f t="shared" si="12"/>
        <v>25618465.699999999</v>
      </c>
      <c r="P91" s="119">
        <f t="shared" si="13"/>
        <v>27198556.607701685</v>
      </c>
      <c r="Q91" s="120">
        <f t="shared" si="14"/>
        <v>25618465.699999999</v>
      </c>
      <c r="R91" s="119">
        <f t="shared" si="14"/>
        <v>27198556.607701685</v>
      </c>
      <c r="S91" s="119">
        <f t="shared" si="15"/>
        <v>28876104.065137401</v>
      </c>
      <c r="T91" s="119"/>
      <c r="U91" s="119">
        <f t="shared" si="16"/>
        <v>2162202009.6648746</v>
      </c>
      <c r="V91" s="119">
        <f t="shared" si="17"/>
        <v>2437147133.3246994</v>
      </c>
      <c r="W91" s="119">
        <f t="shared" si="18"/>
        <v>2587465035.6999998</v>
      </c>
      <c r="X91" s="120">
        <f t="shared" si="19"/>
        <v>2747054217.3778701</v>
      </c>
      <c r="Y91" s="120">
        <f t="shared" si="20"/>
        <v>2587465035.6999998</v>
      </c>
      <c r="Z91" s="119">
        <f t="shared" si="21"/>
        <v>2747054217.3778701</v>
      </c>
      <c r="AA91" s="119">
        <f t="shared" si="22"/>
        <v>2916486510.5788774</v>
      </c>
      <c r="AB91" s="119"/>
      <c r="AC91" s="34" t="str">
        <f t="shared" si="23"/>
        <v>BERTAHAP</v>
      </c>
      <c r="AD91" s="121">
        <f t="shared" si="24"/>
        <v>0</v>
      </c>
      <c r="AE91" s="122">
        <v>2</v>
      </c>
      <c r="AF91" s="123"/>
      <c r="AG91" s="119" t="e">
        <f>IF(AF91&gt;#REF!,"LB","KR")</f>
        <v>#REF!</v>
      </c>
      <c r="AH91" s="123">
        <f t="shared" si="65"/>
        <v>2378423000</v>
      </c>
      <c r="AI91" s="123">
        <f t="shared" si="65"/>
        <v>2680862000</v>
      </c>
      <c r="AJ91" s="123">
        <f t="shared" si="65"/>
        <v>2846212000</v>
      </c>
      <c r="AK91" s="124">
        <f t="shared" si="64"/>
        <v>3021760000</v>
      </c>
      <c r="AL91" s="124">
        <f t="shared" si="64"/>
        <v>2846212000</v>
      </c>
      <c r="AM91" s="123">
        <f t="shared" si="64"/>
        <v>3021760000</v>
      </c>
      <c r="AN91" s="123">
        <f t="shared" si="64"/>
        <v>3208136000</v>
      </c>
      <c r="AO91" s="54">
        <f t="shared" si="46"/>
        <v>3016985000</v>
      </c>
      <c r="AP91" s="44">
        <f t="shared" si="46"/>
        <v>3203066000</v>
      </c>
      <c r="AQ91" s="61">
        <f t="shared" si="27"/>
        <v>2715286500</v>
      </c>
      <c r="AR91" s="61">
        <f t="shared" si="28"/>
        <v>45254775</v>
      </c>
      <c r="AS91" s="125">
        <f t="shared" si="29"/>
        <v>56658000</v>
      </c>
      <c r="AT91" s="126">
        <f t="shared" si="30"/>
        <v>32030660</v>
      </c>
      <c r="AU91" s="5">
        <f t="shared" si="31"/>
        <v>45254775</v>
      </c>
      <c r="AV91" s="5">
        <f t="shared" si="32"/>
        <v>71155300</v>
      </c>
      <c r="AX91" s="1"/>
      <c r="AY91" s="1"/>
      <c r="BT91" s="56">
        <f t="shared" si="33"/>
        <v>-1193281.1655000001</v>
      </c>
      <c r="BV91" s="128">
        <v>15</v>
      </c>
      <c r="BW91" s="129" t="s">
        <v>142</v>
      </c>
      <c r="BX91" s="129" t="str">
        <f>F65</f>
        <v>2BR-22</v>
      </c>
      <c r="BY91" s="130">
        <f>D65</f>
        <v>22</v>
      </c>
      <c r="BZ91" s="131">
        <f>G65</f>
        <v>81</v>
      </c>
      <c r="CA91" s="131">
        <f>H65</f>
        <v>70</v>
      </c>
      <c r="CB91" s="132">
        <f>O65</f>
        <v>26419379.838199999</v>
      </c>
      <c r="CC91" s="132">
        <f>AH65</f>
        <v>1699946000</v>
      </c>
      <c r="CD91" s="132">
        <f>AI65</f>
        <v>1916111000</v>
      </c>
      <c r="CE91" s="132">
        <f>AJ65</f>
        <v>2034293000</v>
      </c>
      <c r="CF91" s="132">
        <f>AK65</f>
        <v>2159763000</v>
      </c>
      <c r="CG91" s="132">
        <f>AN65</f>
        <v>2292973000</v>
      </c>
      <c r="CH91" s="1">
        <v>6</v>
      </c>
      <c r="CT91" s="61">
        <f t="shared" si="40"/>
        <v>2882759400</v>
      </c>
      <c r="CU91" s="45">
        <f t="shared" si="41"/>
        <v>32030660</v>
      </c>
      <c r="CX91" s="56">
        <f t="shared" si="42"/>
        <v>2561590800</v>
      </c>
      <c r="CY91" s="45">
        <f t="shared" si="43"/>
        <v>42693180</v>
      </c>
      <c r="CZ91" s="51">
        <f t="shared" si="44"/>
        <v>71155300</v>
      </c>
    </row>
    <row r="92" spans="1:104" x14ac:dyDescent="0.2">
      <c r="A92" s="3">
        <f t="shared" si="45"/>
        <v>53</v>
      </c>
      <c r="B92" s="111">
        <v>2</v>
      </c>
      <c r="C92" s="112" t="s">
        <v>152</v>
      </c>
      <c r="D92" s="113" t="s">
        <v>34</v>
      </c>
      <c r="E92" s="114"/>
      <c r="F92" s="42" t="s">
        <v>41</v>
      </c>
      <c r="G92" s="115">
        <f t="shared" si="4"/>
        <v>78</v>
      </c>
      <c r="H92" s="115">
        <f t="shared" si="5"/>
        <v>66</v>
      </c>
      <c r="I92" s="116">
        <f t="shared" si="6"/>
        <v>26966806</v>
      </c>
      <c r="J92" s="116">
        <f t="shared" si="7"/>
        <v>2</v>
      </c>
      <c r="K92" s="117">
        <f t="shared" si="8"/>
        <v>0.93</v>
      </c>
      <c r="L92" s="118">
        <f t="shared" si="75"/>
        <v>1</v>
      </c>
      <c r="M92" s="119">
        <f t="shared" si="10"/>
        <v>20957247.201545946</v>
      </c>
      <c r="N92" s="119">
        <f t="shared" si="11"/>
        <v>23622166.065575514</v>
      </c>
      <c r="O92" s="119">
        <f t="shared" si="12"/>
        <v>25079129.580000002</v>
      </c>
      <c r="P92" s="119">
        <f t="shared" si="13"/>
        <v>26625955.415960599</v>
      </c>
      <c r="Q92" s="120">
        <f t="shared" si="14"/>
        <v>25079129.580000002</v>
      </c>
      <c r="R92" s="119">
        <f t="shared" si="14"/>
        <v>26625955.415960599</v>
      </c>
      <c r="S92" s="119">
        <f t="shared" si="15"/>
        <v>28268186.084818721</v>
      </c>
      <c r="T92" s="119"/>
      <c r="U92" s="119">
        <f t="shared" si="16"/>
        <v>1383178315.3020325</v>
      </c>
      <c r="V92" s="119">
        <f t="shared" si="17"/>
        <v>1559062960.3279839</v>
      </c>
      <c r="W92" s="119">
        <f t="shared" si="18"/>
        <v>1655222552.2800002</v>
      </c>
      <c r="X92" s="120">
        <f t="shared" si="19"/>
        <v>1757313057.4533994</v>
      </c>
      <c r="Y92" s="120">
        <f t="shared" si="20"/>
        <v>1655222552.2800002</v>
      </c>
      <c r="Z92" s="119">
        <f t="shared" si="21"/>
        <v>1757313057.4533994</v>
      </c>
      <c r="AA92" s="119">
        <f t="shared" si="22"/>
        <v>1865700281.5980356</v>
      </c>
      <c r="AB92" s="119"/>
      <c r="AC92" s="34" t="str">
        <f t="shared" si="23"/>
        <v>BERTAHAP</v>
      </c>
      <c r="AD92" s="121">
        <f t="shared" si="24"/>
        <v>0</v>
      </c>
      <c r="AE92" s="122">
        <v>2</v>
      </c>
      <c r="AF92" s="123"/>
      <c r="AG92" s="119" t="str">
        <f t="shared" ref="AG92:AG100" si="76">IF(AF92&gt;$AZ$42,"LB","KR")</f>
        <v>KR</v>
      </c>
      <c r="AH92" s="123">
        <f t="shared" si="65"/>
        <v>1521497000</v>
      </c>
      <c r="AI92" s="123">
        <f t="shared" si="65"/>
        <v>1714970000</v>
      </c>
      <c r="AJ92" s="123">
        <f t="shared" si="65"/>
        <v>1820745000</v>
      </c>
      <c r="AK92" s="124">
        <f t="shared" si="64"/>
        <v>1933045000</v>
      </c>
      <c r="AL92" s="124">
        <f t="shared" si="64"/>
        <v>1820745000</v>
      </c>
      <c r="AM92" s="123">
        <f t="shared" si="64"/>
        <v>1933045000</v>
      </c>
      <c r="AN92" s="123">
        <f t="shared" si="64"/>
        <v>2052271000</v>
      </c>
      <c r="AO92" s="54">
        <f t="shared" si="46"/>
        <v>1929990000</v>
      </c>
      <c r="AP92" s="44">
        <f t="shared" si="46"/>
        <v>2049028000</v>
      </c>
      <c r="AQ92" s="61">
        <f t="shared" si="27"/>
        <v>1736991000</v>
      </c>
      <c r="AR92" s="61">
        <f t="shared" si="28"/>
        <v>28949850</v>
      </c>
      <c r="AS92" s="125">
        <f t="shared" si="29"/>
        <v>36244593.75</v>
      </c>
      <c r="AT92" s="126">
        <f t="shared" si="30"/>
        <v>20490280</v>
      </c>
      <c r="AU92" s="5">
        <f t="shared" si="31"/>
        <v>28949850</v>
      </c>
      <c r="AV92" s="5">
        <f t="shared" si="32"/>
        <v>45518625</v>
      </c>
      <c r="AX92" s="1"/>
      <c r="AY92" s="1"/>
      <c r="BT92" s="56">
        <f t="shared" si="33"/>
        <v>-1732617.2854999974</v>
      </c>
      <c r="BV92" s="128"/>
      <c r="BW92" s="148" t="s">
        <v>52</v>
      </c>
      <c r="BX92" s="129"/>
      <c r="BY92" s="130"/>
      <c r="BZ92" s="131"/>
      <c r="CA92" s="131"/>
      <c r="CB92" s="132"/>
      <c r="CC92" s="132"/>
      <c r="CD92" s="132"/>
      <c r="CE92" s="132"/>
      <c r="CF92" s="132"/>
      <c r="CG92" s="132"/>
      <c r="CT92" s="61">
        <f t="shared" si="40"/>
        <v>1844125200</v>
      </c>
      <c r="CU92" s="45">
        <f t="shared" si="41"/>
        <v>20490280</v>
      </c>
      <c r="CX92" s="56">
        <f t="shared" si="42"/>
        <v>1638670500</v>
      </c>
      <c r="CY92" s="45">
        <f t="shared" si="43"/>
        <v>27311175</v>
      </c>
      <c r="CZ92" s="51">
        <f t="shared" si="44"/>
        <v>45518625</v>
      </c>
    </row>
    <row r="93" spans="1:104" x14ac:dyDescent="0.2">
      <c r="A93" s="3">
        <f t="shared" si="45"/>
        <v>54</v>
      </c>
      <c r="B93" s="111">
        <v>3</v>
      </c>
      <c r="C93" s="112" t="s">
        <v>152</v>
      </c>
      <c r="D93" s="113" t="s">
        <v>40</v>
      </c>
      <c r="E93" s="114"/>
      <c r="F93" s="42" t="s">
        <v>44</v>
      </c>
      <c r="G93" s="115">
        <f t="shared" si="4"/>
        <v>60</v>
      </c>
      <c r="H93" s="115">
        <f t="shared" si="5"/>
        <v>52</v>
      </c>
      <c r="I93" s="116">
        <f t="shared" si="6"/>
        <v>26966806</v>
      </c>
      <c r="J93" s="116">
        <f t="shared" si="7"/>
        <v>2</v>
      </c>
      <c r="K93" s="117">
        <f t="shared" si="8"/>
        <v>0.93</v>
      </c>
      <c r="L93" s="118">
        <f t="shared" si="75"/>
        <v>1</v>
      </c>
      <c r="M93" s="119">
        <f t="shared" si="10"/>
        <v>20957247.201545946</v>
      </c>
      <c r="N93" s="119">
        <f t="shared" si="11"/>
        <v>23622166.065575514</v>
      </c>
      <c r="O93" s="119">
        <f t="shared" si="12"/>
        <v>25079129.580000002</v>
      </c>
      <c r="P93" s="119">
        <f t="shared" si="13"/>
        <v>26625955.415960599</v>
      </c>
      <c r="Q93" s="120">
        <f t="shared" si="14"/>
        <v>25079129.580000002</v>
      </c>
      <c r="R93" s="119">
        <f t="shared" si="14"/>
        <v>26625955.415960599</v>
      </c>
      <c r="S93" s="119">
        <f t="shared" si="15"/>
        <v>28268186.084818721</v>
      </c>
      <c r="T93" s="119"/>
      <c r="U93" s="119">
        <f t="shared" si="16"/>
        <v>1089776854.4803891</v>
      </c>
      <c r="V93" s="119">
        <f t="shared" si="17"/>
        <v>1228352635.4099267</v>
      </c>
      <c r="W93" s="119">
        <f t="shared" si="18"/>
        <v>1304114738.1600001</v>
      </c>
      <c r="X93" s="120">
        <f t="shared" si="19"/>
        <v>1384549681.6299512</v>
      </c>
      <c r="Y93" s="120">
        <f t="shared" si="20"/>
        <v>1304114738.1600001</v>
      </c>
      <c r="Z93" s="119">
        <f t="shared" si="21"/>
        <v>1384549681.6299512</v>
      </c>
      <c r="AA93" s="119">
        <f t="shared" si="22"/>
        <v>1469945676.4105735</v>
      </c>
      <c r="AB93" s="119"/>
      <c r="AC93" s="34" t="str">
        <f t="shared" si="23"/>
        <v>BERTAHAP</v>
      </c>
      <c r="AD93" s="121">
        <f t="shared" si="24"/>
        <v>0</v>
      </c>
      <c r="AE93" s="122">
        <v>2</v>
      </c>
      <c r="AF93" s="123"/>
      <c r="AG93" s="119" t="str">
        <f t="shared" si="76"/>
        <v>KR</v>
      </c>
      <c r="AH93" s="123">
        <f t="shared" si="65"/>
        <v>1198755000</v>
      </c>
      <c r="AI93" s="123">
        <f t="shared" si="65"/>
        <v>1351188000</v>
      </c>
      <c r="AJ93" s="123">
        <f t="shared" si="65"/>
        <v>1434527000</v>
      </c>
      <c r="AK93" s="124">
        <f t="shared" si="64"/>
        <v>1523005000</v>
      </c>
      <c r="AL93" s="124">
        <f t="shared" si="64"/>
        <v>1434527000</v>
      </c>
      <c r="AM93" s="123">
        <f t="shared" si="64"/>
        <v>1523005000</v>
      </c>
      <c r="AN93" s="123">
        <f t="shared" si="64"/>
        <v>1616941000</v>
      </c>
      <c r="AO93" s="54">
        <f t="shared" si="46"/>
        <v>1520599000</v>
      </c>
      <c r="AP93" s="44">
        <f t="shared" si="46"/>
        <v>1614386000</v>
      </c>
      <c r="AQ93" s="61">
        <f t="shared" si="27"/>
        <v>1368539100</v>
      </c>
      <c r="AR93" s="61">
        <f t="shared" si="28"/>
        <v>22808985</v>
      </c>
      <c r="AS93" s="125">
        <f t="shared" si="29"/>
        <v>28556343.75</v>
      </c>
      <c r="AT93" s="126">
        <f t="shared" si="30"/>
        <v>16143860</v>
      </c>
      <c r="AU93" s="5">
        <f t="shared" si="31"/>
        <v>22808985</v>
      </c>
      <c r="AV93" s="5">
        <f t="shared" si="32"/>
        <v>35863175</v>
      </c>
      <c r="AX93" s="1"/>
      <c r="AY93" s="1"/>
      <c r="BT93" s="56">
        <f t="shared" si="33"/>
        <v>-1732617.2854999974</v>
      </c>
      <c r="BV93" s="128">
        <v>16</v>
      </c>
      <c r="BW93" s="129" t="s">
        <v>153</v>
      </c>
      <c r="BX93" s="129" t="str">
        <f>F70</f>
        <v>1BR-12</v>
      </c>
      <c r="BY93" s="130">
        <f>D70</f>
        <v>12</v>
      </c>
      <c r="BZ93" s="131">
        <f>G70</f>
        <v>67</v>
      </c>
      <c r="CA93" s="131">
        <f>H70</f>
        <v>57</v>
      </c>
      <c r="CB93" s="132">
        <f>O70</f>
        <v>25079129.580000002</v>
      </c>
      <c r="CC93" s="132">
        <f t="shared" ref="CC93:CF94" si="77">AH70</f>
        <v>1314020000</v>
      </c>
      <c r="CD93" s="132">
        <f t="shared" si="77"/>
        <v>1481110000</v>
      </c>
      <c r="CE93" s="132">
        <f t="shared" si="77"/>
        <v>1572462000</v>
      </c>
      <c r="CF93" s="132">
        <f t="shared" si="77"/>
        <v>1669448000</v>
      </c>
      <c r="CG93" s="132">
        <f>AN70</f>
        <v>1772416000</v>
      </c>
      <c r="CH93" s="1">
        <v>4</v>
      </c>
      <c r="CT93" s="61">
        <f t="shared" si="40"/>
        <v>1452947400</v>
      </c>
      <c r="CU93" s="45">
        <f t="shared" si="41"/>
        <v>16143860</v>
      </c>
      <c r="CX93" s="56">
        <f t="shared" si="42"/>
        <v>1291074300</v>
      </c>
      <c r="CY93" s="45">
        <f t="shared" si="43"/>
        <v>21517905</v>
      </c>
      <c r="CZ93" s="51">
        <f t="shared" si="44"/>
        <v>35863175</v>
      </c>
    </row>
    <row r="94" spans="1:104" x14ac:dyDescent="0.2">
      <c r="A94" s="3">
        <f t="shared" si="45"/>
        <v>55</v>
      </c>
      <c r="B94" s="111">
        <v>4</v>
      </c>
      <c r="C94" s="112" t="s">
        <v>152</v>
      </c>
      <c r="D94" s="113">
        <v>10</v>
      </c>
      <c r="E94" s="114"/>
      <c r="F94" s="42" t="s">
        <v>47</v>
      </c>
      <c r="G94" s="115">
        <f t="shared" si="4"/>
        <v>74</v>
      </c>
      <c r="H94" s="115">
        <f t="shared" si="5"/>
        <v>63</v>
      </c>
      <c r="I94" s="116">
        <f t="shared" si="6"/>
        <v>26966806</v>
      </c>
      <c r="J94" s="116">
        <f t="shared" si="7"/>
        <v>2</v>
      </c>
      <c r="K94" s="117">
        <f t="shared" si="8"/>
        <v>0.93</v>
      </c>
      <c r="L94" s="118">
        <f t="shared" si="75"/>
        <v>1</v>
      </c>
      <c r="M94" s="119">
        <f t="shared" si="10"/>
        <v>20957247.201545946</v>
      </c>
      <c r="N94" s="119">
        <f t="shared" si="11"/>
        <v>23622166.065575514</v>
      </c>
      <c r="O94" s="119">
        <f t="shared" si="12"/>
        <v>25079129.580000002</v>
      </c>
      <c r="P94" s="119">
        <f t="shared" si="13"/>
        <v>26625955.415960599</v>
      </c>
      <c r="Q94" s="120">
        <f t="shared" si="14"/>
        <v>25079129.580000002</v>
      </c>
      <c r="R94" s="119">
        <f t="shared" si="14"/>
        <v>26625955.415960599</v>
      </c>
      <c r="S94" s="119">
        <f t="shared" si="15"/>
        <v>28268186.084818721</v>
      </c>
      <c r="T94" s="119"/>
      <c r="U94" s="119">
        <f t="shared" si="16"/>
        <v>1320306573.6973946</v>
      </c>
      <c r="V94" s="119">
        <f t="shared" si="17"/>
        <v>1488196462.1312573</v>
      </c>
      <c r="W94" s="119">
        <f t="shared" si="18"/>
        <v>1579985163.5400002</v>
      </c>
      <c r="X94" s="120">
        <f t="shared" si="19"/>
        <v>1677435191.2055178</v>
      </c>
      <c r="Y94" s="120">
        <f t="shared" si="20"/>
        <v>1579985163.5400002</v>
      </c>
      <c r="Z94" s="119">
        <f t="shared" si="21"/>
        <v>1677435191.2055178</v>
      </c>
      <c r="AA94" s="119">
        <f t="shared" si="22"/>
        <v>1780895723.3435793</v>
      </c>
      <c r="AB94" s="119"/>
      <c r="AC94" s="34" t="str">
        <f t="shared" si="23"/>
        <v>BERTAHAP</v>
      </c>
      <c r="AD94" s="121">
        <f t="shared" si="24"/>
        <v>0</v>
      </c>
      <c r="AE94" s="122">
        <v>2</v>
      </c>
      <c r="AF94" s="123"/>
      <c r="AG94" s="119" t="str">
        <f t="shared" si="76"/>
        <v>KR</v>
      </c>
      <c r="AH94" s="123">
        <f t="shared" si="65"/>
        <v>1452338000</v>
      </c>
      <c r="AI94" s="123">
        <f t="shared" si="65"/>
        <v>1637017000</v>
      </c>
      <c r="AJ94" s="123">
        <f t="shared" si="65"/>
        <v>1737984000</v>
      </c>
      <c r="AK94" s="124">
        <f t="shared" si="64"/>
        <v>1845179000</v>
      </c>
      <c r="AL94" s="124">
        <f t="shared" si="64"/>
        <v>1737984000</v>
      </c>
      <c r="AM94" s="123">
        <f t="shared" si="64"/>
        <v>1845179000</v>
      </c>
      <c r="AN94" s="123">
        <f t="shared" si="64"/>
        <v>1958986000</v>
      </c>
      <c r="AO94" s="54">
        <f t="shared" si="46"/>
        <v>1842264000</v>
      </c>
      <c r="AP94" s="44">
        <f t="shared" si="46"/>
        <v>1955890000</v>
      </c>
      <c r="AQ94" s="61">
        <f t="shared" si="27"/>
        <v>1658037600</v>
      </c>
      <c r="AR94" s="61">
        <f t="shared" si="28"/>
        <v>27633960</v>
      </c>
      <c r="AS94" s="125">
        <f t="shared" si="29"/>
        <v>34597106.25</v>
      </c>
      <c r="AT94" s="126">
        <f t="shared" si="30"/>
        <v>19558900</v>
      </c>
      <c r="AU94" s="5">
        <f t="shared" si="31"/>
        <v>27633960</v>
      </c>
      <c r="AV94" s="5">
        <f t="shared" si="32"/>
        <v>43449600</v>
      </c>
      <c r="AX94" s="1"/>
      <c r="AY94" s="1"/>
      <c r="BT94" s="56">
        <f t="shared" si="33"/>
        <v>-1732617.2854999974</v>
      </c>
      <c r="BV94" s="128"/>
      <c r="BW94" s="129"/>
      <c r="BX94" s="129" t="str">
        <f>F71</f>
        <v>2BR-18</v>
      </c>
      <c r="BY94" s="130">
        <f>D71</f>
        <v>18</v>
      </c>
      <c r="BZ94" s="131">
        <f>G71</f>
        <v>97</v>
      </c>
      <c r="CA94" s="131">
        <f>H71</f>
        <v>85</v>
      </c>
      <c r="CB94" s="132">
        <f>O71</f>
        <v>25079129.580000002</v>
      </c>
      <c r="CC94" s="132">
        <f t="shared" si="77"/>
        <v>1959503000</v>
      </c>
      <c r="CD94" s="132">
        <f t="shared" si="77"/>
        <v>2208673000</v>
      </c>
      <c r="CE94" s="132">
        <f t="shared" si="77"/>
        <v>2344899000</v>
      </c>
      <c r="CF94" s="132">
        <f t="shared" si="77"/>
        <v>2489527000</v>
      </c>
      <c r="CG94" s="132">
        <f>AN71</f>
        <v>2643076000</v>
      </c>
      <c r="CT94" s="61">
        <f t="shared" si="40"/>
        <v>1760301000</v>
      </c>
      <c r="CU94" s="45">
        <f t="shared" si="41"/>
        <v>19558900</v>
      </c>
      <c r="CX94" s="56">
        <f t="shared" si="42"/>
        <v>1564185600</v>
      </c>
      <c r="CY94" s="45">
        <f t="shared" si="43"/>
        <v>26069760</v>
      </c>
      <c r="CZ94" s="51">
        <f t="shared" si="44"/>
        <v>43449600</v>
      </c>
    </row>
    <row r="95" spans="1:104" x14ac:dyDescent="0.2">
      <c r="A95" s="3">
        <f t="shared" si="45"/>
        <v>56</v>
      </c>
      <c r="B95" s="111">
        <v>5</v>
      </c>
      <c r="C95" s="112" t="s">
        <v>152</v>
      </c>
      <c r="D95" s="140">
        <v>12</v>
      </c>
      <c r="E95" s="114"/>
      <c r="F95" s="42" t="s">
        <v>49</v>
      </c>
      <c r="G95" s="115">
        <f t="shared" si="4"/>
        <v>67</v>
      </c>
      <c r="H95" s="115">
        <f t="shared" si="5"/>
        <v>57</v>
      </c>
      <c r="I95" s="116">
        <f t="shared" si="6"/>
        <v>26966806</v>
      </c>
      <c r="J95" s="116">
        <f t="shared" si="7"/>
        <v>2</v>
      </c>
      <c r="K95" s="117">
        <f t="shared" si="8"/>
        <v>0.93</v>
      </c>
      <c r="L95" s="118">
        <f t="shared" si="75"/>
        <v>1</v>
      </c>
      <c r="M95" s="119">
        <f t="shared" si="10"/>
        <v>20957247.201545946</v>
      </c>
      <c r="N95" s="119">
        <f t="shared" si="11"/>
        <v>23622166.065575514</v>
      </c>
      <c r="O95" s="119">
        <f t="shared" si="12"/>
        <v>25079129.580000002</v>
      </c>
      <c r="P95" s="119">
        <f t="shared" si="13"/>
        <v>26625955.415960599</v>
      </c>
      <c r="Q95" s="120">
        <f t="shared" si="14"/>
        <v>25079129.580000002</v>
      </c>
      <c r="R95" s="119">
        <f t="shared" si="14"/>
        <v>26625955.415960599</v>
      </c>
      <c r="S95" s="119">
        <f t="shared" si="15"/>
        <v>28268186.084818721</v>
      </c>
      <c r="T95" s="119"/>
      <c r="U95" s="119">
        <f t="shared" si="16"/>
        <v>1194563090.4881189</v>
      </c>
      <c r="V95" s="119">
        <f t="shared" si="17"/>
        <v>1346463465.7378044</v>
      </c>
      <c r="W95" s="119">
        <f t="shared" si="18"/>
        <v>1429510386.0600002</v>
      </c>
      <c r="X95" s="120">
        <f t="shared" si="19"/>
        <v>1517679458.7097542</v>
      </c>
      <c r="Y95" s="120">
        <f t="shared" si="20"/>
        <v>1429510386.0600002</v>
      </c>
      <c r="Z95" s="119">
        <f t="shared" si="21"/>
        <v>1517679458.7097542</v>
      </c>
      <c r="AA95" s="119">
        <f t="shared" si="22"/>
        <v>1611286606.8346672</v>
      </c>
      <c r="AB95" s="119"/>
      <c r="AC95" s="34" t="str">
        <f t="shared" si="23"/>
        <v>BERTAHAP</v>
      </c>
      <c r="AD95" s="121">
        <f t="shared" si="24"/>
        <v>0</v>
      </c>
      <c r="AE95" s="122">
        <v>2</v>
      </c>
      <c r="AF95" s="123"/>
      <c r="AG95" s="119" t="str">
        <f t="shared" si="76"/>
        <v>KR</v>
      </c>
      <c r="AH95" s="123">
        <f t="shared" si="65"/>
        <v>1314020000</v>
      </c>
      <c r="AI95" s="123">
        <f t="shared" si="65"/>
        <v>1481110000</v>
      </c>
      <c r="AJ95" s="123">
        <f t="shared" si="65"/>
        <v>1572462000</v>
      </c>
      <c r="AK95" s="124">
        <f t="shared" si="64"/>
        <v>1669448000</v>
      </c>
      <c r="AL95" s="124">
        <f t="shared" si="64"/>
        <v>1572462000</v>
      </c>
      <c r="AM95" s="123">
        <f t="shared" si="64"/>
        <v>1669448000</v>
      </c>
      <c r="AN95" s="123">
        <f t="shared" si="64"/>
        <v>1772416000</v>
      </c>
      <c r="AO95" s="54">
        <f t="shared" si="46"/>
        <v>1666810000</v>
      </c>
      <c r="AP95" s="44">
        <f t="shared" si="46"/>
        <v>1769615000</v>
      </c>
      <c r="AQ95" s="61">
        <f t="shared" si="27"/>
        <v>1500129000</v>
      </c>
      <c r="AR95" s="61">
        <f t="shared" si="28"/>
        <v>25002150</v>
      </c>
      <c r="AS95" s="125">
        <f t="shared" si="29"/>
        <v>31302150</v>
      </c>
      <c r="AT95" s="126">
        <f t="shared" si="30"/>
        <v>17696150</v>
      </c>
      <c r="AU95" s="5">
        <f t="shared" si="31"/>
        <v>25002150</v>
      </c>
      <c r="AV95" s="5">
        <f t="shared" si="32"/>
        <v>39311550</v>
      </c>
      <c r="AX95" s="1"/>
      <c r="AY95" s="1"/>
      <c r="BT95" s="56">
        <f t="shared" si="33"/>
        <v>-1732617.2854999974</v>
      </c>
      <c r="BV95" s="128">
        <v>17</v>
      </c>
      <c r="BW95" s="148" t="s">
        <v>48</v>
      </c>
      <c r="BX95" s="129" t="str">
        <f>F119</f>
        <v>1BR-12</v>
      </c>
      <c r="BY95" s="130">
        <f>D119</f>
        <v>12</v>
      </c>
      <c r="BZ95" s="131">
        <f t="shared" ref="BZ95:CA98" si="78">G119</f>
        <v>67</v>
      </c>
      <c r="CA95" s="131">
        <f t="shared" si="78"/>
        <v>57</v>
      </c>
      <c r="CB95" s="132">
        <f>O119</f>
        <v>25580712.171600003</v>
      </c>
      <c r="CC95" s="132">
        <f t="shared" ref="CC95:CF98" si="79">AH119</f>
        <v>1340300000</v>
      </c>
      <c r="CD95" s="132">
        <f t="shared" si="79"/>
        <v>1510733000</v>
      </c>
      <c r="CE95" s="132">
        <f t="shared" si="79"/>
        <v>1603911000</v>
      </c>
      <c r="CF95" s="132">
        <f t="shared" si="79"/>
        <v>1702837000</v>
      </c>
      <c r="CG95" s="132">
        <f>AN119</f>
        <v>1807864000</v>
      </c>
      <c r="CH95" s="1">
        <v>4</v>
      </c>
      <c r="CT95" s="61">
        <f t="shared" si="40"/>
        <v>1592653500</v>
      </c>
      <c r="CU95" s="45">
        <f t="shared" si="41"/>
        <v>17696150</v>
      </c>
      <c r="CX95" s="56">
        <f t="shared" si="42"/>
        <v>1415215800</v>
      </c>
      <c r="CY95" s="45">
        <f t="shared" si="43"/>
        <v>23586930</v>
      </c>
      <c r="CZ95" s="51">
        <f t="shared" si="44"/>
        <v>39311550</v>
      </c>
    </row>
    <row r="96" spans="1:104" x14ac:dyDescent="0.2">
      <c r="A96" s="3">
        <f t="shared" si="45"/>
        <v>57</v>
      </c>
      <c r="B96" s="111">
        <v>6</v>
      </c>
      <c r="C96" s="112" t="s">
        <v>152</v>
      </c>
      <c r="D96" s="113">
        <v>16</v>
      </c>
      <c r="E96" s="114"/>
      <c r="F96" s="42" t="s">
        <v>51</v>
      </c>
      <c r="G96" s="115">
        <f t="shared" si="4"/>
        <v>71</v>
      </c>
      <c r="H96" s="115">
        <f t="shared" si="5"/>
        <v>63</v>
      </c>
      <c r="I96" s="116">
        <f t="shared" si="6"/>
        <v>26966806</v>
      </c>
      <c r="J96" s="116">
        <f t="shared" si="7"/>
        <v>2</v>
      </c>
      <c r="K96" s="117">
        <f t="shared" si="8"/>
        <v>0.93</v>
      </c>
      <c r="L96" s="118">
        <f t="shared" si="75"/>
        <v>1</v>
      </c>
      <c r="M96" s="119">
        <f t="shared" si="10"/>
        <v>20957247.201545946</v>
      </c>
      <c r="N96" s="119">
        <f t="shared" si="11"/>
        <v>23622166.065575514</v>
      </c>
      <c r="O96" s="119">
        <f t="shared" si="12"/>
        <v>25079129.580000002</v>
      </c>
      <c r="P96" s="119">
        <f t="shared" si="13"/>
        <v>26625955.415960599</v>
      </c>
      <c r="Q96" s="120">
        <f t="shared" si="14"/>
        <v>25079129.580000002</v>
      </c>
      <c r="R96" s="119">
        <f t="shared" si="14"/>
        <v>26625955.415960599</v>
      </c>
      <c r="S96" s="119">
        <f t="shared" si="15"/>
        <v>28268186.084818721</v>
      </c>
      <c r="T96" s="119"/>
      <c r="U96" s="119">
        <f t="shared" si="16"/>
        <v>1320306573.6973946</v>
      </c>
      <c r="V96" s="119">
        <f t="shared" si="17"/>
        <v>1488196462.1312573</v>
      </c>
      <c r="W96" s="119">
        <f t="shared" si="18"/>
        <v>1579985163.5400002</v>
      </c>
      <c r="X96" s="120">
        <f t="shared" si="19"/>
        <v>1677435191.2055178</v>
      </c>
      <c r="Y96" s="120">
        <f t="shared" si="20"/>
        <v>1579985163.5400002</v>
      </c>
      <c r="Z96" s="119">
        <f t="shared" si="21"/>
        <v>1677435191.2055178</v>
      </c>
      <c r="AA96" s="119">
        <f t="shared" si="22"/>
        <v>1780895723.3435793</v>
      </c>
      <c r="AB96" s="119"/>
      <c r="AC96" s="34" t="str">
        <f t="shared" si="23"/>
        <v>BERTAHAP</v>
      </c>
      <c r="AD96" s="121">
        <f t="shared" si="24"/>
        <v>0</v>
      </c>
      <c r="AE96" s="122">
        <v>2</v>
      </c>
      <c r="AF96" s="123"/>
      <c r="AG96" s="119" t="str">
        <f t="shared" si="76"/>
        <v>KR</v>
      </c>
      <c r="AH96" s="123">
        <f t="shared" si="65"/>
        <v>1452338000</v>
      </c>
      <c r="AI96" s="123">
        <f t="shared" si="65"/>
        <v>1637017000</v>
      </c>
      <c r="AJ96" s="123">
        <f t="shared" si="65"/>
        <v>1737984000</v>
      </c>
      <c r="AK96" s="124">
        <f t="shared" si="64"/>
        <v>1845179000</v>
      </c>
      <c r="AL96" s="124">
        <f t="shared" si="64"/>
        <v>1737984000</v>
      </c>
      <c r="AM96" s="123">
        <f t="shared" si="64"/>
        <v>1845179000</v>
      </c>
      <c r="AN96" s="123">
        <f t="shared" si="64"/>
        <v>1958986000</v>
      </c>
      <c r="AO96" s="54">
        <f t="shared" si="46"/>
        <v>1842264000</v>
      </c>
      <c r="AP96" s="44">
        <f t="shared" si="46"/>
        <v>1955890000</v>
      </c>
      <c r="AQ96" s="61">
        <f t="shared" si="27"/>
        <v>1658037600</v>
      </c>
      <c r="AR96" s="61">
        <f t="shared" si="28"/>
        <v>27633960</v>
      </c>
      <c r="AS96" s="125">
        <f t="shared" si="29"/>
        <v>34597106.25</v>
      </c>
      <c r="AT96" s="126">
        <f t="shared" si="30"/>
        <v>19558900</v>
      </c>
      <c r="AU96" s="5">
        <f t="shared" si="31"/>
        <v>27633960</v>
      </c>
      <c r="AV96" s="5">
        <f t="shared" si="32"/>
        <v>43449600</v>
      </c>
      <c r="AX96" s="1"/>
      <c r="AY96" s="1"/>
      <c r="BT96" s="56">
        <f t="shared" si="33"/>
        <v>-1732617.2854999974</v>
      </c>
      <c r="BV96" s="128"/>
      <c r="BW96" s="129"/>
      <c r="BX96" s="129" t="str">
        <f>F120</f>
        <v>1BR-16</v>
      </c>
      <c r="BY96" s="130">
        <f>D120</f>
        <v>16</v>
      </c>
      <c r="BZ96" s="131">
        <f t="shared" si="78"/>
        <v>71</v>
      </c>
      <c r="CA96" s="131">
        <f t="shared" si="78"/>
        <v>63</v>
      </c>
      <c r="CB96" s="132">
        <f>O120</f>
        <v>25580712.171600003</v>
      </c>
      <c r="CC96" s="132">
        <f t="shared" si="79"/>
        <v>1481384000</v>
      </c>
      <c r="CD96" s="132">
        <f t="shared" si="79"/>
        <v>1669757000</v>
      </c>
      <c r="CE96" s="132">
        <f t="shared" si="79"/>
        <v>1772744000</v>
      </c>
      <c r="CF96" s="132">
        <f t="shared" si="79"/>
        <v>1882083000</v>
      </c>
      <c r="CG96" s="132">
        <f>AN120</f>
        <v>1998166000</v>
      </c>
      <c r="CT96" s="61">
        <f t="shared" si="40"/>
        <v>1760301000</v>
      </c>
      <c r="CU96" s="45">
        <f t="shared" si="41"/>
        <v>19558900</v>
      </c>
      <c r="CX96" s="56">
        <f t="shared" si="42"/>
        <v>1564185600</v>
      </c>
      <c r="CY96" s="45">
        <f t="shared" si="43"/>
        <v>26069760</v>
      </c>
      <c r="CZ96" s="51">
        <f t="shared" si="44"/>
        <v>43449600</v>
      </c>
    </row>
    <row r="97" spans="1:104" x14ac:dyDescent="0.2">
      <c r="A97" s="3">
        <f t="shared" si="45"/>
        <v>58</v>
      </c>
      <c r="B97" s="111">
        <v>7</v>
      </c>
      <c r="C97" s="112" t="s">
        <v>152</v>
      </c>
      <c r="D97" s="140">
        <v>18</v>
      </c>
      <c r="E97" s="114"/>
      <c r="F97" s="42" t="s">
        <v>53</v>
      </c>
      <c r="G97" s="115">
        <f t="shared" si="4"/>
        <v>97</v>
      </c>
      <c r="H97" s="115">
        <f t="shared" si="5"/>
        <v>85</v>
      </c>
      <c r="I97" s="116">
        <f t="shared" si="6"/>
        <v>26966806</v>
      </c>
      <c r="J97" s="116">
        <f t="shared" si="7"/>
        <v>2</v>
      </c>
      <c r="K97" s="117">
        <f t="shared" si="8"/>
        <v>0.93</v>
      </c>
      <c r="L97" s="118">
        <f t="shared" si="75"/>
        <v>1</v>
      </c>
      <c r="M97" s="119">
        <f t="shared" si="10"/>
        <v>20957247.201545946</v>
      </c>
      <c r="N97" s="119">
        <f t="shared" si="11"/>
        <v>23622166.065575514</v>
      </c>
      <c r="O97" s="119">
        <f t="shared" si="12"/>
        <v>25079129.580000002</v>
      </c>
      <c r="P97" s="119">
        <f t="shared" si="13"/>
        <v>26625955.415960599</v>
      </c>
      <c r="Q97" s="120">
        <f t="shared" si="14"/>
        <v>25079129.580000002</v>
      </c>
      <c r="R97" s="119">
        <f t="shared" si="14"/>
        <v>26625955.415960599</v>
      </c>
      <c r="S97" s="119">
        <f t="shared" si="15"/>
        <v>28268186.084818721</v>
      </c>
      <c r="T97" s="119"/>
      <c r="U97" s="119">
        <f t="shared" si="16"/>
        <v>1781366012.1314054</v>
      </c>
      <c r="V97" s="119">
        <f t="shared" si="17"/>
        <v>2007884115.5739186</v>
      </c>
      <c r="W97" s="119">
        <f t="shared" si="18"/>
        <v>2131726014.3000002</v>
      </c>
      <c r="X97" s="120">
        <f t="shared" si="19"/>
        <v>2263206210.3566508</v>
      </c>
      <c r="Y97" s="120">
        <f t="shared" si="20"/>
        <v>2131726014.3000002</v>
      </c>
      <c r="Z97" s="119">
        <f t="shared" si="21"/>
        <v>2263206210.3566508</v>
      </c>
      <c r="AA97" s="119">
        <f t="shared" si="22"/>
        <v>2402795817.2095914</v>
      </c>
      <c r="AB97" s="119"/>
      <c r="AC97" s="34" t="str">
        <f t="shared" si="23"/>
        <v>BERTAHAP</v>
      </c>
      <c r="AD97" s="121">
        <f t="shared" si="24"/>
        <v>0</v>
      </c>
      <c r="AE97" s="122">
        <v>2</v>
      </c>
      <c r="AF97" s="123"/>
      <c r="AG97" s="119" t="str">
        <f t="shared" si="76"/>
        <v>KR</v>
      </c>
      <c r="AH97" s="123">
        <f t="shared" si="65"/>
        <v>1959503000</v>
      </c>
      <c r="AI97" s="123">
        <f t="shared" si="65"/>
        <v>2208673000</v>
      </c>
      <c r="AJ97" s="123">
        <f t="shared" si="65"/>
        <v>2344899000</v>
      </c>
      <c r="AK97" s="124">
        <f t="shared" si="64"/>
        <v>2489527000</v>
      </c>
      <c r="AL97" s="124">
        <f t="shared" si="64"/>
        <v>2344899000</v>
      </c>
      <c r="AM97" s="123">
        <f t="shared" si="64"/>
        <v>2489527000</v>
      </c>
      <c r="AN97" s="123">
        <f t="shared" si="64"/>
        <v>2643076000</v>
      </c>
      <c r="AO97" s="54">
        <f t="shared" si="46"/>
        <v>2485593000</v>
      </c>
      <c r="AP97" s="44">
        <f t="shared" si="46"/>
        <v>2638899000</v>
      </c>
      <c r="AQ97" s="61">
        <f t="shared" si="27"/>
        <v>2237033700</v>
      </c>
      <c r="AR97" s="61">
        <f t="shared" si="28"/>
        <v>37283895</v>
      </c>
      <c r="AS97" s="125">
        <f t="shared" si="29"/>
        <v>46678631.25</v>
      </c>
      <c r="AT97" s="126">
        <f t="shared" si="30"/>
        <v>26388990</v>
      </c>
      <c r="AU97" s="5">
        <f t="shared" si="31"/>
        <v>37283895</v>
      </c>
      <c r="AV97" s="5">
        <f t="shared" si="32"/>
        <v>58622475</v>
      </c>
      <c r="AX97" s="1"/>
      <c r="AY97" s="1"/>
      <c r="BT97" s="56">
        <f t="shared" si="33"/>
        <v>-1732617.2854999974</v>
      </c>
      <c r="BV97" s="128"/>
      <c r="BW97" s="129"/>
      <c r="BX97" s="129" t="str">
        <f>F121</f>
        <v>2BR-18</v>
      </c>
      <c r="BY97" s="130">
        <f>D121</f>
        <v>18</v>
      </c>
      <c r="BZ97" s="131">
        <f t="shared" si="78"/>
        <v>97</v>
      </c>
      <c r="CA97" s="131">
        <f t="shared" si="78"/>
        <v>85</v>
      </c>
      <c r="CB97" s="132">
        <f>O121</f>
        <v>25580712.171600003</v>
      </c>
      <c r="CC97" s="132">
        <f t="shared" si="79"/>
        <v>1998693000</v>
      </c>
      <c r="CD97" s="132">
        <f t="shared" si="79"/>
        <v>2252846000</v>
      </c>
      <c r="CE97" s="132">
        <f t="shared" si="79"/>
        <v>2391797000</v>
      </c>
      <c r="CF97" s="132">
        <f t="shared" si="79"/>
        <v>2539318000</v>
      </c>
      <c r="CG97" s="132">
        <f>AN121</f>
        <v>2695937000</v>
      </c>
      <c r="CT97" s="61">
        <f t="shared" si="40"/>
        <v>2375009100</v>
      </c>
      <c r="CU97" s="45">
        <f t="shared" si="41"/>
        <v>26388990</v>
      </c>
      <c r="CX97" s="56">
        <f t="shared" si="42"/>
        <v>2110409100</v>
      </c>
      <c r="CY97" s="45">
        <f t="shared" si="43"/>
        <v>35173485</v>
      </c>
      <c r="CZ97" s="51">
        <f t="shared" si="44"/>
        <v>58622475</v>
      </c>
    </row>
    <row r="98" spans="1:104" x14ac:dyDescent="0.2">
      <c r="A98" s="3">
        <f t="shared" si="45"/>
        <v>59</v>
      </c>
      <c r="B98" s="111">
        <v>8</v>
      </c>
      <c r="C98" s="112" t="s">
        <v>152</v>
      </c>
      <c r="D98" s="140">
        <v>20</v>
      </c>
      <c r="E98" s="114"/>
      <c r="F98" s="42" t="s">
        <v>69</v>
      </c>
      <c r="G98" s="115">
        <f t="shared" si="4"/>
        <v>60</v>
      </c>
      <c r="H98" s="115">
        <f t="shared" si="5"/>
        <v>51</v>
      </c>
      <c r="I98" s="116">
        <f t="shared" si="6"/>
        <v>26966806</v>
      </c>
      <c r="J98" s="116">
        <f t="shared" si="7"/>
        <v>2</v>
      </c>
      <c r="K98" s="117">
        <f t="shared" si="8"/>
        <v>0.93</v>
      </c>
      <c r="L98" s="118">
        <f t="shared" si="75"/>
        <v>1</v>
      </c>
      <c r="M98" s="119">
        <f t="shared" si="10"/>
        <v>20957247.201545946</v>
      </c>
      <c r="N98" s="119">
        <f t="shared" si="11"/>
        <v>23622166.065575514</v>
      </c>
      <c r="O98" s="119">
        <f t="shared" si="12"/>
        <v>25079129.580000002</v>
      </c>
      <c r="P98" s="119">
        <f t="shared" si="13"/>
        <v>26625955.415960599</v>
      </c>
      <c r="Q98" s="120">
        <f t="shared" si="14"/>
        <v>25079129.580000002</v>
      </c>
      <c r="R98" s="119">
        <f t="shared" si="14"/>
        <v>26625955.415960599</v>
      </c>
      <c r="S98" s="119">
        <f t="shared" si="15"/>
        <v>28268186.084818721</v>
      </c>
      <c r="T98" s="119"/>
      <c r="U98" s="119">
        <f t="shared" si="16"/>
        <v>1068819607.2788433</v>
      </c>
      <c r="V98" s="119">
        <f t="shared" si="17"/>
        <v>1204730469.3443513</v>
      </c>
      <c r="W98" s="119">
        <f t="shared" si="18"/>
        <v>1279035608.5800002</v>
      </c>
      <c r="X98" s="120">
        <f t="shared" si="19"/>
        <v>1357923726.2139904</v>
      </c>
      <c r="Y98" s="120">
        <f t="shared" si="20"/>
        <v>1279035608.5800002</v>
      </c>
      <c r="Z98" s="119">
        <f t="shared" si="21"/>
        <v>1357923726.2139904</v>
      </c>
      <c r="AA98" s="119">
        <f t="shared" si="22"/>
        <v>1441677490.3257546</v>
      </c>
      <c r="AB98" s="119"/>
      <c r="AC98" s="34" t="str">
        <f t="shared" si="23"/>
        <v>BERTAHAP</v>
      </c>
      <c r="AD98" s="121">
        <f t="shared" si="24"/>
        <v>0</v>
      </c>
      <c r="AE98" s="122">
        <v>2</v>
      </c>
      <c r="AF98" s="123"/>
      <c r="AG98" s="119" t="str">
        <f t="shared" si="76"/>
        <v>KR</v>
      </c>
      <c r="AH98" s="123">
        <f t="shared" si="65"/>
        <v>1175702000</v>
      </c>
      <c r="AI98" s="123">
        <f t="shared" si="65"/>
        <v>1325204000</v>
      </c>
      <c r="AJ98" s="123">
        <f t="shared" si="65"/>
        <v>1406940000</v>
      </c>
      <c r="AK98" s="124">
        <f t="shared" si="64"/>
        <v>1493717000</v>
      </c>
      <c r="AL98" s="124">
        <f t="shared" si="64"/>
        <v>1406940000</v>
      </c>
      <c r="AM98" s="123">
        <f t="shared" si="64"/>
        <v>1493717000</v>
      </c>
      <c r="AN98" s="123">
        <f t="shared" si="64"/>
        <v>1585846000</v>
      </c>
      <c r="AO98" s="54">
        <f t="shared" si="46"/>
        <v>1491357000</v>
      </c>
      <c r="AP98" s="44">
        <f t="shared" si="46"/>
        <v>1583341000</v>
      </c>
      <c r="AQ98" s="61">
        <f t="shared" si="27"/>
        <v>1342221300</v>
      </c>
      <c r="AR98" s="61">
        <f t="shared" si="28"/>
        <v>22370355</v>
      </c>
      <c r="AS98" s="125">
        <f t="shared" si="29"/>
        <v>28007193.75</v>
      </c>
      <c r="AT98" s="126">
        <f t="shared" si="30"/>
        <v>15833410</v>
      </c>
      <c r="AU98" s="5">
        <f t="shared" si="31"/>
        <v>22370355</v>
      </c>
      <c r="AV98" s="5">
        <f t="shared" si="32"/>
        <v>35173500</v>
      </c>
      <c r="AX98" s="1"/>
      <c r="AY98" s="1"/>
      <c r="BT98" s="56">
        <f t="shared" si="33"/>
        <v>-1732617.2854999974</v>
      </c>
      <c r="BV98" s="128"/>
      <c r="BW98" s="129"/>
      <c r="BX98" s="129" t="str">
        <f>F122</f>
        <v>1BR-20</v>
      </c>
      <c r="BY98" s="130">
        <f>D122</f>
        <v>20</v>
      </c>
      <c r="BZ98" s="131">
        <f t="shared" si="78"/>
        <v>60</v>
      </c>
      <c r="CA98" s="131">
        <f t="shared" si="78"/>
        <v>51</v>
      </c>
      <c r="CB98" s="132">
        <f>O122</f>
        <v>25580712.171600003</v>
      </c>
      <c r="CC98" s="132">
        <f t="shared" si="79"/>
        <v>1199216000</v>
      </c>
      <c r="CD98" s="132">
        <f t="shared" si="79"/>
        <v>1351708000</v>
      </c>
      <c r="CE98" s="132">
        <f t="shared" si="79"/>
        <v>1435078000</v>
      </c>
      <c r="CF98" s="132">
        <f t="shared" si="79"/>
        <v>1523591000</v>
      </c>
      <c r="CG98" s="132">
        <f>AN122</f>
        <v>1617563000</v>
      </c>
      <c r="CT98" s="61">
        <f t="shared" si="40"/>
        <v>1425006900</v>
      </c>
      <c r="CU98" s="45">
        <f t="shared" si="41"/>
        <v>15833410</v>
      </c>
      <c r="CX98" s="56">
        <f t="shared" si="42"/>
        <v>1266246000</v>
      </c>
      <c r="CY98" s="45">
        <f t="shared" si="43"/>
        <v>21104100</v>
      </c>
      <c r="CZ98" s="51">
        <f t="shared" si="44"/>
        <v>35173500</v>
      </c>
    </row>
    <row r="99" spans="1:104" x14ac:dyDescent="0.2">
      <c r="A99" s="3">
        <f t="shared" si="45"/>
        <v>60</v>
      </c>
      <c r="B99" s="111">
        <v>9</v>
      </c>
      <c r="C99" s="112" t="s">
        <v>152</v>
      </c>
      <c r="D99" s="140">
        <v>22</v>
      </c>
      <c r="E99" s="114"/>
      <c r="F99" s="42" t="s">
        <v>88</v>
      </c>
      <c r="G99" s="115">
        <f t="shared" si="4"/>
        <v>81</v>
      </c>
      <c r="H99" s="115">
        <f t="shared" si="5"/>
        <v>70</v>
      </c>
      <c r="I99" s="116">
        <f t="shared" si="6"/>
        <v>26966806</v>
      </c>
      <c r="J99" s="116">
        <f t="shared" si="7"/>
        <v>4</v>
      </c>
      <c r="K99" s="117">
        <f t="shared" si="8"/>
        <v>0.97</v>
      </c>
      <c r="L99" s="118">
        <f t="shared" si="75"/>
        <v>1</v>
      </c>
      <c r="M99" s="119">
        <f t="shared" si="10"/>
        <v>21858634.177956525</v>
      </c>
      <c r="N99" s="119">
        <f t="shared" si="11"/>
        <v>24638173.208180912</v>
      </c>
      <c r="O99" s="119">
        <f t="shared" si="12"/>
        <v>26157801.82</v>
      </c>
      <c r="P99" s="119">
        <f t="shared" si="13"/>
        <v>27771157.799442772</v>
      </c>
      <c r="Q99" s="120">
        <f t="shared" si="14"/>
        <v>26157801.82</v>
      </c>
      <c r="R99" s="119">
        <f t="shared" si="14"/>
        <v>27771157.799442772</v>
      </c>
      <c r="S99" s="119">
        <f t="shared" si="15"/>
        <v>29484022.045456085</v>
      </c>
      <c r="T99" s="119"/>
      <c r="U99" s="119">
        <f t="shared" si="16"/>
        <v>1530104392.4569569</v>
      </c>
      <c r="V99" s="119">
        <f t="shared" si="17"/>
        <v>1724672124.5726638</v>
      </c>
      <c r="W99" s="119">
        <f t="shared" si="18"/>
        <v>1831046127.4000001</v>
      </c>
      <c r="X99" s="120">
        <f t="shared" si="19"/>
        <v>1943981045.960994</v>
      </c>
      <c r="Y99" s="120">
        <f t="shared" si="20"/>
        <v>1831046127.4000001</v>
      </c>
      <c r="Z99" s="119">
        <f t="shared" si="21"/>
        <v>1943981045.960994</v>
      </c>
      <c r="AA99" s="119">
        <f t="shared" si="22"/>
        <v>2063881543.181926</v>
      </c>
      <c r="AB99" s="119"/>
      <c r="AC99" s="34" t="str">
        <f t="shared" si="23"/>
        <v>BERTAHAP</v>
      </c>
      <c r="AD99" s="121">
        <f t="shared" si="24"/>
        <v>0</v>
      </c>
      <c r="AE99" s="122">
        <v>2</v>
      </c>
      <c r="AF99" s="123"/>
      <c r="AG99" s="119" t="str">
        <f t="shared" si="76"/>
        <v>KR</v>
      </c>
      <c r="AH99" s="123">
        <f t="shared" si="65"/>
        <v>1683115000</v>
      </c>
      <c r="AI99" s="123">
        <f t="shared" si="65"/>
        <v>1897140000</v>
      </c>
      <c r="AJ99" s="123">
        <f t="shared" si="65"/>
        <v>2014151000</v>
      </c>
      <c r="AK99" s="124">
        <f t="shared" si="64"/>
        <v>2138380000</v>
      </c>
      <c r="AL99" s="124">
        <f t="shared" si="64"/>
        <v>2014151000</v>
      </c>
      <c r="AM99" s="123">
        <f t="shared" si="64"/>
        <v>2138380000</v>
      </c>
      <c r="AN99" s="123">
        <f t="shared" si="64"/>
        <v>2270270000</v>
      </c>
      <c r="AO99" s="54">
        <f t="shared" si="46"/>
        <v>2135001000</v>
      </c>
      <c r="AP99" s="44">
        <f t="shared" si="46"/>
        <v>2266683000</v>
      </c>
      <c r="AQ99" s="61">
        <f t="shared" si="27"/>
        <v>1921500900</v>
      </c>
      <c r="AR99" s="61">
        <f t="shared" si="28"/>
        <v>32025015</v>
      </c>
      <c r="AS99" s="125">
        <f t="shared" si="29"/>
        <v>40094625</v>
      </c>
      <c r="AT99" s="126">
        <f t="shared" si="30"/>
        <v>22666830</v>
      </c>
      <c r="AU99" s="5">
        <f t="shared" si="31"/>
        <v>32025015</v>
      </c>
      <c r="AV99" s="5">
        <f t="shared" si="32"/>
        <v>50353775</v>
      </c>
      <c r="AX99" s="1"/>
      <c r="AY99" s="1"/>
      <c r="BT99" s="56">
        <f t="shared" si="33"/>
        <v>-653945.04549999908</v>
      </c>
      <c r="BV99" s="128">
        <v>18</v>
      </c>
      <c r="BW99" s="129" t="s">
        <v>154</v>
      </c>
      <c r="BX99" s="129" t="str">
        <f>F143</f>
        <v>1BR-6</v>
      </c>
      <c r="BY99" s="130" t="str">
        <f>D143</f>
        <v>06</v>
      </c>
      <c r="BZ99" s="131">
        <f t="shared" ref="BZ99:CA103" si="80">G143</f>
        <v>78</v>
      </c>
      <c r="CA99" s="131">
        <f t="shared" si="80"/>
        <v>66</v>
      </c>
      <c r="CB99" s="132">
        <f>O143</f>
        <v>25580712.171600003</v>
      </c>
      <c r="CC99" s="132">
        <f t="shared" ref="CC99:CF103" si="81">AH143</f>
        <v>1551927000</v>
      </c>
      <c r="CD99" s="132">
        <f t="shared" si="81"/>
        <v>1749269000</v>
      </c>
      <c r="CE99" s="132">
        <f t="shared" si="81"/>
        <v>1857160000</v>
      </c>
      <c r="CF99" s="132">
        <f t="shared" si="81"/>
        <v>1971706000</v>
      </c>
      <c r="CG99" s="132">
        <f>AN143</f>
        <v>2093316000</v>
      </c>
      <c r="CH99" s="1">
        <v>10</v>
      </c>
      <c r="CT99" s="61">
        <f t="shared" si="40"/>
        <v>2040014700</v>
      </c>
      <c r="CU99" s="45">
        <f t="shared" si="41"/>
        <v>22666830</v>
      </c>
      <c r="CX99" s="56">
        <f t="shared" si="42"/>
        <v>1812735900</v>
      </c>
      <c r="CY99" s="45">
        <f t="shared" si="43"/>
        <v>30212265</v>
      </c>
      <c r="CZ99" s="51">
        <f t="shared" si="44"/>
        <v>50353775</v>
      </c>
    </row>
    <row r="100" spans="1:104" x14ac:dyDescent="0.2">
      <c r="A100" s="3">
        <f t="shared" si="45"/>
        <v>61</v>
      </c>
      <c r="B100" s="111">
        <v>1</v>
      </c>
      <c r="C100" s="112" t="s">
        <v>155</v>
      </c>
      <c r="D100" s="113" t="s">
        <v>23</v>
      </c>
      <c r="E100" s="114"/>
      <c r="F100" s="42" t="s">
        <v>38</v>
      </c>
      <c r="G100" s="115">
        <f t="shared" si="4"/>
        <v>113</v>
      </c>
      <c r="H100" s="115">
        <f t="shared" si="5"/>
        <v>101</v>
      </c>
      <c r="I100" s="116">
        <f t="shared" si="6"/>
        <v>26966806</v>
      </c>
      <c r="J100" s="116">
        <f t="shared" si="7"/>
        <v>6</v>
      </c>
      <c r="K100" s="117">
        <f t="shared" si="8"/>
        <v>0.95</v>
      </c>
      <c r="L100" s="155">
        <f t="shared" ref="L100:L107" si="82">SUMIF($AN$4:$AN$22,D100,$BG$4:$BG$22)</f>
        <v>1.01</v>
      </c>
      <c r="M100" s="119">
        <f t="shared" si="10"/>
        <v>21622020.096648749</v>
      </c>
      <c r="N100" s="119">
        <f t="shared" si="11"/>
        <v>24371471.333246995</v>
      </c>
      <c r="O100" s="119">
        <f t="shared" si="12"/>
        <v>25874650.357000001</v>
      </c>
      <c r="P100" s="119">
        <f t="shared" si="13"/>
        <v>27470542.173778702</v>
      </c>
      <c r="Q100" s="120">
        <f t="shared" si="14"/>
        <v>25874650.357000001</v>
      </c>
      <c r="R100" s="119">
        <f t="shared" si="14"/>
        <v>27470542.173778702</v>
      </c>
      <c r="S100" s="119">
        <f t="shared" si="15"/>
        <v>29164865.105788779</v>
      </c>
      <c r="T100" s="119"/>
      <c r="U100" s="119">
        <f t="shared" si="16"/>
        <v>2183824029.7615237</v>
      </c>
      <c r="V100" s="119">
        <f t="shared" si="17"/>
        <v>2461518604.6579466</v>
      </c>
      <c r="W100" s="119">
        <f t="shared" si="18"/>
        <v>2613339686.0570002</v>
      </c>
      <c r="X100" s="120">
        <f t="shared" si="19"/>
        <v>2774524759.5516491</v>
      </c>
      <c r="Y100" s="120">
        <f t="shared" si="20"/>
        <v>2613339686.0570002</v>
      </c>
      <c r="Z100" s="119">
        <f t="shared" si="21"/>
        <v>2774524759.5516491</v>
      </c>
      <c r="AA100" s="119">
        <f t="shared" si="22"/>
        <v>2945651375.6846666</v>
      </c>
      <c r="AB100" s="119"/>
      <c r="AC100" s="34" t="str">
        <f t="shared" si="23"/>
        <v>BERTAHAP</v>
      </c>
      <c r="AD100" s="121">
        <f t="shared" si="24"/>
        <v>0</v>
      </c>
      <c r="AE100" s="122">
        <v>2</v>
      </c>
      <c r="AF100" s="123"/>
      <c r="AG100" s="119" t="str">
        <f t="shared" si="76"/>
        <v>KR</v>
      </c>
      <c r="AH100" s="123">
        <f t="shared" si="65"/>
        <v>2402207000</v>
      </c>
      <c r="AI100" s="123">
        <f t="shared" si="65"/>
        <v>2707671000</v>
      </c>
      <c r="AJ100" s="123">
        <f t="shared" si="65"/>
        <v>2874674000</v>
      </c>
      <c r="AK100" s="124">
        <f t="shared" si="64"/>
        <v>3051978000</v>
      </c>
      <c r="AL100" s="124">
        <f t="shared" si="64"/>
        <v>2874674000</v>
      </c>
      <c r="AM100" s="123">
        <f t="shared" si="64"/>
        <v>3051978000</v>
      </c>
      <c r="AN100" s="123">
        <f t="shared" si="64"/>
        <v>3240217000</v>
      </c>
      <c r="AO100" s="54">
        <f t="shared" si="46"/>
        <v>3047155000</v>
      </c>
      <c r="AP100" s="44">
        <f t="shared" si="46"/>
        <v>3235097000</v>
      </c>
      <c r="AQ100" s="61">
        <f t="shared" si="27"/>
        <v>2742439500</v>
      </c>
      <c r="AR100" s="61">
        <f t="shared" si="28"/>
        <v>45707325</v>
      </c>
      <c r="AS100" s="125">
        <f t="shared" si="29"/>
        <v>57224587.5</v>
      </c>
      <c r="AT100" s="126">
        <f t="shared" si="30"/>
        <v>32350970</v>
      </c>
      <c r="AU100" s="5">
        <f t="shared" si="31"/>
        <v>45707325</v>
      </c>
      <c r="AV100" s="5">
        <f t="shared" si="32"/>
        <v>71866850</v>
      </c>
      <c r="AX100" s="1"/>
      <c r="AY100" s="1"/>
      <c r="BT100" s="56">
        <f t="shared" si="33"/>
        <v>-937096.5084999986</v>
      </c>
      <c r="BV100" s="128"/>
      <c r="BW100" s="129"/>
      <c r="BX100" s="129" t="str">
        <f>F144</f>
        <v>1BR-8</v>
      </c>
      <c r="BY100" s="130" t="str">
        <f>D144</f>
        <v>08</v>
      </c>
      <c r="BZ100" s="131">
        <f t="shared" si="80"/>
        <v>60</v>
      </c>
      <c r="CA100" s="131">
        <f t="shared" si="80"/>
        <v>52</v>
      </c>
      <c r="CB100" s="132">
        <f>O144</f>
        <v>25580712.171600003</v>
      </c>
      <c r="CC100" s="132">
        <f t="shared" si="81"/>
        <v>1222730000</v>
      </c>
      <c r="CD100" s="132">
        <f t="shared" si="81"/>
        <v>1378212000</v>
      </c>
      <c r="CE100" s="132">
        <f t="shared" si="81"/>
        <v>1463217000</v>
      </c>
      <c r="CF100" s="132">
        <f t="shared" si="81"/>
        <v>1553465000</v>
      </c>
      <c r="CG100" s="132">
        <f>AN144</f>
        <v>1649280000</v>
      </c>
      <c r="CT100" s="61">
        <f t="shared" si="40"/>
        <v>2911587300</v>
      </c>
      <c r="CU100" s="45">
        <f t="shared" si="41"/>
        <v>32350970</v>
      </c>
      <c r="CX100" s="56">
        <f t="shared" si="42"/>
        <v>2587206600</v>
      </c>
      <c r="CY100" s="45">
        <f t="shared" si="43"/>
        <v>43120110</v>
      </c>
      <c r="CZ100" s="51">
        <f t="shared" si="44"/>
        <v>71866850</v>
      </c>
    </row>
    <row r="101" spans="1:104" x14ac:dyDescent="0.2">
      <c r="A101" s="3">
        <f t="shared" si="45"/>
        <v>62</v>
      </c>
      <c r="B101" s="111">
        <v>2</v>
      </c>
      <c r="C101" s="112" t="s">
        <v>155</v>
      </c>
      <c r="D101" s="113" t="s">
        <v>34</v>
      </c>
      <c r="E101" s="114"/>
      <c r="F101" s="42" t="s">
        <v>41</v>
      </c>
      <c r="G101" s="115">
        <f t="shared" si="4"/>
        <v>78</v>
      </c>
      <c r="H101" s="115">
        <f t="shared" si="5"/>
        <v>66</v>
      </c>
      <c r="I101" s="116">
        <f t="shared" si="6"/>
        <v>26966806</v>
      </c>
      <c r="J101" s="116">
        <f t="shared" si="7"/>
        <v>2</v>
      </c>
      <c r="K101" s="117">
        <f t="shared" si="8"/>
        <v>0.93</v>
      </c>
      <c r="L101" s="155">
        <f t="shared" si="82"/>
        <v>1.01</v>
      </c>
      <c r="M101" s="119">
        <f t="shared" si="10"/>
        <v>21166819.673561409</v>
      </c>
      <c r="N101" s="119">
        <f t="shared" si="11"/>
        <v>23858387.72623127</v>
      </c>
      <c r="O101" s="119">
        <f t="shared" si="12"/>
        <v>25329920.875800002</v>
      </c>
      <c r="P101" s="119">
        <f t="shared" si="13"/>
        <v>26892214.970120206</v>
      </c>
      <c r="Q101" s="120">
        <f t="shared" si="14"/>
        <v>25329920.875800002</v>
      </c>
      <c r="R101" s="119">
        <f t="shared" si="14"/>
        <v>26892214.970120206</v>
      </c>
      <c r="S101" s="119">
        <f t="shared" si="15"/>
        <v>28550867.945666909</v>
      </c>
      <c r="T101" s="119"/>
      <c r="U101" s="119">
        <f t="shared" si="16"/>
        <v>1397010098.4550531</v>
      </c>
      <c r="V101" s="119">
        <f t="shared" si="17"/>
        <v>1574653589.9312637</v>
      </c>
      <c r="W101" s="119">
        <f t="shared" si="18"/>
        <v>1671774777.8028002</v>
      </c>
      <c r="X101" s="120">
        <f t="shared" si="19"/>
        <v>1774886188.0279336</v>
      </c>
      <c r="Y101" s="120">
        <f t="shared" si="20"/>
        <v>1671774777.8028002</v>
      </c>
      <c r="Z101" s="119">
        <f t="shared" si="21"/>
        <v>1774886188.0279336</v>
      </c>
      <c r="AA101" s="119">
        <f t="shared" si="22"/>
        <v>1884357284.414016</v>
      </c>
      <c r="AB101" s="119"/>
      <c r="AC101" s="34" t="str">
        <f t="shared" si="23"/>
        <v>BERTAHAP</v>
      </c>
      <c r="AD101" s="121">
        <f t="shared" si="24"/>
        <v>0</v>
      </c>
      <c r="AE101" s="122">
        <v>2</v>
      </c>
      <c r="AF101" s="123"/>
      <c r="AG101" s="119" t="e">
        <f>IF(AF101&gt;#REF!,"LB","KR")</f>
        <v>#REF!</v>
      </c>
      <c r="AH101" s="123">
        <f t="shared" si="65"/>
        <v>1536712000</v>
      </c>
      <c r="AI101" s="123">
        <f t="shared" si="65"/>
        <v>1732119000</v>
      </c>
      <c r="AJ101" s="123">
        <f t="shared" si="65"/>
        <v>1838953000</v>
      </c>
      <c r="AK101" s="124">
        <f t="shared" si="64"/>
        <v>1952375000</v>
      </c>
      <c r="AL101" s="124">
        <f t="shared" si="64"/>
        <v>1838953000</v>
      </c>
      <c r="AM101" s="123">
        <f t="shared" si="64"/>
        <v>1952375000</v>
      </c>
      <c r="AN101" s="123">
        <f t="shared" si="64"/>
        <v>2072794000</v>
      </c>
      <c r="AO101" s="54">
        <f t="shared" si="46"/>
        <v>1949291000</v>
      </c>
      <c r="AP101" s="44">
        <f t="shared" si="46"/>
        <v>2069518000</v>
      </c>
      <c r="AQ101" s="61">
        <f t="shared" si="27"/>
        <v>1754361900</v>
      </c>
      <c r="AR101" s="61">
        <f t="shared" si="28"/>
        <v>29239365</v>
      </c>
      <c r="AS101" s="125">
        <f t="shared" si="29"/>
        <v>36607031.25</v>
      </c>
      <c r="AT101" s="126">
        <f t="shared" si="30"/>
        <v>20695180</v>
      </c>
      <c r="AU101" s="5">
        <f t="shared" si="31"/>
        <v>29239365</v>
      </c>
      <c r="AV101" s="5">
        <f t="shared" si="32"/>
        <v>45973825</v>
      </c>
      <c r="AX101" s="1"/>
      <c r="AY101" s="1"/>
      <c r="BT101" s="56">
        <f t="shared" si="33"/>
        <v>-1481825.989699997</v>
      </c>
      <c r="BV101" s="128"/>
      <c r="BW101" s="129"/>
      <c r="BX101" s="129" t="str">
        <f>F145</f>
        <v>1BR-10</v>
      </c>
      <c r="BY101" s="130">
        <f>D145</f>
        <v>10</v>
      </c>
      <c r="BZ101" s="131">
        <f t="shared" si="80"/>
        <v>74</v>
      </c>
      <c r="CA101" s="131">
        <f t="shared" si="80"/>
        <v>63</v>
      </c>
      <c r="CB101" s="132">
        <f>O145</f>
        <v>25580712.171600003</v>
      </c>
      <c r="CC101" s="132">
        <f t="shared" si="81"/>
        <v>1481384000</v>
      </c>
      <c r="CD101" s="132">
        <f t="shared" si="81"/>
        <v>1669757000</v>
      </c>
      <c r="CE101" s="132">
        <f t="shared" si="81"/>
        <v>1772744000</v>
      </c>
      <c r="CF101" s="132">
        <f t="shared" si="81"/>
        <v>1882083000</v>
      </c>
      <c r="CG101" s="132">
        <f>AN145</f>
        <v>1998166000</v>
      </c>
      <c r="CT101" s="61">
        <f t="shared" si="40"/>
        <v>1862566200</v>
      </c>
      <c r="CU101" s="45">
        <f t="shared" si="41"/>
        <v>20695180</v>
      </c>
      <c r="CX101" s="56">
        <f t="shared" si="42"/>
        <v>1655057700</v>
      </c>
      <c r="CY101" s="45">
        <f t="shared" si="43"/>
        <v>27584295</v>
      </c>
      <c r="CZ101" s="51">
        <f t="shared" si="44"/>
        <v>45973825</v>
      </c>
    </row>
    <row r="102" spans="1:104" x14ac:dyDescent="0.2">
      <c r="A102" s="3">
        <f t="shared" si="45"/>
        <v>63</v>
      </c>
      <c r="B102" s="111">
        <v>3</v>
      </c>
      <c r="C102" s="112" t="s">
        <v>155</v>
      </c>
      <c r="D102" s="113">
        <v>10</v>
      </c>
      <c r="E102" s="114"/>
      <c r="F102" s="42" t="s">
        <v>47</v>
      </c>
      <c r="G102" s="115">
        <f t="shared" si="4"/>
        <v>74</v>
      </c>
      <c r="H102" s="115">
        <f t="shared" si="5"/>
        <v>63</v>
      </c>
      <c r="I102" s="116">
        <f t="shared" si="6"/>
        <v>26966806</v>
      </c>
      <c r="J102" s="116">
        <f t="shared" si="7"/>
        <v>2</v>
      </c>
      <c r="K102" s="117">
        <f t="shared" si="8"/>
        <v>0.93</v>
      </c>
      <c r="L102" s="155">
        <f t="shared" si="82"/>
        <v>1.01</v>
      </c>
      <c r="M102" s="119">
        <f t="shared" si="10"/>
        <v>21166819.673561409</v>
      </c>
      <c r="N102" s="119">
        <f t="shared" si="11"/>
        <v>23858387.72623127</v>
      </c>
      <c r="O102" s="119">
        <f t="shared" si="12"/>
        <v>25329920.875800002</v>
      </c>
      <c r="P102" s="119">
        <f t="shared" si="13"/>
        <v>26892214.970120206</v>
      </c>
      <c r="Q102" s="120">
        <f t="shared" si="14"/>
        <v>25329920.875800002</v>
      </c>
      <c r="R102" s="119">
        <f t="shared" si="14"/>
        <v>26892214.970120206</v>
      </c>
      <c r="S102" s="119">
        <f t="shared" si="15"/>
        <v>28550867.945666909</v>
      </c>
      <c r="T102" s="119"/>
      <c r="U102" s="119">
        <f t="shared" si="16"/>
        <v>1333509639.4343688</v>
      </c>
      <c r="V102" s="119">
        <f t="shared" si="17"/>
        <v>1503078426.7525699</v>
      </c>
      <c r="W102" s="119">
        <f t="shared" si="18"/>
        <v>1595785015.1754003</v>
      </c>
      <c r="X102" s="120">
        <f t="shared" si="19"/>
        <v>1694209543.117573</v>
      </c>
      <c r="Y102" s="120">
        <f t="shared" si="20"/>
        <v>1595785015.1754003</v>
      </c>
      <c r="Z102" s="119">
        <f t="shared" si="21"/>
        <v>1694209543.117573</v>
      </c>
      <c r="AA102" s="119">
        <f t="shared" si="22"/>
        <v>1798704680.5770154</v>
      </c>
      <c r="AB102" s="119"/>
      <c r="AC102" s="34" t="str">
        <f t="shared" si="23"/>
        <v>BERTAHAP</v>
      </c>
      <c r="AD102" s="121">
        <f t="shared" si="24"/>
        <v>0</v>
      </c>
      <c r="AE102" s="122">
        <v>2</v>
      </c>
      <c r="AF102" s="123"/>
      <c r="AG102" s="119" t="str">
        <f t="shared" ref="AG102:AG108" si="83">IF(AF102&gt;$AZ$42,"LB","KR")</f>
        <v>KR</v>
      </c>
      <c r="AH102" s="123">
        <f t="shared" si="65"/>
        <v>1466861000</v>
      </c>
      <c r="AI102" s="123">
        <f t="shared" si="65"/>
        <v>1653387000</v>
      </c>
      <c r="AJ102" s="123">
        <f t="shared" si="65"/>
        <v>1755364000</v>
      </c>
      <c r="AK102" s="124">
        <f t="shared" si="64"/>
        <v>1863631000</v>
      </c>
      <c r="AL102" s="124">
        <f t="shared" si="64"/>
        <v>1755364000</v>
      </c>
      <c r="AM102" s="123">
        <f t="shared" si="64"/>
        <v>1863631000</v>
      </c>
      <c r="AN102" s="123">
        <f t="shared" si="64"/>
        <v>1978576000</v>
      </c>
      <c r="AO102" s="54">
        <f t="shared" si="46"/>
        <v>1860686000</v>
      </c>
      <c r="AP102" s="44">
        <f t="shared" si="46"/>
        <v>1975449000</v>
      </c>
      <c r="AQ102" s="61">
        <f t="shared" si="27"/>
        <v>1674617400</v>
      </c>
      <c r="AR102" s="61">
        <f t="shared" si="28"/>
        <v>27910290</v>
      </c>
      <c r="AS102" s="125">
        <f t="shared" si="29"/>
        <v>34943081.25</v>
      </c>
      <c r="AT102" s="126">
        <f t="shared" si="30"/>
        <v>19754490</v>
      </c>
      <c r="AU102" s="5">
        <f t="shared" si="31"/>
        <v>27910290</v>
      </c>
      <c r="AV102" s="5">
        <f t="shared" si="32"/>
        <v>43884100</v>
      </c>
      <c r="AX102" s="1"/>
      <c r="AY102" s="1"/>
      <c r="BT102" s="56">
        <f t="shared" si="33"/>
        <v>-1481825.989699997</v>
      </c>
      <c r="BV102" s="128"/>
      <c r="BW102" s="129"/>
      <c r="BX102" s="129" t="str">
        <f>F146</f>
        <v>1BR-12</v>
      </c>
      <c r="BY102" s="130">
        <f>D146</f>
        <v>12</v>
      </c>
      <c r="BZ102" s="131">
        <f t="shared" si="80"/>
        <v>67</v>
      </c>
      <c r="CA102" s="131">
        <f t="shared" si="80"/>
        <v>57</v>
      </c>
      <c r="CB102" s="132">
        <f>O146</f>
        <v>25580712.171600003</v>
      </c>
      <c r="CC102" s="132">
        <f t="shared" si="81"/>
        <v>1340300000</v>
      </c>
      <c r="CD102" s="132">
        <f t="shared" si="81"/>
        <v>1510733000</v>
      </c>
      <c r="CE102" s="132">
        <f t="shared" si="81"/>
        <v>1603911000</v>
      </c>
      <c r="CF102" s="132">
        <f t="shared" si="81"/>
        <v>1702837000</v>
      </c>
      <c r="CG102" s="132">
        <f>AN146</f>
        <v>1807864000</v>
      </c>
      <c r="CT102" s="61">
        <f t="shared" si="40"/>
        <v>1777904100</v>
      </c>
      <c r="CU102" s="45">
        <f t="shared" si="41"/>
        <v>19754490</v>
      </c>
      <c r="CX102" s="56">
        <f t="shared" si="42"/>
        <v>1579827600</v>
      </c>
      <c r="CY102" s="45">
        <f t="shared" si="43"/>
        <v>26330460</v>
      </c>
      <c r="CZ102" s="51">
        <f t="shared" si="44"/>
        <v>43884100</v>
      </c>
    </row>
    <row r="103" spans="1:104" x14ac:dyDescent="0.2">
      <c r="A103" s="3">
        <f t="shared" si="45"/>
        <v>64</v>
      </c>
      <c r="B103" s="111">
        <v>4</v>
      </c>
      <c r="C103" s="112" t="s">
        <v>155</v>
      </c>
      <c r="D103" s="140">
        <v>12</v>
      </c>
      <c r="E103" s="114"/>
      <c r="F103" s="42" t="s">
        <v>49</v>
      </c>
      <c r="G103" s="115">
        <f t="shared" si="4"/>
        <v>67</v>
      </c>
      <c r="H103" s="115">
        <f t="shared" si="5"/>
        <v>57</v>
      </c>
      <c r="I103" s="116">
        <f t="shared" si="6"/>
        <v>26966806</v>
      </c>
      <c r="J103" s="116">
        <f t="shared" si="7"/>
        <v>2</v>
      </c>
      <c r="K103" s="117">
        <f t="shared" si="8"/>
        <v>0.93</v>
      </c>
      <c r="L103" s="155">
        <f t="shared" si="82"/>
        <v>1.01</v>
      </c>
      <c r="M103" s="119">
        <f t="shared" si="10"/>
        <v>21166819.673561409</v>
      </c>
      <c r="N103" s="119">
        <f t="shared" si="11"/>
        <v>23858387.72623127</v>
      </c>
      <c r="O103" s="119">
        <f t="shared" si="12"/>
        <v>25329920.875800002</v>
      </c>
      <c r="P103" s="119">
        <f t="shared" si="13"/>
        <v>26892214.970120206</v>
      </c>
      <c r="Q103" s="120">
        <f t="shared" si="14"/>
        <v>25329920.875800002</v>
      </c>
      <c r="R103" s="119">
        <f t="shared" si="14"/>
        <v>26892214.970120206</v>
      </c>
      <c r="S103" s="119">
        <f t="shared" si="15"/>
        <v>28550867.945666909</v>
      </c>
      <c r="T103" s="119"/>
      <c r="U103" s="119">
        <f t="shared" si="16"/>
        <v>1206508721.3930004</v>
      </c>
      <c r="V103" s="119">
        <f t="shared" si="17"/>
        <v>1359928100.3951824</v>
      </c>
      <c r="W103" s="119">
        <f t="shared" si="18"/>
        <v>1443805489.9206002</v>
      </c>
      <c r="X103" s="120">
        <f t="shared" si="19"/>
        <v>1532856253.2968519</v>
      </c>
      <c r="Y103" s="120">
        <f t="shared" si="20"/>
        <v>1443805489.9206002</v>
      </c>
      <c r="Z103" s="119">
        <f t="shared" si="21"/>
        <v>1532856253.2968519</v>
      </c>
      <c r="AA103" s="119">
        <f t="shared" si="22"/>
        <v>1627399472.9030137</v>
      </c>
      <c r="AB103" s="119"/>
      <c r="AC103" s="34" t="str">
        <f t="shared" si="23"/>
        <v>BERTAHAP</v>
      </c>
      <c r="AD103" s="121">
        <f t="shared" si="24"/>
        <v>0</v>
      </c>
      <c r="AE103" s="122">
        <v>2</v>
      </c>
      <c r="AF103" s="123"/>
      <c r="AG103" s="119" t="str">
        <f t="shared" si="83"/>
        <v>KR</v>
      </c>
      <c r="AH103" s="123">
        <f t="shared" si="65"/>
        <v>1327160000</v>
      </c>
      <c r="AI103" s="123">
        <f t="shared" si="65"/>
        <v>1495921000</v>
      </c>
      <c r="AJ103" s="123">
        <f t="shared" si="65"/>
        <v>1588187000</v>
      </c>
      <c r="AK103" s="124">
        <f t="shared" si="64"/>
        <v>1686142000</v>
      </c>
      <c r="AL103" s="124">
        <f t="shared" si="64"/>
        <v>1588187000</v>
      </c>
      <c r="AM103" s="123">
        <f t="shared" si="64"/>
        <v>1686142000</v>
      </c>
      <c r="AN103" s="123">
        <f t="shared" si="64"/>
        <v>1790140000</v>
      </c>
      <c r="AO103" s="54">
        <f t="shared" si="46"/>
        <v>1683479000</v>
      </c>
      <c r="AP103" s="44">
        <f t="shared" si="46"/>
        <v>1787311000</v>
      </c>
      <c r="AQ103" s="61">
        <f t="shared" si="27"/>
        <v>1515131100</v>
      </c>
      <c r="AR103" s="61">
        <f t="shared" si="28"/>
        <v>25252185</v>
      </c>
      <c r="AS103" s="125">
        <f t="shared" si="29"/>
        <v>31615162.5</v>
      </c>
      <c r="AT103" s="126">
        <f t="shared" si="30"/>
        <v>17873110</v>
      </c>
      <c r="AU103" s="5">
        <f t="shared" si="31"/>
        <v>25252185</v>
      </c>
      <c r="AV103" s="5">
        <f t="shared" si="32"/>
        <v>39704675</v>
      </c>
      <c r="AX103" s="1"/>
      <c r="AY103" s="1"/>
      <c r="BT103" s="56">
        <f t="shared" si="33"/>
        <v>-1481825.989699997</v>
      </c>
      <c r="BV103" s="128"/>
      <c r="BW103" s="129"/>
      <c r="BX103" s="129" t="str">
        <f>F147</f>
        <v>1BR-16</v>
      </c>
      <c r="BY103" s="130">
        <f>D147</f>
        <v>16</v>
      </c>
      <c r="BZ103" s="131">
        <f t="shared" si="80"/>
        <v>71</v>
      </c>
      <c r="CA103" s="131">
        <f t="shared" si="80"/>
        <v>63</v>
      </c>
      <c r="CB103" s="132">
        <f>O147</f>
        <v>25580712.171600003</v>
      </c>
      <c r="CC103" s="132">
        <f t="shared" si="81"/>
        <v>1481384000</v>
      </c>
      <c r="CD103" s="132">
        <f t="shared" si="81"/>
        <v>1669757000</v>
      </c>
      <c r="CE103" s="132">
        <f t="shared" si="81"/>
        <v>1772744000</v>
      </c>
      <c r="CF103" s="132">
        <f t="shared" si="81"/>
        <v>1882083000</v>
      </c>
      <c r="CG103" s="132">
        <f>AN147</f>
        <v>1998166000</v>
      </c>
      <c r="CT103" s="61">
        <f t="shared" si="40"/>
        <v>1608579900</v>
      </c>
      <c r="CU103" s="45">
        <f t="shared" si="41"/>
        <v>17873110</v>
      </c>
      <c r="CX103" s="56">
        <f t="shared" si="42"/>
        <v>1429368300</v>
      </c>
      <c r="CY103" s="45">
        <f t="shared" si="43"/>
        <v>23822805</v>
      </c>
      <c r="CZ103" s="51">
        <f t="shared" si="44"/>
        <v>39704675</v>
      </c>
    </row>
    <row r="104" spans="1:104" x14ac:dyDescent="0.2">
      <c r="A104" s="3">
        <f t="shared" si="45"/>
        <v>65</v>
      </c>
      <c r="B104" s="111">
        <v>5</v>
      </c>
      <c r="C104" s="112" t="s">
        <v>155</v>
      </c>
      <c r="D104" s="113">
        <v>16</v>
      </c>
      <c r="E104" s="114"/>
      <c r="F104" s="42" t="s">
        <v>51</v>
      </c>
      <c r="G104" s="115">
        <f t="shared" ref="G104:G167" si="84">SUMIF($V$10:$V$28,F104,$AA$10:$AA$28)</f>
        <v>71</v>
      </c>
      <c r="H104" s="115">
        <f t="shared" ref="H104:H167" si="85">SUMIF($V$10:$V$28,F104,$X$10:$X$28)</f>
        <v>63</v>
      </c>
      <c r="I104" s="116">
        <f t="shared" ref="I104:I167" si="86">$I$27</f>
        <v>26966806</v>
      </c>
      <c r="J104" s="116">
        <f t="shared" ref="J104:J167" si="87">SUMIF($AN$4:$AN$22,D104,$AP$4:$AP$22)</f>
        <v>2</v>
      </c>
      <c r="K104" s="117">
        <f t="shared" ref="K104:K167" si="88">IF(J104=$AJ$25,$AI$25,IF(J104=$AJ$26,$AI$26,IF(J104=$AJ$27,$AI$27,IF(J104=$AJ$28,$AI$28,IF(J104=$AJ$29,$AI$29,IF(J104=$AJ$30,$AI$30))))))</f>
        <v>0.93</v>
      </c>
      <c r="L104" s="155">
        <f t="shared" si="82"/>
        <v>1.01</v>
      </c>
      <c r="M104" s="119">
        <f t="shared" ref="M104:M167" si="89">$O104/(1+6%/12)^36</f>
        <v>21166819.673561409</v>
      </c>
      <c r="N104" s="119">
        <f t="shared" ref="N104:N167" si="90">$O104/(1+6%/12)^12</f>
        <v>23858387.72623127</v>
      </c>
      <c r="O104" s="119">
        <f t="shared" ref="O104:O167" si="91">$I$27*K104*L104</f>
        <v>25329920.875800002</v>
      </c>
      <c r="P104" s="119">
        <f t="shared" ref="P104:P167" si="92">$O104*(1+6%/12)^12</f>
        <v>26892214.970120206</v>
      </c>
      <c r="Q104" s="120">
        <f t="shared" ref="Q104:R167" si="93">O104</f>
        <v>25329920.875800002</v>
      </c>
      <c r="R104" s="119">
        <f t="shared" si="93"/>
        <v>26892214.970120206</v>
      </c>
      <c r="S104" s="119">
        <f t="shared" ref="S104:S167" si="94">$O104*(1+6%/12)^24</f>
        <v>28550867.945666909</v>
      </c>
      <c r="T104" s="119"/>
      <c r="U104" s="119">
        <f t="shared" ref="U104:U167" si="95">M104*H104</f>
        <v>1333509639.4343688</v>
      </c>
      <c r="V104" s="119">
        <f t="shared" ref="V104:V167" si="96">N104*H104</f>
        <v>1503078426.7525699</v>
      </c>
      <c r="W104" s="119">
        <f t="shared" ref="W104:W167" si="97">O104*H104</f>
        <v>1595785015.1754003</v>
      </c>
      <c r="X104" s="120">
        <f t="shared" ref="X104:X167" si="98">P104*H104</f>
        <v>1694209543.117573</v>
      </c>
      <c r="Y104" s="120">
        <f t="shared" ref="Y104:Y167" si="99">Q104*H104</f>
        <v>1595785015.1754003</v>
      </c>
      <c r="Z104" s="119">
        <f t="shared" ref="Z104:Z167" si="100">R104*H104</f>
        <v>1694209543.117573</v>
      </c>
      <c r="AA104" s="119">
        <f t="shared" ref="AA104:AA167" si="101">S104*H104</f>
        <v>1798704680.5770154</v>
      </c>
      <c r="AB104" s="119"/>
      <c r="AC104" s="34" t="str">
        <f t="shared" ref="AC104:AC167" si="102">IF(AE104=$H$32,$M$32,IF(AE104=$H$33,$M$33,IF(AE104=$H$34,$M$34)))</f>
        <v>BERTAHAP</v>
      </c>
      <c r="AD104" s="121">
        <f t="shared" ref="AD104:AD167" si="103">IF(AC104=$M$32,$N$32,IF(AC104=$M$33,$N$33,$N$34))</f>
        <v>0</v>
      </c>
      <c r="AE104" s="122">
        <v>2</v>
      </c>
      <c r="AF104" s="123"/>
      <c r="AG104" s="119" t="str">
        <f t="shared" si="83"/>
        <v>KR</v>
      </c>
      <c r="AH104" s="123">
        <f t="shared" si="65"/>
        <v>1466861000</v>
      </c>
      <c r="AI104" s="123">
        <f t="shared" si="65"/>
        <v>1653387000</v>
      </c>
      <c r="AJ104" s="123">
        <f t="shared" si="65"/>
        <v>1755364000</v>
      </c>
      <c r="AK104" s="124">
        <f t="shared" si="64"/>
        <v>1863631000</v>
      </c>
      <c r="AL104" s="124">
        <f t="shared" si="64"/>
        <v>1755364000</v>
      </c>
      <c r="AM104" s="123">
        <f t="shared" si="64"/>
        <v>1863631000</v>
      </c>
      <c r="AN104" s="123">
        <f t="shared" si="64"/>
        <v>1978576000</v>
      </c>
      <c r="AO104" s="54">
        <f t="shared" si="46"/>
        <v>1860686000</v>
      </c>
      <c r="AP104" s="44">
        <f t="shared" si="46"/>
        <v>1975449000</v>
      </c>
      <c r="AQ104" s="61">
        <f t="shared" ref="AQ104:AQ167" si="104">AO104-(AO104*10%)</f>
        <v>1674617400</v>
      </c>
      <c r="AR104" s="61">
        <f t="shared" ref="AR104:AR167" si="105">(AQ104*40%)/24</f>
        <v>27910290</v>
      </c>
      <c r="AS104" s="125">
        <f t="shared" ref="AS104:AS167" si="106">(AK104*90%)/48</f>
        <v>34943081.25</v>
      </c>
      <c r="AT104" s="126">
        <f t="shared" ref="AT104:AT167" si="107">(AP104*90%)*40%/36</f>
        <v>19754490</v>
      </c>
      <c r="AU104" s="5">
        <f t="shared" ref="AU104:AU167" si="108">(AO104*90%)*40%/24</f>
        <v>27910290</v>
      </c>
      <c r="AV104" s="5">
        <f t="shared" ref="AV104:AV167" si="109">AJ104*90%/36</f>
        <v>43884100</v>
      </c>
      <c r="AX104" s="1"/>
      <c r="AY104" s="1"/>
      <c r="BT104" s="56">
        <f t="shared" ref="BT104:BT167" si="110">O104-$O$298</f>
        <v>-1481825.989699997</v>
      </c>
      <c r="BV104" s="128">
        <v>19</v>
      </c>
      <c r="BW104" s="148" t="s">
        <v>62</v>
      </c>
      <c r="BX104" s="129" t="str">
        <f t="shared" ref="BX104:BX109" si="111">F173</f>
        <v>1BR-6</v>
      </c>
      <c r="BY104" s="130" t="str">
        <f t="shared" ref="BY104:BY109" si="112">D173</f>
        <v>06</v>
      </c>
      <c r="BZ104" s="131">
        <f t="shared" ref="BZ104:CA109" si="113">G173</f>
        <v>78</v>
      </c>
      <c r="CA104" s="131">
        <f t="shared" si="113"/>
        <v>66</v>
      </c>
      <c r="CB104" s="132">
        <f t="shared" ref="CB104:CB109" si="114">O173</f>
        <v>25580712.171600003</v>
      </c>
      <c r="CC104" s="132">
        <f t="shared" ref="CC104:CF109" si="115">AH173</f>
        <v>1551927000</v>
      </c>
      <c r="CD104" s="132">
        <f t="shared" si="115"/>
        <v>1749269000</v>
      </c>
      <c r="CE104" s="132">
        <f t="shared" si="115"/>
        <v>1857160000</v>
      </c>
      <c r="CF104" s="132">
        <f t="shared" si="115"/>
        <v>1971706000</v>
      </c>
      <c r="CG104" s="132">
        <f t="shared" ref="CG104:CG109" si="116">AN173</f>
        <v>2093316000</v>
      </c>
      <c r="CH104" s="1">
        <v>6</v>
      </c>
      <c r="CT104" s="61">
        <f t="shared" ref="CT104:CT167" si="117">AP104-(AP104*10%)</f>
        <v>1777904100</v>
      </c>
      <c r="CU104" s="45">
        <f t="shared" ref="CU104:CU167" si="118">(CT104*40%)/36</f>
        <v>19754490</v>
      </c>
      <c r="CX104" s="56">
        <f t="shared" ref="CX104:CX167" si="119">AJ104*90%</f>
        <v>1579827600</v>
      </c>
      <c r="CY104" s="45">
        <f t="shared" ref="CY104:CY167" si="120">(CX104*40%)/24</f>
        <v>26330460</v>
      </c>
      <c r="CZ104" s="51">
        <f t="shared" ref="CZ104:CZ167" si="121">(AJ104*90%)/36</f>
        <v>43884100</v>
      </c>
    </row>
    <row r="105" spans="1:104" x14ac:dyDescent="0.2">
      <c r="A105" s="3">
        <f t="shared" ref="A105:A168" si="122">A104+1</f>
        <v>66</v>
      </c>
      <c r="B105" s="111">
        <v>6</v>
      </c>
      <c r="C105" s="112" t="s">
        <v>155</v>
      </c>
      <c r="D105" s="140">
        <v>18</v>
      </c>
      <c r="E105" s="114"/>
      <c r="F105" s="42" t="s">
        <v>53</v>
      </c>
      <c r="G105" s="115">
        <f t="shared" si="84"/>
        <v>97</v>
      </c>
      <c r="H105" s="115">
        <f t="shared" si="85"/>
        <v>85</v>
      </c>
      <c r="I105" s="116">
        <f t="shared" si="86"/>
        <v>26966806</v>
      </c>
      <c r="J105" s="116">
        <f t="shared" si="87"/>
        <v>2</v>
      </c>
      <c r="K105" s="117">
        <f t="shared" si="88"/>
        <v>0.93</v>
      </c>
      <c r="L105" s="155">
        <f t="shared" si="82"/>
        <v>1.01</v>
      </c>
      <c r="M105" s="119">
        <f t="shared" si="89"/>
        <v>21166819.673561409</v>
      </c>
      <c r="N105" s="119">
        <f t="shared" si="90"/>
        <v>23858387.72623127</v>
      </c>
      <c r="O105" s="119">
        <f t="shared" si="91"/>
        <v>25329920.875800002</v>
      </c>
      <c r="P105" s="119">
        <f t="shared" si="92"/>
        <v>26892214.970120206</v>
      </c>
      <c r="Q105" s="120">
        <f t="shared" si="93"/>
        <v>25329920.875800002</v>
      </c>
      <c r="R105" s="119">
        <f t="shared" si="93"/>
        <v>26892214.970120206</v>
      </c>
      <c r="S105" s="119">
        <f t="shared" si="94"/>
        <v>28550867.945666909</v>
      </c>
      <c r="T105" s="119"/>
      <c r="U105" s="119">
        <f t="shared" si="95"/>
        <v>1799179672.2527199</v>
      </c>
      <c r="V105" s="119">
        <f t="shared" si="96"/>
        <v>2027962956.7296579</v>
      </c>
      <c r="W105" s="119">
        <f t="shared" si="97"/>
        <v>2153043274.4430003</v>
      </c>
      <c r="X105" s="120">
        <f t="shared" si="98"/>
        <v>2285838272.4602175</v>
      </c>
      <c r="Y105" s="120">
        <f t="shared" si="99"/>
        <v>2153043274.4430003</v>
      </c>
      <c r="Z105" s="119">
        <f t="shared" si="100"/>
        <v>2285838272.4602175</v>
      </c>
      <c r="AA105" s="119">
        <f t="shared" si="101"/>
        <v>2426823775.3816872</v>
      </c>
      <c r="AB105" s="119"/>
      <c r="AC105" s="34" t="str">
        <f t="shared" si="102"/>
        <v>BERTAHAP</v>
      </c>
      <c r="AD105" s="121">
        <f t="shared" si="103"/>
        <v>0</v>
      </c>
      <c r="AE105" s="122">
        <v>2</v>
      </c>
      <c r="AF105" s="123"/>
      <c r="AG105" s="119" t="str">
        <f t="shared" si="83"/>
        <v>KR</v>
      </c>
      <c r="AH105" s="123">
        <f t="shared" si="65"/>
        <v>1979098000</v>
      </c>
      <c r="AI105" s="123">
        <f t="shared" si="65"/>
        <v>2230760000</v>
      </c>
      <c r="AJ105" s="123">
        <f t="shared" si="65"/>
        <v>2368348000</v>
      </c>
      <c r="AK105" s="124">
        <f t="shared" si="64"/>
        <v>2514423000</v>
      </c>
      <c r="AL105" s="124">
        <f t="shared" si="64"/>
        <v>2368348000</v>
      </c>
      <c r="AM105" s="123">
        <f t="shared" si="64"/>
        <v>2514423000</v>
      </c>
      <c r="AN105" s="123">
        <f t="shared" si="64"/>
        <v>2669507000</v>
      </c>
      <c r="AO105" s="54">
        <f t="shared" ref="AO105:AP168" si="123">ROUNDUP(AJ105+(AJ105*6%),-3)</f>
        <v>2510449000</v>
      </c>
      <c r="AP105" s="44">
        <f t="shared" si="123"/>
        <v>2665289000</v>
      </c>
      <c r="AQ105" s="61">
        <f t="shared" si="104"/>
        <v>2259404100</v>
      </c>
      <c r="AR105" s="61">
        <f t="shared" si="105"/>
        <v>37656735</v>
      </c>
      <c r="AS105" s="125">
        <f t="shared" si="106"/>
        <v>47145431.25</v>
      </c>
      <c r="AT105" s="126">
        <f t="shared" si="107"/>
        <v>26652890</v>
      </c>
      <c r="AU105" s="5">
        <f t="shared" si="108"/>
        <v>37656735</v>
      </c>
      <c r="AV105" s="5">
        <f t="shared" si="109"/>
        <v>59208700</v>
      </c>
      <c r="AX105" s="1"/>
      <c r="AY105" s="1"/>
      <c r="BT105" s="56">
        <f t="shared" si="110"/>
        <v>-1481825.989699997</v>
      </c>
      <c r="BV105" s="128"/>
      <c r="BW105" s="129"/>
      <c r="BX105" s="129" t="str">
        <f t="shared" si="111"/>
        <v>1BR-8</v>
      </c>
      <c r="BY105" s="130" t="str">
        <f t="shared" si="112"/>
        <v>08</v>
      </c>
      <c r="BZ105" s="131">
        <f t="shared" si="113"/>
        <v>60</v>
      </c>
      <c r="CA105" s="131">
        <f t="shared" si="113"/>
        <v>52</v>
      </c>
      <c r="CB105" s="132">
        <f t="shared" si="114"/>
        <v>25580712.171600003</v>
      </c>
      <c r="CC105" s="132">
        <f t="shared" si="115"/>
        <v>1222730000</v>
      </c>
      <c r="CD105" s="132">
        <f t="shared" si="115"/>
        <v>1378212000</v>
      </c>
      <c r="CE105" s="132">
        <f t="shared" si="115"/>
        <v>1463217000</v>
      </c>
      <c r="CF105" s="132">
        <f t="shared" si="115"/>
        <v>1553465000</v>
      </c>
      <c r="CG105" s="132">
        <f t="shared" si="116"/>
        <v>1649280000</v>
      </c>
      <c r="CT105" s="61">
        <f t="shared" si="117"/>
        <v>2398760100</v>
      </c>
      <c r="CU105" s="45">
        <f t="shared" si="118"/>
        <v>26652890</v>
      </c>
      <c r="CX105" s="56">
        <f t="shared" si="119"/>
        <v>2131513200</v>
      </c>
      <c r="CY105" s="45">
        <f t="shared" si="120"/>
        <v>35525220</v>
      </c>
      <c r="CZ105" s="51">
        <f t="shared" si="121"/>
        <v>59208700</v>
      </c>
    </row>
    <row r="106" spans="1:104" x14ac:dyDescent="0.2">
      <c r="A106" s="3">
        <f t="shared" si="122"/>
        <v>67</v>
      </c>
      <c r="B106" s="111">
        <v>7</v>
      </c>
      <c r="C106" s="112" t="s">
        <v>155</v>
      </c>
      <c r="D106" s="140">
        <v>20</v>
      </c>
      <c r="E106" s="114"/>
      <c r="F106" s="42" t="s">
        <v>69</v>
      </c>
      <c r="G106" s="115">
        <f t="shared" si="84"/>
        <v>60</v>
      </c>
      <c r="H106" s="115">
        <f t="shared" si="85"/>
        <v>51</v>
      </c>
      <c r="I106" s="116">
        <f t="shared" si="86"/>
        <v>26966806</v>
      </c>
      <c r="J106" s="116">
        <f t="shared" si="87"/>
        <v>2</v>
      </c>
      <c r="K106" s="117">
        <f t="shared" si="88"/>
        <v>0.93</v>
      </c>
      <c r="L106" s="155">
        <f t="shared" si="82"/>
        <v>1.01</v>
      </c>
      <c r="M106" s="119">
        <f t="shared" si="89"/>
        <v>21166819.673561409</v>
      </c>
      <c r="N106" s="119">
        <f t="shared" si="90"/>
        <v>23858387.72623127</v>
      </c>
      <c r="O106" s="119">
        <f t="shared" si="91"/>
        <v>25329920.875800002</v>
      </c>
      <c r="P106" s="119">
        <f t="shared" si="92"/>
        <v>26892214.970120206</v>
      </c>
      <c r="Q106" s="120">
        <f t="shared" si="93"/>
        <v>25329920.875800002</v>
      </c>
      <c r="R106" s="119">
        <f t="shared" si="93"/>
        <v>26892214.970120206</v>
      </c>
      <c r="S106" s="119">
        <f t="shared" si="94"/>
        <v>28550867.945666909</v>
      </c>
      <c r="T106" s="119"/>
      <c r="U106" s="119">
        <f t="shared" si="95"/>
        <v>1079507803.3516319</v>
      </c>
      <c r="V106" s="119">
        <f t="shared" si="96"/>
        <v>1216777774.0377948</v>
      </c>
      <c r="W106" s="119">
        <f t="shared" si="97"/>
        <v>1291825964.6658001</v>
      </c>
      <c r="X106" s="120">
        <f t="shared" si="98"/>
        <v>1371502963.4761305</v>
      </c>
      <c r="Y106" s="120">
        <f t="shared" si="99"/>
        <v>1291825964.6658001</v>
      </c>
      <c r="Z106" s="119">
        <f t="shared" si="100"/>
        <v>1371502963.4761305</v>
      </c>
      <c r="AA106" s="119">
        <f t="shared" si="101"/>
        <v>1456094265.2290125</v>
      </c>
      <c r="AB106" s="119"/>
      <c r="AC106" s="34" t="str">
        <f t="shared" si="102"/>
        <v>BERTAHAP</v>
      </c>
      <c r="AD106" s="121">
        <f t="shared" si="103"/>
        <v>0</v>
      </c>
      <c r="AE106" s="122">
        <v>2</v>
      </c>
      <c r="AF106" s="123"/>
      <c r="AG106" s="119" t="str">
        <f t="shared" si="83"/>
        <v>KR</v>
      </c>
      <c r="AH106" s="123">
        <f t="shared" si="65"/>
        <v>1187459000</v>
      </c>
      <c r="AI106" s="123">
        <f t="shared" si="65"/>
        <v>1338456000</v>
      </c>
      <c r="AJ106" s="123">
        <f t="shared" si="65"/>
        <v>1421009000</v>
      </c>
      <c r="AK106" s="124">
        <f t="shared" si="64"/>
        <v>1508654000</v>
      </c>
      <c r="AL106" s="124">
        <f t="shared" si="64"/>
        <v>1421009000</v>
      </c>
      <c r="AM106" s="123">
        <f t="shared" si="64"/>
        <v>1508654000</v>
      </c>
      <c r="AN106" s="123">
        <f t="shared" si="64"/>
        <v>1601704000</v>
      </c>
      <c r="AO106" s="54">
        <f t="shared" si="123"/>
        <v>1506270000</v>
      </c>
      <c r="AP106" s="44">
        <f t="shared" si="123"/>
        <v>1599174000</v>
      </c>
      <c r="AQ106" s="61">
        <f t="shared" si="104"/>
        <v>1355643000</v>
      </c>
      <c r="AR106" s="61">
        <f t="shared" si="105"/>
        <v>22594050</v>
      </c>
      <c r="AS106" s="125">
        <f t="shared" si="106"/>
        <v>28287262.5</v>
      </c>
      <c r="AT106" s="126">
        <f t="shared" si="107"/>
        <v>15991740</v>
      </c>
      <c r="AU106" s="5">
        <f t="shared" si="108"/>
        <v>22594050</v>
      </c>
      <c r="AV106" s="5">
        <f t="shared" si="109"/>
        <v>35525225</v>
      </c>
      <c r="AX106" s="1"/>
      <c r="AY106" s="1"/>
      <c r="BT106" s="56">
        <f t="shared" si="110"/>
        <v>-1481825.989699997</v>
      </c>
      <c r="BV106" s="128"/>
      <c r="BW106" s="129"/>
      <c r="BX106" s="129" t="str">
        <f t="shared" si="111"/>
        <v>1BR-10</v>
      </c>
      <c r="BY106" s="130">
        <f t="shared" si="112"/>
        <v>10</v>
      </c>
      <c r="BZ106" s="131">
        <f t="shared" si="113"/>
        <v>74</v>
      </c>
      <c r="CA106" s="131">
        <f t="shared" si="113"/>
        <v>63</v>
      </c>
      <c r="CB106" s="132">
        <f t="shared" si="114"/>
        <v>25580712.171600003</v>
      </c>
      <c r="CC106" s="132">
        <f t="shared" si="115"/>
        <v>1481384000</v>
      </c>
      <c r="CD106" s="132">
        <f t="shared" si="115"/>
        <v>1669757000</v>
      </c>
      <c r="CE106" s="132">
        <f t="shared" si="115"/>
        <v>1772744000</v>
      </c>
      <c r="CF106" s="132">
        <f t="shared" si="115"/>
        <v>1882083000</v>
      </c>
      <c r="CG106" s="132">
        <f t="shared" si="116"/>
        <v>1998166000</v>
      </c>
      <c r="CT106" s="61">
        <f t="shared" si="117"/>
        <v>1439256600</v>
      </c>
      <c r="CU106" s="45">
        <f t="shared" si="118"/>
        <v>15991740</v>
      </c>
      <c r="CX106" s="56">
        <f t="shared" si="119"/>
        <v>1278908100</v>
      </c>
      <c r="CY106" s="45">
        <f t="shared" si="120"/>
        <v>21315135</v>
      </c>
      <c r="CZ106" s="51">
        <f t="shared" si="121"/>
        <v>35525225</v>
      </c>
    </row>
    <row r="107" spans="1:104" x14ac:dyDescent="0.2">
      <c r="A107" s="3">
        <f t="shared" si="122"/>
        <v>68</v>
      </c>
      <c r="B107" s="111">
        <v>8</v>
      </c>
      <c r="C107" s="112" t="s">
        <v>155</v>
      </c>
      <c r="D107" s="140">
        <v>22</v>
      </c>
      <c r="E107" s="114"/>
      <c r="F107" s="42" t="s">
        <v>88</v>
      </c>
      <c r="G107" s="115">
        <f t="shared" si="84"/>
        <v>81</v>
      </c>
      <c r="H107" s="115">
        <f t="shared" si="85"/>
        <v>70</v>
      </c>
      <c r="I107" s="116">
        <f t="shared" si="86"/>
        <v>26966806</v>
      </c>
      <c r="J107" s="116">
        <f t="shared" si="87"/>
        <v>4</v>
      </c>
      <c r="K107" s="117">
        <f t="shared" si="88"/>
        <v>0.97</v>
      </c>
      <c r="L107" s="155">
        <f t="shared" si="82"/>
        <v>1.01</v>
      </c>
      <c r="M107" s="119">
        <f t="shared" si="89"/>
        <v>22077220.519736089</v>
      </c>
      <c r="N107" s="119">
        <f t="shared" si="90"/>
        <v>24884554.94026272</v>
      </c>
      <c r="O107" s="119">
        <f t="shared" si="91"/>
        <v>26419379.838199999</v>
      </c>
      <c r="P107" s="119">
        <f t="shared" si="92"/>
        <v>28048869.3774372</v>
      </c>
      <c r="Q107" s="120">
        <f t="shared" si="93"/>
        <v>26419379.838199999</v>
      </c>
      <c r="R107" s="119">
        <f t="shared" si="93"/>
        <v>28048869.3774372</v>
      </c>
      <c r="S107" s="119">
        <f t="shared" si="94"/>
        <v>29778862.265910644</v>
      </c>
      <c r="T107" s="119"/>
      <c r="U107" s="119">
        <f t="shared" si="95"/>
        <v>1545405436.3815262</v>
      </c>
      <c r="V107" s="119">
        <f t="shared" si="96"/>
        <v>1741918845.8183904</v>
      </c>
      <c r="W107" s="119">
        <f t="shared" si="97"/>
        <v>1849356588.674</v>
      </c>
      <c r="X107" s="120">
        <f t="shared" si="98"/>
        <v>1963420856.420604</v>
      </c>
      <c r="Y107" s="120">
        <f t="shared" si="99"/>
        <v>1849356588.674</v>
      </c>
      <c r="Z107" s="119">
        <f t="shared" si="100"/>
        <v>1963420856.420604</v>
      </c>
      <c r="AA107" s="119">
        <f t="shared" si="101"/>
        <v>2084520358.613745</v>
      </c>
      <c r="AB107" s="119"/>
      <c r="AC107" s="34" t="str">
        <f t="shared" si="102"/>
        <v>BERTAHAP</v>
      </c>
      <c r="AD107" s="121">
        <f t="shared" si="103"/>
        <v>0</v>
      </c>
      <c r="AE107" s="122">
        <v>2</v>
      </c>
      <c r="AF107" s="123"/>
      <c r="AG107" s="119" t="str">
        <f t="shared" si="83"/>
        <v>KR</v>
      </c>
      <c r="AH107" s="123">
        <f t="shared" si="65"/>
        <v>1699946000</v>
      </c>
      <c r="AI107" s="123">
        <f t="shared" si="65"/>
        <v>1916111000</v>
      </c>
      <c r="AJ107" s="123">
        <f t="shared" si="65"/>
        <v>2034293000</v>
      </c>
      <c r="AK107" s="124">
        <f t="shared" si="64"/>
        <v>2159763000</v>
      </c>
      <c r="AL107" s="124">
        <f t="shared" si="64"/>
        <v>2034293000</v>
      </c>
      <c r="AM107" s="123">
        <f t="shared" si="64"/>
        <v>2159763000</v>
      </c>
      <c r="AN107" s="123">
        <f t="shared" si="64"/>
        <v>2292973000</v>
      </c>
      <c r="AO107" s="54">
        <f t="shared" si="123"/>
        <v>2156351000</v>
      </c>
      <c r="AP107" s="44">
        <f t="shared" si="123"/>
        <v>2289349000</v>
      </c>
      <c r="AQ107" s="61">
        <f t="shared" si="104"/>
        <v>1940715900</v>
      </c>
      <c r="AR107" s="61">
        <f t="shared" si="105"/>
        <v>32345265</v>
      </c>
      <c r="AS107" s="125">
        <f t="shared" si="106"/>
        <v>40495556.25</v>
      </c>
      <c r="AT107" s="126">
        <f t="shared" si="107"/>
        <v>22893490</v>
      </c>
      <c r="AU107" s="5">
        <f t="shared" si="108"/>
        <v>32345265</v>
      </c>
      <c r="AV107" s="5">
        <f t="shared" si="109"/>
        <v>50857325</v>
      </c>
      <c r="AX107" s="1"/>
      <c r="AY107" s="1"/>
      <c r="BT107" s="56">
        <f t="shared" si="110"/>
        <v>-392367.02730000019</v>
      </c>
      <c r="BV107" s="128"/>
      <c r="BW107" s="129"/>
      <c r="BX107" s="129" t="str">
        <f t="shared" si="111"/>
        <v>1BR-12</v>
      </c>
      <c r="BY107" s="130">
        <f t="shared" si="112"/>
        <v>12</v>
      </c>
      <c r="BZ107" s="131">
        <f t="shared" si="113"/>
        <v>67</v>
      </c>
      <c r="CA107" s="131">
        <f t="shared" si="113"/>
        <v>57</v>
      </c>
      <c r="CB107" s="132">
        <f t="shared" si="114"/>
        <v>25580712.171600003</v>
      </c>
      <c r="CC107" s="132">
        <f t="shared" si="115"/>
        <v>1340300000</v>
      </c>
      <c r="CD107" s="132">
        <f t="shared" si="115"/>
        <v>1510733000</v>
      </c>
      <c r="CE107" s="132">
        <f t="shared" si="115"/>
        <v>1603911000</v>
      </c>
      <c r="CF107" s="132">
        <f t="shared" si="115"/>
        <v>1702837000</v>
      </c>
      <c r="CG107" s="132">
        <f t="shared" si="116"/>
        <v>1807864000</v>
      </c>
      <c r="CT107" s="61">
        <f t="shared" si="117"/>
        <v>2060414100</v>
      </c>
      <c r="CU107" s="45">
        <f t="shared" si="118"/>
        <v>22893490</v>
      </c>
      <c r="CX107" s="56">
        <f t="shared" si="119"/>
        <v>1830863700</v>
      </c>
      <c r="CY107" s="45">
        <f t="shared" si="120"/>
        <v>30514395</v>
      </c>
      <c r="CZ107" s="51">
        <f t="shared" si="121"/>
        <v>50857325</v>
      </c>
    </row>
    <row r="108" spans="1:104" x14ac:dyDescent="0.2">
      <c r="A108" s="3">
        <f t="shared" si="122"/>
        <v>69</v>
      </c>
      <c r="B108" s="111">
        <v>1</v>
      </c>
      <c r="C108" s="112" t="s">
        <v>156</v>
      </c>
      <c r="D108" s="113" t="s">
        <v>23</v>
      </c>
      <c r="E108" s="114"/>
      <c r="F108" s="42" t="s">
        <v>38</v>
      </c>
      <c r="G108" s="115">
        <f t="shared" si="84"/>
        <v>113</v>
      </c>
      <c r="H108" s="115">
        <f t="shared" si="85"/>
        <v>101</v>
      </c>
      <c r="I108" s="116">
        <f t="shared" si="86"/>
        <v>26966806</v>
      </c>
      <c r="J108" s="116">
        <f t="shared" si="87"/>
        <v>6</v>
      </c>
      <c r="K108" s="117">
        <f t="shared" si="88"/>
        <v>0.95</v>
      </c>
      <c r="L108" s="118">
        <f t="shared" ref="L108:L115" si="124">SUMIF($AN$4:$AN$22,D108,$AU$4:$AU$22)</f>
        <v>1.01</v>
      </c>
      <c r="M108" s="119">
        <f t="shared" si="89"/>
        <v>21622020.096648749</v>
      </c>
      <c r="N108" s="119">
        <f t="shared" si="90"/>
        <v>24371471.333246995</v>
      </c>
      <c r="O108" s="119">
        <f t="shared" si="91"/>
        <v>25874650.357000001</v>
      </c>
      <c r="P108" s="119">
        <f t="shared" si="92"/>
        <v>27470542.173778702</v>
      </c>
      <c r="Q108" s="120">
        <f t="shared" si="93"/>
        <v>25874650.357000001</v>
      </c>
      <c r="R108" s="119">
        <f t="shared" si="93"/>
        <v>27470542.173778702</v>
      </c>
      <c r="S108" s="119">
        <f t="shared" si="94"/>
        <v>29164865.105788779</v>
      </c>
      <c r="T108" s="119"/>
      <c r="U108" s="119">
        <f t="shared" si="95"/>
        <v>2183824029.7615237</v>
      </c>
      <c r="V108" s="119">
        <f t="shared" si="96"/>
        <v>2461518604.6579466</v>
      </c>
      <c r="W108" s="119">
        <f t="shared" si="97"/>
        <v>2613339686.0570002</v>
      </c>
      <c r="X108" s="120">
        <f t="shared" si="98"/>
        <v>2774524759.5516491</v>
      </c>
      <c r="Y108" s="120">
        <f t="shared" si="99"/>
        <v>2613339686.0570002</v>
      </c>
      <c r="Z108" s="119">
        <f t="shared" si="100"/>
        <v>2774524759.5516491</v>
      </c>
      <c r="AA108" s="119">
        <f t="shared" si="101"/>
        <v>2945651375.6846666</v>
      </c>
      <c r="AB108" s="119"/>
      <c r="AC108" s="34" t="str">
        <f t="shared" si="102"/>
        <v>BERTAHAP</v>
      </c>
      <c r="AD108" s="121">
        <f t="shared" si="103"/>
        <v>0</v>
      </c>
      <c r="AE108" s="122">
        <v>2</v>
      </c>
      <c r="AF108" s="123"/>
      <c r="AG108" s="119" t="str">
        <f t="shared" si="83"/>
        <v>KR</v>
      </c>
      <c r="AH108" s="123">
        <f t="shared" si="65"/>
        <v>2402207000</v>
      </c>
      <c r="AI108" s="123">
        <f t="shared" si="65"/>
        <v>2707671000</v>
      </c>
      <c r="AJ108" s="123">
        <f t="shared" si="65"/>
        <v>2874674000</v>
      </c>
      <c r="AK108" s="124">
        <f t="shared" si="64"/>
        <v>3051978000</v>
      </c>
      <c r="AL108" s="124">
        <f t="shared" si="64"/>
        <v>2874674000</v>
      </c>
      <c r="AM108" s="123">
        <f t="shared" si="64"/>
        <v>3051978000</v>
      </c>
      <c r="AN108" s="123">
        <f t="shared" si="64"/>
        <v>3240217000</v>
      </c>
      <c r="AO108" s="54">
        <f t="shared" si="123"/>
        <v>3047155000</v>
      </c>
      <c r="AP108" s="44">
        <f t="shared" si="123"/>
        <v>3235097000</v>
      </c>
      <c r="AQ108" s="61">
        <f t="shared" si="104"/>
        <v>2742439500</v>
      </c>
      <c r="AR108" s="61">
        <f t="shared" si="105"/>
        <v>45707325</v>
      </c>
      <c r="AS108" s="125">
        <f t="shared" si="106"/>
        <v>57224587.5</v>
      </c>
      <c r="AT108" s="126">
        <f t="shared" si="107"/>
        <v>32350970</v>
      </c>
      <c r="AU108" s="5">
        <f t="shared" si="108"/>
        <v>45707325</v>
      </c>
      <c r="AV108" s="5">
        <f t="shared" si="109"/>
        <v>71866850</v>
      </c>
      <c r="AX108" s="1"/>
      <c r="AY108" s="1"/>
      <c r="BT108" s="56">
        <f t="shared" si="110"/>
        <v>-937096.5084999986</v>
      </c>
      <c r="BV108" s="128"/>
      <c r="BW108" s="129"/>
      <c r="BX108" s="129" t="str">
        <f t="shared" si="111"/>
        <v>1BR-16</v>
      </c>
      <c r="BY108" s="130">
        <f t="shared" si="112"/>
        <v>16</v>
      </c>
      <c r="BZ108" s="131">
        <f t="shared" si="113"/>
        <v>71</v>
      </c>
      <c r="CA108" s="131">
        <f t="shared" si="113"/>
        <v>63</v>
      </c>
      <c r="CB108" s="132">
        <f t="shared" si="114"/>
        <v>25580712.171600003</v>
      </c>
      <c r="CC108" s="132">
        <f t="shared" si="115"/>
        <v>1481384000</v>
      </c>
      <c r="CD108" s="132">
        <f t="shared" si="115"/>
        <v>1669757000</v>
      </c>
      <c r="CE108" s="132">
        <f t="shared" si="115"/>
        <v>1772744000</v>
      </c>
      <c r="CF108" s="132">
        <f t="shared" si="115"/>
        <v>1882083000</v>
      </c>
      <c r="CG108" s="132">
        <f t="shared" si="116"/>
        <v>1998166000</v>
      </c>
      <c r="CT108" s="61">
        <f t="shared" si="117"/>
        <v>2911587300</v>
      </c>
      <c r="CU108" s="45">
        <f t="shared" si="118"/>
        <v>32350970</v>
      </c>
      <c r="CX108" s="56">
        <f t="shared" si="119"/>
        <v>2587206600</v>
      </c>
      <c r="CY108" s="45">
        <f t="shared" si="120"/>
        <v>43120110</v>
      </c>
      <c r="CZ108" s="51">
        <f t="shared" si="121"/>
        <v>71866850</v>
      </c>
    </row>
    <row r="109" spans="1:104" x14ac:dyDescent="0.2">
      <c r="A109" s="3">
        <f t="shared" si="122"/>
        <v>70</v>
      </c>
      <c r="B109" s="111">
        <v>2</v>
      </c>
      <c r="C109" s="112" t="s">
        <v>156</v>
      </c>
      <c r="D109" s="113" t="s">
        <v>34</v>
      </c>
      <c r="E109" s="114"/>
      <c r="F109" s="42" t="s">
        <v>41</v>
      </c>
      <c r="G109" s="115">
        <f t="shared" si="84"/>
        <v>78</v>
      </c>
      <c r="H109" s="115">
        <f t="shared" si="85"/>
        <v>66</v>
      </c>
      <c r="I109" s="116">
        <f t="shared" si="86"/>
        <v>26966806</v>
      </c>
      <c r="J109" s="116">
        <f t="shared" si="87"/>
        <v>2</v>
      </c>
      <c r="K109" s="117">
        <f t="shared" si="88"/>
        <v>0.93</v>
      </c>
      <c r="L109" s="118">
        <f t="shared" si="124"/>
        <v>1.01</v>
      </c>
      <c r="M109" s="119">
        <f t="shared" si="89"/>
        <v>21166819.673561409</v>
      </c>
      <c r="N109" s="119">
        <f t="shared" si="90"/>
        <v>23858387.72623127</v>
      </c>
      <c r="O109" s="119">
        <f t="shared" si="91"/>
        <v>25329920.875800002</v>
      </c>
      <c r="P109" s="119">
        <f t="shared" si="92"/>
        <v>26892214.970120206</v>
      </c>
      <c r="Q109" s="120">
        <f t="shared" si="93"/>
        <v>25329920.875800002</v>
      </c>
      <c r="R109" s="119">
        <f t="shared" si="93"/>
        <v>26892214.970120206</v>
      </c>
      <c r="S109" s="119">
        <f t="shared" si="94"/>
        <v>28550867.945666909</v>
      </c>
      <c r="T109" s="119"/>
      <c r="U109" s="119">
        <f t="shared" si="95"/>
        <v>1397010098.4550531</v>
      </c>
      <c r="V109" s="119">
        <f t="shared" si="96"/>
        <v>1574653589.9312637</v>
      </c>
      <c r="W109" s="119">
        <f t="shared" si="97"/>
        <v>1671774777.8028002</v>
      </c>
      <c r="X109" s="120">
        <f t="shared" si="98"/>
        <v>1774886188.0279336</v>
      </c>
      <c r="Y109" s="120">
        <f t="shared" si="99"/>
        <v>1671774777.8028002</v>
      </c>
      <c r="Z109" s="119">
        <f t="shared" si="100"/>
        <v>1774886188.0279336</v>
      </c>
      <c r="AA109" s="119">
        <f t="shared" si="101"/>
        <v>1884357284.414016</v>
      </c>
      <c r="AB109" s="119"/>
      <c r="AC109" s="34" t="str">
        <f t="shared" si="102"/>
        <v>BERTAHAP</v>
      </c>
      <c r="AD109" s="121">
        <f t="shared" si="103"/>
        <v>0</v>
      </c>
      <c r="AE109" s="122">
        <v>2</v>
      </c>
      <c r="AF109" s="123"/>
      <c r="AG109" s="119" t="e">
        <f>IF(AF109&gt;#REF!,"LB","KR")</f>
        <v>#REF!</v>
      </c>
      <c r="AH109" s="123">
        <f t="shared" si="65"/>
        <v>1536712000</v>
      </c>
      <c r="AI109" s="123">
        <f t="shared" si="65"/>
        <v>1732119000</v>
      </c>
      <c r="AJ109" s="123">
        <f t="shared" si="65"/>
        <v>1838953000</v>
      </c>
      <c r="AK109" s="124">
        <f t="shared" si="64"/>
        <v>1952375000</v>
      </c>
      <c r="AL109" s="124">
        <f t="shared" si="64"/>
        <v>1838953000</v>
      </c>
      <c r="AM109" s="123">
        <f t="shared" si="64"/>
        <v>1952375000</v>
      </c>
      <c r="AN109" s="123">
        <f t="shared" si="64"/>
        <v>2072794000</v>
      </c>
      <c r="AO109" s="54">
        <f t="shared" si="123"/>
        <v>1949291000</v>
      </c>
      <c r="AP109" s="44">
        <f t="shared" si="123"/>
        <v>2069518000</v>
      </c>
      <c r="AQ109" s="61">
        <f t="shared" si="104"/>
        <v>1754361900</v>
      </c>
      <c r="AR109" s="61">
        <f t="shared" si="105"/>
        <v>29239365</v>
      </c>
      <c r="AS109" s="125">
        <f t="shared" si="106"/>
        <v>36607031.25</v>
      </c>
      <c r="AT109" s="126">
        <f t="shared" si="107"/>
        <v>20695180</v>
      </c>
      <c r="AU109" s="5">
        <f t="shared" si="108"/>
        <v>29239365</v>
      </c>
      <c r="AV109" s="5">
        <f t="shared" si="109"/>
        <v>45973825</v>
      </c>
      <c r="AX109" s="1"/>
      <c r="AY109" s="1"/>
      <c r="BT109" s="56">
        <f t="shared" si="110"/>
        <v>-1481825.989699997</v>
      </c>
      <c r="BV109" s="128"/>
      <c r="BW109" s="129"/>
      <c r="BX109" s="129" t="str">
        <f t="shared" si="111"/>
        <v>2BR-18</v>
      </c>
      <c r="BY109" s="130">
        <f t="shared" si="112"/>
        <v>18</v>
      </c>
      <c r="BZ109" s="131">
        <f t="shared" si="113"/>
        <v>97</v>
      </c>
      <c r="CA109" s="131">
        <f t="shared" si="113"/>
        <v>85</v>
      </c>
      <c r="CB109" s="132">
        <f t="shared" si="114"/>
        <v>25580712.171600003</v>
      </c>
      <c r="CC109" s="132">
        <f t="shared" si="115"/>
        <v>1998693000</v>
      </c>
      <c r="CD109" s="132">
        <f t="shared" si="115"/>
        <v>2252846000</v>
      </c>
      <c r="CE109" s="132">
        <f t="shared" si="115"/>
        <v>2391797000</v>
      </c>
      <c r="CF109" s="132">
        <f t="shared" si="115"/>
        <v>2539318000</v>
      </c>
      <c r="CG109" s="132">
        <f t="shared" si="116"/>
        <v>2695937000</v>
      </c>
      <c r="CT109" s="61">
        <f t="shared" si="117"/>
        <v>1862566200</v>
      </c>
      <c r="CU109" s="45">
        <f t="shared" si="118"/>
        <v>20695180</v>
      </c>
      <c r="CX109" s="56">
        <f t="shared" si="119"/>
        <v>1655057700</v>
      </c>
      <c r="CY109" s="45">
        <f t="shared" si="120"/>
        <v>27584295</v>
      </c>
      <c r="CZ109" s="51">
        <f t="shared" si="121"/>
        <v>45973825</v>
      </c>
    </row>
    <row r="110" spans="1:104" x14ac:dyDescent="0.2">
      <c r="A110" s="3">
        <f t="shared" si="122"/>
        <v>71</v>
      </c>
      <c r="B110" s="111">
        <v>3</v>
      </c>
      <c r="C110" s="112" t="s">
        <v>156</v>
      </c>
      <c r="D110" s="113">
        <v>10</v>
      </c>
      <c r="E110" s="114"/>
      <c r="F110" s="42" t="s">
        <v>47</v>
      </c>
      <c r="G110" s="115">
        <f t="shared" si="84"/>
        <v>74</v>
      </c>
      <c r="H110" s="115">
        <f t="shared" si="85"/>
        <v>63</v>
      </c>
      <c r="I110" s="116">
        <f t="shared" si="86"/>
        <v>26966806</v>
      </c>
      <c r="J110" s="116">
        <f t="shared" si="87"/>
        <v>2</v>
      </c>
      <c r="K110" s="117">
        <f t="shared" si="88"/>
        <v>0.93</v>
      </c>
      <c r="L110" s="118">
        <f t="shared" si="124"/>
        <v>1.01</v>
      </c>
      <c r="M110" s="119">
        <f t="shared" si="89"/>
        <v>21166819.673561409</v>
      </c>
      <c r="N110" s="119">
        <f t="shared" si="90"/>
        <v>23858387.72623127</v>
      </c>
      <c r="O110" s="119">
        <f t="shared" si="91"/>
        <v>25329920.875800002</v>
      </c>
      <c r="P110" s="119">
        <f t="shared" si="92"/>
        <v>26892214.970120206</v>
      </c>
      <c r="Q110" s="120">
        <f t="shared" si="93"/>
        <v>25329920.875800002</v>
      </c>
      <c r="R110" s="119">
        <f t="shared" si="93"/>
        <v>26892214.970120206</v>
      </c>
      <c r="S110" s="119">
        <f t="shared" si="94"/>
        <v>28550867.945666909</v>
      </c>
      <c r="T110" s="119"/>
      <c r="U110" s="119">
        <f t="shared" si="95"/>
        <v>1333509639.4343688</v>
      </c>
      <c r="V110" s="119">
        <f t="shared" si="96"/>
        <v>1503078426.7525699</v>
      </c>
      <c r="W110" s="119">
        <f t="shared" si="97"/>
        <v>1595785015.1754003</v>
      </c>
      <c r="X110" s="120">
        <f t="shared" si="98"/>
        <v>1694209543.117573</v>
      </c>
      <c r="Y110" s="120">
        <f t="shared" si="99"/>
        <v>1595785015.1754003</v>
      </c>
      <c r="Z110" s="119">
        <f t="shared" si="100"/>
        <v>1694209543.117573</v>
      </c>
      <c r="AA110" s="119">
        <f t="shared" si="101"/>
        <v>1798704680.5770154</v>
      </c>
      <c r="AB110" s="119"/>
      <c r="AC110" s="34" t="str">
        <f t="shared" si="102"/>
        <v>BERTAHAP</v>
      </c>
      <c r="AD110" s="121">
        <f t="shared" si="103"/>
        <v>0</v>
      </c>
      <c r="AE110" s="122">
        <v>2</v>
      </c>
      <c r="AF110" s="123"/>
      <c r="AG110" s="119" t="str">
        <f t="shared" ref="AG110:AG116" si="125">IF(AF110&gt;$AZ$42,"LB","KR")</f>
        <v>KR</v>
      </c>
      <c r="AH110" s="123">
        <f t="shared" si="65"/>
        <v>1466861000</v>
      </c>
      <c r="AI110" s="123">
        <f t="shared" si="65"/>
        <v>1653387000</v>
      </c>
      <c r="AJ110" s="123">
        <f t="shared" si="65"/>
        <v>1755364000</v>
      </c>
      <c r="AK110" s="124">
        <f t="shared" si="64"/>
        <v>1863631000</v>
      </c>
      <c r="AL110" s="124">
        <f t="shared" si="64"/>
        <v>1755364000</v>
      </c>
      <c r="AM110" s="123">
        <f t="shared" si="64"/>
        <v>1863631000</v>
      </c>
      <c r="AN110" s="123">
        <f t="shared" si="64"/>
        <v>1978576000</v>
      </c>
      <c r="AO110" s="54">
        <f t="shared" si="123"/>
        <v>1860686000</v>
      </c>
      <c r="AP110" s="44">
        <f t="shared" si="123"/>
        <v>1975449000</v>
      </c>
      <c r="AQ110" s="61">
        <f t="shared" si="104"/>
        <v>1674617400</v>
      </c>
      <c r="AR110" s="61">
        <f t="shared" si="105"/>
        <v>27910290</v>
      </c>
      <c r="AS110" s="125">
        <f t="shared" si="106"/>
        <v>34943081.25</v>
      </c>
      <c r="AT110" s="126">
        <f t="shared" si="107"/>
        <v>19754490</v>
      </c>
      <c r="AU110" s="5">
        <f t="shared" si="108"/>
        <v>27910290</v>
      </c>
      <c r="AV110" s="5">
        <f t="shared" si="109"/>
        <v>43884100</v>
      </c>
      <c r="AX110" s="1"/>
      <c r="AY110" s="1"/>
      <c r="BT110" s="56">
        <f t="shared" si="110"/>
        <v>-1481825.989699997</v>
      </c>
      <c r="BV110" s="128">
        <v>20</v>
      </c>
      <c r="BW110" s="148" t="s">
        <v>68</v>
      </c>
      <c r="BX110" s="129" t="str">
        <f t="shared" ref="BX110:BX115" si="126">F190</f>
        <v>1BR-8</v>
      </c>
      <c r="BY110" s="130" t="str">
        <f t="shared" ref="BY110:BY115" si="127">D190</f>
        <v>08</v>
      </c>
      <c r="BZ110" s="131">
        <f t="shared" ref="BZ110:CA115" si="128">G190</f>
        <v>60</v>
      </c>
      <c r="CA110" s="131">
        <f t="shared" si="128"/>
        <v>52</v>
      </c>
      <c r="CB110" s="132">
        <f t="shared" ref="CB110:CB115" si="129">O190</f>
        <v>25580712.171600003</v>
      </c>
      <c r="CC110" s="132">
        <f t="shared" ref="CC110:CF115" si="130">AH190</f>
        <v>1222730000</v>
      </c>
      <c r="CD110" s="132">
        <f t="shared" si="130"/>
        <v>1378212000</v>
      </c>
      <c r="CE110" s="132">
        <f t="shared" si="130"/>
        <v>1463217000</v>
      </c>
      <c r="CF110" s="132">
        <f t="shared" si="130"/>
        <v>1553465000</v>
      </c>
      <c r="CG110" s="132">
        <f t="shared" ref="CG110:CG115" si="131">AN190</f>
        <v>1649280000</v>
      </c>
      <c r="CH110" s="1">
        <v>6</v>
      </c>
      <c r="CT110" s="61">
        <f t="shared" si="117"/>
        <v>1777904100</v>
      </c>
      <c r="CU110" s="45">
        <f t="shared" si="118"/>
        <v>19754490</v>
      </c>
      <c r="CX110" s="56">
        <f t="shared" si="119"/>
        <v>1579827600</v>
      </c>
      <c r="CY110" s="45">
        <f t="shared" si="120"/>
        <v>26330460</v>
      </c>
      <c r="CZ110" s="51">
        <f t="shared" si="121"/>
        <v>43884100</v>
      </c>
    </row>
    <row r="111" spans="1:104" x14ac:dyDescent="0.2">
      <c r="A111" s="3">
        <f t="shared" si="122"/>
        <v>72</v>
      </c>
      <c r="B111" s="111">
        <v>4</v>
      </c>
      <c r="C111" s="112" t="s">
        <v>156</v>
      </c>
      <c r="D111" s="140">
        <v>12</v>
      </c>
      <c r="E111" s="114"/>
      <c r="F111" s="42" t="s">
        <v>49</v>
      </c>
      <c r="G111" s="115">
        <f t="shared" si="84"/>
        <v>67</v>
      </c>
      <c r="H111" s="115">
        <f t="shared" si="85"/>
        <v>57</v>
      </c>
      <c r="I111" s="116">
        <f t="shared" si="86"/>
        <v>26966806</v>
      </c>
      <c r="J111" s="116">
        <f t="shared" si="87"/>
        <v>2</v>
      </c>
      <c r="K111" s="117">
        <f t="shared" si="88"/>
        <v>0.93</v>
      </c>
      <c r="L111" s="118">
        <f t="shared" si="124"/>
        <v>1.01</v>
      </c>
      <c r="M111" s="119">
        <f t="shared" si="89"/>
        <v>21166819.673561409</v>
      </c>
      <c r="N111" s="119">
        <f t="shared" si="90"/>
        <v>23858387.72623127</v>
      </c>
      <c r="O111" s="119">
        <f t="shared" si="91"/>
        <v>25329920.875800002</v>
      </c>
      <c r="P111" s="119">
        <f t="shared" si="92"/>
        <v>26892214.970120206</v>
      </c>
      <c r="Q111" s="120">
        <f t="shared" si="93"/>
        <v>25329920.875800002</v>
      </c>
      <c r="R111" s="119">
        <f t="shared" si="93"/>
        <v>26892214.970120206</v>
      </c>
      <c r="S111" s="119">
        <f t="shared" si="94"/>
        <v>28550867.945666909</v>
      </c>
      <c r="T111" s="119"/>
      <c r="U111" s="119">
        <f t="shared" si="95"/>
        <v>1206508721.3930004</v>
      </c>
      <c r="V111" s="119">
        <f t="shared" si="96"/>
        <v>1359928100.3951824</v>
      </c>
      <c r="W111" s="119">
        <f t="shared" si="97"/>
        <v>1443805489.9206002</v>
      </c>
      <c r="X111" s="120">
        <f t="shared" si="98"/>
        <v>1532856253.2968519</v>
      </c>
      <c r="Y111" s="120">
        <f t="shared" si="99"/>
        <v>1443805489.9206002</v>
      </c>
      <c r="Z111" s="119">
        <f t="shared" si="100"/>
        <v>1532856253.2968519</v>
      </c>
      <c r="AA111" s="119">
        <f t="shared" si="101"/>
        <v>1627399472.9030137</v>
      </c>
      <c r="AB111" s="119"/>
      <c r="AC111" s="34" t="str">
        <f t="shared" si="102"/>
        <v>BERTAHAP</v>
      </c>
      <c r="AD111" s="121">
        <f t="shared" si="103"/>
        <v>0</v>
      </c>
      <c r="AE111" s="122">
        <v>2</v>
      </c>
      <c r="AF111" s="123"/>
      <c r="AG111" s="119" t="str">
        <f t="shared" si="125"/>
        <v>KR</v>
      </c>
      <c r="AH111" s="123">
        <f t="shared" si="65"/>
        <v>1327160000</v>
      </c>
      <c r="AI111" s="123">
        <f t="shared" si="65"/>
        <v>1495921000</v>
      </c>
      <c r="AJ111" s="123">
        <f t="shared" si="65"/>
        <v>1588187000</v>
      </c>
      <c r="AK111" s="124">
        <f t="shared" si="64"/>
        <v>1686142000</v>
      </c>
      <c r="AL111" s="124">
        <f t="shared" si="64"/>
        <v>1588187000</v>
      </c>
      <c r="AM111" s="123">
        <f t="shared" si="64"/>
        <v>1686142000</v>
      </c>
      <c r="AN111" s="123">
        <f t="shared" si="64"/>
        <v>1790140000</v>
      </c>
      <c r="AO111" s="54">
        <f t="shared" si="123"/>
        <v>1683479000</v>
      </c>
      <c r="AP111" s="44">
        <f t="shared" si="123"/>
        <v>1787311000</v>
      </c>
      <c r="AQ111" s="61">
        <f t="shared" si="104"/>
        <v>1515131100</v>
      </c>
      <c r="AR111" s="61">
        <f t="shared" si="105"/>
        <v>25252185</v>
      </c>
      <c r="AS111" s="125">
        <f t="shared" si="106"/>
        <v>31615162.5</v>
      </c>
      <c r="AT111" s="126">
        <f t="shared" si="107"/>
        <v>17873110</v>
      </c>
      <c r="AU111" s="5">
        <f t="shared" si="108"/>
        <v>25252185</v>
      </c>
      <c r="AV111" s="5">
        <f t="shared" si="109"/>
        <v>39704675</v>
      </c>
      <c r="AX111" s="1"/>
      <c r="AY111" s="1"/>
      <c r="BT111" s="56">
        <f t="shared" si="110"/>
        <v>-1481825.989699997</v>
      </c>
      <c r="BV111" s="128"/>
      <c r="BW111" s="129"/>
      <c r="BX111" s="129" t="str">
        <f t="shared" si="126"/>
        <v>1BR-10</v>
      </c>
      <c r="BY111" s="130">
        <f t="shared" si="127"/>
        <v>10</v>
      </c>
      <c r="BZ111" s="131">
        <f t="shared" si="128"/>
        <v>74</v>
      </c>
      <c r="CA111" s="131">
        <f t="shared" si="128"/>
        <v>63</v>
      </c>
      <c r="CB111" s="132">
        <f t="shared" si="129"/>
        <v>25580712.171600003</v>
      </c>
      <c r="CC111" s="132">
        <f t="shared" si="130"/>
        <v>1481384000</v>
      </c>
      <c r="CD111" s="132">
        <f t="shared" si="130"/>
        <v>1669757000</v>
      </c>
      <c r="CE111" s="132">
        <f t="shared" si="130"/>
        <v>1772744000</v>
      </c>
      <c r="CF111" s="132">
        <f t="shared" si="130"/>
        <v>1882083000</v>
      </c>
      <c r="CG111" s="132">
        <f t="shared" si="131"/>
        <v>1998166000</v>
      </c>
      <c r="CT111" s="61">
        <f t="shared" si="117"/>
        <v>1608579900</v>
      </c>
      <c r="CU111" s="45">
        <f t="shared" si="118"/>
        <v>17873110</v>
      </c>
      <c r="CX111" s="56">
        <f t="shared" si="119"/>
        <v>1429368300</v>
      </c>
      <c r="CY111" s="45">
        <f t="shared" si="120"/>
        <v>23822805</v>
      </c>
      <c r="CZ111" s="51">
        <f t="shared" si="121"/>
        <v>39704675</v>
      </c>
    </row>
    <row r="112" spans="1:104" x14ac:dyDescent="0.2">
      <c r="A112" s="3">
        <f t="shared" si="122"/>
        <v>73</v>
      </c>
      <c r="B112" s="111">
        <v>5</v>
      </c>
      <c r="C112" s="112" t="s">
        <v>156</v>
      </c>
      <c r="D112" s="113">
        <v>16</v>
      </c>
      <c r="E112" s="114"/>
      <c r="F112" s="42" t="s">
        <v>51</v>
      </c>
      <c r="G112" s="115">
        <f t="shared" si="84"/>
        <v>71</v>
      </c>
      <c r="H112" s="115">
        <f t="shared" si="85"/>
        <v>63</v>
      </c>
      <c r="I112" s="116">
        <f t="shared" si="86"/>
        <v>26966806</v>
      </c>
      <c r="J112" s="116">
        <f t="shared" si="87"/>
        <v>2</v>
      </c>
      <c r="K112" s="117">
        <f t="shared" si="88"/>
        <v>0.93</v>
      </c>
      <c r="L112" s="118">
        <f t="shared" si="124"/>
        <v>1.01</v>
      </c>
      <c r="M112" s="119">
        <f t="shared" si="89"/>
        <v>21166819.673561409</v>
      </c>
      <c r="N112" s="119">
        <f t="shared" si="90"/>
        <v>23858387.72623127</v>
      </c>
      <c r="O112" s="119">
        <f t="shared" si="91"/>
        <v>25329920.875800002</v>
      </c>
      <c r="P112" s="119">
        <f t="shared" si="92"/>
        <v>26892214.970120206</v>
      </c>
      <c r="Q112" s="120">
        <f t="shared" si="93"/>
        <v>25329920.875800002</v>
      </c>
      <c r="R112" s="119">
        <f t="shared" si="93"/>
        <v>26892214.970120206</v>
      </c>
      <c r="S112" s="119">
        <f t="shared" si="94"/>
        <v>28550867.945666909</v>
      </c>
      <c r="T112" s="119"/>
      <c r="U112" s="119">
        <f t="shared" si="95"/>
        <v>1333509639.4343688</v>
      </c>
      <c r="V112" s="119">
        <f t="shared" si="96"/>
        <v>1503078426.7525699</v>
      </c>
      <c r="W112" s="119">
        <f t="shared" si="97"/>
        <v>1595785015.1754003</v>
      </c>
      <c r="X112" s="120">
        <f t="shared" si="98"/>
        <v>1694209543.117573</v>
      </c>
      <c r="Y112" s="120">
        <f t="shared" si="99"/>
        <v>1595785015.1754003</v>
      </c>
      <c r="Z112" s="119">
        <f t="shared" si="100"/>
        <v>1694209543.117573</v>
      </c>
      <c r="AA112" s="119">
        <f t="shared" si="101"/>
        <v>1798704680.5770154</v>
      </c>
      <c r="AB112" s="119"/>
      <c r="AC112" s="34" t="str">
        <f t="shared" si="102"/>
        <v>BERTAHAP</v>
      </c>
      <c r="AD112" s="121">
        <f t="shared" si="103"/>
        <v>0</v>
      </c>
      <c r="AE112" s="122">
        <v>2</v>
      </c>
      <c r="AF112" s="123"/>
      <c r="AG112" s="119" t="str">
        <f t="shared" si="125"/>
        <v>KR</v>
      </c>
      <c r="AH112" s="123">
        <f t="shared" si="65"/>
        <v>1466861000</v>
      </c>
      <c r="AI112" s="123">
        <f t="shared" si="65"/>
        <v>1653387000</v>
      </c>
      <c r="AJ112" s="123">
        <f t="shared" si="65"/>
        <v>1755364000</v>
      </c>
      <c r="AK112" s="124">
        <f t="shared" si="64"/>
        <v>1863631000</v>
      </c>
      <c r="AL112" s="124">
        <f t="shared" si="64"/>
        <v>1755364000</v>
      </c>
      <c r="AM112" s="123">
        <f t="shared" si="64"/>
        <v>1863631000</v>
      </c>
      <c r="AN112" s="123">
        <f t="shared" si="64"/>
        <v>1978576000</v>
      </c>
      <c r="AO112" s="54">
        <f t="shared" si="123"/>
        <v>1860686000</v>
      </c>
      <c r="AP112" s="44">
        <f t="shared" si="123"/>
        <v>1975449000</v>
      </c>
      <c r="AQ112" s="61">
        <f t="shared" si="104"/>
        <v>1674617400</v>
      </c>
      <c r="AR112" s="61">
        <f t="shared" si="105"/>
        <v>27910290</v>
      </c>
      <c r="AS112" s="125">
        <f t="shared" si="106"/>
        <v>34943081.25</v>
      </c>
      <c r="AT112" s="126">
        <f t="shared" si="107"/>
        <v>19754490</v>
      </c>
      <c r="AU112" s="5">
        <f t="shared" si="108"/>
        <v>27910290</v>
      </c>
      <c r="AV112" s="5">
        <f t="shared" si="109"/>
        <v>43884100</v>
      </c>
      <c r="AX112" s="1"/>
      <c r="AY112" s="1"/>
      <c r="BT112" s="56">
        <f t="shared" si="110"/>
        <v>-1481825.989699997</v>
      </c>
      <c r="BV112" s="128"/>
      <c r="BW112" s="129"/>
      <c r="BX112" s="129" t="str">
        <f t="shared" si="126"/>
        <v>1BR-12</v>
      </c>
      <c r="BY112" s="130">
        <f t="shared" si="127"/>
        <v>12</v>
      </c>
      <c r="BZ112" s="131">
        <f t="shared" si="128"/>
        <v>67</v>
      </c>
      <c r="CA112" s="131">
        <f t="shared" si="128"/>
        <v>57</v>
      </c>
      <c r="CB112" s="132">
        <f t="shared" si="129"/>
        <v>25580712.171600003</v>
      </c>
      <c r="CC112" s="132">
        <f t="shared" si="130"/>
        <v>1340300000</v>
      </c>
      <c r="CD112" s="132">
        <f t="shared" si="130"/>
        <v>1510733000</v>
      </c>
      <c r="CE112" s="132">
        <f t="shared" si="130"/>
        <v>1603911000</v>
      </c>
      <c r="CF112" s="132">
        <f t="shared" si="130"/>
        <v>1702837000</v>
      </c>
      <c r="CG112" s="132">
        <f t="shared" si="131"/>
        <v>1807864000</v>
      </c>
      <c r="CT112" s="61">
        <f t="shared" si="117"/>
        <v>1777904100</v>
      </c>
      <c r="CU112" s="45">
        <f t="shared" si="118"/>
        <v>19754490</v>
      </c>
      <c r="CX112" s="56">
        <f t="shared" si="119"/>
        <v>1579827600</v>
      </c>
      <c r="CY112" s="45">
        <f t="shared" si="120"/>
        <v>26330460</v>
      </c>
      <c r="CZ112" s="51">
        <f t="shared" si="121"/>
        <v>43884100</v>
      </c>
    </row>
    <row r="113" spans="1:104" x14ac:dyDescent="0.2">
      <c r="A113" s="3">
        <f t="shared" si="122"/>
        <v>74</v>
      </c>
      <c r="B113" s="111">
        <v>6</v>
      </c>
      <c r="C113" s="112" t="s">
        <v>156</v>
      </c>
      <c r="D113" s="140">
        <v>18</v>
      </c>
      <c r="E113" s="114"/>
      <c r="F113" s="42" t="s">
        <v>53</v>
      </c>
      <c r="G113" s="115">
        <f t="shared" si="84"/>
        <v>97</v>
      </c>
      <c r="H113" s="115">
        <f t="shared" si="85"/>
        <v>85</v>
      </c>
      <c r="I113" s="116">
        <f t="shared" si="86"/>
        <v>26966806</v>
      </c>
      <c r="J113" s="116">
        <f t="shared" si="87"/>
        <v>2</v>
      </c>
      <c r="K113" s="117">
        <f t="shared" si="88"/>
        <v>0.93</v>
      </c>
      <c r="L113" s="118">
        <f t="shared" si="124"/>
        <v>1.01</v>
      </c>
      <c r="M113" s="119">
        <f t="shared" si="89"/>
        <v>21166819.673561409</v>
      </c>
      <c r="N113" s="119">
        <f t="shared" si="90"/>
        <v>23858387.72623127</v>
      </c>
      <c r="O113" s="119">
        <f t="shared" si="91"/>
        <v>25329920.875800002</v>
      </c>
      <c r="P113" s="119">
        <f t="shared" si="92"/>
        <v>26892214.970120206</v>
      </c>
      <c r="Q113" s="120">
        <f t="shared" si="93"/>
        <v>25329920.875800002</v>
      </c>
      <c r="R113" s="119">
        <f t="shared" si="93"/>
        <v>26892214.970120206</v>
      </c>
      <c r="S113" s="119">
        <f t="shared" si="94"/>
        <v>28550867.945666909</v>
      </c>
      <c r="T113" s="119"/>
      <c r="U113" s="119">
        <f t="shared" si="95"/>
        <v>1799179672.2527199</v>
      </c>
      <c r="V113" s="119">
        <f t="shared" si="96"/>
        <v>2027962956.7296579</v>
      </c>
      <c r="W113" s="119">
        <f t="shared" si="97"/>
        <v>2153043274.4430003</v>
      </c>
      <c r="X113" s="120">
        <f t="shared" si="98"/>
        <v>2285838272.4602175</v>
      </c>
      <c r="Y113" s="120">
        <f t="shared" si="99"/>
        <v>2153043274.4430003</v>
      </c>
      <c r="Z113" s="119">
        <f t="shared" si="100"/>
        <v>2285838272.4602175</v>
      </c>
      <c r="AA113" s="119">
        <f t="shared" si="101"/>
        <v>2426823775.3816872</v>
      </c>
      <c r="AB113" s="119"/>
      <c r="AC113" s="34" t="str">
        <f t="shared" si="102"/>
        <v>BERTAHAP</v>
      </c>
      <c r="AD113" s="121">
        <f t="shared" si="103"/>
        <v>0</v>
      </c>
      <c r="AE113" s="122">
        <v>2</v>
      </c>
      <c r="AF113" s="123"/>
      <c r="AG113" s="119" t="str">
        <f t="shared" si="125"/>
        <v>KR</v>
      </c>
      <c r="AH113" s="123">
        <f t="shared" si="65"/>
        <v>1979098000</v>
      </c>
      <c r="AI113" s="123">
        <f t="shared" si="65"/>
        <v>2230760000</v>
      </c>
      <c r="AJ113" s="123">
        <f t="shared" si="65"/>
        <v>2368348000</v>
      </c>
      <c r="AK113" s="124">
        <f t="shared" si="64"/>
        <v>2514423000</v>
      </c>
      <c r="AL113" s="124">
        <f t="shared" si="64"/>
        <v>2368348000</v>
      </c>
      <c r="AM113" s="123">
        <f t="shared" si="64"/>
        <v>2514423000</v>
      </c>
      <c r="AN113" s="123">
        <f t="shared" si="64"/>
        <v>2669507000</v>
      </c>
      <c r="AO113" s="54">
        <f t="shared" si="123"/>
        <v>2510449000</v>
      </c>
      <c r="AP113" s="44">
        <f t="shared" si="123"/>
        <v>2665289000</v>
      </c>
      <c r="AQ113" s="61">
        <f t="shared" si="104"/>
        <v>2259404100</v>
      </c>
      <c r="AR113" s="61">
        <f t="shared" si="105"/>
        <v>37656735</v>
      </c>
      <c r="AS113" s="125">
        <f t="shared" si="106"/>
        <v>47145431.25</v>
      </c>
      <c r="AT113" s="126">
        <f t="shared" si="107"/>
        <v>26652890</v>
      </c>
      <c r="AU113" s="5">
        <f t="shared" si="108"/>
        <v>37656735</v>
      </c>
      <c r="AV113" s="5">
        <f t="shared" si="109"/>
        <v>59208700</v>
      </c>
      <c r="AX113" s="1"/>
      <c r="AY113" s="1"/>
      <c r="BT113" s="56">
        <f t="shared" si="110"/>
        <v>-1481825.989699997</v>
      </c>
      <c r="BV113" s="128"/>
      <c r="BW113" s="129"/>
      <c r="BX113" s="129" t="str">
        <f t="shared" si="126"/>
        <v>1BR-16</v>
      </c>
      <c r="BY113" s="130">
        <f t="shared" si="127"/>
        <v>16</v>
      </c>
      <c r="BZ113" s="131">
        <f t="shared" si="128"/>
        <v>71</v>
      </c>
      <c r="CA113" s="131">
        <f t="shared" si="128"/>
        <v>63</v>
      </c>
      <c r="CB113" s="132">
        <f t="shared" si="129"/>
        <v>25580712.171600003</v>
      </c>
      <c r="CC113" s="132">
        <f t="shared" si="130"/>
        <v>1481384000</v>
      </c>
      <c r="CD113" s="132">
        <f t="shared" si="130"/>
        <v>1669757000</v>
      </c>
      <c r="CE113" s="132">
        <f t="shared" si="130"/>
        <v>1772744000</v>
      </c>
      <c r="CF113" s="132">
        <f t="shared" si="130"/>
        <v>1882083000</v>
      </c>
      <c r="CG113" s="132">
        <f t="shared" si="131"/>
        <v>1998166000</v>
      </c>
      <c r="CT113" s="61">
        <f t="shared" si="117"/>
        <v>2398760100</v>
      </c>
      <c r="CU113" s="45">
        <f t="shared" si="118"/>
        <v>26652890</v>
      </c>
      <c r="CX113" s="56">
        <f t="shared" si="119"/>
        <v>2131513200</v>
      </c>
      <c r="CY113" s="45">
        <f t="shared" si="120"/>
        <v>35525220</v>
      </c>
      <c r="CZ113" s="51">
        <f t="shared" si="121"/>
        <v>59208700</v>
      </c>
    </row>
    <row r="114" spans="1:104" x14ac:dyDescent="0.2">
      <c r="A114" s="3">
        <f t="shared" si="122"/>
        <v>75</v>
      </c>
      <c r="B114" s="111">
        <v>7</v>
      </c>
      <c r="C114" s="112" t="s">
        <v>156</v>
      </c>
      <c r="D114" s="140">
        <v>20</v>
      </c>
      <c r="E114" s="114"/>
      <c r="F114" s="42" t="s">
        <v>69</v>
      </c>
      <c r="G114" s="115">
        <f t="shared" si="84"/>
        <v>60</v>
      </c>
      <c r="H114" s="115">
        <f t="shared" si="85"/>
        <v>51</v>
      </c>
      <c r="I114" s="116">
        <f t="shared" si="86"/>
        <v>26966806</v>
      </c>
      <c r="J114" s="116">
        <f t="shared" si="87"/>
        <v>2</v>
      </c>
      <c r="K114" s="117">
        <f t="shared" si="88"/>
        <v>0.93</v>
      </c>
      <c r="L114" s="118">
        <f t="shared" si="124"/>
        <v>1.01</v>
      </c>
      <c r="M114" s="119">
        <f t="shared" si="89"/>
        <v>21166819.673561409</v>
      </c>
      <c r="N114" s="119">
        <f t="shared" si="90"/>
        <v>23858387.72623127</v>
      </c>
      <c r="O114" s="119">
        <f t="shared" si="91"/>
        <v>25329920.875800002</v>
      </c>
      <c r="P114" s="119">
        <f t="shared" si="92"/>
        <v>26892214.970120206</v>
      </c>
      <c r="Q114" s="120">
        <f t="shared" si="93"/>
        <v>25329920.875800002</v>
      </c>
      <c r="R114" s="119">
        <f t="shared" si="93"/>
        <v>26892214.970120206</v>
      </c>
      <c r="S114" s="119">
        <f t="shared" si="94"/>
        <v>28550867.945666909</v>
      </c>
      <c r="T114" s="119"/>
      <c r="U114" s="119">
        <f t="shared" si="95"/>
        <v>1079507803.3516319</v>
      </c>
      <c r="V114" s="119">
        <f t="shared" si="96"/>
        <v>1216777774.0377948</v>
      </c>
      <c r="W114" s="119">
        <f t="shared" si="97"/>
        <v>1291825964.6658001</v>
      </c>
      <c r="X114" s="120">
        <f t="shared" si="98"/>
        <v>1371502963.4761305</v>
      </c>
      <c r="Y114" s="120">
        <f t="shared" si="99"/>
        <v>1291825964.6658001</v>
      </c>
      <c r="Z114" s="119">
        <f t="shared" si="100"/>
        <v>1371502963.4761305</v>
      </c>
      <c r="AA114" s="119">
        <f t="shared" si="101"/>
        <v>1456094265.2290125</v>
      </c>
      <c r="AB114" s="119"/>
      <c r="AC114" s="34" t="str">
        <f t="shared" si="102"/>
        <v>BERTAHAP</v>
      </c>
      <c r="AD114" s="121">
        <f t="shared" si="103"/>
        <v>0</v>
      </c>
      <c r="AE114" s="122">
        <v>2</v>
      </c>
      <c r="AF114" s="123"/>
      <c r="AG114" s="119" t="str">
        <f t="shared" si="125"/>
        <v>KR</v>
      </c>
      <c r="AH114" s="123">
        <f t="shared" si="65"/>
        <v>1187459000</v>
      </c>
      <c r="AI114" s="123">
        <f t="shared" si="65"/>
        <v>1338456000</v>
      </c>
      <c r="AJ114" s="123">
        <f t="shared" si="65"/>
        <v>1421009000</v>
      </c>
      <c r="AK114" s="124">
        <f t="shared" si="64"/>
        <v>1508654000</v>
      </c>
      <c r="AL114" s="124">
        <f t="shared" si="64"/>
        <v>1421009000</v>
      </c>
      <c r="AM114" s="123">
        <f t="shared" si="64"/>
        <v>1508654000</v>
      </c>
      <c r="AN114" s="123">
        <f t="shared" si="64"/>
        <v>1601704000</v>
      </c>
      <c r="AO114" s="54">
        <f t="shared" si="123"/>
        <v>1506270000</v>
      </c>
      <c r="AP114" s="44">
        <f t="shared" si="123"/>
        <v>1599174000</v>
      </c>
      <c r="AQ114" s="61">
        <f t="shared" si="104"/>
        <v>1355643000</v>
      </c>
      <c r="AR114" s="61">
        <f t="shared" si="105"/>
        <v>22594050</v>
      </c>
      <c r="AS114" s="125">
        <f t="shared" si="106"/>
        <v>28287262.5</v>
      </c>
      <c r="AT114" s="126">
        <f t="shared" si="107"/>
        <v>15991740</v>
      </c>
      <c r="AU114" s="5">
        <f t="shared" si="108"/>
        <v>22594050</v>
      </c>
      <c r="AV114" s="5">
        <f t="shared" si="109"/>
        <v>35525225</v>
      </c>
      <c r="AX114" s="1"/>
      <c r="AY114" s="1"/>
      <c r="BT114" s="56">
        <f t="shared" si="110"/>
        <v>-1481825.989699997</v>
      </c>
      <c r="BV114" s="128"/>
      <c r="BW114" s="129"/>
      <c r="BX114" s="129" t="str">
        <f t="shared" si="126"/>
        <v>2BR-18</v>
      </c>
      <c r="BY114" s="130">
        <f t="shared" si="127"/>
        <v>18</v>
      </c>
      <c r="BZ114" s="131">
        <f t="shared" si="128"/>
        <v>97</v>
      </c>
      <c r="CA114" s="131">
        <f t="shared" si="128"/>
        <v>85</v>
      </c>
      <c r="CB114" s="132">
        <f t="shared" si="129"/>
        <v>25580712.171600003</v>
      </c>
      <c r="CC114" s="132">
        <f t="shared" si="130"/>
        <v>1998693000</v>
      </c>
      <c r="CD114" s="132">
        <f t="shared" si="130"/>
        <v>2252846000</v>
      </c>
      <c r="CE114" s="132">
        <f t="shared" si="130"/>
        <v>2391797000</v>
      </c>
      <c r="CF114" s="132">
        <f t="shared" si="130"/>
        <v>2539318000</v>
      </c>
      <c r="CG114" s="132">
        <f t="shared" si="131"/>
        <v>2695937000</v>
      </c>
      <c r="CT114" s="61">
        <f t="shared" si="117"/>
        <v>1439256600</v>
      </c>
      <c r="CU114" s="45">
        <f t="shared" si="118"/>
        <v>15991740</v>
      </c>
      <c r="CX114" s="56">
        <f t="shared" si="119"/>
        <v>1278908100</v>
      </c>
      <c r="CY114" s="45">
        <f t="shared" si="120"/>
        <v>21315135</v>
      </c>
      <c r="CZ114" s="51">
        <f t="shared" si="121"/>
        <v>35525225</v>
      </c>
    </row>
    <row r="115" spans="1:104" x14ac:dyDescent="0.2">
      <c r="A115" s="3">
        <f t="shared" si="122"/>
        <v>76</v>
      </c>
      <c r="B115" s="111">
        <v>8</v>
      </c>
      <c r="C115" s="112" t="s">
        <v>156</v>
      </c>
      <c r="D115" s="140">
        <v>22</v>
      </c>
      <c r="E115" s="114"/>
      <c r="F115" s="42" t="s">
        <v>88</v>
      </c>
      <c r="G115" s="115">
        <f t="shared" si="84"/>
        <v>81</v>
      </c>
      <c r="H115" s="115">
        <f t="shared" si="85"/>
        <v>70</v>
      </c>
      <c r="I115" s="116">
        <f t="shared" si="86"/>
        <v>26966806</v>
      </c>
      <c r="J115" s="116">
        <f t="shared" si="87"/>
        <v>4</v>
      </c>
      <c r="K115" s="117">
        <f t="shared" si="88"/>
        <v>0.97</v>
      </c>
      <c r="L115" s="118">
        <f t="shared" si="124"/>
        <v>1.01</v>
      </c>
      <c r="M115" s="119">
        <f t="shared" si="89"/>
        <v>22077220.519736089</v>
      </c>
      <c r="N115" s="119">
        <f t="shared" si="90"/>
        <v>24884554.94026272</v>
      </c>
      <c r="O115" s="119">
        <f t="shared" si="91"/>
        <v>26419379.838199999</v>
      </c>
      <c r="P115" s="119">
        <f t="shared" si="92"/>
        <v>28048869.3774372</v>
      </c>
      <c r="Q115" s="120">
        <f t="shared" si="93"/>
        <v>26419379.838199999</v>
      </c>
      <c r="R115" s="119">
        <f t="shared" si="93"/>
        <v>28048869.3774372</v>
      </c>
      <c r="S115" s="119">
        <f t="shared" si="94"/>
        <v>29778862.265910644</v>
      </c>
      <c r="T115" s="119"/>
      <c r="U115" s="119">
        <f t="shared" si="95"/>
        <v>1545405436.3815262</v>
      </c>
      <c r="V115" s="119">
        <f t="shared" si="96"/>
        <v>1741918845.8183904</v>
      </c>
      <c r="W115" s="119">
        <f t="shared" si="97"/>
        <v>1849356588.674</v>
      </c>
      <c r="X115" s="120">
        <f t="shared" si="98"/>
        <v>1963420856.420604</v>
      </c>
      <c r="Y115" s="120">
        <f t="shared" si="99"/>
        <v>1849356588.674</v>
      </c>
      <c r="Z115" s="119">
        <f t="shared" si="100"/>
        <v>1963420856.420604</v>
      </c>
      <c r="AA115" s="119">
        <f t="shared" si="101"/>
        <v>2084520358.613745</v>
      </c>
      <c r="AB115" s="119"/>
      <c r="AC115" s="34" t="str">
        <f t="shared" si="102"/>
        <v>BERTAHAP</v>
      </c>
      <c r="AD115" s="121">
        <f t="shared" si="103"/>
        <v>0</v>
      </c>
      <c r="AE115" s="122">
        <v>2</v>
      </c>
      <c r="AF115" s="123"/>
      <c r="AG115" s="119" t="str">
        <f t="shared" si="125"/>
        <v>KR</v>
      </c>
      <c r="AH115" s="123">
        <f t="shared" si="65"/>
        <v>1699946000</v>
      </c>
      <c r="AI115" s="123">
        <f t="shared" si="65"/>
        <v>1916111000</v>
      </c>
      <c r="AJ115" s="123">
        <f t="shared" si="65"/>
        <v>2034293000</v>
      </c>
      <c r="AK115" s="124">
        <f t="shared" si="64"/>
        <v>2159763000</v>
      </c>
      <c r="AL115" s="124">
        <f t="shared" si="64"/>
        <v>2034293000</v>
      </c>
      <c r="AM115" s="123">
        <f t="shared" si="64"/>
        <v>2159763000</v>
      </c>
      <c r="AN115" s="123">
        <f t="shared" si="64"/>
        <v>2292973000</v>
      </c>
      <c r="AO115" s="54">
        <f t="shared" si="123"/>
        <v>2156351000</v>
      </c>
      <c r="AP115" s="44">
        <f t="shared" si="123"/>
        <v>2289349000</v>
      </c>
      <c r="AQ115" s="61">
        <f t="shared" si="104"/>
        <v>1940715900</v>
      </c>
      <c r="AR115" s="61">
        <f t="shared" si="105"/>
        <v>32345265</v>
      </c>
      <c r="AS115" s="125">
        <f t="shared" si="106"/>
        <v>40495556.25</v>
      </c>
      <c r="AT115" s="126">
        <f t="shared" si="107"/>
        <v>22893490</v>
      </c>
      <c r="AU115" s="5">
        <f t="shared" si="108"/>
        <v>32345265</v>
      </c>
      <c r="AV115" s="5">
        <f t="shared" si="109"/>
        <v>50857325</v>
      </c>
      <c r="AX115" s="1"/>
      <c r="AY115" s="1"/>
      <c r="BT115" s="56">
        <f t="shared" si="110"/>
        <v>-392367.02730000019</v>
      </c>
      <c r="BV115" s="128"/>
      <c r="BW115" s="129"/>
      <c r="BX115" s="129" t="str">
        <f t="shared" si="126"/>
        <v>1BR-20</v>
      </c>
      <c r="BY115" s="130">
        <f t="shared" si="127"/>
        <v>20</v>
      </c>
      <c r="BZ115" s="131">
        <f t="shared" si="128"/>
        <v>60</v>
      </c>
      <c r="CA115" s="131">
        <f t="shared" si="128"/>
        <v>51</v>
      </c>
      <c r="CB115" s="132">
        <f t="shared" si="129"/>
        <v>25580712.171600003</v>
      </c>
      <c r="CC115" s="132">
        <f t="shared" si="130"/>
        <v>1199216000</v>
      </c>
      <c r="CD115" s="132">
        <f t="shared" si="130"/>
        <v>1351708000</v>
      </c>
      <c r="CE115" s="132">
        <f t="shared" si="130"/>
        <v>1435078000</v>
      </c>
      <c r="CF115" s="132">
        <f t="shared" si="130"/>
        <v>1523591000</v>
      </c>
      <c r="CG115" s="132">
        <f t="shared" si="131"/>
        <v>1617563000</v>
      </c>
      <c r="CT115" s="61">
        <f t="shared" si="117"/>
        <v>2060414100</v>
      </c>
      <c r="CU115" s="45">
        <f t="shared" si="118"/>
        <v>22893490</v>
      </c>
      <c r="CX115" s="56">
        <f t="shared" si="119"/>
        <v>1830863700</v>
      </c>
      <c r="CY115" s="45">
        <f t="shared" si="120"/>
        <v>30514395</v>
      </c>
      <c r="CZ115" s="51">
        <f t="shared" si="121"/>
        <v>50857325</v>
      </c>
    </row>
    <row r="116" spans="1:104" x14ac:dyDescent="0.2">
      <c r="A116" s="3">
        <f t="shared" si="122"/>
        <v>77</v>
      </c>
      <c r="B116" s="111">
        <v>1</v>
      </c>
      <c r="C116" s="112" t="s">
        <v>157</v>
      </c>
      <c r="D116" s="113" t="s">
        <v>23</v>
      </c>
      <c r="E116" s="114"/>
      <c r="F116" s="42" t="s">
        <v>38</v>
      </c>
      <c r="G116" s="115">
        <f t="shared" si="84"/>
        <v>113</v>
      </c>
      <c r="H116" s="115">
        <f t="shared" si="85"/>
        <v>101</v>
      </c>
      <c r="I116" s="116">
        <f t="shared" si="86"/>
        <v>26966806</v>
      </c>
      <c r="J116" s="116">
        <f t="shared" si="87"/>
        <v>6</v>
      </c>
      <c r="K116" s="117">
        <f t="shared" si="88"/>
        <v>0.95</v>
      </c>
      <c r="L116" s="155">
        <f t="shared" ref="L116:L123" si="132">SUMIF($AN$4:$AN$22,D116,$BH$4:$BH$22)</f>
        <v>1.02</v>
      </c>
      <c r="M116" s="119">
        <f t="shared" si="89"/>
        <v>21836099.50354626</v>
      </c>
      <c r="N116" s="119">
        <f t="shared" si="90"/>
        <v>24612773.029615775</v>
      </c>
      <c r="O116" s="119">
        <f t="shared" si="91"/>
        <v>26130835.013999999</v>
      </c>
      <c r="P116" s="119">
        <f t="shared" si="92"/>
        <v>27742527.739855718</v>
      </c>
      <c r="Q116" s="120">
        <f t="shared" si="93"/>
        <v>26130835.013999999</v>
      </c>
      <c r="R116" s="119">
        <f t="shared" si="93"/>
        <v>27742527.739855718</v>
      </c>
      <c r="S116" s="119">
        <f t="shared" si="94"/>
        <v>29453626.146440148</v>
      </c>
      <c r="T116" s="119"/>
      <c r="U116" s="119">
        <f t="shared" si="95"/>
        <v>2205446049.8581724</v>
      </c>
      <c r="V116" s="119">
        <f t="shared" si="96"/>
        <v>2485890075.9911933</v>
      </c>
      <c r="W116" s="119">
        <f t="shared" si="97"/>
        <v>2639214336.414</v>
      </c>
      <c r="X116" s="120">
        <f t="shared" si="98"/>
        <v>2801995301.7254276</v>
      </c>
      <c r="Y116" s="120">
        <f t="shared" si="99"/>
        <v>2639214336.414</v>
      </c>
      <c r="Z116" s="119">
        <f t="shared" si="100"/>
        <v>2801995301.7254276</v>
      </c>
      <c r="AA116" s="119">
        <f t="shared" si="101"/>
        <v>2974816240.7904549</v>
      </c>
      <c r="AB116" s="119"/>
      <c r="AC116" s="34" t="str">
        <f t="shared" si="102"/>
        <v>BERTAHAP</v>
      </c>
      <c r="AD116" s="121">
        <f t="shared" si="103"/>
        <v>0</v>
      </c>
      <c r="AE116" s="122">
        <v>2</v>
      </c>
      <c r="AF116" s="123"/>
      <c r="AG116" s="119" t="str">
        <f t="shared" si="125"/>
        <v>KR</v>
      </c>
      <c r="AH116" s="123">
        <f t="shared" si="65"/>
        <v>2425991000</v>
      </c>
      <c r="AI116" s="123">
        <f t="shared" si="65"/>
        <v>2734480000</v>
      </c>
      <c r="AJ116" s="123">
        <f t="shared" si="65"/>
        <v>2903136000</v>
      </c>
      <c r="AK116" s="124">
        <f t="shared" si="64"/>
        <v>3082195000</v>
      </c>
      <c r="AL116" s="124">
        <f t="shared" si="64"/>
        <v>2903136000</v>
      </c>
      <c r="AM116" s="123">
        <f t="shared" si="64"/>
        <v>3082195000</v>
      </c>
      <c r="AN116" s="123">
        <f t="shared" si="64"/>
        <v>3272298000</v>
      </c>
      <c r="AO116" s="54">
        <f t="shared" si="123"/>
        <v>3077325000</v>
      </c>
      <c r="AP116" s="44">
        <f t="shared" si="123"/>
        <v>3267127000</v>
      </c>
      <c r="AQ116" s="61">
        <f t="shared" si="104"/>
        <v>2769592500</v>
      </c>
      <c r="AR116" s="61">
        <f t="shared" si="105"/>
        <v>46159875</v>
      </c>
      <c r="AS116" s="125">
        <f t="shared" si="106"/>
        <v>57791156.25</v>
      </c>
      <c r="AT116" s="126">
        <f t="shared" si="107"/>
        <v>32671270</v>
      </c>
      <c r="AU116" s="5">
        <f t="shared" si="108"/>
        <v>46159875</v>
      </c>
      <c r="AV116" s="5">
        <f t="shared" si="109"/>
        <v>72578400</v>
      </c>
      <c r="AX116" s="1"/>
      <c r="AY116" s="1"/>
      <c r="BT116" s="56">
        <f t="shared" si="110"/>
        <v>-680911.8515000008</v>
      </c>
      <c r="BV116" s="128">
        <v>21</v>
      </c>
      <c r="BW116" s="129" t="s">
        <v>158</v>
      </c>
      <c r="BX116" s="129" t="str">
        <f t="shared" ref="BX116:BX122" si="133">F206</f>
        <v>1BR-6</v>
      </c>
      <c r="BY116" s="130" t="str">
        <f t="shared" ref="BY116:BY122" si="134">D206</f>
        <v>06</v>
      </c>
      <c r="BZ116" s="131">
        <f t="shared" ref="BZ116:CA122" si="135">G206</f>
        <v>78</v>
      </c>
      <c r="CA116" s="131">
        <f t="shared" si="135"/>
        <v>66</v>
      </c>
      <c r="CB116" s="132">
        <f t="shared" ref="CB116:CB122" si="136">O206</f>
        <v>25580712.171600003</v>
      </c>
      <c r="CC116" s="132">
        <f t="shared" ref="CC116:CF122" si="137">AH206</f>
        <v>1551927000</v>
      </c>
      <c r="CD116" s="132">
        <f t="shared" si="137"/>
        <v>1749269000</v>
      </c>
      <c r="CE116" s="132">
        <f t="shared" si="137"/>
        <v>1857160000</v>
      </c>
      <c r="CF116" s="132">
        <f t="shared" si="137"/>
        <v>1971706000</v>
      </c>
      <c r="CG116" s="132">
        <f t="shared" ref="CG116:CG122" si="138">AN206</f>
        <v>2093316000</v>
      </c>
      <c r="CT116" s="61">
        <f t="shared" si="117"/>
        <v>2940414300</v>
      </c>
      <c r="CU116" s="45">
        <f t="shared" si="118"/>
        <v>32671270</v>
      </c>
      <c r="CX116" s="56">
        <f t="shared" si="119"/>
        <v>2612822400</v>
      </c>
      <c r="CY116" s="45">
        <f t="shared" si="120"/>
        <v>43547040</v>
      </c>
      <c r="CZ116" s="51">
        <f t="shared" si="121"/>
        <v>72578400</v>
      </c>
    </row>
    <row r="117" spans="1:104" x14ac:dyDescent="0.2">
      <c r="A117" s="3">
        <f t="shared" si="122"/>
        <v>78</v>
      </c>
      <c r="B117" s="111">
        <v>2</v>
      </c>
      <c r="C117" s="112" t="s">
        <v>157</v>
      </c>
      <c r="D117" s="113" t="s">
        <v>34</v>
      </c>
      <c r="E117" s="114"/>
      <c r="F117" s="42" t="s">
        <v>41</v>
      </c>
      <c r="G117" s="115">
        <f t="shared" si="84"/>
        <v>78</v>
      </c>
      <c r="H117" s="115">
        <f t="shared" si="85"/>
        <v>66</v>
      </c>
      <c r="I117" s="116">
        <f t="shared" si="86"/>
        <v>26966806</v>
      </c>
      <c r="J117" s="116">
        <f t="shared" si="87"/>
        <v>2</v>
      </c>
      <c r="K117" s="117">
        <f t="shared" si="88"/>
        <v>0.93</v>
      </c>
      <c r="L117" s="155">
        <f t="shared" si="132"/>
        <v>1.02</v>
      </c>
      <c r="M117" s="119">
        <f t="shared" si="89"/>
        <v>21376392.145576868</v>
      </c>
      <c r="N117" s="119">
        <f t="shared" si="90"/>
        <v>24094609.386887025</v>
      </c>
      <c r="O117" s="119">
        <f t="shared" si="91"/>
        <v>25580712.171600003</v>
      </c>
      <c r="P117" s="119">
        <f t="shared" si="92"/>
        <v>27158474.52427981</v>
      </c>
      <c r="Q117" s="120">
        <f t="shared" si="93"/>
        <v>25580712.171600003</v>
      </c>
      <c r="R117" s="119">
        <f t="shared" si="93"/>
        <v>27158474.52427981</v>
      </c>
      <c r="S117" s="119">
        <f t="shared" si="94"/>
        <v>28833549.806515098</v>
      </c>
      <c r="T117" s="119"/>
      <c r="U117" s="119">
        <f t="shared" si="95"/>
        <v>1410841881.6080732</v>
      </c>
      <c r="V117" s="119">
        <f t="shared" si="96"/>
        <v>1590244219.5345438</v>
      </c>
      <c r="W117" s="119">
        <f t="shared" si="97"/>
        <v>1688327003.3256001</v>
      </c>
      <c r="X117" s="120">
        <f t="shared" si="98"/>
        <v>1792459318.6024675</v>
      </c>
      <c r="Y117" s="120">
        <f t="shared" si="99"/>
        <v>1688327003.3256001</v>
      </c>
      <c r="Z117" s="119">
        <f t="shared" si="100"/>
        <v>1792459318.6024675</v>
      </c>
      <c r="AA117" s="119">
        <f t="shared" si="101"/>
        <v>1903014287.2299964</v>
      </c>
      <c r="AB117" s="119"/>
      <c r="AC117" s="34" t="str">
        <f t="shared" si="102"/>
        <v>BERTAHAP</v>
      </c>
      <c r="AD117" s="121">
        <f t="shared" si="103"/>
        <v>0</v>
      </c>
      <c r="AE117" s="122">
        <v>2</v>
      </c>
      <c r="AF117" s="123"/>
      <c r="AG117" s="119" t="e">
        <f>IF(AF117&gt;#REF!,"LB","KR")</f>
        <v>#REF!</v>
      </c>
      <c r="AH117" s="123">
        <f t="shared" si="65"/>
        <v>1551927000</v>
      </c>
      <c r="AI117" s="123">
        <f t="shared" si="65"/>
        <v>1749269000</v>
      </c>
      <c r="AJ117" s="123">
        <f t="shared" si="65"/>
        <v>1857160000</v>
      </c>
      <c r="AK117" s="124">
        <f t="shared" si="64"/>
        <v>1971706000</v>
      </c>
      <c r="AL117" s="124">
        <f t="shared" si="64"/>
        <v>1857160000</v>
      </c>
      <c r="AM117" s="123">
        <f t="shared" si="64"/>
        <v>1971706000</v>
      </c>
      <c r="AN117" s="123">
        <f t="shared" si="64"/>
        <v>2093316000</v>
      </c>
      <c r="AO117" s="54">
        <f t="shared" si="123"/>
        <v>1968590000</v>
      </c>
      <c r="AP117" s="44">
        <f t="shared" si="123"/>
        <v>2090009000</v>
      </c>
      <c r="AQ117" s="61">
        <f t="shared" si="104"/>
        <v>1771731000</v>
      </c>
      <c r="AR117" s="61">
        <f t="shared" si="105"/>
        <v>29528850</v>
      </c>
      <c r="AS117" s="125">
        <f t="shared" si="106"/>
        <v>36969487.5</v>
      </c>
      <c r="AT117" s="126">
        <f t="shared" si="107"/>
        <v>20900090</v>
      </c>
      <c r="AU117" s="5">
        <f t="shared" si="108"/>
        <v>29528850</v>
      </c>
      <c r="AV117" s="5">
        <f t="shared" si="109"/>
        <v>46429000</v>
      </c>
      <c r="AX117" s="1"/>
      <c r="AY117" s="1"/>
      <c r="BT117" s="56">
        <f t="shared" si="110"/>
        <v>-1231034.6938999966</v>
      </c>
      <c r="BV117" s="128"/>
      <c r="BW117" s="148"/>
      <c r="BX117" s="129" t="str">
        <f t="shared" si="133"/>
        <v>1BR-8</v>
      </c>
      <c r="BY117" s="130" t="str">
        <f t="shared" si="134"/>
        <v>08</v>
      </c>
      <c r="BZ117" s="131">
        <f t="shared" si="135"/>
        <v>60</v>
      </c>
      <c r="CA117" s="131">
        <f t="shared" si="135"/>
        <v>52</v>
      </c>
      <c r="CB117" s="132">
        <f t="shared" si="136"/>
        <v>25580712.171600003</v>
      </c>
      <c r="CC117" s="132">
        <f t="shared" si="137"/>
        <v>1222730000</v>
      </c>
      <c r="CD117" s="132">
        <f t="shared" si="137"/>
        <v>1378212000</v>
      </c>
      <c r="CE117" s="132">
        <f t="shared" si="137"/>
        <v>1463217000</v>
      </c>
      <c r="CF117" s="132">
        <f t="shared" si="137"/>
        <v>1553465000</v>
      </c>
      <c r="CG117" s="132">
        <f t="shared" si="138"/>
        <v>1649280000</v>
      </c>
      <c r="CH117" s="1">
        <v>14</v>
      </c>
      <c r="CT117" s="61">
        <f t="shared" si="117"/>
        <v>1881008100</v>
      </c>
      <c r="CU117" s="45">
        <f t="shared" si="118"/>
        <v>20900090</v>
      </c>
      <c r="CX117" s="56">
        <f t="shared" si="119"/>
        <v>1671444000</v>
      </c>
      <c r="CY117" s="45">
        <f t="shared" si="120"/>
        <v>27857400</v>
      </c>
      <c r="CZ117" s="51">
        <f t="shared" si="121"/>
        <v>46429000</v>
      </c>
    </row>
    <row r="118" spans="1:104" x14ac:dyDescent="0.2">
      <c r="A118" s="3">
        <f t="shared" si="122"/>
        <v>79</v>
      </c>
      <c r="B118" s="111">
        <v>3</v>
      </c>
      <c r="C118" s="112" t="s">
        <v>157</v>
      </c>
      <c r="D118" s="113">
        <v>10</v>
      </c>
      <c r="E118" s="114"/>
      <c r="F118" s="42" t="s">
        <v>47</v>
      </c>
      <c r="G118" s="115">
        <f t="shared" si="84"/>
        <v>74</v>
      </c>
      <c r="H118" s="115">
        <f t="shared" si="85"/>
        <v>63</v>
      </c>
      <c r="I118" s="116">
        <f t="shared" si="86"/>
        <v>26966806</v>
      </c>
      <c r="J118" s="116">
        <f t="shared" si="87"/>
        <v>2</v>
      </c>
      <c r="K118" s="117">
        <f t="shared" si="88"/>
        <v>0.93</v>
      </c>
      <c r="L118" s="155">
        <f t="shared" si="132"/>
        <v>1.02</v>
      </c>
      <c r="M118" s="119">
        <f t="shared" si="89"/>
        <v>21376392.145576868</v>
      </c>
      <c r="N118" s="119">
        <f t="shared" si="90"/>
        <v>24094609.386887025</v>
      </c>
      <c r="O118" s="119">
        <f t="shared" si="91"/>
        <v>25580712.171600003</v>
      </c>
      <c r="P118" s="119">
        <f t="shared" si="92"/>
        <v>27158474.52427981</v>
      </c>
      <c r="Q118" s="120">
        <f t="shared" si="93"/>
        <v>25580712.171600003</v>
      </c>
      <c r="R118" s="119">
        <f t="shared" si="93"/>
        <v>27158474.52427981</v>
      </c>
      <c r="S118" s="119">
        <f t="shared" si="94"/>
        <v>28833549.806515098</v>
      </c>
      <c r="T118" s="119"/>
      <c r="U118" s="119">
        <f t="shared" si="95"/>
        <v>1346712705.1713426</v>
      </c>
      <c r="V118" s="119">
        <f t="shared" si="96"/>
        <v>1517960391.3738825</v>
      </c>
      <c r="W118" s="119">
        <f t="shared" si="97"/>
        <v>1611584866.8108001</v>
      </c>
      <c r="X118" s="120">
        <f t="shared" si="98"/>
        <v>1710983895.029628</v>
      </c>
      <c r="Y118" s="120">
        <f t="shared" si="99"/>
        <v>1611584866.8108001</v>
      </c>
      <c r="Z118" s="119">
        <f t="shared" si="100"/>
        <v>1710983895.029628</v>
      </c>
      <c r="AA118" s="119">
        <f t="shared" si="101"/>
        <v>1816513637.810451</v>
      </c>
      <c r="AB118" s="119"/>
      <c r="AC118" s="34" t="str">
        <f t="shared" si="102"/>
        <v>BERTAHAP</v>
      </c>
      <c r="AD118" s="121">
        <f t="shared" si="103"/>
        <v>0</v>
      </c>
      <c r="AE118" s="122">
        <v>2</v>
      </c>
      <c r="AF118" s="123"/>
      <c r="AG118" s="119" t="str">
        <f t="shared" ref="AG118:AG137" si="139">IF(AF118&gt;$AZ$42,"LB","KR")</f>
        <v>KR</v>
      </c>
      <c r="AH118" s="123">
        <f t="shared" si="65"/>
        <v>1481384000</v>
      </c>
      <c r="AI118" s="123">
        <f t="shared" si="65"/>
        <v>1669757000</v>
      </c>
      <c r="AJ118" s="123">
        <f t="shared" si="65"/>
        <v>1772744000</v>
      </c>
      <c r="AK118" s="124">
        <f t="shared" si="64"/>
        <v>1882083000</v>
      </c>
      <c r="AL118" s="124">
        <f t="shared" si="64"/>
        <v>1772744000</v>
      </c>
      <c r="AM118" s="123">
        <f t="shared" si="64"/>
        <v>1882083000</v>
      </c>
      <c r="AN118" s="123">
        <f t="shared" si="64"/>
        <v>1998166000</v>
      </c>
      <c r="AO118" s="54">
        <f t="shared" si="123"/>
        <v>1879109000</v>
      </c>
      <c r="AP118" s="44">
        <f t="shared" si="123"/>
        <v>1995008000</v>
      </c>
      <c r="AQ118" s="61">
        <f t="shared" si="104"/>
        <v>1691198100</v>
      </c>
      <c r="AR118" s="61">
        <f t="shared" si="105"/>
        <v>28186635</v>
      </c>
      <c r="AS118" s="125">
        <f t="shared" si="106"/>
        <v>35289056.25</v>
      </c>
      <c r="AT118" s="126">
        <f t="shared" si="107"/>
        <v>19950080</v>
      </c>
      <c r="AU118" s="5">
        <f t="shared" si="108"/>
        <v>28186635</v>
      </c>
      <c r="AV118" s="5">
        <f t="shared" si="109"/>
        <v>44318600</v>
      </c>
      <c r="AX118" s="1"/>
      <c r="AY118" s="1"/>
      <c r="BT118" s="56">
        <f t="shared" si="110"/>
        <v>-1231034.6938999966</v>
      </c>
      <c r="BV118" s="128"/>
      <c r="BW118" s="129"/>
      <c r="BX118" s="129" t="str">
        <f t="shared" si="133"/>
        <v>1BR-10</v>
      </c>
      <c r="BY118" s="130">
        <f t="shared" si="134"/>
        <v>10</v>
      </c>
      <c r="BZ118" s="131">
        <f t="shared" si="135"/>
        <v>74</v>
      </c>
      <c r="CA118" s="131">
        <f t="shared" si="135"/>
        <v>63</v>
      </c>
      <c r="CB118" s="132">
        <f t="shared" si="136"/>
        <v>25580712.171600003</v>
      </c>
      <c r="CC118" s="132">
        <f t="shared" si="137"/>
        <v>1481384000</v>
      </c>
      <c r="CD118" s="132">
        <f t="shared" si="137"/>
        <v>1669757000</v>
      </c>
      <c r="CE118" s="132">
        <f t="shared" si="137"/>
        <v>1772744000</v>
      </c>
      <c r="CF118" s="132">
        <f t="shared" si="137"/>
        <v>1882083000</v>
      </c>
      <c r="CG118" s="132">
        <f t="shared" si="138"/>
        <v>1998166000</v>
      </c>
      <c r="CT118" s="61">
        <f t="shared" si="117"/>
        <v>1795507200</v>
      </c>
      <c r="CU118" s="45">
        <f t="shared" si="118"/>
        <v>19950080</v>
      </c>
      <c r="CX118" s="56">
        <f t="shared" si="119"/>
        <v>1595469600</v>
      </c>
      <c r="CY118" s="45">
        <f t="shared" si="120"/>
        <v>26591160</v>
      </c>
      <c r="CZ118" s="51">
        <f t="shared" si="121"/>
        <v>44318600</v>
      </c>
    </row>
    <row r="119" spans="1:104" x14ac:dyDescent="0.2">
      <c r="A119" s="3">
        <f t="shared" si="122"/>
        <v>80</v>
      </c>
      <c r="B119" s="111">
        <v>4</v>
      </c>
      <c r="C119" s="112" t="s">
        <v>157</v>
      </c>
      <c r="D119" s="140">
        <v>12</v>
      </c>
      <c r="E119" s="114"/>
      <c r="F119" s="42" t="s">
        <v>49</v>
      </c>
      <c r="G119" s="115">
        <f t="shared" si="84"/>
        <v>67</v>
      </c>
      <c r="H119" s="115">
        <f t="shared" si="85"/>
        <v>57</v>
      </c>
      <c r="I119" s="116">
        <f t="shared" si="86"/>
        <v>26966806</v>
      </c>
      <c r="J119" s="116">
        <f t="shared" si="87"/>
        <v>2</v>
      </c>
      <c r="K119" s="117">
        <f t="shared" si="88"/>
        <v>0.93</v>
      </c>
      <c r="L119" s="155">
        <f t="shared" si="132"/>
        <v>1.02</v>
      </c>
      <c r="M119" s="119">
        <f t="shared" si="89"/>
        <v>21376392.145576868</v>
      </c>
      <c r="N119" s="119">
        <f t="shared" si="90"/>
        <v>24094609.386887025</v>
      </c>
      <c r="O119" s="119">
        <f t="shared" si="91"/>
        <v>25580712.171600003</v>
      </c>
      <c r="P119" s="119">
        <f t="shared" si="92"/>
        <v>27158474.52427981</v>
      </c>
      <c r="Q119" s="120">
        <f t="shared" si="93"/>
        <v>25580712.171600003</v>
      </c>
      <c r="R119" s="119">
        <f t="shared" si="93"/>
        <v>27158474.52427981</v>
      </c>
      <c r="S119" s="119">
        <f t="shared" si="94"/>
        <v>28833549.806515098</v>
      </c>
      <c r="T119" s="119"/>
      <c r="U119" s="119">
        <f t="shared" si="95"/>
        <v>1218454352.2978816</v>
      </c>
      <c r="V119" s="119">
        <f t="shared" si="96"/>
        <v>1373392735.0525603</v>
      </c>
      <c r="W119" s="119">
        <f t="shared" si="97"/>
        <v>1458100593.7812002</v>
      </c>
      <c r="X119" s="120">
        <f t="shared" si="98"/>
        <v>1548033047.8839493</v>
      </c>
      <c r="Y119" s="120">
        <f t="shared" si="99"/>
        <v>1458100593.7812002</v>
      </c>
      <c r="Z119" s="119">
        <f t="shared" si="100"/>
        <v>1548033047.8839493</v>
      </c>
      <c r="AA119" s="119">
        <f t="shared" si="101"/>
        <v>1643512338.9713607</v>
      </c>
      <c r="AB119" s="119"/>
      <c r="AC119" s="34" t="str">
        <f t="shared" si="102"/>
        <v>BERTAHAP</v>
      </c>
      <c r="AD119" s="121">
        <f t="shared" si="103"/>
        <v>0</v>
      </c>
      <c r="AE119" s="122">
        <v>2</v>
      </c>
      <c r="AF119" s="123"/>
      <c r="AG119" s="119" t="str">
        <f t="shared" si="139"/>
        <v>KR</v>
      </c>
      <c r="AH119" s="123">
        <f t="shared" si="65"/>
        <v>1340300000</v>
      </c>
      <c r="AI119" s="123">
        <f t="shared" si="65"/>
        <v>1510733000</v>
      </c>
      <c r="AJ119" s="123">
        <f t="shared" si="65"/>
        <v>1603911000</v>
      </c>
      <c r="AK119" s="124">
        <f t="shared" si="64"/>
        <v>1702837000</v>
      </c>
      <c r="AL119" s="124">
        <f t="shared" si="64"/>
        <v>1603911000</v>
      </c>
      <c r="AM119" s="123">
        <f t="shared" si="64"/>
        <v>1702837000</v>
      </c>
      <c r="AN119" s="123">
        <f t="shared" si="64"/>
        <v>1807864000</v>
      </c>
      <c r="AO119" s="54">
        <f t="shared" si="123"/>
        <v>1700146000</v>
      </c>
      <c r="AP119" s="44">
        <f t="shared" si="123"/>
        <v>1805008000</v>
      </c>
      <c r="AQ119" s="61">
        <f t="shared" si="104"/>
        <v>1530131400</v>
      </c>
      <c r="AR119" s="61">
        <f t="shared" si="105"/>
        <v>25502190</v>
      </c>
      <c r="AS119" s="125">
        <f t="shared" si="106"/>
        <v>31928193.75</v>
      </c>
      <c r="AT119" s="126">
        <f t="shared" si="107"/>
        <v>18050080</v>
      </c>
      <c r="AU119" s="5">
        <f t="shared" si="108"/>
        <v>25502190</v>
      </c>
      <c r="AV119" s="5">
        <f t="shared" si="109"/>
        <v>40097775</v>
      </c>
      <c r="AX119" s="1"/>
      <c r="AY119" s="1"/>
      <c r="BT119" s="56">
        <f t="shared" si="110"/>
        <v>-1231034.6938999966</v>
      </c>
      <c r="BV119" s="128"/>
      <c r="BW119" s="129"/>
      <c r="BX119" s="129" t="str">
        <f t="shared" si="133"/>
        <v>1BR-12</v>
      </c>
      <c r="BY119" s="130">
        <f t="shared" si="134"/>
        <v>12</v>
      </c>
      <c r="BZ119" s="131">
        <f t="shared" si="135"/>
        <v>67</v>
      </c>
      <c r="CA119" s="131">
        <f t="shared" si="135"/>
        <v>57</v>
      </c>
      <c r="CB119" s="132">
        <f t="shared" si="136"/>
        <v>25580712.171600003</v>
      </c>
      <c r="CC119" s="132">
        <f t="shared" si="137"/>
        <v>1340300000</v>
      </c>
      <c r="CD119" s="132">
        <f t="shared" si="137"/>
        <v>1510733000</v>
      </c>
      <c r="CE119" s="132">
        <f t="shared" si="137"/>
        <v>1603911000</v>
      </c>
      <c r="CF119" s="132">
        <f t="shared" si="137"/>
        <v>1702837000</v>
      </c>
      <c r="CG119" s="132">
        <f t="shared" si="138"/>
        <v>1807864000</v>
      </c>
      <c r="CT119" s="61">
        <f t="shared" si="117"/>
        <v>1624507200</v>
      </c>
      <c r="CU119" s="45">
        <f t="shared" si="118"/>
        <v>18050080</v>
      </c>
      <c r="CX119" s="56">
        <f t="shared" si="119"/>
        <v>1443519900</v>
      </c>
      <c r="CY119" s="45">
        <f t="shared" si="120"/>
        <v>24058665</v>
      </c>
      <c r="CZ119" s="51">
        <f t="shared" si="121"/>
        <v>40097775</v>
      </c>
    </row>
    <row r="120" spans="1:104" x14ac:dyDescent="0.2">
      <c r="A120" s="3">
        <f t="shared" si="122"/>
        <v>81</v>
      </c>
      <c r="B120" s="111">
        <v>5</v>
      </c>
      <c r="C120" s="112" t="s">
        <v>157</v>
      </c>
      <c r="D120" s="113">
        <v>16</v>
      </c>
      <c r="E120" s="114"/>
      <c r="F120" s="42" t="s">
        <v>51</v>
      </c>
      <c r="G120" s="115">
        <f t="shared" si="84"/>
        <v>71</v>
      </c>
      <c r="H120" s="115">
        <f t="shared" si="85"/>
        <v>63</v>
      </c>
      <c r="I120" s="116">
        <f t="shared" si="86"/>
        <v>26966806</v>
      </c>
      <c r="J120" s="116">
        <f t="shared" si="87"/>
        <v>2</v>
      </c>
      <c r="K120" s="117">
        <f t="shared" si="88"/>
        <v>0.93</v>
      </c>
      <c r="L120" s="155">
        <f t="shared" si="132"/>
        <v>1.02</v>
      </c>
      <c r="M120" s="119">
        <f t="shared" si="89"/>
        <v>21376392.145576868</v>
      </c>
      <c r="N120" s="119">
        <f t="shared" si="90"/>
        <v>24094609.386887025</v>
      </c>
      <c r="O120" s="119">
        <f t="shared" si="91"/>
        <v>25580712.171600003</v>
      </c>
      <c r="P120" s="119">
        <f t="shared" si="92"/>
        <v>27158474.52427981</v>
      </c>
      <c r="Q120" s="120">
        <f t="shared" si="93"/>
        <v>25580712.171600003</v>
      </c>
      <c r="R120" s="119">
        <f t="shared" si="93"/>
        <v>27158474.52427981</v>
      </c>
      <c r="S120" s="119">
        <f t="shared" si="94"/>
        <v>28833549.806515098</v>
      </c>
      <c r="T120" s="119"/>
      <c r="U120" s="119">
        <f t="shared" si="95"/>
        <v>1346712705.1713426</v>
      </c>
      <c r="V120" s="119">
        <f t="shared" si="96"/>
        <v>1517960391.3738825</v>
      </c>
      <c r="W120" s="119">
        <f t="shared" si="97"/>
        <v>1611584866.8108001</v>
      </c>
      <c r="X120" s="120">
        <f t="shared" si="98"/>
        <v>1710983895.029628</v>
      </c>
      <c r="Y120" s="120">
        <f t="shared" si="99"/>
        <v>1611584866.8108001</v>
      </c>
      <c r="Z120" s="119">
        <f t="shared" si="100"/>
        <v>1710983895.029628</v>
      </c>
      <c r="AA120" s="119">
        <f t="shared" si="101"/>
        <v>1816513637.810451</v>
      </c>
      <c r="AB120" s="119"/>
      <c r="AC120" s="34" t="str">
        <f t="shared" si="102"/>
        <v>BERTAHAP</v>
      </c>
      <c r="AD120" s="121">
        <f t="shared" si="103"/>
        <v>0</v>
      </c>
      <c r="AE120" s="122">
        <v>2</v>
      </c>
      <c r="AF120" s="123"/>
      <c r="AG120" s="119" t="str">
        <f t="shared" si="139"/>
        <v>KR</v>
      </c>
      <c r="AH120" s="123">
        <f t="shared" si="65"/>
        <v>1481384000</v>
      </c>
      <c r="AI120" s="123">
        <f t="shared" si="65"/>
        <v>1669757000</v>
      </c>
      <c r="AJ120" s="123">
        <f t="shared" si="65"/>
        <v>1772744000</v>
      </c>
      <c r="AK120" s="124">
        <f t="shared" si="64"/>
        <v>1882083000</v>
      </c>
      <c r="AL120" s="124">
        <f t="shared" si="64"/>
        <v>1772744000</v>
      </c>
      <c r="AM120" s="123">
        <f t="shared" si="64"/>
        <v>1882083000</v>
      </c>
      <c r="AN120" s="123">
        <f t="shared" si="64"/>
        <v>1998166000</v>
      </c>
      <c r="AO120" s="54">
        <f t="shared" si="123"/>
        <v>1879109000</v>
      </c>
      <c r="AP120" s="44">
        <f t="shared" si="123"/>
        <v>1995008000</v>
      </c>
      <c r="AQ120" s="61">
        <f t="shared" si="104"/>
        <v>1691198100</v>
      </c>
      <c r="AR120" s="61">
        <f t="shared" si="105"/>
        <v>28186635</v>
      </c>
      <c r="AS120" s="125">
        <f t="shared" si="106"/>
        <v>35289056.25</v>
      </c>
      <c r="AT120" s="126">
        <f t="shared" si="107"/>
        <v>19950080</v>
      </c>
      <c r="AU120" s="5">
        <f t="shared" si="108"/>
        <v>28186635</v>
      </c>
      <c r="AV120" s="5">
        <f t="shared" si="109"/>
        <v>44318600</v>
      </c>
      <c r="AX120" s="1"/>
      <c r="AY120" s="1"/>
      <c r="BT120" s="56">
        <f t="shared" si="110"/>
        <v>-1231034.6938999966</v>
      </c>
      <c r="BV120" s="128"/>
      <c r="BW120" s="129"/>
      <c r="BX120" s="129" t="str">
        <f t="shared" si="133"/>
        <v>1BR-16</v>
      </c>
      <c r="BY120" s="130">
        <f t="shared" si="134"/>
        <v>16</v>
      </c>
      <c r="BZ120" s="131">
        <f t="shared" si="135"/>
        <v>71</v>
      </c>
      <c r="CA120" s="131">
        <f t="shared" si="135"/>
        <v>63</v>
      </c>
      <c r="CB120" s="132">
        <f t="shared" si="136"/>
        <v>25580712.171600003</v>
      </c>
      <c r="CC120" s="132">
        <f t="shared" si="137"/>
        <v>1481384000</v>
      </c>
      <c r="CD120" s="132">
        <f t="shared" si="137"/>
        <v>1669757000</v>
      </c>
      <c r="CE120" s="132">
        <f t="shared" si="137"/>
        <v>1772744000</v>
      </c>
      <c r="CF120" s="132">
        <f t="shared" si="137"/>
        <v>1882083000</v>
      </c>
      <c r="CG120" s="132">
        <f t="shared" si="138"/>
        <v>1998166000</v>
      </c>
      <c r="CT120" s="61">
        <f t="shared" si="117"/>
        <v>1795507200</v>
      </c>
      <c r="CU120" s="45">
        <f t="shared" si="118"/>
        <v>19950080</v>
      </c>
      <c r="CX120" s="56">
        <f t="shared" si="119"/>
        <v>1595469600</v>
      </c>
      <c r="CY120" s="45">
        <f t="shared" si="120"/>
        <v>26591160</v>
      </c>
      <c r="CZ120" s="51">
        <f t="shared" si="121"/>
        <v>44318600</v>
      </c>
    </row>
    <row r="121" spans="1:104" x14ac:dyDescent="0.2">
      <c r="A121" s="3">
        <f t="shared" si="122"/>
        <v>82</v>
      </c>
      <c r="B121" s="111">
        <v>6</v>
      </c>
      <c r="C121" s="112" t="s">
        <v>157</v>
      </c>
      <c r="D121" s="140">
        <v>18</v>
      </c>
      <c r="E121" s="114"/>
      <c r="F121" s="42" t="s">
        <v>53</v>
      </c>
      <c r="G121" s="115">
        <f t="shared" si="84"/>
        <v>97</v>
      </c>
      <c r="H121" s="115">
        <f t="shared" si="85"/>
        <v>85</v>
      </c>
      <c r="I121" s="116">
        <f t="shared" si="86"/>
        <v>26966806</v>
      </c>
      <c r="J121" s="116">
        <f t="shared" si="87"/>
        <v>2</v>
      </c>
      <c r="K121" s="117">
        <f t="shared" si="88"/>
        <v>0.93</v>
      </c>
      <c r="L121" s="155">
        <f t="shared" si="132"/>
        <v>1.02</v>
      </c>
      <c r="M121" s="119">
        <f t="shared" si="89"/>
        <v>21376392.145576868</v>
      </c>
      <c r="N121" s="119">
        <f t="shared" si="90"/>
        <v>24094609.386887025</v>
      </c>
      <c r="O121" s="119">
        <f t="shared" si="91"/>
        <v>25580712.171600003</v>
      </c>
      <c r="P121" s="119">
        <f t="shared" si="92"/>
        <v>27158474.52427981</v>
      </c>
      <c r="Q121" s="120">
        <f t="shared" si="93"/>
        <v>25580712.171600003</v>
      </c>
      <c r="R121" s="119">
        <f t="shared" si="93"/>
        <v>27158474.52427981</v>
      </c>
      <c r="S121" s="119">
        <f t="shared" si="94"/>
        <v>28833549.806515098</v>
      </c>
      <c r="T121" s="119"/>
      <c r="U121" s="119">
        <f t="shared" si="95"/>
        <v>1816993332.3740337</v>
      </c>
      <c r="V121" s="119">
        <f t="shared" si="96"/>
        <v>2048041797.8853972</v>
      </c>
      <c r="W121" s="119">
        <f t="shared" si="97"/>
        <v>2174360534.5860004</v>
      </c>
      <c r="X121" s="120">
        <f t="shared" si="98"/>
        <v>2308470334.5637841</v>
      </c>
      <c r="Y121" s="120">
        <f t="shared" si="99"/>
        <v>2174360534.5860004</v>
      </c>
      <c r="Z121" s="119">
        <f t="shared" si="100"/>
        <v>2308470334.5637841</v>
      </c>
      <c r="AA121" s="119">
        <f t="shared" si="101"/>
        <v>2450851733.5537834</v>
      </c>
      <c r="AB121" s="119"/>
      <c r="AC121" s="34" t="str">
        <f t="shared" si="102"/>
        <v>BERTAHAP</v>
      </c>
      <c r="AD121" s="121">
        <f t="shared" si="103"/>
        <v>0</v>
      </c>
      <c r="AE121" s="122">
        <v>2</v>
      </c>
      <c r="AF121" s="123"/>
      <c r="AG121" s="119" t="str">
        <f t="shared" si="139"/>
        <v>KR</v>
      </c>
      <c r="AH121" s="123">
        <f t="shared" si="65"/>
        <v>1998693000</v>
      </c>
      <c r="AI121" s="123">
        <f t="shared" si="65"/>
        <v>2252846000</v>
      </c>
      <c r="AJ121" s="123">
        <f t="shared" si="65"/>
        <v>2391797000</v>
      </c>
      <c r="AK121" s="124">
        <f t="shared" si="64"/>
        <v>2539318000</v>
      </c>
      <c r="AL121" s="124">
        <f t="shared" si="64"/>
        <v>2391797000</v>
      </c>
      <c r="AM121" s="123">
        <f t="shared" si="64"/>
        <v>2539318000</v>
      </c>
      <c r="AN121" s="123">
        <f t="shared" si="64"/>
        <v>2695937000</v>
      </c>
      <c r="AO121" s="54">
        <f t="shared" si="123"/>
        <v>2535305000</v>
      </c>
      <c r="AP121" s="44">
        <f t="shared" si="123"/>
        <v>2691678000</v>
      </c>
      <c r="AQ121" s="61">
        <f t="shared" si="104"/>
        <v>2281774500</v>
      </c>
      <c r="AR121" s="61">
        <f t="shared" si="105"/>
        <v>38029575</v>
      </c>
      <c r="AS121" s="125">
        <f t="shared" si="106"/>
        <v>47612212.5</v>
      </c>
      <c r="AT121" s="126">
        <f t="shared" si="107"/>
        <v>26916780</v>
      </c>
      <c r="AU121" s="5">
        <f t="shared" si="108"/>
        <v>38029575</v>
      </c>
      <c r="AV121" s="5">
        <f t="shared" si="109"/>
        <v>59794925</v>
      </c>
      <c r="AX121" s="1"/>
      <c r="AY121" s="1"/>
      <c r="BT121" s="56">
        <f t="shared" si="110"/>
        <v>-1231034.6938999966</v>
      </c>
      <c r="BV121" s="128"/>
      <c r="BW121" s="148"/>
      <c r="BX121" s="129" t="str">
        <f t="shared" si="133"/>
        <v>2BR-18</v>
      </c>
      <c r="BY121" s="130">
        <f t="shared" si="134"/>
        <v>18</v>
      </c>
      <c r="BZ121" s="131">
        <f t="shared" si="135"/>
        <v>97</v>
      </c>
      <c r="CA121" s="131">
        <f t="shared" si="135"/>
        <v>85</v>
      </c>
      <c r="CB121" s="132">
        <f t="shared" si="136"/>
        <v>25580712.171600003</v>
      </c>
      <c r="CC121" s="132">
        <f t="shared" si="137"/>
        <v>1998693000</v>
      </c>
      <c r="CD121" s="132">
        <f t="shared" si="137"/>
        <v>2252846000</v>
      </c>
      <c r="CE121" s="132">
        <f t="shared" si="137"/>
        <v>2391797000</v>
      </c>
      <c r="CF121" s="132">
        <f t="shared" si="137"/>
        <v>2539318000</v>
      </c>
      <c r="CG121" s="132">
        <f t="shared" si="138"/>
        <v>2695937000</v>
      </c>
      <c r="CT121" s="61">
        <f t="shared" si="117"/>
        <v>2422510200</v>
      </c>
      <c r="CU121" s="45">
        <f t="shared" si="118"/>
        <v>26916780</v>
      </c>
      <c r="CX121" s="56">
        <f t="shared" si="119"/>
        <v>2152617300</v>
      </c>
      <c r="CY121" s="45">
        <f t="shared" si="120"/>
        <v>35876955</v>
      </c>
      <c r="CZ121" s="51">
        <f t="shared" si="121"/>
        <v>59794925</v>
      </c>
    </row>
    <row r="122" spans="1:104" x14ac:dyDescent="0.2">
      <c r="A122" s="3">
        <f t="shared" si="122"/>
        <v>83</v>
      </c>
      <c r="B122" s="111">
        <v>7</v>
      </c>
      <c r="C122" s="112" t="s">
        <v>157</v>
      </c>
      <c r="D122" s="140">
        <v>20</v>
      </c>
      <c r="E122" s="114"/>
      <c r="F122" s="42" t="s">
        <v>69</v>
      </c>
      <c r="G122" s="115">
        <f t="shared" si="84"/>
        <v>60</v>
      </c>
      <c r="H122" s="115">
        <f t="shared" si="85"/>
        <v>51</v>
      </c>
      <c r="I122" s="116">
        <f t="shared" si="86"/>
        <v>26966806</v>
      </c>
      <c r="J122" s="116">
        <f t="shared" si="87"/>
        <v>2</v>
      </c>
      <c r="K122" s="117">
        <f t="shared" si="88"/>
        <v>0.93</v>
      </c>
      <c r="L122" s="155">
        <f t="shared" si="132"/>
        <v>1.02</v>
      </c>
      <c r="M122" s="119">
        <f t="shared" si="89"/>
        <v>21376392.145576868</v>
      </c>
      <c r="N122" s="119">
        <f t="shared" si="90"/>
        <v>24094609.386887025</v>
      </c>
      <c r="O122" s="119">
        <f t="shared" si="91"/>
        <v>25580712.171600003</v>
      </c>
      <c r="P122" s="119">
        <f t="shared" si="92"/>
        <v>27158474.52427981</v>
      </c>
      <c r="Q122" s="120">
        <f t="shared" si="93"/>
        <v>25580712.171600003</v>
      </c>
      <c r="R122" s="119">
        <f t="shared" si="93"/>
        <v>27158474.52427981</v>
      </c>
      <c r="S122" s="119">
        <f t="shared" si="94"/>
        <v>28833549.806515098</v>
      </c>
      <c r="T122" s="119"/>
      <c r="U122" s="119">
        <f t="shared" si="95"/>
        <v>1090195999.4244204</v>
      </c>
      <c r="V122" s="119">
        <f t="shared" si="96"/>
        <v>1228825078.7312384</v>
      </c>
      <c r="W122" s="119">
        <f t="shared" si="97"/>
        <v>1304616320.7516</v>
      </c>
      <c r="X122" s="120">
        <f t="shared" si="98"/>
        <v>1385082200.7382703</v>
      </c>
      <c r="Y122" s="120">
        <f t="shared" si="99"/>
        <v>1304616320.7516</v>
      </c>
      <c r="Z122" s="119">
        <f t="shared" si="100"/>
        <v>1385082200.7382703</v>
      </c>
      <c r="AA122" s="119">
        <f t="shared" si="101"/>
        <v>1470511040.1322699</v>
      </c>
      <c r="AB122" s="119"/>
      <c r="AC122" s="34" t="str">
        <f t="shared" si="102"/>
        <v>BERTAHAP</v>
      </c>
      <c r="AD122" s="121">
        <f t="shared" si="103"/>
        <v>0</v>
      </c>
      <c r="AE122" s="122">
        <v>2</v>
      </c>
      <c r="AF122" s="123"/>
      <c r="AG122" s="119" t="str">
        <f t="shared" si="139"/>
        <v>KR</v>
      </c>
      <c r="AH122" s="123">
        <f t="shared" si="65"/>
        <v>1199216000</v>
      </c>
      <c r="AI122" s="123">
        <f t="shared" si="65"/>
        <v>1351708000</v>
      </c>
      <c r="AJ122" s="123">
        <f t="shared" si="65"/>
        <v>1435078000</v>
      </c>
      <c r="AK122" s="124">
        <f t="shared" si="64"/>
        <v>1523591000</v>
      </c>
      <c r="AL122" s="124">
        <f t="shared" si="64"/>
        <v>1435078000</v>
      </c>
      <c r="AM122" s="123">
        <f t="shared" si="64"/>
        <v>1523591000</v>
      </c>
      <c r="AN122" s="123">
        <f t="shared" si="64"/>
        <v>1617563000</v>
      </c>
      <c r="AO122" s="54">
        <f t="shared" si="123"/>
        <v>1521183000</v>
      </c>
      <c r="AP122" s="44">
        <f t="shared" si="123"/>
        <v>1615007000</v>
      </c>
      <c r="AQ122" s="61">
        <f t="shared" si="104"/>
        <v>1369064700</v>
      </c>
      <c r="AR122" s="61">
        <f t="shared" si="105"/>
        <v>22817745</v>
      </c>
      <c r="AS122" s="125">
        <f t="shared" si="106"/>
        <v>28567331.25</v>
      </c>
      <c r="AT122" s="126">
        <f t="shared" si="107"/>
        <v>16150070</v>
      </c>
      <c r="AU122" s="5">
        <f t="shared" si="108"/>
        <v>22817745</v>
      </c>
      <c r="AV122" s="5">
        <f t="shared" si="109"/>
        <v>35876950</v>
      </c>
      <c r="AX122" s="1"/>
      <c r="AY122" s="1"/>
      <c r="BT122" s="56">
        <f t="shared" si="110"/>
        <v>-1231034.6938999966</v>
      </c>
      <c r="BV122" s="128"/>
      <c r="BW122" s="148"/>
      <c r="BX122" s="129" t="str">
        <f t="shared" si="133"/>
        <v>1BR-20</v>
      </c>
      <c r="BY122" s="130">
        <f t="shared" si="134"/>
        <v>20</v>
      </c>
      <c r="BZ122" s="131">
        <f t="shared" si="135"/>
        <v>60</v>
      </c>
      <c r="CA122" s="131">
        <f t="shared" si="135"/>
        <v>51</v>
      </c>
      <c r="CB122" s="132">
        <f t="shared" si="136"/>
        <v>25580712.171600003</v>
      </c>
      <c r="CC122" s="132">
        <f t="shared" si="137"/>
        <v>1199216000</v>
      </c>
      <c r="CD122" s="132">
        <f t="shared" si="137"/>
        <v>1351708000</v>
      </c>
      <c r="CE122" s="132">
        <f t="shared" si="137"/>
        <v>1435078000</v>
      </c>
      <c r="CF122" s="132">
        <f t="shared" si="137"/>
        <v>1523591000</v>
      </c>
      <c r="CG122" s="132">
        <f t="shared" si="138"/>
        <v>1617563000</v>
      </c>
      <c r="CT122" s="61">
        <f t="shared" si="117"/>
        <v>1453506300</v>
      </c>
      <c r="CU122" s="45">
        <f t="shared" si="118"/>
        <v>16150070</v>
      </c>
      <c r="CX122" s="56">
        <f t="shared" si="119"/>
        <v>1291570200</v>
      </c>
      <c r="CY122" s="45">
        <f t="shared" si="120"/>
        <v>21526170</v>
      </c>
      <c r="CZ122" s="51">
        <f t="shared" si="121"/>
        <v>35876950</v>
      </c>
    </row>
    <row r="123" spans="1:104" x14ac:dyDescent="0.2">
      <c r="A123" s="3">
        <f t="shared" si="122"/>
        <v>84</v>
      </c>
      <c r="B123" s="111">
        <v>8</v>
      </c>
      <c r="C123" s="112" t="s">
        <v>157</v>
      </c>
      <c r="D123" s="140">
        <v>22</v>
      </c>
      <c r="E123" s="114"/>
      <c r="F123" s="42" t="s">
        <v>88</v>
      </c>
      <c r="G123" s="115">
        <f t="shared" si="84"/>
        <v>81</v>
      </c>
      <c r="H123" s="115">
        <f t="shared" si="85"/>
        <v>70</v>
      </c>
      <c r="I123" s="116">
        <f t="shared" si="86"/>
        <v>26966806</v>
      </c>
      <c r="J123" s="116">
        <f t="shared" si="87"/>
        <v>4</v>
      </c>
      <c r="K123" s="117">
        <f t="shared" si="88"/>
        <v>0.97</v>
      </c>
      <c r="L123" s="155">
        <f t="shared" si="132"/>
        <v>1.02</v>
      </c>
      <c r="M123" s="119">
        <f t="shared" si="89"/>
        <v>22295806.861515656</v>
      </c>
      <c r="N123" s="119">
        <f t="shared" si="90"/>
        <v>25130936.672344532</v>
      </c>
      <c r="O123" s="119">
        <f t="shared" si="91"/>
        <v>26680957.856400002</v>
      </c>
      <c r="P123" s="119">
        <f t="shared" si="92"/>
        <v>28326580.955431629</v>
      </c>
      <c r="Q123" s="120">
        <f t="shared" si="93"/>
        <v>26680957.856400002</v>
      </c>
      <c r="R123" s="119">
        <f t="shared" si="93"/>
        <v>28326580.955431629</v>
      </c>
      <c r="S123" s="119">
        <f t="shared" si="94"/>
        <v>30073702.48636521</v>
      </c>
      <c r="T123" s="119"/>
      <c r="U123" s="119">
        <f t="shared" si="95"/>
        <v>1560706480.3060958</v>
      </c>
      <c r="V123" s="119">
        <f t="shared" si="96"/>
        <v>1759165567.0641172</v>
      </c>
      <c r="W123" s="119">
        <f t="shared" si="97"/>
        <v>1867667049.9480002</v>
      </c>
      <c r="X123" s="120">
        <f t="shared" si="98"/>
        <v>1982860666.880214</v>
      </c>
      <c r="Y123" s="120">
        <f t="shared" si="99"/>
        <v>1867667049.9480002</v>
      </c>
      <c r="Z123" s="119">
        <f t="shared" si="100"/>
        <v>1982860666.880214</v>
      </c>
      <c r="AA123" s="119">
        <f t="shared" si="101"/>
        <v>2105159174.0455647</v>
      </c>
      <c r="AB123" s="119"/>
      <c r="AC123" s="34" t="str">
        <f t="shared" si="102"/>
        <v>BERTAHAP</v>
      </c>
      <c r="AD123" s="121">
        <f t="shared" si="103"/>
        <v>0</v>
      </c>
      <c r="AE123" s="122">
        <v>2</v>
      </c>
      <c r="AF123" s="123"/>
      <c r="AG123" s="119" t="str">
        <f t="shared" si="139"/>
        <v>KR</v>
      </c>
      <c r="AH123" s="123">
        <f t="shared" si="65"/>
        <v>1716778000</v>
      </c>
      <c r="AI123" s="123">
        <f t="shared" si="65"/>
        <v>1935083000</v>
      </c>
      <c r="AJ123" s="123">
        <f t="shared" si="65"/>
        <v>2054434000</v>
      </c>
      <c r="AK123" s="124">
        <f t="shared" si="64"/>
        <v>2181147000</v>
      </c>
      <c r="AL123" s="124">
        <f t="shared" si="64"/>
        <v>2054434000</v>
      </c>
      <c r="AM123" s="123">
        <f t="shared" si="64"/>
        <v>2181147000</v>
      </c>
      <c r="AN123" s="123">
        <f t="shared" si="64"/>
        <v>2315676000</v>
      </c>
      <c r="AO123" s="54">
        <f t="shared" si="123"/>
        <v>2177701000</v>
      </c>
      <c r="AP123" s="44">
        <f t="shared" si="123"/>
        <v>2312016000</v>
      </c>
      <c r="AQ123" s="61">
        <f t="shared" si="104"/>
        <v>1959930900</v>
      </c>
      <c r="AR123" s="61">
        <f t="shared" si="105"/>
        <v>32665515</v>
      </c>
      <c r="AS123" s="125">
        <f t="shared" si="106"/>
        <v>40896506.25</v>
      </c>
      <c r="AT123" s="126">
        <f t="shared" si="107"/>
        <v>23120160</v>
      </c>
      <c r="AU123" s="5">
        <f t="shared" si="108"/>
        <v>32665515</v>
      </c>
      <c r="AV123" s="5">
        <f t="shared" si="109"/>
        <v>51360850</v>
      </c>
      <c r="AX123" s="1"/>
      <c r="AY123" s="1"/>
      <c r="BT123" s="56">
        <f t="shared" si="110"/>
        <v>-130789.00909999758</v>
      </c>
      <c r="BV123" s="128">
        <v>22</v>
      </c>
      <c r="BW123" s="148" t="s">
        <v>159</v>
      </c>
      <c r="BX123" s="129" t="str">
        <f>F232</f>
        <v>1BR-6</v>
      </c>
      <c r="BY123" s="130" t="str">
        <f>D232</f>
        <v>06</v>
      </c>
      <c r="BZ123" s="131">
        <f>G232</f>
        <v>78</v>
      </c>
      <c r="CA123" s="131">
        <f>H232</f>
        <v>66</v>
      </c>
      <c r="CB123" s="132">
        <f>O232</f>
        <v>25580712.171600003</v>
      </c>
      <c r="CC123" s="132">
        <f t="shared" ref="CC123:CF124" si="140">AH232</f>
        <v>1551927000</v>
      </c>
      <c r="CD123" s="132">
        <f t="shared" si="140"/>
        <v>1749269000</v>
      </c>
      <c r="CE123" s="132">
        <f t="shared" si="140"/>
        <v>1857160000</v>
      </c>
      <c r="CF123" s="132">
        <f t="shared" si="140"/>
        <v>1971706000</v>
      </c>
      <c r="CG123" s="132">
        <f>AN232</f>
        <v>2093316000</v>
      </c>
      <c r="CH123" s="1">
        <v>4</v>
      </c>
      <c r="CT123" s="61">
        <f t="shared" si="117"/>
        <v>2080814400</v>
      </c>
      <c r="CU123" s="45">
        <f t="shared" si="118"/>
        <v>23120160</v>
      </c>
      <c r="CX123" s="56">
        <f t="shared" si="119"/>
        <v>1848990600</v>
      </c>
      <c r="CY123" s="45">
        <f t="shared" si="120"/>
        <v>30816510</v>
      </c>
      <c r="CZ123" s="51">
        <f t="shared" si="121"/>
        <v>51360850</v>
      </c>
    </row>
    <row r="124" spans="1:104" x14ac:dyDescent="0.2">
      <c r="A124" s="3">
        <f t="shared" si="122"/>
        <v>85</v>
      </c>
      <c r="B124" s="111">
        <v>1</v>
      </c>
      <c r="C124" s="112" t="s">
        <v>160</v>
      </c>
      <c r="D124" s="113" t="s">
        <v>23</v>
      </c>
      <c r="E124" s="114"/>
      <c r="F124" s="42" t="s">
        <v>38</v>
      </c>
      <c r="G124" s="115">
        <f t="shared" si="84"/>
        <v>113</v>
      </c>
      <c r="H124" s="115">
        <f t="shared" si="85"/>
        <v>101</v>
      </c>
      <c r="I124" s="116">
        <f t="shared" si="86"/>
        <v>26966806</v>
      </c>
      <c r="J124" s="116">
        <f t="shared" si="87"/>
        <v>6</v>
      </c>
      <c r="K124" s="117">
        <f t="shared" si="88"/>
        <v>0.95</v>
      </c>
      <c r="L124" s="118">
        <f t="shared" ref="L124:L141" si="141">SUMIF($AN$4:$AN$22,D124,$AU$4:$AU$22)</f>
        <v>1.01</v>
      </c>
      <c r="M124" s="119">
        <f t="shared" si="89"/>
        <v>21622020.096648749</v>
      </c>
      <c r="N124" s="119">
        <f t="shared" si="90"/>
        <v>24371471.333246995</v>
      </c>
      <c r="O124" s="119">
        <f t="shared" si="91"/>
        <v>25874650.357000001</v>
      </c>
      <c r="P124" s="119">
        <f t="shared" si="92"/>
        <v>27470542.173778702</v>
      </c>
      <c r="Q124" s="120">
        <f t="shared" si="93"/>
        <v>25874650.357000001</v>
      </c>
      <c r="R124" s="119">
        <f t="shared" si="93"/>
        <v>27470542.173778702</v>
      </c>
      <c r="S124" s="119">
        <f t="shared" si="94"/>
        <v>29164865.105788779</v>
      </c>
      <c r="T124" s="119"/>
      <c r="U124" s="119">
        <f t="shared" si="95"/>
        <v>2183824029.7615237</v>
      </c>
      <c r="V124" s="119">
        <f t="shared" si="96"/>
        <v>2461518604.6579466</v>
      </c>
      <c r="W124" s="119">
        <f t="shared" si="97"/>
        <v>2613339686.0570002</v>
      </c>
      <c r="X124" s="120">
        <f t="shared" si="98"/>
        <v>2774524759.5516491</v>
      </c>
      <c r="Y124" s="120">
        <f t="shared" si="99"/>
        <v>2613339686.0570002</v>
      </c>
      <c r="Z124" s="119">
        <f t="shared" si="100"/>
        <v>2774524759.5516491</v>
      </c>
      <c r="AA124" s="119">
        <f t="shared" si="101"/>
        <v>2945651375.6846666</v>
      </c>
      <c r="AB124" s="119"/>
      <c r="AC124" s="34" t="str">
        <f t="shared" si="102"/>
        <v>BERTAHAP</v>
      </c>
      <c r="AD124" s="121">
        <f t="shared" si="103"/>
        <v>0</v>
      </c>
      <c r="AE124" s="122">
        <v>2</v>
      </c>
      <c r="AF124" s="123"/>
      <c r="AG124" s="119" t="str">
        <f t="shared" si="139"/>
        <v>KR</v>
      </c>
      <c r="AH124" s="123">
        <f t="shared" si="65"/>
        <v>2402207000</v>
      </c>
      <c r="AI124" s="123">
        <f t="shared" si="65"/>
        <v>2707671000</v>
      </c>
      <c r="AJ124" s="123">
        <f t="shared" si="65"/>
        <v>2874674000</v>
      </c>
      <c r="AK124" s="124">
        <f t="shared" si="64"/>
        <v>3051978000</v>
      </c>
      <c r="AL124" s="124">
        <f t="shared" si="64"/>
        <v>2874674000</v>
      </c>
      <c r="AM124" s="123">
        <f t="shared" si="64"/>
        <v>3051978000</v>
      </c>
      <c r="AN124" s="123">
        <f t="shared" si="64"/>
        <v>3240217000</v>
      </c>
      <c r="AO124" s="54">
        <f t="shared" si="123"/>
        <v>3047155000</v>
      </c>
      <c r="AP124" s="44">
        <f t="shared" si="123"/>
        <v>3235097000</v>
      </c>
      <c r="AQ124" s="61">
        <f t="shared" si="104"/>
        <v>2742439500</v>
      </c>
      <c r="AR124" s="61">
        <f t="shared" si="105"/>
        <v>45707325</v>
      </c>
      <c r="AS124" s="125">
        <f t="shared" si="106"/>
        <v>57224587.5</v>
      </c>
      <c r="AT124" s="126">
        <f t="shared" si="107"/>
        <v>32350970</v>
      </c>
      <c r="AU124" s="5">
        <f t="shared" si="108"/>
        <v>45707325</v>
      </c>
      <c r="AV124" s="5">
        <f t="shared" si="109"/>
        <v>71866850</v>
      </c>
      <c r="AX124" s="1"/>
      <c r="AY124" s="1"/>
      <c r="BT124" s="56">
        <f t="shared" si="110"/>
        <v>-937096.5084999986</v>
      </c>
      <c r="BV124" s="128"/>
      <c r="BW124" s="129"/>
      <c r="BX124" s="129" t="str">
        <f>F233</f>
        <v>1BR-8</v>
      </c>
      <c r="BY124" s="130" t="str">
        <f>D233</f>
        <v>08</v>
      </c>
      <c r="BZ124" s="131">
        <f>G233</f>
        <v>60</v>
      </c>
      <c r="CA124" s="131">
        <f>H233</f>
        <v>52</v>
      </c>
      <c r="CB124" s="132">
        <f>O233</f>
        <v>25580712.171600003</v>
      </c>
      <c r="CC124" s="132">
        <f t="shared" si="140"/>
        <v>1222730000</v>
      </c>
      <c r="CD124" s="132">
        <f t="shared" si="140"/>
        <v>1378212000</v>
      </c>
      <c r="CE124" s="132">
        <f t="shared" si="140"/>
        <v>1463217000</v>
      </c>
      <c r="CF124" s="132">
        <f t="shared" si="140"/>
        <v>1553465000</v>
      </c>
      <c r="CG124" s="132">
        <f>AN233</f>
        <v>1649280000</v>
      </c>
      <c r="CT124" s="61">
        <f t="shared" si="117"/>
        <v>2911587300</v>
      </c>
      <c r="CU124" s="45">
        <f t="shared" si="118"/>
        <v>32350970</v>
      </c>
      <c r="CX124" s="56">
        <f t="shared" si="119"/>
        <v>2587206600</v>
      </c>
      <c r="CY124" s="45">
        <f t="shared" si="120"/>
        <v>43120110</v>
      </c>
      <c r="CZ124" s="51">
        <f t="shared" si="121"/>
        <v>71866850</v>
      </c>
    </row>
    <row r="125" spans="1:104" x14ac:dyDescent="0.2">
      <c r="A125" s="3">
        <f t="shared" si="122"/>
        <v>86</v>
      </c>
      <c r="B125" s="111">
        <v>2</v>
      </c>
      <c r="C125" s="112" t="s">
        <v>160</v>
      </c>
      <c r="D125" s="113" t="s">
        <v>34</v>
      </c>
      <c r="E125" s="114"/>
      <c r="F125" s="42" t="s">
        <v>41</v>
      </c>
      <c r="G125" s="115">
        <f t="shared" si="84"/>
        <v>78</v>
      </c>
      <c r="H125" s="115">
        <f t="shared" si="85"/>
        <v>66</v>
      </c>
      <c r="I125" s="116">
        <f t="shared" si="86"/>
        <v>26966806</v>
      </c>
      <c r="J125" s="116">
        <f t="shared" si="87"/>
        <v>2</v>
      </c>
      <c r="K125" s="117">
        <f t="shared" si="88"/>
        <v>0.93</v>
      </c>
      <c r="L125" s="118">
        <f t="shared" si="141"/>
        <v>1.01</v>
      </c>
      <c r="M125" s="119">
        <f t="shared" si="89"/>
        <v>21166819.673561409</v>
      </c>
      <c r="N125" s="119">
        <f t="shared" si="90"/>
        <v>23858387.72623127</v>
      </c>
      <c r="O125" s="119">
        <f t="shared" si="91"/>
        <v>25329920.875800002</v>
      </c>
      <c r="P125" s="119">
        <f t="shared" si="92"/>
        <v>26892214.970120206</v>
      </c>
      <c r="Q125" s="120">
        <f t="shared" si="93"/>
        <v>25329920.875800002</v>
      </c>
      <c r="R125" s="119">
        <f t="shared" si="93"/>
        <v>26892214.970120206</v>
      </c>
      <c r="S125" s="119">
        <f t="shared" si="94"/>
        <v>28550867.945666909</v>
      </c>
      <c r="T125" s="119"/>
      <c r="U125" s="119">
        <f t="shared" si="95"/>
        <v>1397010098.4550531</v>
      </c>
      <c r="V125" s="119">
        <f t="shared" si="96"/>
        <v>1574653589.9312637</v>
      </c>
      <c r="W125" s="119">
        <f t="shared" si="97"/>
        <v>1671774777.8028002</v>
      </c>
      <c r="X125" s="120">
        <f t="shared" si="98"/>
        <v>1774886188.0279336</v>
      </c>
      <c r="Y125" s="120">
        <f t="shared" si="99"/>
        <v>1671774777.8028002</v>
      </c>
      <c r="Z125" s="119">
        <f t="shared" si="100"/>
        <v>1774886188.0279336</v>
      </c>
      <c r="AA125" s="119">
        <f t="shared" si="101"/>
        <v>1884357284.414016</v>
      </c>
      <c r="AB125" s="119"/>
      <c r="AC125" s="34" t="str">
        <f t="shared" si="102"/>
        <v>BERTAHAP</v>
      </c>
      <c r="AD125" s="121">
        <f t="shared" si="103"/>
        <v>0</v>
      </c>
      <c r="AE125" s="122">
        <v>2</v>
      </c>
      <c r="AF125" s="123"/>
      <c r="AG125" s="119" t="str">
        <f t="shared" si="139"/>
        <v>KR</v>
      </c>
      <c r="AH125" s="123">
        <f t="shared" si="65"/>
        <v>1536712000</v>
      </c>
      <c r="AI125" s="123">
        <f t="shared" si="65"/>
        <v>1732119000</v>
      </c>
      <c r="AJ125" s="123">
        <f t="shared" si="65"/>
        <v>1838953000</v>
      </c>
      <c r="AK125" s="124">
        <f t="shared" si="64"/>
        <v>1952375000</v>
      </c>
      <c r="AL125" s="124">
        <f t="shared" si="64"/>
        <v>1838953000</v>
      </c>
      <c r="AM125" s="123">
        <f t="shared" si="64"/>
        <v>1952375000</v>
      </c>
      <c r="AN125" s="123">
        <f t="shared" si="64"/>
        <v>2072794000</v>
      </c>
      <c r="AO125" s="54">
        <f t="shared" si="123"/>
        <v>1949291000</v>
      </c>
      <c r="AP125" s="44">
        <f t="shared" si="123"/>
        <v>2069518000</v>
      </c>
      <c r="AQ125" s="61">
        <f t="shared" si="104"/>
        <v>1754361900</v>
      </c>
      <c r="AR125" s="61">
        <f t="shared" si="105"/>
        <v>29239365</v>
      </c>
      <c r="AS125" s="125">
        <f t="shared" si="106"/>
        <v>36607031.25</v>
      </c>
      <c r="AT125" s="126">
        <f t="shared" si="107"/>
        <v>20695180</v>
      </c>
      <c r="AU125" s="5">
        <f t="shared" si="108"/>
        <v>29239365</v>
      </c>
      <c r="AV125" s="5">
        <f t="shared" si="109"/>
        <v>45973825</v>
      </c>
      <c r="AX125" s="1"/>
      <c r="AY125" s="1"/>
      <c r="BT125" s="56">
        <f t="shared" si="110"/>
        <v>-1481825.989699997</v>
      </c>
      <c r="BV125" s="128"/>
      <c r="BW125" s="148"/>
      <c r="BX125" s="129" t="str">
        <f>F236</f>
        <v>2BR-18</v>
      </c>
      <c r="BY125" s="130">
        <f>D236</f>
        <v>18</v>
      </c>
      <c r="BZ125" s="131">
        <f>G236</f>
        <v>97</v>
      </c>
      <c r="CA125" s="131">
        <f>H236</f>
        <v>85</v>
      </c>
      <c r="CB125" s="132">
        <f>O236</f>
        <v>25580712.171600003</v>
      </c>
      <c r="CC125" s="132">
        <f t="shared" ref="CC125:CF126" si="142">AH236</f>
        <v>1998693000</v>
      </c>
      <c r="CD125" s="132">
        <f t="shared" si="142"/>
        <v>2252846000</v>
      </c>
      <c r="CE125" s="132">
        <f t="shared" si="142"/>
        <v>2391797000</v>
      </c>
      <c r="CF125" s="132">
        <f t="shared" si="142"/>
        <v>2539318000</v>
      </c>
      <c r="CG125" s="132">
        <f>AN236</f>
        <v>2695937000</v>
      </c>
      <c r="CT125" s="61">
        <f t="shared" si="117"/>
        <v>1862566200</v>
      </c>
      <c r="CU125" s="45">
        <f t="shared" si="118"/>
        <v>20695180</v>
      </c>
      <c r="CX125" s="56">
        <f t="shared" si="119"/>
        <v>1655057700</v>
      </c>
      <c r="CY125" s="45">
        <f t="shared" si="120"/>
        <v>27584295</v>
      </c>
      <c r="CZ125" s="51">
        <f t="shared" si="121"/>
        <v>45973825</v>
      </c>
    </row>
    <row r="126" spans="1:104" x14ac:dyDescent="0.2">
      <c r="A126" s="3">
        <f t="shared" si="122"/>
        <v>87</v>
      </c>
      <c r="B126" s="111">
        <v>3</v>
      </c>
      <c r="C126" s="112" t="s">
        <v>160</v>
      </c>
      <c r="D126" s="113" t="s">
        <v>40</v>
      </c>
      <c r="E126" s="114"/>
      <c r="F126" s="42" t="s">
        <v>44</v>
      </c>
      <c r="G126" s="115">
        <f t="shared" si="84"/>
        <v>60</v>
      </c>
      <c r="H126" s="115">
        <f t="shared" si="85"/>
        <v>52</v>
      </c>
      <c r="I126" s="116">
        <f t="shared" si="86"/>
        <v>26966806</v>
      </c>
      <c r="J126" s="116">
        <f t="shared" si="87"/>
        <v>2</v>
      </c>
      <c r="K126" s="117">
        <f t="shared" si="88"/>
        <v>0.93</v>
      </c>
      <c r="L126" s="118">
        <f t="shared" si="141"/>
        <v>1.01</v>
      </c>
      <c r="M126" s="119">
        <f t="shared" si="89"/>
        <v>21166819.673561409</v>
      </c>
      <c r="N126" s="119">
        <f t="shared" si="90"/>
        <v>23858387.72623127</v>
      </c>
      <c r="O126" s="119">
        <f t="shared" si="91"/>
        <v>25329920.875800002</v>
      </c>
      <c r="P126" s="119">
        <f t="shared" si="92"/>
        <v>26892214.970120206</v>
      </c>
      <c r="Q126" s="120">
        <f t="shared" si="93"/>
        <v>25329920.875800002</v>
      </c>
      <c r="R126" s="119">
        <f t="shared" si="93"/>
        <v>26892214.970120206</v>
      </c>
      <c r="S126" s="119">
        <f t="shared" si="94"/>
        <v>28550867.945666909</v>
      </c>
      <c r="T126" s="119"/>
      <c r="U126" s="119">
        <f t="shared" si="95"/>
        <v>1100674623.0251932</v>
      </c>
      <c r="V126" s="119">
        <f t="shared" si="96"/>
        <v>1240636161.7640259</v>
      </c>
      <c r="W126" s="119">
        <f t="shared" si="97"/>
        <v>1317155885.5416002</v>
      </c>
      <c r="X126" s="120">
        <f t="shared" si="98"/>
        <v>1398395178.4462507</v>
      </c>
      <c r="Y126" s="120">
        <f t="shared" si="99"/>
        <v>1317155885.5416002</v>
      </c>
      <c r="Z126" s="119">
        <f t="shared" si="100"/>
        <v>1398395178.4462507</v>
      </c>
      <c r="AA126" s="119">
        <f t="shared" si="101"/>
        <v>1484645133.1746793</v>
      </c>
      <c r="AB126" s="119"/>
      <c r="AC126" s="34" t="str">
        <f t="shared" si="102"/>
        <v>BERTAHAP</v>
      </c>
      <c r="AD126" s="121">
        <f t="shared" si="103"/>
        <v>0</v>
      </c>
      <c r="AE126" s="122">
        <v>2</v>
      </c>
      <c r="AF126" s="123"/>
      <c r="AG126" s="119" t="str">
        <f t="shared" si="139"/>
        <v>KR</v>
      </c>
      <c r="AH126" s="123">
        <f t="shared" si="65"/>
        <v>1210743000</v>
      </c>
      <c r="AI126" s="123">
        <f t="shared" si="65"/>
        <v>1364700000</v>
      </c>
      <c r="AJ126" s="123">
        <f t="shared" si="65"/>
        <v>1448872000</v>
      </c>
      <c r="AK126" s="124">
        <f t="shared" si="64"/>
        <v>1538235000</v>
      </c>
      <c r="AL126" s="124">
        <f t="shared" si="64"/>
        <v>1448872000</v>
      </c>
      <c r="AM126" s="123">
        <f t="shared" si="64"/>
        <v>1538235000</v>
      </c>
      <c r="AN126" s="123">
        <f t="shared" si="64"/>
        <v>1633110000</v>
      </c>
      <c r="AO126" s="54">
        <f t="shared" si="123"/>
        <v>1535805000</v>
      </c>
      <c r="AP126" s="44">
        <f t="shared" si="123"/>
        <v>1630530000</v>
      </c>
      <c r="AQ126" s="61">
        <f t="shared" si="104"/>
        <v>1382224500</v>
      </c>
      <c r="AR126" s="61">
        <f t="shared" si="105"/>
        <v>23037075</v>
      </c>
      <c r="AS126" s="125">
        <f t="shared" si="106"/>
        <v>28841906.25</v>
      </c>
      <c r="AT126" s="126">
        <f t="shared" si="107"/>
        <v>16305300</v>
      </c>
      <c r="AU126" s="5">
        <f t="shared" si="108"/>
        <v>23037075</v>
      </c>
      <c r="AV126" s="5">
        <f t="shared" si="109"/>
        <v>36221800</v>
      </c>
      <c r="AX126" s="1"/>
      <c r="AY126" s="1"/>
      <c r="BT126" s="56">
        <f t="shared" si="110"/>
        <v>-1481825.989699997</v>
      </c>
      <c r="BV126" s="128"/>
      <c r="BW126" s="129"/>
      <c r="BX126" s="129" t="str">
        <f>F237</f>
        <v>1BR-20</v>
      </c>
      <c r="BY126" s="130">
        <f>D237</f>
        <v>20</v>
      </c>
      <c r="BZ126" s="131">
        <f>G237</f>
        <v>60</v>
      </c>
      <c r="CA126" s="131">
        <f>H237</f>
        <v>51</v>
      </c>
      <c r="CB126" s="132">
        <f>O237</f>
        <v>25580712.171600003</v>
      </c>
      <c r="CC126" s="132">
        <f t="shared" si="142"/>
        <v>1199216000</v>
      </c>
      <c r="CD126" s="132">
        <f t="shared" si="142"/>
        <v>1351708000</v>
      </c>
      <c r="CE126" s="132">
        <f t="shared" si="142"/>
        <v>1435078000</v>
      </c>
      <c r="CF126" s="132">
        <f t="shared" si="142"/>
        <v>1523591000</v>
      </c>
      <c r="CG126" s="132">
        <f>AN237</f>
        <v>1617563000</v>
      </c>
      <c r="CT126" s="61">
        <f t="shared" si="117"/>
        <v>1467477000</v>
      </c>
      <c r="CU126" s="45">
        <f t="shared" si="118"/>
        <v>16305300</v>
      </c>
      <c r="CX126" s="56">
        <f t="shared" si="119"/>
        <v>1303984800</v>
      </c>
      <c r="CY126" s="45">
        <f t="shared" si="120"/>
        <v>21733080</v>
      </c>
      <c r="CZ126" s="51">
        <f t="shared" si="121"/>
        <v>36221800</v>
      </c>
    </row>
    <row r="127" spans="1:104" x14ac:dyDescent="0.2">
      <c r="A127" s="3">
        <f t="shared" si="122"/>
        <v>88</v>
      </c>
      <c r="B127" s="111">
        <v>4</v>
      </c>
      <c r="C127" s="112" t="s">
        <v>160</v>
      </c>
      <c r="D127" s="113">
        <v>10</v>
      </c>
      <c r="E127" s="114"/>
      <c r="F127" s="42" t="s">
        <v>47</v>
      </c>
      <c r="G127" s="115">
        <f t="shared" si="84"/>
        <v>74</v>
      </c>
      <c r="H127" s="115">
        <f t="shared" si="85"/>
        <v>63</v>
      </c>
      <c r="I127" s="116">
        <f t="shared" si="86"/>
        <v>26966806</v>
      </c>
      <c r="J127" s="116">
        <f t="shared" si="87"/>
        <v>2</v>
      </c>
      <c r="K127" s="117">
        <f t="shared" si="88"/>
        <v>0.93</v>
      </c>
      <c r="L127" s="118">
        <f t="shared" si="141"/>
        <v>1.01</v>
      </c>
      <c r="M127" s="119">
        <f t="shared" si="89"/>
        <v>21166819.673561409</v>
      </c>
      <c r="N127" s="119">
        <f t="shared" si="90"/>
        <v>23858387.72623127</v>
      </c>
      <c r="O127" s="119">
        <f t="shared" si="91"/>
        <v>25329920.875800002</v>
      </c>
      <c r="P127" s="119">
        <f t="shared" si="92"/>
        <v>26892214.970120206</v>
      </c>
      <c r="Q127" s="120">
        <f t="shared" si="93"/>
        <v>25329920.875800002</v>
      </c>
      <c r="R127" s="119">
        <f t="shared" si="93"/>
        <v>26892214.970120206</v>
      </c>
      <c r="S127" s="119">
        <f t="shared" si="94"/>
        <v>28550867.945666909</v>
      </c>
      <c r="T127" s="119"/>
      <c r="U127" s="119">
        <f t="shared" si="95"/>
        <v>1333509639.4343688</v>
      </c>
      <c r="V127" s="119">
        <f t="shared" si="96"/>
        <v>1503078426.7525699</v>
      </c>
      <c r="W127" s="119">
        <f t="shared" si="97"/>
        <v>1595785015.1754003</v>
      </c>
      <c r="X127" s="120">
        <f t="shared" si="98"/>
        <v>1694209543.117573</v>
      </c>
      <c r="Y127" s="120">
        <f t="shared" si="99"/>
        <v>1595785015.1754003</v>
      </c>
      <c r="Z127" s="119">
        <f t="shared" si="100"/>
        <v>1694209543.117573</v>
      </c>
      <c r="AA127" s="119">
        <f t="shared" si="101"/>
        <v>1798704680.5770154</v>
      </c>
      <c r="AB127" s="119"/>
      <c r="AC127" s="34" t="str">
        <f t="shared" si="102"/>
        <v>BERTAHAP</v>
      </c>
      <c r="AD127" s="121">
        <f t="shared" si="103"/>
        <v>0</v>
      </c>
      <c r="AE127" s="122">
        <v>2</v>
      </c>
      <c r="AF127" s="123"/>
      <c r="AG127" s="119" t="str">
        <f t="shared" si="139"/>
        <v>KR</v>
      </c>
      <c r="AH127" s="123">
        <f t="shared" si="65"/>
        <v>1466861000</v>
      </c>
      <c r="AI127" s="123">
        <f t="shared" si="65"/>
        <v>1653387000</v>
      </c>
      <c r="AJ127" s="123">
        <f t="shared" si="65"/>
        <v>1755364000</v>
      </c>
      <c r="AK127" s="124">
        <f t="shared" si="64"/>
        <v>1863631000</v>
      </c>
      <c r="AL127" s="124">
        <f t="shared" si="64"/>
        <v>1755364000</v>
      </c>
      <c r="AM127" s="123">
        <f t="shared" si="64"/>
        <v>1863631000</v>
      </c>
      <c r="AN127" s="123">
        <f t="shared" si="64"/>
        <v>1978576000</v>
      </c>
      <c r="AO127" s="54">
        <f t="shared" si="123"/>
        <v>1860686000</v>
      </c>
      <c r="AP127" s="44">
        <f t="shared" si="123"/>
        <v>1975449000</v>
      </c>
      <c r="AQ127" s="61">
        <f t="shared" si="104"/>
        <v>1674617400</v>
      </c>
      <c r="AR127" s="61">
        <f t="shared" si="105"/>
        <v>27910290</v>
      </c>
      <c r="AS127" s="125">
        <f t="shared" si="106"/>
        <v>34943081.25</v>
      </c>
      <c r="AT127" s="126">
        <f t="shared" si="107"/>
        <v>19754490</v>
      </c>
      <c r="AU127" s="5">
        <f t="shared" si="108"/>
        <v>27910290</v>
      </c>
      <c r="AV127" s="5">
        <f t="shared" si="109"/>
        <v>43884100</v>
      </c>
      <c r="AX127" s="1"/>
      <c r="AY127" s="1"/>
      <c r="BT127" s="56">
        <f t="shared" si="110"/>
        <v>-1481825.989699997</v>
      </c>
      <c r="BV127" s="128">
        <v>23</v>
      </c>
      <c r="BW127" s="129" t="s">
        <v>161</v>
      </c>
      <c r="BX127" s="129" t="str">
        <f>F109</f>
        <v>1BR-6</v>
      </c>
      <c r="BY127" s="130" t="str">
        <f>D109</f>
        <v>06</v>
      </c>
      <c r="BZ127" s="131">
        <f>G109</f>
        <v>78</v>
      </c>
      <c r="CA127" s="131">
        <f>H109</f>
        <v>66</v>
      </c>
      <c r="CB127" s="132">
        <f>O109</f>
        <v>25329920.875800002</v>
      </c>
      <c r="CC127" s="132">
        <f t="shared" ref="CC127:CF128" si="143">AH109</f>
        <v>1536712000</v>
      </c>
      <c r="CD127" s="132">
        <f t="shared" si="143"/>
        <v>1732119000</v>
      </c>
      <c r="CE127" s="132">
        <f t="shared" si="143"/>
        <v>1838953000</v>
      </c>
      <c r="CF127" s="132">
        <f t="shared" si="143"/>
        <v>1952375000</v>
      </c>
      <c r="CG127" s="132">
        <f>AN109</f>
        <v>2072794000</v>
      </c>
      <c r="CH127" s="1">
        <v>4</v>
      </c>
      <c r="CT127" s="61">
        <f t="shared" si="117"/>
        <v>1777904100</v>
      </c>
      <c r="CU127" s="45">
        <f t="shared" si="118"/>
        <v>19754490</v>
      </c>
      <c r="CX127" s="56">
        <f t="shared" si="119"/>
        <v>1579827600</v>
      </c>
      <c r="CY127" s="45">
        <f t="shared" si="120"/>
        <v>26330460</v>
      </c>
      <c r="CZ127" s="51">
        <f t="shared" si="121"/>
        <v>43884100</v>
      </c>
    </row>
    <row r="128" spans="1:104" x14ac:dyDescent="0.2">
      <c r="A128" s="3">
        <f t="shared" si="122"/>
        <v>89</v>
      </c>
      <c r="B128" s="111">
        <v>5</v>
      </c>
      <c r="C128" s="112" t="s">
        <v>160</v>
      </c>
      <c r="D128" s="140">
        <v>12</v>
      </c>
      <c r="E128" s="114"/>
      <c r="F128" s="42" t="s">
        <v>49</v>
      </c>
      <c r="G128" s="115">
        <f t="shared" si="84"/>
        <v>67</v>
      </c>
      <c r="H128" s="115">
        <f t="shared" si="85"/>
        <v>57</v>
      </c>
      <c r="I128" s="116">
        <f t="shared" si="86"/>
        <v>26966806</v>
      </c>
      <c r="J128" s="116">
        <f t="shared" si="87"/>
        <v>2</v>
      </c>
      <c r="K128" s="117">
        <f t="shared" si="88"/>
        <v>0.93</v>
      </c>
      <c r="L128" s="118">
        <f t="shared" si="141"/>
        <v>1.01</v>
      </c>
      <c r="M128" s="119">
        <f t="shared" si="89"/>
        <v>21166819.673561409</v>
      </c>
      <c r="N128" s="119">
        <f t="shared" si="90"/>
        <v>23858387.72623127</v>
      </c>
      <c r="O128" s="119">
        <f t="shared" si="91"/>
        <v>25329920.875800002</v>
      </c>
      <c r="P128" s="119">
        <f t="shared" si="92"/>
        <v>26892214.970120206</v>
      </c>
      <c r="Q128" s="120">
        <f t="shared" si="93"/>
        <v>25329920.875800002</v>
      </c>
      <c r="R128" s="119">
        <f t="shared" si="93"/>
        <v>26892214.970120206</v>
      </c>
      <c r="S128" s="119">
        <f t="shared" si="94"/>
        <v>28550867.945666909</v>
      </c>
      <c r="T128" s="119"/>
      <c r="U128" s="119">
        <f t="shared" si="95"/>
        <v>1206508721.3930004</v>
      </c>
      <c r="V128" s="119">
        <f t="shared" si="96"/>
        <v>1359928100.3951824</v>
      </c>
      <c r="W128" s="119">
        <f t="shared" si="97"/>
        <v>1443805489.9206002</v>
      </c>
      <c r="X128" s="120">
        <f t="shared" si="98"/>
        <v>1532856253.2968519</v>
      </c>
      <c r="Y128" s="120">
        <f t="shared" si="99"/>
        <v>1443805489.9206002</v>
      </c>
      <c r="Z128" s="119">
        <f t="shared" si="100"/>
        <v>1532856253.2968519</v>
      </c>
      <c r="AA128" s="119">
        <f t="shared" si="101"/>
        <v>1627399472.9030137</v>
      </c>
      <c r="AB128" s="119"/>
      <c r="AC128" s="34" t="str">
        <f t="shared" si="102"/>
        <v>BERTAHAP</v>
      </c>
      <c r="AD128" s="121">
        <f t="shared" si="103"/>
        <v>0</v>
      </c>
      <c r="AE128" s="122">
        <v>2</v>
      </c>
      <c r="AF128" s="123"/>
      <c r="AG128" s="119" t="str">
        <f t="shared" si="139"/>
        <v>KR</v>
      </c>
      <c r="AH128" s="123">
        <f t="shared" si="65"/>
        <v>1327160000</v>
      </c>
      <c r="AI128" s="123">
        <f t="shared" si="65"/>
        <v>1495921000</v>
      </c>
      <c r="AJ128" s="123">
        <f t="shared" si="65"/>
        <v>1588187000</v>
      </c>
      <c r="AK128" s="124">
        <f t="shared" si="64"/>
        <v>1686142000</v>
      </c>
      <c r="AL128" s="124">
        <f t="shared" si="64"/>
        <v>1588187000</v>
      </c>
      <c r="AM128" s="123">
        <f t="shared" si="64"/>
        <v>1686142000</v>
      </c>
      <c r="AN128" s="123">
        <f t="shared" si="64"/>
        <v>1790140000</v>
      </c>
      <c r="AO128" s="54">
        <f t="shared" si="123"/>
        <v>1683479000</v>
      </c>
      <c r="AP128" s="44">
        <f t="shared" si="123"/>
        <v>1787311000</v>
      </c>
      <c r="AQ128" s="61">
        <f t="shared" si="104"/>
        <v>1515131100</v>
      </c>
      <c r="AR128" s="61">
        <f t="shared" si="105"/>
        <v>25252185</v>
      </c>
      <c r="AS128" s="125">
        <f t="shared" si="106"/>
        <v>31615162.5</v>
      </c>
      <c r="AT128" s="126">
        <f t="shared" si="107"/>
        <v>17873110</v>
      </c>
      <c r="AU128" s="5">
        <f t="shared" si="108"/>
        <v>25252185</v>
      </c>
      <c r="AV128" s="5">
        <f t="shared" si="109"/>
        <v>39704675</v>
      </c>
      <c r="AX128" s="1"/>
      <c r="AY128" s="1"/>
      <c r="BT128" s="56">
        <f t="shared" si="110"/>
        <v>-1481825.989699997</v>
      </c>
      <c r="BV128" s="128"/>
      <c r="BW128" s="129"/>
      <c r="BX128" s="129" t="str">
        <f>F110</f>
        <v>1BR-10</v>
      </c>
      <c r="BY128" s="130">
        <f>D110</f>
        <v>10</v>
      </c>
      <c r="BZ128" s="131">
        <f>G110</f>
        <v>74</v>
      </c>
      <c r="CA128" s="131">
        <f>H110</f>
        <v>63</v>
      </c>
      <c r="CB128" s="132">
        <f>O110</f>
        <v>25329920.875800002</v>
      </c>
      <c r="CC128" s="132">
        <f t="shared" si="143"/>
        <v>1466861000</v>
      </c>
      <c r="CD128" s="132">
        <f t="shared" si="143"/>
        <v>1653387000</v>
      </c>
      <c r="CE128" s="132">
        <f t="shared" si="143"/>
        <v>1755364000</v>
      </c>
      <c r="CF128" s="132">
        <f t="shared" si="143"/>
        <v>1863631000</v>
      </c>
      <c r="CG128" s="132">
        <f>AN110</f>
        <v>1978576000</v>
      </c>
      <c r="CT128" s="61">
        <f t="shared" si="117"/>
        <v>1608579900</v>
      </c>
      <c r="CU128" s="45">
        <f t="shared" si="118"/>
        <v>17873110</v>
      </c>
      <c r="CX128" s="56">
        <f t="shared" si="119"/>
        <v>1429368300</v>
      </c>
      <c r="CY128" s="45">
        <f t="shared" si="120"/>
        <v>23822805</v>
      </c>
      <c r="CZ128" s="51">
        <f t="shared" si="121"/>
        <v>39704675</v>
      </c>
    </row>
    <row r="129" spans="1:104" x14ac:dyDescent="0.2">
      <c r="A129" s="3">
        <f t="shared" si="122"/>
        <v>90</v>
      </c>
      <c r="B129" s="111">
        <v>6</v>
      </c>
      <c r="C129" s="112" t="s">
        <v>160</v>
      </c>
      <c r="D129" s="113">
        <v>16</v>
      </c>
      <c r="E129" s="114"/>
      <c r="F129" s="42" t="s">
        <v>51</v>
      </c>
      <c r="G129" s="115">
        <f t="shared" si="84"/>
        <v>71</v>
      </c>
      <c r="H129" s="115">
        <f t="shared" si="85"/>
        <v>63</v>
      </c>
      <c r="I129" s="116">
        <f t="shared" si="86"/>
        <v>26966806</v>
      </c>
      <c r="J129" s="116">
        <f t="shared" si="87"/>
        <v>2</v>
      </c>
      <c r="K129" s="117">
        <f t="shared" si="88"/>
        <v>0.93</v>
      </c>
      <c r="L129" s="118">
        <f t="shared" si="141"/>
        <v>1.01</v>
      </c>
      <c r="M129" s="119">
        <f t="shared" si="89"/>
        <v>21166819.673561409</v>
      </c>
      <c r="N129" s="119">
        <f t="shared" si="90"/>
        <v>23858387.72623127</v>
      </c>
      <c r="O129" s="119">
        <f t="shared" si="91"/>
        <v>25329920.875800002</v>
      </c>
      <c r="P129" s="119">
        <f t="shared" si="92"/>
        <v>26892214.970120206</v>
      </c>
      <c r="Q129" s="120">
        <f t="shared" si="93"/>
        <v>25329920.875800002</v>
      </c>
      <c r="R129" s="119">
        <f t="shared" si="93"/>
        <v>26892214.970120206</v>
      </c>
      <c r="S129" s="119">
        <f t="shared" si="94"/>
        <v>28550867.945666909</v>
      </c>
      <c r="T129" s="119"/>
      <c r="U129" s="119">
        <f t="shared" si="95"/>
        <v>1333509639.4343688</v>
      </c>
      <c r="V129" s="119">
        <f t="shared" si="96"/>
        <v>1503078426.7525699</v>
      </c>
      <c r="W129" s="119">
        <f t="shared" si="97"/>
        <v>1595785015.1754003</v>
      </c>
      <c r="X129" s="120">
        <f t="shared" si="98"/>
        <v>1694209543.117573</v>
      </c>
      <c r="Y129" s="120">
        <f t="shared" si="99"/>
        <v>1595785015.1754003</v>
      </c>
      <c r="Z129" s="119">
        <f t="shared" si="100"/>
        <v>1694209543.117573</v>
      </c>
      <c r="AA129" s="119">
        <f t="shared" si="101"/>
        <v>1798704680.5770154</v>
      </c>
      <c r="AB129" s="119"/>
      <c r="AC129" s="34" t="str">
        <f t="shared" si="102"/>
        <v>BERTAHAP</v>
      </c>
      <c r="AD129" s="121">
        <f t="shared" si="103"/>
        <v>0</v>
      </c>
      <c r="AE129" s="122">
        <v>2</v>
      </c>
      <c r="AF129" s="123"/>
      <c r="AG129" s="119" t="str">
        <f t="shared" si="139"/>
        <v>KR</v>
      </c>
      <c r="AH129" s="123">
        <f t="shared" si="65"/>
        <v>1466861000</v>
      </c>
      <c r="AI129" s="123">
        <f t="shared" si="65"/>
        <v>1653387000</v>
      </c>
      <c r="AJ129" s="123">
        <f t="shared" si="65"/>
        <v>1755364000</v>
      </c>
      <c r="AK129" s="124">
        <f t="shared" si="64"/>
        <v>1863631000</v>
      </c>
      <c r="AL129" s="124">
        <f t="shared" si="64"/>
        <v>1755364000</v>
      </c>
      <c r="AM129" s="123">
        <f t="shared" si="64"/>
        <v>1863631000</v>
      </c>
      <c r="AN129" s="123">
        <f t="shared" si="64"/>
        <v>1978576000</v>
      </c>
      <c r="AO129" s="54">
        <f t="shared" si="123"/>
        <v>1860686000</v>
      </c>
      <c r="AP129" s="44">
        <f t="shared" si="123"/>
        <v>1975449000</v>
      </c>
      <c r="AQ129" s="61">
        <f t="shared" si="104"/>
        <v>1674617400</v>
      </c>
      <c r="AR129" s="61">
        <f t="shared" si="105"/>
        <v>27910290</v>
      </c>
      <c r="AS129" s="125">
        <f t="shared" si="106"/>
        <v>34943081.25</v>
      </c>
      <c r="AT129" s="126">
        <f t="shared" si="107"/>
        <v>19754490</v>
      </c>
      <c r="AU129" s="5">
        <f t="shared" si="108"/>
        <v>27910290</v>
      </c>
      <c r="AV129" s="5">
        <f t="shared" si="109"/>
        <v>43884100</v>
      </c>
      <c r="AX129" s="1"/>
      <c r="AY129" s="1"/>
      <c r="BT129" s="56">
        <f t="shared" si="110"/>
        <v>-1481825.989699997</v>
      </c>
      <c r="BV129" s="128">
        <v>24</v>
      </c>
      <c r="BW129" s="129" t="s">
        <v>162</v>
      </c>
      <c r="BX129" s="129" t="str">
        <f>F155</f>
        <v>2BR-18</v>
      </c>
      <c r="BY129" s="130">
        <f>D155</f>
        <v>18</v>
      </c>
      <c r="BZ129" s="131">
        <f>G155</f>
        <v>97</v>
      </c>
      <c r="CA129" s="131">
        <f>H155</f>
        <v>85</v>
      </c>
      <c r="CB129" s="132">
        <f>O155</f>
        <v>25329920.875800002</v>
      </c>
      <c r="CC129" s="132">
        <f>AH155</f>
        <v>1979098000</v>
      </c>
      <c r="CD129" s="132">
        <f>AI155</f>
        <v>2230760000</v>
      </c>
      <c r="CE129" s="132">
        <f>AJ155</f>
        <v>2368348000</v>
      </c>
      <c r="CF129" s="132">
        <f>AK155</f>
        <v>2514423000</v>
      </c>
      <c r="CG129" s="132">
        <f>AN155</f>
        <v>2669507000</v>
      </c>
      <c r="CH129" s="1">
        <v>2</v>
      </c>
      <c r="CT129" s="61">
        <f t="shared" si="117"/>
        <v>1777904100</v>
      </c>
      <c r="CU129" s="45">
        <f t="shared" si="118"/>
        <v>19754490</v>
      </c>
      <c r="CX129" s="56">
        <f t="shared" si="119"/>
        <v>1579827600</v>
      </c>
      <c r="CY129" s="45">
        <f t="shared" si="120"/>
        <v>26330460</v>
      </c>
      <c r="CZ129" s="51">
        <f t="shared" si="121"/>
        <v>43884100</v>
      </c>
    </row>
    <row r="130" spans="1:104" x14ac:dyDescent="0.2">
      <c r="A130" s="3">
        <f t="shared" si="122"/>
        <v>91</v>
      </c>
      <c r="B130" s="111">
        <v>7</v>
      </c>
      <c r="C130" s="112" t="s">
        <v>160</v>
      </c>
      <c r="D130" s="140">
        <v>18</v>
      </c>
      <c r="E130" s="114"/>
      <c r="F130" s="42" t="s">
        <v>53</v>
      </c>
      <c r="G130" s="115">
        <f t="shared" si="84"/>
        <v>97</v>
      </c>
      <c r="H130" s="115">
        <f t="shared" si="85"/>
        <v>85</v>
      </c>
      <c r="I130" s="116">
        <f t="shared" si="86"/>
        <v>26966806</v>
      </c>
      <c r="J130" s="116">
        <f t="shared" si="87"/>
        <v>2</v>
      </c>
      <c r="K130" s="117">
        <f t="shared" si="88"/>
        <v>0.93</v>
      </c>
      <c r="L130" s="118">
        <f t="shared" si="141"/>
        <v>1.01</v>
      </c>
      <c r="M130" s="119">
        <f t="shared" si="89"/>
        <v>21166819.673561409</v>
      </c>
      <c r="N130" s="119">
        <f t="shared" si="90"/>
        <v>23858387.72623127</v>
      </c>
      <c r="O130" s="119">
        <f t="shared" si="91"/>
        <v>25329920.875800002</v>
      </c>
      <c r="P130" s="119">
        <f t="shared" si="92"/>
        <v>26892214.970120206</v>
      </c>
      <c r="Q130" s="120">
        <f t="shared" si="93"/>
        <v>25329920.875800002</v>
      </c>
      <c r="R130" s="119">
        <f t="shared" si="93"/>
        <v>26892214.970120206</v>
      </c>
      <c r="S130" s="119">
        <f t="shared" si="94"/>
        <v>28550867.945666909</v>
      </c>
      <c r="T130" s="119"/>
      <c r="U130" s="119">
        <f t="shared" si="95"/>
        <v>1799179672.2527199</v>
      </c>
      <c r="V130" s="119">
        <f t="shared" si="96"/>
        <v>2027962956.7296579</v>
      </c>
      <c r="W130" s="119">
        <f t="shared" si="97"/>
        <v>2153043274.4430003</v>
      </c>
      <c r="X130" s="120">
        <f t="shared" si="98"/>
        <v>2285838272.4602175</v>
      </c>
      <c r="Y130" s="120">
        <f t="shared" si="99"/>
        <v>2153043274.4430003</v>
      </c>
      <c r="Z130" s="119">
        <f t="shared" si="100"/>
        <v>2285838272.4602175</v>
      </c>
      <c r="AA130" s="119">
        <f t="shared" si="101"/>
        <v>2426823775.3816872</v>
      </c>
      <c r="AB130" s="119"/>
      <c r="AC130" s="34" t="str">
        <f t="shared" si="102"/>
        <v>BERTAHAP</v>
      </c>
      <c r="AD130" s="121">
        <f t="shared" si="103"/>
        <v>0</v>
      </c>
      <c r="AE130" s="122">
        <v>2</v>
      </c>
      <c r="AF130" s="123"/>
      <c r="AG130" s="119" t="str">
        <f t="shared" si="139"/>
        <v>KR</v>
      </c>
      <c r="AH130" s="123">
        <f t="shared" si="65"/>
        <v>1979098000</v>
      </c>
      <c r="AI130" s="123">
        <f t="shared" si="65"/>
        <v>2230760000</v>
      </c>
      <c r="AJ130" s="123">
        <f t="shared" si="65"/>
        <v>2368348000</v>
      </c>
      <c r="AK130" s="124">
        <f t="shared" si="64"/>
        <v>2514423000</v>
      </c>
      <c r="AL130" s="124">
        <f t="shared" si="64"/>
        <v>2368348000</v>
      </c>
      <c r="AM130" s="123">
        <f t="shared" si="64"/>
        <v>2514423000</v>
      </c>
      <c r="AN130" s="123">
        <f t="shared" si="64"/>
        <v>2669507000</v>
      </c>
      <c r="AO130" s="54">
        <f t="shared" si="123"/>
        <v>2510449000</v>
      </c>
      <c r="AP130" s="44">
        <f t="shared" si="123"/>
        <v>2665289000</v>
      </c>
      <c r="AQ130" s="61">
        <f t="shared" si="104"/>
        <v>2259404100</v>
      </c>
      <c r="AR130" s="61">
        <f t="shared" si="105"/>
        <v>37656735</v>
      </c>
      <c r="AS130" s="125">
        <f t="shared" si="106"/>
        <v>47145431.25</v>
      </c>
      <c r="AT130" s="126">
        <f t="shared" si="107"/>
        <v>26652890</v>
      </c>
      <c r="AU130" s="5">
        <f t="shared" si="108"/>
        <v>37656735</v>
      </c>
      <c r="AV130" s="5">
        <f t="shared" si="109"/>
        <v>59208700</v>
      </c>
      <c r="AX130" s="1"/>
      <c r="AY130" s="1"/>
      <c r="BT130" s="56">
        <f t="shared" si="110"/>
        <v>-1481825.989699997</v>
      </c>
      <c r="BV130" s="128">
        <v>25</v>
      </c>
      <c r="BW130" s="129" t="s">
        <v>163</v>
      </c>
      <c r="BX130" s="129" t="str">
        <f t="shared" ref="BX130:BX135" si="144">F182</f>
        <v>1BR-8</v>
      </c>
      <c r="BY130" s="130" t="str">
        <f t="shared" ref="BY130:BY135" si="145">D182</f>
        <v>08</v>
      </c>
      <c r="BZ130" s="131">
        <f t="shared" ref="BZ130:CA135" si="146">G182</f>
        <v>60</v>
      </c>
      <c r="CA130" s="131">
        <f t="shared" si="146"/>
        <v>52</v>
      </c>
      <c r="CB130" s="132">
        <f t="shared" ref="CB130:CB135" si="147">O182</f>
        <v>25831503.467400003</v>
      </c>
      <c r="CC130" s="132">
        <f t="shared" ref="CC130:CF135" si="148">AH182</f>
        <v>1234718000</v>
      </c>
      <c r="CD130" s="132">
        <f t="shared" si="148"/>
        <v>1391724000</v>
      </c>
      <c r="CE130" s="132">
        <f t="shared" si="148"/>
        <v>1477562000</v>
      </c>
      <c r="CF130" s="132">
        <f t="shared" si="148"/>
        <v>1568695000</v>
      </c>
      <c r="CG130" s="132">
        <f t="shared" ref="CG130:CG135" si="149">AN182</f>
        <v>1665449000</v>
      </c>
      <c r="CH130" s="1">
        <v>12</v>
      </c>
      <c r="CT130" s="61">
        <f t="shared" si="117"/>
        <v>2398760100</v>
      </c>
      <c r="CU130" s="45">
        <f t="shared" si="118"/>
        <v>26652890</v>
      </c>
      <c r="CX130" s="56">
        <f t="shared" si="119"/>
        <v>2131513200</v>
      </c>
      <c r="CY130" s="45">
        <f t="shared" si="120"/>
        <v>35525220</v>
      </c>
      <c r="CZ130" s="51">
        <f t="shared" si="121"/>
        <v>59208700</v>
      </c>
    </row>
    <row r="131" spans="1:104" x14ac:dyDescent="0.2">
      <c r="A131" s="3">
        <f t="shared" si="122"/>
        <v>92</v>
      </c>
      <c r="B131" s="111">
        <v>8</v>
      </c>
      <c r="C131" s="112" t="s">
        <v>160</v>
      </c>
      <c r="D131" s="140">
        <v>20</v>
      </c>
      <c r="E131" s="114"/>
      <c r="F131" s="42" t="s">
        <v>69</v>
      </c>
      <c r="G131" s="115">
        <f t="shared" si="84"/>
        <v>60</v>
      </c>
      <c r="H131" s="115">
        <f t="shared" si="85"/>
        <v>51</v>
      </c>
      <c r="I131" s="116">
        <f t="shared" si="86"/>
        <v>26966806</v>
      </c>
      <c r="J131" s="116">
        <f t="shared" si="87"/>
        <v>2</v>
      </c>
      <c r="K131" s="117">
        <f t="shared" si="88"/>
        <v>0.93</v>
      </c>
      <c r="L131" s="118">
        <f t="shared" si="141"/>
        <v>1.01</v>
      </c>
      <c r="M131" s="119">
        <f t="shared" si="89"/>
        <v>21166819.673561409</v>
      </c>
      <c r="N131" s="119">
        <f t="shared" si="90"/>
        <v>23858387.72623127</v>
      </c>
      <c r="O131" s="119">
        <f t="shared" si="91"/>
        <v>25329920.875800002</v>
      </c>
      <c r="P131" s="119">
        <f t="shared" si="92"/>
        <v>26892214.970120206</v>
      </c>
      <c r="Q131" s="120">
        <f t="shared" si="93"/>
        <v>25329920.875800002</v>
      </c>
      <c r="R131" s="119">
        <f t="shared" si="93"/>
        <v>26892214.970120206</v>
      </c>
      <c r="S131" s="119">
        <f t="shared" si="94"/>
        <v>28550867.945666909</v>
      </c>
      <c r="T131" s="119"/>
      <c r="U131" s="119">
        <f t="shared" si="95"/>
        <v>1079507803.3516319</v>
      </c>
      <c r="V131" s="119">
        <f t="shared" si="96"/>
        <v>1216777774.0377948</v>
      </c>
      <c r="W131" s="119">
        <f t="shared" si="97"/>
        <v>1291825964.6658001</v>
      </c>
      <c r="X131" s="120">
        <f t="shared" si="98"/>
        <v>1371502963.4761305</v>
      </c>
      <c r="Y131" s="120">
        <f t="shared" si="99"/>
        <v>1291825964.6658001</v>
      </c>
      <c r="Z131" s="119">
        <f t="shared" si="100"/>
        <v>1371502963.4761305</v>
      </c>
      <c r="AA131" s="119">
        <f t="shared" si="101"/>
        <v>1456094265.2290125</v>
      </c>
      <c r="AB131" s="119"/>
      <c r="AC131" s="34" t="str">
        <f t="shared" si="102"/>
        <v>BERTAHAP</v>
      </c>
      <c r="AD131" s="121">
        <f t="shared" si="103"/>
        <v>0</v>
      </c>
      <c r="AE131" s="122">
        <v>2</v>
      </c>
      <c r="AF131" s="123"/>
      <c r="AG131" s="119" t="str">
        <f t="shared" si="139"/>
        <v>KR</v>
      </c>
      <c r="AH131" s="123">
        <f t="shared" si="65"/>
        <v>1187459000</v>
      </c>
      <c r="AI131" s="123">
        <f t="shared" si="65"/>
        <v>1338456000</v>
      </c>
      <c r="AJ131" s="123">
        <f t="shared" si="65"/>
        <v>1421009000</v>
      </c>
      <c r="AK131" s="124">
        <f t="shared" si="64"/>
        <v>1508654000</v>
      </c>
      <c r="AL131" s="124">
        <f t="shared" si="64"/>
        <v>1421009000</v>
      </c>
      <c r="AM131" s="123">
        <f t="shared" si="64"/>
        <v>1508654000</v>
      </c>
      <c r="AN131" s="123">
        <f t="shared" si="64"/>
        <v>1601704000</v>
      </c>
      <c r="AO131" s="54">
        <f t="shared" si="123"/>
        <v>1506270000</v>
      </c>
      <c r="AP131" s="44">
        <f t="shared" si="123"/>
        <v>1599174000</v>
      </c>
      <c r="AQ131" s="61">
        <f t="shared" si="104"/>
        <v>1355643000</v>
      </c>
      <c r="AR131" s="61">
        <f t="shared" si="105"/>
        <v>22594050</v>
      </c>
      <c r="AS131" s="125">
        <f t="shared" si="106"/>
        <v>28287262.5</v>
      </c>
      <c r="AT131" s="126">
        <f t="shared" si="107"/>
        <v>15991740</v>
      </c>
      <c r="AU131" s="5">
        <f t="shared" si="108"/>
        <v>22594050</v>
      </c>
      <c r="AV131" s="5">
        <f t="shared" si="109"/>
        <v>35525225</v>
      </c>
      <c r="AX131" s="1"/>
      <c r="AY131" s="1"/>
      <c r="BT131" s="56">
        <f t="shared" si="110"/>
        <v>-1481825.989699997</v>
      </c>
      <c r="BV131" s="128"/>
      <c r="BW131" s="129"/>
      <c r="BX131" s="129" t="str">
        <f t="shared" si="144"/>
        <v>1BR-10</v>
      </c>
      <c r="BY131" s="130">
        <f t="shared" si="145"/>
        <v>10</v>
      </c>
      <c r="BZ131" s="131">
        <f t="shared" si="146"/>
        <v>74</v>
      </c>
      <c r="CA131" s="131">
        <f t="shared" si="146"/>
        <v>63</v>
      </c>
      <c r="CB131" s="132">
        <f t="shared" si="147"/>
        <v>25831503.467400003</v>
      </c>
      <c r="CC131" s="132">
        <f t="shared" si="148"/>
        <v>1495908000</v>
      </c>
      <c r="CD131" s="132">
        <f t="shared" si="148"/>
        <v>1686127000</v>
      </c>
      <c r="CE131" s="132">
        <f t="shared" si="148"/>
        <v>1790124000</v>
      </c>
      <c r="CF131" s="132">
        <f t="shared" si="148"/>
        <v>1900535000</v>
      </c>
      <c r="CG131" s="132">
        <f t="shared" si="149"/>
        <v>2017755000</v>
      </c>
      <c r="CT131" s="61">
        <f t="shared" si="117"/>
        <v>1439256600</v>
      </c>
      <c r="CU131" s="45">
        <f t="shared" si="118"/>
        <v>15991740</v>
      </c>
      <c r="CX131" s="56">
        <f t="shared" si="119"/>
        <v>1278908100</v>
      </c>
      <c r="CY131" s="45">
        <f t="shared" si="120"/>
        <v>21315135</v>
      </c>
      <c r="CZ131" s="51">
        <f t="shared" si="121"/>
        <v>35525225</v>
      </c>
    </row>
    <row r="132" spans="1:104" x14ac:dyDescent="0.2">
      <c r="A132" s="3">
        <f t="shared" si="122"/>
        <v>93</v>
      </c>
      <c r="B132" s="111">
        <v>9</v>
      </c>
      <c r="C132" s="112" t="s">
        <v>160</v>
      </c>
      <c r="D132" s="140">
        <v>22</v>
      </c>
      <c r="E132" s="114"/>
      <c r="F132" s="42" t="s">
        <v>88</v>
      </c>
      <c r="G132" s="115">
        <f t="shared" si="84"/>
        <v>81</v>
      </c>
      <c r="H132" s="115">
        <f t="shared" si="85"/>
        <v>70</v>
      </c>
      <c r="I132" s="116">
        <f t="shared" si="86"/>
        <v>26966806</v>
      </c>
      <c r="J132" s="116">
        <f t="shared" si="87"/>
        <v>4</v>
      </c>
      <c r="K132" s="117">
        <f t="shared" si="88"/>
        <v>0.97</v>
      </c>
      <c r="L132" s="118">
        <f t="shared" si="141"/>
        <v>1.01</v>
      </c>
      <c r="M132" s="119">
        <f t="shared" si="89"/>
        <v>22077220.519736089</v>
      </c>
      <c r="N132" s="119">
        <f t="shared" si="90"/>
        <v>24884554.94026272</v>
      </c>
      <c r="O132" s="119">
        <f t="shared" si="91"/>
        <v>26419379.838199999</v>
      </c>
      <c r="P132" s="119">
        <f t="shared" si="92"/>
        <v>28048869.3774372</v>
      </c>
      <c r="Q132" s="120">
        <f t="shared" si="93"/>
        <v>26419379.838199999</v>
      </c>
      <c r="R132" s="119">
        <f t="shared" si="93"/>
        <v>28048869.3774372</v>
      </c>
      <c r="S132" s="119">
        <f t="shared" si="94"/>
        <v>29778862.265910644</v>
      </c>
      <c r="T132" s="119"/>
      <c r="U132" s="119">
        <f t="shared" si="95"/>
        <v>1545405436.3815262</v>
      </c>
      <c r="V132" s="119">
        <f t="shared" si="96"/>
        <v>1741918845.8183904</v>
      </c>
      <c r="W132" s="119">
        <f t="shared" si="97"/>
        <v>1849356588.674</v>
      </c>
      <c r="X132" s="120">
        <f t="shared" si="98"/>
        <v>1963420856.420604</v>
      </c>
      <c r="Y132" s="120">
        <f t="shared" si="99"/>
        <v>1849356588.674</v>
      </c>
      <c r="Z132" s="119">
        <f t="shared" si="100"/>
        <v>1963420856.420604</v>
      </c>
      <c r="AA132" s="119">
        <f t="shared" si="101"/>
        <v>2084520358.613745</v>
      </c>
      <c r="AB132" s="119"/>
      <c r="AC132" s="34" t="str">
        <f t="shared" si="102"/>
        <v>BERTAHAP</v>
      </c>
      <c r="AD132" s="121">
        <f t="shared" si="103"/>
        <v>0</v>
      </c>
      <c r="AE132" s="122">
        <v>2</v>
      </c>
      <c r="AF132" s="123"/>
      <c r="AG132" s="119" t="str">
        <f t="shared" si="139"/>
        <v>KR</v>
      </c>
      <c r="AH132" s="123">
        <f t="shared" si="65"/>
        <v>1699946000</v>
      </c>
      <c r="AI132" s="123">
        <f t="shared" si="65"/>
        <v>1916111000</v>
      </c>
      <c r="AJ132" s="123">
        <f t="shared" si="65"/>
        <v>2034293000</v>
      </c>
      <c r="AK132" s="124">
        <f t="shared" si="64"/>
        <v>2159763000</v>
      </c>
      <c r="AL132" s="124">
        <f t="shared" si="64"/>
        <v>2034293000</v>
      </c>
      <c r="AM132" s="123">
        <f t="shared" si="64"/>
        <v>2159763000</v>
      </c>
      <c r="AN132" s="123">
        <f t="shared" si="64"/>
        <v>2292973000</v>
      </c>
      <c r="AO132" s="54">
        <f t="shared" si="123"/>
        <v>2156351000</v>
      </c>
      <c r="AP132" s="44">
        <f t="shared" si="123"/>
        <v>2289349000</v>
      </c>
      <c r="AQ132" s="61">
        <f t="shared" si="104"/>
        <v>1940715900</v>
      </c>
      <c r="AR132" s="61">
        <f t="shared" si="105"/>
        <v>32345265</v>
      </c>
      <c r="AS132" s="125">
        <f t="shared" si="106"/>
        <v>40495556.25</v>
      </c>
      <c r="AT132" s="126">
        <f t="shared" si="107"/>
        <v>22893490</v>
      </c>
      <c r="AU132" s="5">
        <f t="shared" si="108"/>
        <v>32345265</v>
      </c>
      <c r="AV132" s="5">
        <f t="shared" si="109"/>
        <v>50857325</v>
      </c>
      <c r="AX132" s="1"/>
      <c r="AY132" s="1"/>
      <c r="BT132" s="56">
        <f t="shared" si="110"/>
        <v>-392367.02730000019</v>
      </c>
      <c r="BV132" s="128"/>
      <c r="BW132" s="129"/>
      <c r="BX132" s="129" t="str">
        <f t="shared" si="144"/>
        <v>1BR-12</v>
      </c>
      <c r="BY132" s="130">
        <f t="shared" si="145"/>
        <v>12</v>
      </c>
      <c r="BZ132" s="131">
        <f t="shared" si="146"/>
        <v>67</v>
      </c>
      <c r="CA132" s="131">
        <f t="shared" si="146"/>
        <v>57</v>
      </c>
      <c r="CB132" s="132">
        <f t="shared" si="147"/>
        <v>25831503.467400003</v>
      </c>
      <c r="CC132" s="132">
        <f t="shared" si="148"/>
        <v>1353440000</v>
      </c>
      <c r="CD132" s="132">
        <f t="shared" si="148"/>
        <v>1525544000</v>
      </c>
      <c r="CE132" s="132">
        <f t="shared" si="148"/>
        <v>1619636000</v>
      </c>
      <c r="CF132" s="132">
        <f t="shared" si="148"/>
        <v>1719531000</v>
      </c>
      <c r="CG132" s="132">
        <f t="shared" si="149"/>
        <v>1825588000</v>
      </c>
      <c r="CT132" s="61">
        <f t="shared" si="117"/>
        <v>2060414100</v>
      </c>
      <c r="CU132" s="45">
        <f t="shared" si="118"/>
        <v>22893490</v>
      </c>
      <c r="CX132" s="56">
        <f t="shared" si="119"/>
        <v>1830863700</v>
      </c>
      <c r="CY132" s="45">
        <f t="shared" si="120"/>
        <v>30514395</v>
      </c>
      <c r="CZ132" s="51">
        <f t="shared" si="121"/>
        <v>50857325</v>
      </c>
    </row>
    <row r="133" spans="1:104" x14ac:dyDescent="0.2">
      <c r="A133" s="3">
        <f t="shared" si="122"/>
        <v>94</v>
      </c>
      <c r="B133" s="111">
        <v>1</v>
      </c>
      <c r="C133" s="112" t="s">
        <v>164</v>
      </c>
      <c r="D133" s="113" t="s">
        <v>23</v>
      </c>
      <c r="E133" s="114"/>
      <c r="F133" s="42" t="s">
        <v>38</v>
      </c>
      <c r="G133" s="115">
        <f t="shared" si="84"/>
        <v>113</v>
      </c>
      <c r="H133" s="115">
        <f t="shared" si="85"/>
        <v>101</v>
      </c>
      <c r="I133" s="116">
        <f t="shared" si="86"/>
        <v>26966806</v>
      </c>
      <c r="J133" s="116">
        <f t="shared" si="87"/>
        <v>6</v>
      </c>
      <c r="K133" s="117">
        <f t="shared" si="88"/>
        <v>0.95</v>
      </c>
      <c r="L133" s="118">
        <f t="shared" si="141"/>
        <v>1.01</v>
      </c>
      <c r="M133" s="119">
        <f t="shared" si="89"/>
        <v>21622020.096648749</v>
      </c>
      <c r="N133" s="119">
        <f t="shared" si="90"/>
        <v>24371471.333246995</v>
      </c>
      <c r="O133" s="119">
        <f t="shared" si="91"/>
        <v>25874650.357000001</v>
      </c>
      <c r="P133" s="119">
        <f t="shared" si="92"/>
        <v>27470542.173778702</v>
      </c>
      <c r="Q133" s="120">
        <f t="shared" si="93"/>
        <v>25874650.357000001</v>
      </c>
      <c r="R133" s="119">
        <f t="shared" si="93"/>
        <v>27470542.173778702</v>
      </c>
      <c r="S133" s="119">
        <f t="shared" si="94"/>
        <v>29164865.105788779</v>
      </c>
      <c r="T133" s="119"/>
      <c r="U133" s="119">
        <f t="shared" si="95"/>
        <v>2183824029.7615237</v>
      </c>
      <c r="V133" s="119">
        <f t="shared" si="96"/>
        <v>2461518604.6579466</v>
      </c>
      <c r="W133" s="119">
        <f t="shared" si="97"/>
        <v>2613339686.0570002</v>
      </c>
      <c r="X133" s="120">
        <f t="shared" si="98"/>
        <v>2774524759.5516491</v>
      </c>
      <c r="Y133" s="120">
        <f t="shared" si="99"/>
        <v>2613339686.0570002</v>
      </c>
      <c r="Z133" s="119">
        <f t="shared" si="100"/>
        <v>2774524759.5516491</v>
      </c>
      <c r="AA133" s="119">
        <f t="shared" si="101"/>
        <v>2945651375.6846666</v>
      </c>
      <c r="AB133" s="119"/>
      <c r="AC133" s="34" t="str">
        <f t="shared" si="102"/>
        <v>BERTAHAP</v>
      </c>
      <c r="AD133" s="121">
        <f t="shared" si="103"/>
        <v>0</v>
      </c>
      <c r="AE133" s="122">
        <v>2</v>
      </c>
      <c r="AF133" s="123"/>
      <c r="AG133" s="119" t="str">
        <f t="shared" si="139"/>
        <v>KR</v>
      </c>
      <c r="AH133" s="123">
        <f t="shared" si="65"/>
        <v>2402207000</v>
      </c>
      <c r="AI133" s="123">
        <f t="shared" si="65"/>
        <v>2707671000</v>
      </c>
      <c r="AJ133" s="123">
        <f t="shared" si="65"/>
        <v>2874674000</v>
      </c>
      <c r="AK133" s="124">
        <f t="shared" si="64"/>
        <v>3051978000</v>
      </c>
      <c r="AL133" s="124">
        <f t="shared" si="64"/>
        <v>2874674000</v>
      </c>
      <c r="AM133" s="123">
        <f t="shared" si="64"/>
        <v>3051978000</v>
      </c>
      <c r="AN133" s="123">
        <f t="shared" si="64"/>
        <v>3240217000</v>
      </c>
      <c r="AO133" s="54">
        <f t="shared" si="123"/>
        <v>3047155000</v>
      </c>
      <c r="AP133" s="44">
        <f t="shared" si="123"/>
        <v>3235097000</v>
      </c>
      <c r="AQ133" s="61">
        <f t="shared" si="104"/>
        <v>2742439500</v>
      </c>
      <c r="AR133" s="61">
        <f t="shared" si="105"/>
        <v>45707325</v>
      </c>
      <c r="AS133" s="125">
        <f t="shared" si="106"/>
        <v>57224587.5</v>
      </c>
      <c r="AT133" s="126">
        <f t="shared" si="107"/>
        <v>32350970</v>
      </c>
      <c r="AU133" s="5">
        <f t="shared" si="108"/>
        <v>45707325</v>
      </c>
      <c r="AV133" s="5">
        <f t="shared" si="109"/>
        <v>71866850</v>
      </c>
      <c r="AX133" s="1"/>
      <c r="AY133" s="1"/>
      <c r="BT133" s="56">
        <f t="shared" si="110"/>
        <v>-937096.5084999986</v>
      </c>
      <c r="BV133" s="128"/>
      <c r="BW133" s="129"/>
      <c r="BX133" s="129" t="str">
        <f t="shared" si="144"/>
        <v>1BR-16</v>
      </c>
      <c r="BY133" s="130">
        <f t="shared" si="145"/>
        <v>16</v>
      </c>
      <c r="BZ133" s="131">
        <f t="shared" si="146"/>
        <v>71</v>
      </c>
      <c r="CA133" s="131">
        <f t="shared" si="146"/>
        <v>63</v>
      </c>
      <c r="CB133" s="132">
        <f t="shared" si="147"/>
        <v>25831503.467400003</v>
      </c>
      <c r="CC133" s="132">
        <f t="shared" si="148"/>
        <v>1495908000</v>
      </c>
      <c r="CD133" s="132">
        <f t="shared" si="148"/>
        <v>1686127000</v>
      </c>
      <c r="CE133" s="132">
        <f t="shared" si="148"/>
        <v>1790124000</v>
      </c>
      <c r="CF133" s="132">
        <f t="shared" si="148"/>
        <v>1900535000</v>
      </c>
      <c r="CG133" s="132">
        <f t="shared" si="149"/>
        <v>2017755000</v>
      </c>
      <c r="CT133" s="61">
        <f t="shared" si="117"/>
        <v>2911587300</v>
      </c>
      <c r="CU133" s="45">
        <f t="shared" si="118"/>
        <v>32350970</v>
      </c>
      <c r="CX133" s="56">
        <f t="shared" si="119"/>
        <v>2587206600</v>
      </c>
      <c r="CY133" s="45">
        <f t="shared" si="120"/>
        <v>43120110</v>
      </c>
      <c r="CZ133" s="51">
        <f t="shared" si="121"/>
        <v>71866850</v>
      </c>
    </row>
    <row r="134" spans="1:104" x14ac:dyDescent="0.2">
      <c r="A134" s="3">
        <f t="shared" si="122"/>
        <v>95</v>
      </c>
      <c r="B134" s="111">
        <v>2</v>
      </c>
      <c r="C134" s="112" t="s">
        <v>164</v>
      </c>
      <c r="D134" s="113" t="s">
        <v>34</v>
      </c>
      <c r="E134" s="114"/>
      <c r="F134" s="42" t="s">
        <v>41</v>
      </c>
      <c r="G134" s="115">
        <f t="shared" si="84"/>
        <v>78</v>
      </c>
      <c r="H134" s="115">
        <f t="shared" si="85"/>
        <v>66</v>
      </c>
      <c r="I134" s="116">
        <f t="shared" si="86"/>
        <v>26966806</v>
      </c>
      <c r="J134" s="116">
        <f t="shared" si="87"/>
        <v>2</v>
      </c>
      <c r="K134" s="117">
        <f t="shared" si="88"/>
        <v>0.93</v>
      </c>
      <c r="L134" s="118">
        <f t="shared" si="141"/>
        <v>1.01</v>
      </c>
      <c r="M134" s="119">
        <f t="shared" si="89"/>
        <v>21166819.673561409</v>
      </c>
      <c r="N134" s="119">
        <f t="shared" si="90"/>
        <v>23858387.72623127</v>
      </c>
      <c r="O134" s="119">
        <f t="shared" si="91"/>
        <v>25329920.875800002</v>
      </c>
      <c r="P134" s="119">
        <f t="shared" si="92"/>
        <v>26892214.970120206</v>
      </c>
      <c r="Q134" s="120">
        <f t="shared" si="93"/>
        <v>25329920.875800002</v>
      </c>
      <c r="R134" s="119">
        <f t="shared" si="93"/>
        <v>26892214.970120206</v>
      </c>
      <c r="S134" s="119">
        <f t="shared" si="94"/>
        <v>28550867.945666909</v>
      </c>
      <c r="T134" s="119"/>
      <c r="U134" s="119">
        <f t="shared" si="95"/>
        <v>1397010098.4550531</v>
      </c>
      <c r="V134" s="119">
        <f t="shared" si="96"/>
        <v>1574653589.9312637</v>
      </c>
      <c r="W134" s="119">
        <f t="shared" si="97"/>
        <v>1671774777.8028002</v>
      </c>
      <c r="X134" s="120">
        <f t="shared" si="98"/>
        <v>1774886188.0279336</v>
      </c>
      <c r="Y134" s="120">
        <f t="shared" si="99"/>
        <v>1671774777.8028002</v>
      </c>
      <c r="Z134" s="119">
        <f t="shared" si="100"/>
        <v>1774886188.0279336</v>
      </c>
      <c r="AA134" s="119">
        <f t="shared" si="101"/>
        <v>1884357284.414016</v>
      </c>
      <c r="AB134" s="119"/>
      <c r="AC134" s="34" t="str">
        <f t="shared" si="102"/>
        <v>BERTAHAP</v>
      </c>
      <c r="AD134" s="121">
        <f t="shared" si="103"/>
        <v>0</v>
      </c>
      <c r="AE134" s="122">
        <v>2</v>
      </c>
      <c r="AF134" s="123"/>
      <c r="AG134" s="119" t="str">
        <f t="shared" si="139"/>
        <v>KR</v>
      </c>
      <c r="AH134" s="123">
        <f t="shared" si="65"/>
        <v>1536712000</v>
      </c>
      <c r="AI134" s="123">
        <f t="shared" si="65"/>
        <v>1732119000</v>
      </c>
      <c r="AJ134" s="123">
        <f t="shared" si="65"/>
        <v>1838953000</v>
      </c>
      <c r="AK134" s="124">
        <f t="shared" si="64"/>
        <v>1952375000</v>
      </c>
      <c r="AL134" s="124">
        <f t="shared" si="64"/>
        <v>1838953000</v>
      </c>
      <c r="AM134" s="123">
        <f t="shared" si="64"/>
        <v>1952375000</v>
      </c>
      <c r="AN134" s="123">
        <f t="shared" si="64"/>
        <v>2072794000</v>
      </c>
      <c r="AO134" s="54">
        <f t="shared" si="123"/>
        <v>1949291000</v>
      </c>
      <c r="AP134" s="44">
        <f t="shared" si="123"/>
        <v>2069518000</v>
      </c>
      <c r="AQ134" s="61">
        <f t="shared" si="104"/>
        <v>1754361900</v>
      </c>
      <c r="AR134" s="61">
        <f t="shared" si="105"/>
        <v>29239365</v>
      </c>
      <c r="AS134" s="125">
        <f t="shared" si="106"/>
        <v>36607031.25</v>
      </c>
      <c r="AT134" s="126">
        <f t="shared" si="107"/>
        <v>20695180</v>
      </c>
      <c r="AU134" s="5">
        <f t="shared" si="108"/>
        <v>29239365</v>
      </c>
      <c r="AV134" s="5">
        <f t="shared" si="109"/>
        <v>45973825</v>
      </c>
      <c r="AX134" s="1"/>
      <c r="AY134" s="1"/>
      <c r="BT134" s="56">
        <f t="shared" si="110"/>
        <v>-1481825.989699997</v>
      </c>
      <c r="BV134" s="128"/>
      <c r="BW134" s="129"/>
      <c r="BX134" s="129" t="str">
        <f t="shared" si="144"/>
        <v>2BR-18</v>
      </c>
      <c r="BY134" s="130">
        <f t="shared" si="145"/>
        <v>18</v>
      </c>
      <c r="BZ134" s="131">
        <f t="shared" si="146"/>
        <v>97</v>
      </c>
      <c r="CA134" s="131">
        <f t="shared" si="146"/>
        <v>85</v>
      </c>
      <c r="CB134" s="132">
        <f t="shared" si="147"/>
        <v>25831503.467400003</v>
      </c>
      <c r="CC134" s="132">
        <f t="shared" si="148"/>
        <v>2018288000</v>
      </c>
      <c r="CD134" s="132">
        <f t="shared" si="148"/>
        <v>2274933000</v>
      </c>
      <c r="CE134" s="132">
        <f t="shared" si="148"/>
        <v>2415246000</v>
      </c>
      <c r="CF134" s="132">
        <f t="shared" si="148"/>
        <v>2564213000</v>
      </c>
      <c r="CG134" s="132">
        <f t="shared" si="149"/>
        <v>2722368000</v>
      </c>
      <c r="CT134" s="61">
        <f t="shared" si="117"/>
        <v>1862566200</v>
      </c>
      <c r="CU134" s="45">
        <f t="shared" si="118"/>
        <v>20695180</v>
      </c>
      <c r="CX134" s="56">
        <f t="shared" si="119"/>
        <v>1655057700</v>
      </c>
      <c r="CY134" s="45">
        <f t="shared" si="120"/>
        <v>27584295</v>
      </c>
      <c r="CZ134" s="51">
        <f t="shared" si="121"/>
        <v>45973825</v>
      </c>
    </row>
    <row r="135" spans="1:104" x14ac:dyDescent="0.2">
      <c r="A135" s="3">
        <f t="shared" si="122"/>
        <v>96</v>
      </c>
      <c r="B135" s="111">
        <v>3</v>
      </c>
      <c r="C135" s="112" t="s">
        <v>164</v>
      </c>
      <c r="D135" s="113" t="s">
        <v>40</v>
      </c>
      <c r="E135" s="114"/>
      <c r="F135" s="42" t="s">
        <v>44</v>
      </c>
      <c r="G135" s="115">
        <f t="shared" si="84"/>
        <v>60</v>
      </c>
      <c r="H135" s="115">
        <f t="shared" si="85"/>
        <v>52</v>
      </c>
      <c r="I135" s="116">
        <f t="shared" si="86"/>
        <v>26966806</v>
      </c>
      <c r="J135" s="116">
        <f t="shared" si="87"/>
        <v>2</v>
      </c>
      <c r="K135" s="117">
        <f t="shared" si="88"/>
        <v>0.93</v>
      </c>
      <c r="L135" s="118">
        <f t="shared" si="141"/>
        <v>1.01</v>
      </c>
      <c r="M135" s="119">
        <f t="shared" si="89"/>
        <v>21166819.673561409</v>
      </c>
      <c r="N135" s="119">
        <f t="shared" si="90"/>
        <v>23858387.72623127</v>
      </c>
      <c r="O135" s="119">
        <f t="shared" si="91"/>
        <v>25329920.875800002</v>
      </c>
      <c r="P135" s="119">
        <f t="shared" si="92"/>
        <v>26892214.970120206</v>
      </c>
      <c r="Q135" s="120">
        <f t="shared" si="93"/>
        <v>25329920.875800002</v>
      </c>
      <c r="R135" s="119">
        <f t="shared" si="93"/>
        <v>26892214.970120206</v>
      </c>
      <c r="S135" s="119">
        <f t="shared" si="94"/>
        <v>28550867.945666909</v>
      </c>
      <c r="T135" s="119"/>
      <c r="U135" s="119">
        <f t="shared" si="95"/>
        <v>1100674623.0251932</v>
      </c>
      <c r="V135" s="119">
        <f t="shared" si="96"/>
        <v>1240636161.7640259</v>
      </c>
      <c r="W135" s="119">
        <f t="shared" si="97"/>
        <v>1317155885.5416002</v>
      </c>
      <c r="X135" s="120">
        <f t="shared" si="98"/>
        <v>1398395178.4462507</v>
      </c>
      <c r="Y135" s="120">
        <f t="shared" si="99"/>
        <v>1317155885.5416002</v>
      </c>
      <c r="Z135" s="119">
        <f t="shared" si="100"/>
        <v>1398395178.4462507</v>
      </c>
      <c r="AA135" s="119">
        <f t="shared" si="101"/>
        <v>1484645133.1746793</v>
      </c>
      <c r="AB135" s="119"/>
      <c r="AC135" s="34" t="str">
        <f t="shared" si="102"/>
        <v>BERTAHAP</v>
      </c>
      <c r="AD135" s="121">
        <f t="shared" si="103"/>
        <v>0</v>
      </c>
      <c r="AE135" s="122">
        <v>2</v>
      </c>
      <c r="AF135" s="123"/>
      <c r="AG135" s="119" t="str">
        <f t="shared" si="139"/>
        <v>KR</v>
      </c>
      <c r="AH135" s="123">
        <f t="shared" si="65"/>
        <v>1210743000</v>
      </c>
      <c r="AI135" s="123">
        <f t="shared" si="65"/>
        <v>1364700000</v>
      </c>
      <c r="AJ135" s="123">
        <f t="shared" si="65"/>
        <v>1448872000</v>
      </c>
      <c r="AK135" s="124">
        <f t="shared" si="64"/>
        <v>1538235000</v>
      </c>
      <c r="AL135" s="124">
        <f t="shared" si="64"/>
        <v>1448872000</v>
      </c>
      <c r="AM135" s="123">
        <f t="shared" si="64"/>
        <v>1538235000</v>
      </c>
      <c r="AN135" s="123">
        <f t="shared" si="64"/>
        <v>1633110000</v>
      </c>
      <c r="AO135" s="54">
        <f t="shared" si="123"/>
        <v>1535805000</v>
      </c>
      <c r="AP135" s="44">
        <f t="shared" si="123"/>
        <v>1630530000</v>
      </c>
      <c r="AQ135" s="61">
        <f t="shared" si="104"/>
        <v>1382224500</v>
      </c>
      <c r="AR135" s="61">
        <f t="shared" si="105"/>
        <v>23037075</v>
      </c>
      <c r="AS135" s="125">
        <f t="shared" si="106"/>
        <v>28841906.25</v>
      </c>
      <c r="AT135" s="126">
        <f t="shared" si="107"/>
        <v>16305300</v>
      </c>
      <c r="AU135" s="5">
        <f t="shared" si="108"/>
        <v>23037075</v>
      </c>
      <c r="AV135" s="5">
        <f t="shared" si="109"/>
        <v>36221800</v>
      </c>
      <c r="AX135" s="1"/>
      <c r="AY135" s="1"/>
      <c r="BT135" s="56">
        <f t="shared" si="110"/>
        <v>-1481825.989699997</v>
      </c>
      <c r="BV135" s="128"/>
      <c r="BW135" s="148"/>
      <c r="BX135" s="129" t="str">
        <f t="shared" si="144"/>
        <v>1BR-20</v>
      </c>
      <c r="BY135" s="130">
        <f t="shared" si="145"/>
        <v>20</v>
      </c>
      <c r="BZ135" s="131">
        <f t="shared" si="146"/>
        <v>60</v>
      </c>
      <c r="CA135" s="131">
        <f t="shared" si="146"/>
        <v>51</v>
      </c>
      <c r="CB135" s="132">
        <f t="shared" si="147"/>
        <v>25831503.467400003</v>
      </c>
      <c r="CC135" s="132">
        <f t="shared" si="148"/>
        <v>1210973000</v>
      </c>
      <c r="CD135" s="132">
        <f t="shared" si="148"/>
        <v>1364960000</v>
      </c>
      <c r="CE135" s="132">
        <f t="shared" si="148"/>
        <v>1449148000</v>
      </c>
      <c r="CF135" s="132">
        <f t="shared" si="148"/>
        <v>1538528000</v>
      </c>
      <c r="CG135" s="132">
        <f t="shared" si="149"/>
        <v>1633421000</v>
      </c>
      <c r="CT135" s="61">
        <f t="shared" si="117"/>
        <v>1467477000</v>
      </c>
      <c r="CU135" s="45">
        <f t="shared" si="118"/>
        <v>16305300</v>
      </c>
      <c r="CX135" s="56">
        <f t="shared" si="119"/>
        <v>1303984800</v>
      </c>
      <c r="CY135" s="45">
        <f t="shared" si="120"/>
        <v>21733080</v>
      </c>
      <c r="CZ135" s="51">
        <f t="shared" si="121"/>
        <v>36221800</v>
      </c>
    </row>
    <row r="136" spans="1:104" x14ac:dyDescent="0.2">
      <c r="A136" s="3">
        <f t="shared" si="122"/>
        <v>97</v>
      </c>
      <c r="B136" s="111">
        <v>4</v>
      </c>
      <c r="C136" s="112" t="s">
        <v>164</v>
      </c>
      <c r="D136" s="113">
        <v>10</v>
      </c>
      <c r="E136" s="114"/>
      <c r="F136" s="42" t="s">
        <v>47</v>
      </c>
      <c r="G136" s="115">
        <f t="shared" si="84"/>
        <v>74</v>
      </c>
      <c r="H136" s="115">
        <f t="shared" si="85"/>
        <v>63</v>
      </c>
      <c r="I136" s="116">
        <f t="shared" si="86"/>
        <v>26966806</v>
      </c>
      <c r="J136" s="116">
        <f t="shared" si="87"/>
        <v>2</v>
      </c>
      <c r="K136" s="117">
        <f t="shared" si="88"/>
        <v>0.93</v>
      </c>
      <c r="L136" s="118">
        <f t="shared" si="141"/>
        <v>1.01</v>
      </c>
      <c r="M136" s="119">
        <f t="shared" si="89"/>
        <v>21166819.673561409</v>
      </c>
      <c r="N136" s="119">
        <f t="shared" si="90"/>
        <v>23858387.72623127</v>
      </c>
      <c r="O136" s="119">
        <f t="shared" si="91"/>
        <v>25329920.875800002</v>
      </c>
      <c r="P136" s="119">
        <f t="shared" si="92"/>
        <v>26892214.970120206</v>
      </c>
      <c r="Q136" s="120">
        <f t="shared" si="93"/>
        <v>25329920.875800002</v>
      </c>
      <c r="R136" s="119">
        <f t="shared" si="93"/>
        <v>26892214.970120206</v>
      </c>
      <c r="S136" s="119">
        <f t="shared" si="94"/>
        <v>28550867.945666909</v>
      </c>
      <c r="T136" s="119"/>
      <c r="U136" s="119">
        <f t="shared" si="95"/>
        <v>1333509639.4343688</v>
      </c>
      <c r="V136" s="119">
        <f t="shared" si="96"/>
        <v>1503078426.7525699</v>
      </c>
      <c r="W136" s="119">
        <f t="shared" si="97"/>
        <v>1595785015.1754003</v>
      </c>
      <c r="X136" s="120">
        <f t="shared" si="98"/>
        <v>1694209543.117573</v>
      </c>
      <c r="Y136" s="120">
        <f t="shared" si="99"/>
        <v>1595785015.1754003</v>
      </c>
      <c r="Z136" s="119">
        <f t="shared" si="100"/>
        <v>1694209543.117573</v>
      </c>
      <c r="AA136" s="119">
        <f t="shared" si="101"/>
        <v>1798704680.5770154</v>
      </c>
      <c r="AB136" s="119"/>
      <c r="AC136" s="34" t="str">
        <f t="shared" si="102"/>
        <v>BERTAHAP</v>
      </c>
      <c r="AD136" s="121">
        <f t="shared" si="103"/>
        <v>0</v>
      </c>
      <c r="AE136" s="122">
        <v>2</v>
      </c>
      <c r="AF136" s="123"/>
      <c r="AG136" s="119" t="str">
        <f t="shared" si="139"/>
        <v>KR</v>
      </c>
      <c r="AH136" s="123">
        <f t="shared" si="65"/>
        <v>1466861000</v>
      </c>
      <c r="AI136" s="123">
        <f t="shared" si="65"/>
        <v>1653387000</v>
      </c>
      <c r="AJ136" s="123">
        <f t="shared" si="65"/>
        <v>1755364000</v>
      </c>
      <c r="AK136" s="124">
        <f t="shared" si="64"/>
        <v>1863631000</v>
      </c>
      <c r="AL136" s="124">
        <f t="shared" si="64"/>
        <v>1755364000</v>
      </c>
      <c r="AM136" s="123">
        <f t="shared" si="64"/>
        <v>1863631000</v>
      </c>
      <c r="AN136" s="123">
        <f t="shared" si="64"/>
        <v>1978576000</v>
      </c>
      <c r="AO136" s="54">
        <f t="shared" si="123"/>
        <v>1860686000</v>
      </c>
      <c r="AP136" s="44">
        <f t="shared" si="123"/>
        <v>1975449000</v>
      </c>
      <c r="AQ136" s="61">
        <f t="shared" si="104"/>
        <v>1674617400</v>
      </c>
      <c r="AR136" s="61">
        <f t="shared" si="105"/>
        <v>27910290</v>
      </c>
      <c r="AS136" s="125">
        <f t="shared" si="106"/>
        <v>34943081.25</v>
      </c>
      <c r="AT136" s="126">
        <f t="shared" si="107"/>
        <v>19754490</v>
      </c>
      <c r="AU136" s="5">
        <f t="shared" si="108"/>
        <v>27910290</v>
      </c>
      <c r="AV136" s="5">
        <f t="shared" si="109"/>
        <v>43884100</v>
      </c>
      <c r="AX136" s="1"/>
      <c r="AY136" s="1"/>
      <c r="BT136" s="56">
        <f t="shared" si="110"/>
        <v>-1481825.989699997</v>
      </c>
      <c r="BV136" s="128">
        <v>26</v>
      </c>
      <c r="BW136" s="129" t="s">
        <v>165</v>
      </c>
      <c r="BX136" s="129" t="str">
        <f>F224</f>
        <v>1BR-6</v>
      </c>
      <c r="BY136" s="130" t="str">
        <f>D224</f>
        <v>06</v>
      </c>
      <c r="BZ136" s="131">
        <f>G224</f>
        <v>78</v>
      </c>
      <c r="CA136" s="131">
        <f>H224</f>
        <v>66</v>
      </c>
      <c r="CB136" s="132">
        <f>O224</f>
        <v>25831503.467400003</v>
      </c>
      <c r="CC136" s="132">
        <f t="shared" ref="CC136:CF137" si="150">AH224</f>
        <v>1567142000</v>
      </c>
      <c r="CD136" s="132">
        <f t="shared" si="150"/>
        <v>1766419000</v>
      </c>
      <c r="CE136" s="132">
        <f t="shared" si="150"/>
        <v>1875368000</v>
      </c>
      <c r="CF136" s="132">
        <f t="shared" si="150"/>
        <v>1991036000</v>
      </c>
      <c r="CG136" s="132">
        <f>AN224</f>
        <v>2113839000</v>
      </c>
      <c r="CH136" s="1">
        <v>8</v>
      </c>
      <c r="CT136" s="61">
        <f t="shared" si="117"/>
        <v>1777904100</v>
      </c>
      <c r="CU136" s="45">
        <f t="shared" si="118"/>
        <v>19754490</v>
      </c>
      <c r="CX136" s="56">
        <f t="shared" si="119"/>
        <v>1579827600</v>
      </c>
      <c r="CY136" s="45">
        <f t="shared" si="120"/>
        <v>26330460</v>
      </c>
      <c r="CZ136" s="51">
        <f t="shared" si="121"/>
        <v>43884100</v>
      </c>
    </row>
    <row r="137" spans="1:104" x14ac:dyDescent="0.2">
      <c r="A137" s="3">
        <f t="shared" si="122"/>
        <v>98</v>
      </c>
      <c r="B137" s="111">
        <v>5</v>
      </c>
      <c r="C137" s="112" t="s">
        <v>164</v>
      </c>
      <c r="D137" s="140">
        <v>12</v>
      </c>
      <c r="E137" s="114"/>
      <c r="F137" s="42" t="s">
        <v>49</v>
      </c>
      <c r="G137" s="115">
        <f t="shared" si="84"/>
        <v>67</v>
      </c>
      <c r="H137" s="115">
        <f t="shared" si="85"/>
        <v>57</v>
      </c>
      <c r="I137" s="116">
        <f t="shared" si="86"/>
        <v>26966806</v>
      </c>
      <c r="J137" s="116">
        <f t="shared" si="87"/>
        <v>2</v>
      </c>
      <c r="K137" s="117">
        <f t="shared" si="88"/>
        <v>0.93</v>
      </c>
      <c r="L137" s="118">
        <f t="shared" si="141"/>
        <v>1.01</v>
      </c>
      <c r="M137" s="119">
        <f t="shared" si="89"/>
        <v>21166819.673561409</v>
      </c>
      <c r="N137" s="119">
        <f t="shared" si="90"/>
        <v>23858387.72623127</v>
      </c>
      <c r="O137" s="119">
        <f t="shared" si="91"/>
        <v>25329920.875800002</v>
      </c>
      <c r="P137" s="119">
        <f t="shared" si="92"/>
        <v>26892214.970120206</v>
      </c>
      <c r="Q137" s="120">
        <f t="shared" si="93"/>
        <v>25329920.875800002</v>
      </c>
      <c r="R137" s="119">
        <f t="shared" si="93"/>
        <v>26892214.970120206</v>
      </c>
      <c r="S137" s="119">
        <f t="shared" si="94"/>
        <v>28550867.945666909</v>
      </c>
      <c r="T137" s="119"/>
      <c r="U137" s="119">
        <f t="shared" si="95"/>
        <v>1206508721.3930004</v>
      </c>
      <c r="V137" s="119">
        <f t="shared" si="96"/>
        <v>1359928100.3951824</v>
      </c>
      <c r="W137" s="119">
        <f t="shared" si="97"/>
        <v>1443805489.9206002</v>
      </c>
      <c r="X137" s="120">
        <f t="shared" si="98"/>
        <v>1532856253.2968519</v>
      </c>
      <c r="Y137" s="120">
        <f t="shared" si="99"/>
        <v>1443805489.9206002</v>
      </c>
      <c r="Z137" s="119">
        <f t="shared" si="100"/>
        <v>1532856253.2968519</v>
      </c>
      <c r="AA137" s="119">
        <f t="shared" si="101"/>
        <v>1627399472.9030137</v>
      </c>
      <c r="AB137" s="119"/>
      <c r="AC137" s="34" t="str">
        <f t="shared" si="102"/>
        <v>BERTAHAP</v>
      </c>
      <c r="AD137" s="121">
        <f t="shared" si="103"/>
        <v>0</v>
      </c>
      <c r="AE137" s="122">
        <v>2</v>
      </c>
      <c r="AF137" s="123"/>
      <c r="AG137" s="119" t="str">
        <f t="shared" si="139"/>
        <v>KR</v>
      </c>
      <c r="AH137" s="123">
        <f t="shared" si="65"/>
        <v>1327160000</v>
      </c>
      <c r="AI137" s="123">
        <f t="shared" si="65"/>
        <v>1495921000</v>
      </c>
      <c r="AJ137" s="123">
        <f t="shared" si="65"/>
        <v>1588187000</v>
      </c>
      <c r="AK137" s="124">
        <f t="shared" si="64"/>
        <v>1686142000</v>
      </c>
      <c r="AL137" s="124">
        <f t="shared" si="64"/>
        <v>1588187000</v>
      </c>
      <c r="AM137" s="123">
        <f t="shared" si="64"/>
        <v>1686142000</v>
      </c>
      <c r="AN137" s="123">
        <f t="shared" si="64"/>
        <v>1790140000</v>
      </c>
      <c r="AO137" s="54">
        <f t="shared" si="123"/>
        <v>1683479000</v>
      </c>
      <c r="AP137" s="44">
        <f t="shared" si="123"/>
        <v>1787311000</v>
      </c>
      <c r="AQ137" s="61">
        <f t="shared" si="104"/>
        <v>1515131100</v>
      </c>
      <c r="AR137" s="61">
        <f t="shared" si="105"/>
        <v>25252185</v>
      </c>
      <c r="AS137" s="125">
        <f t="shared" si="106"/>
        <v>31615162.5</v>
      </c>
      <c r="AT137" s="126">
        <f t="shared" si="107"/>
        <v>17873110</v>
      </c>
      <c r="AU137" s="5">
        <f t="shared" si="108"/>
        <v>25252185</v>
      </c>
      <c r="AV137" s="5">
        <f t="shared" si="109"/>
        <v>39704675</v>
      </c>
      <c r="AX137" s="1"/>
      <c r="AY137" s="1"/>
      <c r="BT137" s="56">
        <f t="shared" si="110"/>
        <v>-1481825.989699997</v>
      </c>
      <c r="BV137" s="128"/>
      <c r="BW137" s="129"/>
      <c r="BX137" s="129" t="str">
        <f>F225</f>
        <v>1BR-8</v>
      </c>
      <c r="BY137" s="130" t="str">
        <f>D225</f>
        <v>08</v>
      </c>
      <c r="BZ137" s="131">
        <f>G225</f>
        <v>60</v>
      </c>
      <c r="CA137" s="131">
        <f>H225</f>
        <v>52</v>
      </c>
      <c r="CB137" s="132">
        <f>O225</f>
        <v>25831503.467400003</v>
      </c>
      <c r="CC137" s="132">
        <f t="shared" si="150"/>
        <v>1234718000</v>
      </c>
      <c r="CD137" s="132">
        <f t="shared" si="150"/>
        <v>1391724000</v>
      </c>
      <c r="CE137" s="132">
        <f t="shared" si="150"/>
        <v>1477562000</v>
      </c>
      <c r="CF137" s="132">
        <f t="shared" si="150"/>
        <v>1568695000</v>
      </c>
      <c r="CG137" s="132">
        <f>AN225</f>
        <v>1665449000</v>
      </c>
      <c r="CT137" s="61">
        <f t="shared" si="117"/>
        <v>1608579900</v>
      </c>
      <c r="CU137" s="45">
        <f t="shared" si="118"/>
        <v>17873110</v>
      </c>
      <c r="CX137" s="56">
        <f t="shared" si="119"/>
        <v>1429368300</v>
      </c>
      <c r="CY137" s="45">
        <f t="shared" si="120"/>
        <v>23822805</v>
      </c>
      <c r="CZ137" s="51">
        <f t="shared" si="121"/>
        <v>39704675</v>
      </c>
    </row>
    <row r="138" spans="1:104" x14ac:dyDescent="0.2">
      <c r="A138" s="3">
        <f t="shared" si="122"/>
        <v>99</v>
      </c>
      <c r="B138" s="111">
        <v>6</v>
      </c>
      <c r="C138" s="112" t="s">
        <v>164</v>
      </c>
      <c r="D138" s="113">
        <v>16</v>
      </c>
      <c r="E138" s="114"/>
      <c r="F138" s="42" t="s">
        <v>51</v>
      </c>
      <c r="G138" s="115">
        <f t="shared" si="84"/>
        <v>71</v>
      </c>
      <c r="H138" s="115">
        <f t="shared" si="85"/>
        <v>63</v>
      </c>
      <c r="I138" s="116">
        <f t="shared" si="86"/>
        <v>26966806</v>
      </c>
      <c r="J138" s="116">
        <f t="shared" si="87"/>
        <v>2</v>
      </c>
      <c r="K138" s="117">
        <f t="shared" si="88"/>
        <v>0.93</v>
      </c>
      <c r="L138" s="118">
        <f t="shared" si="141"/>
        <v>1.01</v>
      </c>
      <c r="M138" s="119">
        <f t="shared" si="89"/>
        <v>21166819.673561409</v>
      </c>
      <c r="N138" s="119">
        <f t="shared" si="90"/>
        <v>23858387.72623127</v>
      </c>
      <c r="O138" s="119">
        <f t="shared" si="91"/>
        <v>25329920.875800002</v>
      </c>
      <c r="P138" s="119">
        <f t="shared" si="92"/>
        <v>26892214.970120206</v>
      </c>
      <c r="Q138" s="120">
        <f t="shared" si="93"/>
        <v>25329920.875800002</v>
      </c>
      <c r="R138" s="119">
        <f t="shared" si="93"/>
        <v>26892214.970120206</v>
      </c>
      <c r="S138" s="119">
        <f t="shared" si="94"/>
        <v>28550867.945666909</v>
      </c>
      <c r="T138" s="119"/>
      <c r="U138" s="119">
        <f t="shared" si="95"/>
        <v>1333509639.4343688</v>
      </c>
      <c r="V138" s="119">
        <f t="shared" si="96"/>
        <v>1503078426.7525699</v>
      </c>
      <c r="W138" s="119">
        <f t="shared" si="97"/>
        <v>1595785015.1754003</v>
      </c>
      <c r="X138" s="120">
        <f t="shared" si="98"/>
        <v>1694209543.117573</v>
      </c>
      <c r="Y138" s="120">
        <f t="shared" si="99"/>
        <v>1595785015.1754003</v>
      </c>
      <c r="Z138" s="119">
        <f t="shared" si="100"/>
        <v>1694209543.117573</v>
      </c>
      <c r="AA138" s="119">
        <f t="shared" si="101"/>
        <v>1798704680.5770154</v>
      </c>
      <c r="AB138" s="119"/>
      <c r="AC138" s="34" t="str">
        <f t="shared" si="102"/>
        <v>BERTAHAP</v>
      </c>
      <c r="AD138" s="121">
        <f t="shared" si="103"/>
        <v>0</v>
      </c>
      <c r="AE138" s="122">
        <v>2</v>
      </c>
      <c r="AF138" s="123"/>
      <c r="AG138" s="119" t="e">
        <f>IF(AF138&gt;#REF!,"LB","KR")</f>
        <v>#REF!</v>
      </c>
      <c r="AH138" s="123">
        <f t="shared" si="65"/>
        <v>1466861000</v>
      </c>
      <c r="AI138" s="123">
        <f t="shared" si="65"/>
        <v>1653387000</v>
      </c>
      <c r="AJ138" s="123">
        <f t="shared" si="65"/>
        <v>1755364000</v>
      </c>
      <c r="AK138" s="124">
        <f t="shared" si="64"/>
        <v>1863631000</v>
      </c>
      <c r="AL138" s="124">
        <f t="shared" si="64"/>
        <v>1755364000</v>
      </c>
      <c r="AM138" s="123">
        <f t="shared" si="64"/>
        <v>1863631000</v>
      </c>
      <c r="AN138" s="123">
        <f t="shared" si="64"/>
        <v>1978576000</v>
      </c>
      <c r="AO138" s="54">
        <f t="shared" si="123"/>
        <v>1860686000</v>
      </c>
      <c r="AP138" s="44">
        <f t="shared" si="123"/>
        <v>1975449000</v>
      </c>
      <c r="AQ138" s="61">
        <f t="shared" si="104"/>
        <v>1674617400</v>
      </c>
      <c r="AR138" s="61">
        <f t="shared" si="105"/>
        <v>27910290</v>
      </c>
      <c r="AS138" s="125">
        <f t="shared" si="106"/>
        <v>34943081.25</v>
      </c>
      <c r="AT138" s="126">
        <f t="shared" si="107"/>
        <v>19754490</v>
      </c>
      <c r="AU138" s="5">
        <f t="shared" si="108"/>
        <v>27910290</v>
      </c>
      <c r="AV138" s="5">
        <f t="shared" si="109"/>
        <v>43884100</v>
      </c>
      <c r="AX138" s="1"/>
      <c r="AY138" s="1"/>
      <c r="BT138" s="56">
        <f t="shared" si="110"/>
        <v>-1481825.989699997</v>
      </c>
      <c r="BV138" s="128"/>
      <c r="BW138" s="129"/>
      <c r="BX138" s="129" t="str">
        <f>F228</f>
        <v>2BR-18</v>
      </c>
      <c r="BY138" s="130">
        <f>D228</f>
        <v>18</v>
      </c>
      <c r="BZ138" s="131">
        <f>G228</f>
        <v>97</v>
      </c>
      <c r="CA138" s="131">
        <f>H228</f>
        <v>85</v>
      </c>
      <c r="CB138" s="132">
        <f>O228</f>
        <v>25831503.467400003</v>
      </c>
      <c r="CC138" s="132">
        <f t="shared" ref="CC138:CF139" si="151">AH228</f>
        <v>2018288000</v>
      </c>
      <c r="CD138" s="132">
        <f t="shared" si="151"/>
        <v>2274933000</v>
      </c>
      <c r="CE138" s="132">
        <f t="shared" si="151"/>
        <v>2415246000</v>
      </c>
      <c r="CF138" s="132">
        <f t="shared" si="151"/>
        <v>2564213000</v>
      </c>
      <c r="CG138" s="132">
        <f>AN228</f>
        <v>2722368000</v>
      </c>
      <c r="CT138" s="61">
        <f t="shared" si="117"/>
        <v>1777904100</v>
      </c>
      <c r="CU138" s="45">
        <f t="shared" si="118"/>
        <v>19754490</v>
      </c>
      <c r="CX138" s="56">
        <f t="shared" si="119"/>
        <v>1579827600</v>
      </c>
      <c r="CY138" s="45">
        <f t="shared" si="120"/>
        <v>26330460</v>
      </c>
      <c r="CZ138" s="51">
        <f t="shared" si="121"/>
        <v>43884100</v>
      </c>
    </row>
    <row r="139" spans="1:104" x14ac:dyDescent="0.2">
      <c r="A139" s="3">
        <f t="shared" si="122"/>
        <v>100</v>
      </c>
      <c r="B139" s="111">
        <v>7</v>
      </c>
      <c r="C139" s="112" t="s">
        <v>164</v>
      </c>
      <c r="D139" s="140">
        <v>18</v>
      </c>
      <c r="E139" s="114"/>
      <c r="F139" s="42" t="s">
        <v>53</v>
      </c>
      <c r="G139" s="115">
        <f t="shared" si="84"/>
        <v>97</v>
      </c>
      <c r="H139" s="115">
        <f t="shared" si="85"/>
        <v>85</v>
      </c>
      <c r="I139" s="116">
        <f t="shared" si="86"/>
        <v>26966806</v>
      </c>
      <c r="J139" s="116">
        <f t="shared" si="87"/>
        <v>2</v>
      </c>
      <c r="K139" s="117">
        <f t="shared" si="88"/>
        <v>0.93</v>
      </c>
      <c r="L139" s="118">
        <f t="shared" si="141"/>
        <v>1.01</v>
      </c>
      <c r="M139" s="119">
        <f t="shared" si="89"/>
        <v>21166819.673561409</v>
      </c>
      <c r="N139" s="119">
        <f t="shared" si="90"/>
        <v>23858387.72623127</v>
      </c>
      <c r="O139" s="119">
        <f t="shared" si="91"/>
        <v>25329920.875800002</v>
      </c>
      <c r="P139" s="119">
        <f t="shared" si="92"/>
        <v>26892214.970120206</v>
      </c>
      <c r="Q139" s="120">
        <f t="shared" si="93"/>
        <v>25329920.875800002</v>
      </c>
      <c r="R139" s="119">
        <f t="shared" si="93"/>
        <v>26892214.970120206</v>
      </c>
      <c r="S139" s="119">
        <f t="shared" si="94"/>
        <v>28550867.945666909</v>
      </c>
      <c r="T139" s="119"/>
      <c r="U139" s="119">
        <f t="shared" si="95"/>
        <v>1799179672.2527199</v>
      </c>
      <c r="V139" s="119">
        <f t="shared" si="96"/>
        <v>2027962956.7296579</v>
      </c>
      <c r="W139" s="119">
        <f t="shared" si="97"/>
        <v>2153043274.4430003</v>
      </c>
      <c r="X139" s="120">
        <f t="shared" si="98"/>
        <v>2285838272.4602175</v>
      </c>
      <c r="Y139" s="120">
        <f t="shared" si="99"/>
        <v>2153043274.4430003</v>
      </c>
      <c r="Z139" s="119">
        <f t="shared" si="100"/>
        <v>2285838272.4602175</v>
      </c>
      <c r="AA139" s="119">
        <f t="shared" si="101"/>
        <v>2426823775.3816872</v>
      </c>
      <c r="AB139" s="119"/>
      <c r="AC139" s="34" t="str">
        <f t="shared" si="102"/>
        <v>BERTAHAP</v>
      </c>
      <c r="AD139" s="121">
        <f t="shared" si="103"/>
        <v>0</v>
      </c>
      <c r="AE139" s="122">
        <v>2</v>
      </c>
      <c r="AF139" s="123"/>
      <c r="AG139" s="119" t="str">
        <f>IF(AF139&gt;$AZ$42,"LB","KR")</f>
        <v>KR</v>
      </c>
      <c r="AH139" s="123">
        <f t="shared" si="65"/>
        <v>1979098000</v>
      </c>
      <c r="AI139" s="123">
        <f t="shared" si="65"/>
        <v>2230760000</v>
      </c>
      <c r="AJ139" s="123">
        <f t="shared" si="65"/>
        <v>2368348000</v>
      </c>
      <c r="AK139" s="124">
        <f t="shared" si="64"/>
        <v>2514423000</v>
      </c>
      <c r="AL139" s="124">
        <f t="shared" si="64"/>
        <v>2368348000</v>
      </c>
      <c r="AM139" s="123">
        <f t="shared" si="64"/>
        <v>2514423000</v>
      </c>
      <c r="AN139" s="123">
        <f t="shared" ref="AN139:AN202" si="152">ROUNDUP((AA139*(1+$J$5)),-3)</f>
        <v>2669507000</v>
      </c>
      <c r="AO139" s="54">
        <f t="shared" si="123"/>
        <v>2510449000</v>
      </c>
      <c r="AP139" s="44">
        <f t="shared" si="123"/>
        <v>2665289000</v>
      </c>
      <c r="AQ139" s="61">
        <f t="shared" si="104"/>
        <v>2259404100</v>
      </c>
      <c r="AR139" s="61">
        <f t="shared" si="105"/>
        <v>37656735</v>
      </c>
      <c r="AS139" s="125">
        <f t="shared" si="106"/>
        <v>47145431.25</v>
      </c>
      <c r="AT139" s="126">
        <f t="shared" si="107"/>
        <v>26652890</v>
      </c>
      <c r="AU139" s="5">
        <f t="shared" si="108"/>
        <v>37656735</v>
      </c>
      <c r="AV139" s="5">
        <f t="shared" si="109"/>
        <v>59208700</v>
      </c>
      <c r="AX139" s="1"/>
      <c r="AY139" s="1"/>
      <c r="BT139" s="56">
        <f t="shared" si="110"/>
        <v>-1481825.989699997</v>
      </c>
      <c r="BV139" s="128"/>
      <c r="BW139" s="148"/>
      <c r="BX139" s="129" t="str">
        <f>F229</f>
        <v>1BR-20</v>
      </c>
      <c r="BY139" s="130">
        <f>D229</f>
        <v>20</v>
      </c>
      <c r="BZ139" s="131">
        <f>G229</f>
        <v>60</v>
      </c>
      <c r="CA139" s="131">
        <f>H229</f>
        <v>51</v>
      </c>
      <c r="CB139" s="132">
        <f>O229</f>
        <v>25831503.467400003</v>
      </c>
      <c r="CC139" s="132">
        <f t="shared" si="151"/>
        <v>1210973000</v>
      </c>
      <c r="CD139" s="132">
        <f t="shared" si="151"/>
        <v>1364960000</v>
      </c>
      <c r="CE139" s="132">
        <f t="shared" si="151"/>
        <v>1449148000</v>
      </c>
      <c r="CF139" s="132">
        <f t="shared" si="151"/>
        <v>1538528000</v>
      </c>
      <c r="CG139" s="132">
        <f>AN229</f>
        <v>1633421000</v>
      </c>
      <c r="CT139" s="61">
        <f t="shared" si="117"/>
        <v>2398760100</v>
      </c>
      <c r="CU139" s="45">
        <f t="shared" si="118"/>
        <v>26652890</v>
      </c>
      <c r="CX139" s="56">
        <f t="shared" si="119"/>
        <v>2131513200</v>
      </c>
      <c r="CY139" s="45">
        <f t="shared" si="120"/>
        <v>35525220</v>
      </c>
      <c r="CZ139" s="51">
        <f t="shared" si="121"/>
        <v>59208700</v>
      </c>
    </row>
    <row r="140" spans="1:104" x14ac:dyDescent="0.2">
      <c r="A140" s="3">
        <f t="shared" si="122"/>
        <v>101</v>
      </c>
      <c r="B140" s="111">
        <v>8</v>
      </c>
      <c r="C140" s="112" t="s">
        <v>164</v>
      </c>
      <c r="D140" s="140">
        <v>20</v>
      </c>
      <c r="E140" s="114"/>
      <c r="F140" s="42" t="s">
        <v>69</v>
      </c>
      <c r="G140" s="115">
        <f t="shared" si="84"/>
        <v>60</v>
      </c>
      <c r="H140" s="115">
        <f t="shared" si="85"/>
        <v>51</v>
      </c>
      <c r="I140" s="116">
        <f t="shared" si="86"/>
        <v>26966806</v>
      </c>
      <c r="J140" s="116">
        <f t="shared" si="87"/>
        <v>2</v>
      </c>
      <c r="K140" s="117">
        <f t="shared" si="88"/>
        <v>0.93</v>
      </c>
      <c r="L140" s="118">
        <f t="shared" si="141"/>
        <v>1.01</v>
      </c>
      <c r="M140" s="119">
        <f t="shared" si="89"/>
        <v>21166819.673561409</v>
      </c>
      <c r="N140" s="119">
        <f t="shared" si="90"/>
        <v>23858387.72623127</v>
      </c>
      <c r="O140" s="119">
        <f t="shared" si="91"/>
        <v>25329920.875800002</v>
      </c>
      <c r="P140" s="119">
        <f t="shared" si="92"/>
        <v>26892214.970120206</v>
      </c>
      <c r="Q140" s="120">
        <f t="shared" si="93"/>
        <v>25329920.875800002</v>
      </c>
      <c r="R140" s="119">
        <f t="shared" si="93"/>
        <v>26892214.970120206</v>
      </c>
      <c r="S140" s="119">
        <f t="shared" si="94"/>
        <v>28550867.945666909</v>
      </c>
      <c r="T140" s="119"/>
      <c r="U140" s="119">
        <f t="shared" si="95"/>
        <v>1079507803.3516319</v>
      </c>
      <c r="V140" s="119">
        <f t="shared" si="96"/>
        <v>1216777774.0377948</v>
      </c>
      <c r="W140" s="119">
        <f t="shared" si="97"/>
        <v>1291825964.6658001</v>
      </c>
      <c r="X140" s="120">
        <f t="shared" si="98"/>
        <v>1371502963.4761305</v>
      </c>
      <c r="Y140" s="120">
        <f t="shared" si="99"/>
        <v>1291825964.6658001</v>
      </c>
      <c r="Z140" s="119">
        <f t="shared" si="100"/>
        <v>1371502963.4761305</v>
      </c>
      <c r="AA140" s="119">
        <f t="shared" si="101"/>
        <v>1456094265.2290125</v>
      </c>
      <c r="AB140" s="119"/>
      <c r="AC140" s="34" t="str">
        <f t="shared" si="102"/>
        <v>BERTAHAP</v>
      </c>
      <c r="AD140" s="121">
        <f t="shared" si="103"/>
        <v>0</v>
      </c>
      <c r="AE140" s="122">
        <v>2</v>
      </c>
      <c r="AF140" s="123"/>
      <c r="AG140" s="119" t="str">
        <f>IF(AF140&gt;$AZ$42,"LB","KR")</f>
        <v>KR</v>
      </c>
      <c r="AH140" s="123">
        <f t="shared" si="65"/>
        <v>1187459000</v>
      </c>
      <c r="AI140" s="123">
        <f t="shared" si="65"/>
        <v>1338456000</v>
      </c>
      <c r="AJ140" s="123">
        <f t="shared" si="65"/>
        <v>1421009000</v>
      </c>
      <c r="AK140" s="124">
        <f t="shared" si="65"/>
        <v>1508654000</v>
      </c>
      <c r="AL140" s="124">
        <f t="shared" si="65"/>
        <v>1421009000</v>
      </c>
      <c r="AM140" s="123">
        <f t="shared" si="65"/>
        <v>1508654000</v>
      </c>
      <c r="AN140" s="123">
        <f t="shared" si="152"/>
        <v>1601704000</v>
      </c>
      <c r="AO140" s="54">
        <f t="shared" si="123"/>
        <v>1506270000</v>
      </c>
      <c r="AP140" s="44">
        <f t="shared" si="123"/>
        <v>1599174000</v>
      </c>
      <c r="AQ140" s="61">
        <f t="shared" si="104"/>
        <v>1355643000</v>
      </c>
      <c r="AR140" s="61">
        <f t="shared" si="105"/>
        <v>22594050</v>
      </c>
      <c r="AS140" s="125">
        <f t="shared" si="106"/>
        <v>28287262.5</v>
      </c>
      <c r="AT140" s="126">
        <f t="shared" si="107"/>
        <v>15991740</v>
      </c>
      <c r="AU140" s="5">
        <f t="shared" si="108"/>
        <v>22594050</v>
      </c>
      <c r="AV140" s="5">
        <f t="shared" si="109"/>
        <v>35525225</v>
      </c>
      <c r="AX140" s="1"/>
      <c r="AY140" s="1"/>
      <c r="BT140" s="56">
        <f t="shared" si="110"/>
        <v>-1481825.989699997</v>
      </c>
      <c r="BV140" s="128">
        <v>27</v>
      </c>
      <c r="BW140" s="129" t="s">
        <v>166</v>
      </c>
      <c r="BX140" s="129" t="str">
        <f>F116</f>
        <v>2BR-2</v>
      </c>
      <c r="BY140" s="130" t="str">
        <f>D116</f>
        <v>02</v>
      </c>
      <c r="BZ140" s="131">
        <f>G116</f>
        <v>113</v>
      </c>
      <c r="CA140" s="131">
        <f>H116</f>
        <v>101</v>
      </c>
      <c r="CB140" s="132">
        <f>O116</f>
        <v>26130835.013999999</v>
      </c>
      <c r="CC140" s="132">
        <f>AH116</f>
        <v>2425991000</v>
      </c>
      <c r="CD140" s="132">
        <f>AI116</f>
        <v>2734480000</v>
      </c>
      <c r="CE140" s="132">
        <f>AJ116</f>
        <v>2903136000</v>
      </c>
      <c r="CF140" s="132">
        <f>AK116</f>
        <v>3082195000</v>
      </c>
      <c r="CG140" s="132">
        <f>AN116</f>
        <v>3272298000</v>
      </c>
      <c r="CH140" s="1">
        <v>5</v>
      </c>
      <c r="CT140" s="61">
        <f t="shared" si="117"/>
        <v>1439256600</v>
      </c>
      <c r="CU140" s="45">
        <f t="shared" si="118"/>
        <v>15991740</v>
      </c>
      <c r="CX140" s="56">
        <f t="shared" si="119"/>
        <v>1278908100</v>
      </c>
      <c r="CY140" s="45">
        <f t="shared" si="120"/>
        <v>21315135</v>
      </c>
      <c r="CZ140" s="51">
        <f t="shared" si="121"/>
        <v>35525225</v>
      </c>
    </row>
    <row r="141" spans="1:104" x14ac:dyDescent="0.2">
      <c r="A141" s="3">
        <f t="shared" si="122"/>
        <v>102</v>
      </c>
      <c r="B141" s="111">
        <v>9</v>
      </c>
      <c r="C141" s="112" t="s">
        <v>164</v>
      </c>
      <c r="D141" s="140">
        <v>22</v>
      </c>
      <c r="E141" s="114"/>
      <c r="F141" s="42" t="s">
        <v>88</v>
      </c>
      <c r="G141" s="115">
        <f t="shared" si="84"/>
        <v>81</v>
      </c>
      <c r="H141" s="115">
        <f t="shared" si="85"/>
        <v>70</v>
      </c>
      <c r="I141" s="116">
        <f t="shared" si="86"/>
        <v>26966806</v>
      </c>
      <c r="J141" s="116">
        <f t="shared" si="87"/>
        <v>4</v>
      </c>
      <c r="K141" s="117">
        <f t="shared" si="88"/>
        <v>0.97</v>
      </c>
      <c r="L141" s="118">
        <f t="shared" si="141"/>
        <v>1.01</v>
      </c>
      <c r="M141" s="119">
        <f t="shared" si="89"/>
        <v>22077220.519736089</v>
      </c>
      <c r="N141" s="119">
        <f t="shared" si="90"/>
        <v>24884554.94026272</v>
      </c>
      <c r="O141" s="119">
        <f t="shared" si="91"/>
        <v>26419379.838199999</v>
      </c>
      <c r="P141" s="119">
        <f t="shared" si="92"/>
        <v>28048869.3774372</v>
      </c>
      <c r="Q141" s="120">
        <f t="shared" si="93"/>
        <v>26419379.838199999</v>
      </c>
      <c r="R141" s="119">
        <f t="shared" si="93"/>
        <v>28048869.3774372</v>
      </c>
      <c r="S141" s="119">
        <f t="shared" si="94"/>
        <v>29778862.265910644</v>
      </c>
      <c r="T141" s="119"/>
      <c r="U141" s="119">
        <f t="shared" si="95"/>
        <v>1545405436.3815262</v>
      </c>
      <c r="V141" s="119">
        <f t="shared" si="96"/>
        <v>1741918845.8183904</v>
      </c>
      <c r="W141" s="119">
        <f t="shared" si="97"/>
        <v>1849356588.674</v>
      </c>
      <c r="X141" s="120">
        <f t="shared" si="98"/>
        <v>1963420856.420604</v>
      </c>
      <c r="Y141" s="120">
        <f t="shared" si="99"/>
        <v>1849356588.674</v>
      </c>
      <c r="Z141" s="119">
        <f t="shared" si="100"/>
        <v>1963420856.420604</v>
      </c>
      <c r="AA141" s="119">
        <f t="shared" si="101"/>
        <v>2084520358.613745</v>
      </c>
      <c r="AB141" s="119"/>
      <c r="AC141" s="34" t="str">
        <f t="shared" si="102"/>
        <v>BERTAHAP</v>
      </c>
      <c r="AD141" s="121">
        <f t="shared" si="103"/>
        <v>0</v>
      </c>
      <c r="AE141" s="122">
        <v>2</v>
      </c>
      <c r="AF141" s="123"/>
      <c r="AG141" s="119" t="str">
        <f>IF(AF141&gt;$AZ$42,"LB","KR")</f>
        <v>KR</v>
      </c>
      <c r="AH141" s="123">
        <f t="shared" ref="AH141:AM183" si="153">ROUNDUP((U141*(1+$J$5)),-3)</f>
        <v>1699946000</v>
      </c>
      <c r="AI141" s="123">
        <f t="shared" si="153"/>
        <v>1916111000</v>
      </c>
      <c r="AJ141" s="123">
        <f t="shared" si="153"/>
        <v>2034293000</v>
      </c>
      <c r="AK141" s="124">
        <f t="shared" si="153"/>
        <v>2159763000</v>
      </c>
      <c r="AL141" s="124">
        <f t="shared" si="153"/>
        <v>2034293000</v>
      </c>
      <c r="AM141" s="123">
        <f t="shared" si="153"/>
        <v>2159763000</v>
      </c>
      <c r="AN141" s="123">
        <f t="shared" si="152"/>
        <v>2292973000</v>
      </c>
      <c r="AO141" s="54">
        <f t="shared" si="123"/>
        <v>2156351000</v>
      </c>
      <c r="AP141" s="44">
        <f t="shared" si="123"/>
        <v>2289349000</v>
      </c>
      <c r="AQ141" s="61">
        <f t="shared" si="104"/>
        <v>1940715900</v>
      </c>
      <c r="AR141" s="61">
        <f t="shared" si="105"/>
        <v>32345265</v>
      </c>
      <c r="AS141" s="125">
        <f t="shared" si="106"/>
        <v>40495556.25</v>
      </c>
      <c r="AT141" s="126">
        <f t="shared" si="107"/>
        <v>22893490</v>
      </c>
      <c r="AU141" s="5">
        <f t="shared" si="108"/>
        <v>32345265</v>
      </c>
      <c r="AV141" s="5">
        <f t="shared" si="109"/>
        <v>50857325</v>
      </c>
      <c r="AX141" s="1"/>
      <c r="AY141" s="1"/>
      <c r="BT141" s="56">
        <f t="shared" si="110"/>
        <v>-392367.02730000019</v>
      </c>
      <c r="BV141" s="128">
        <v>28</v>
      </c>
      <c r="BW141" s="129" t="s">
        <v>167</v>
      </c>
      <c r="BX141" s="129" t="str">
        <f>F123</f>
        <v>2BR-22</v>
      </c>
      <c r="BY141" s="130">
        <f>D123</f>
        <v>22</v>
      </c>
      <c r="BZ141" s="131">
        <f>G123</f>
        <v>81</v>
      </c>
      <c r="CA141" s="131">
        <f>H123</f>
        <v>70</v>
      </c>
      <c r="CB141" s="132">
        <f>O123</f>
        <v>26680957.856400002</v>
      </c>
      <c r="CC141" s="132">
        <f>AH123</f>
        <v>1716778000</v>
      </c>
      <c r="CD141" s="132">
        <f>AI123</f>
        <v>1935083000</v>
      </c>
      <c r="CE141" s="132">
        <f>AJ123</f>
        <v>2054434000</v>
      </c>
      <c r="CF141" s="132">
        <f>AK123</f>
        <v>2181147000</v>
      </c>
      <c r="CG141" s="132">
        <f>AN123</f>
        <v>2315676000</v>
      </c>
      <c r="CH141" s="1">
        <v>5</v>
      </c>
      <c r="CT141" s="61">
        <f t="shared" si="117"/>
        <v>2060414100</v>
      </c>
      <c r="CU141" s="45">
        <f t="shared" si="118"/>
        <v>22893490</v>
      </c>
      <c r="CX141" s="56">
        <f t="shared" si="119"/>
        <v>1830863700</v>
      </c>
      <c r="CY141" s="45">
        <f t="shared" si="120"/>
        <v>30514395</v>
      </c>
      <c r="CZ141" s="51">
        <f t="shared" si="121"/>
        <v>50857325</v>
      </c>
    </row>
    <row r="142" spans="1:104" x14ac:dyDescent="0.2">
      <c r="A142" s="3">
        <f t="shared" si="122"/>
        <v>103</v>
      </c>
      <c r="B142" s="111">
        <v>1</v>
      </c>
      <c r="C142" s="112" t="s">
        <v>168</v>
      </c>
      <c r="D142" s="113" t="s">
        <v>23</v>
      </c>
      <c r="E142" s="114"/>
      <c r="F142" s="42" t="s">
        <v>38</v>
      </c>
      <c r="G142" s="115">
        <f t="shared" si="84"/>
        <v>113</v>
      </c>
      <c r="H142" s="115">
        <f t="shared" si="85"/>
        <v>101</v>
      </c>
      <c r="I142" s="116">
        <f t="shared" si="86"/>
        <v>26966806</v>
      </c>
      <c r="J142" s="116">
        <f t="shared" si="87"/>
        <v>6</v>
      </c>
      <c r="K142" s="117">
        <f t="shared" si="88"/>
        <v>0.95</v>
      </c>
      <c r="L142" s="155">
        <f t="shared" ref="L142:L148" si="154">SUMIF($AN$4:$AN$22,D142,$BI$4:$BI$22)</f>
        <v>1.02</v>
      </c>
      <c r="M142" s="119">
        <f t="shared" si="89"/>
        <v>21836099.50354626</v>
      </c>
      <c r="N142" s="119">
        <f t="shared" si="90"/>
        <v>24612773.029615775</v>
      </c>
      <c r="O142" s="119">
        <f t="shared" si="91"/>
        <v>26130835.013999999</v>
      </c>
      <c r="P142" s="119">
        <f t="shared" si="92"/>
        <v>27742527.739855718</v>
      </c>
      <c r="Q142" s="120">
        <f t="shared" si="93"/>
        <v>26130835.013999999</v>
      </c>
      <c r="R142" s="119">
        <f t="shared" si="93"/>
        <v>27742527.739855718</v>
      </c>
      <c r="S142" s="119">
        <f t="shared" si="94"/>
        <v>29453626.146440148</v>
      </c>
      <c r="T142" s="119"/>
      <c r="U142" s="119">
        <f t="shared" si="95"/>
        <v>2205446049.8581724</v>
      </c>
      <c r="V142" s="119">
        <f t="shared" si="96"/>
        <v>2485890075.9911933</v>
      </c>
      <c r="W142" s="119">
        <f t="shared" si="97"/>
        <v>2639214336.414</v>
      </c>
      <c r="X142" s="120">
        <f t="shared" si="98"/>
        <v>2801995301.7254276</v>
      </c>
      <c r="Y142" s="120">
        <f t="shared" si="99"/>
        <v>2639214336.414</v>
      </c>
      <c r="Z142" s="119">
        <f t="shared" si="100"/>
        <v>2801995301.7254276</v>
      </c>
      <c r="AA142" s="119">
        <f t="shared" si="101"/>
        <v>2974816240.7904549</v>
      </c>
      <c r="AB142" s="119"/>
      <c r="AC142" s="34" t="str">
        <f t="shared" si="102"/>
        <v>BERTAHAP</v>
      </c>
      <c r="AD142" s="121">
        <f t="shared" si="103"/>
        <v>0</v>
      </c>
      <c r="AE142" s="122">
        <v>2</v>
      </c>
      <c r="AF142" s="123"/>
      <c r="AG142" s="119" t="str">
        <f>IF(AF142&gt;$AZ$42,"LB","KR")</f>
        <v>KR</v>
      </c>
      <c r="AH142" s="123">
        <f t="shared" si="153"/>
        <v>2425991000</v>
      </c>
      <c r="AI142" s="123">
        <f t="shared" si="153"/>
        <v>2734480000</v>
      </c>
      <c r="AJ142" s="123">
        <f t="shared" si="153"/>
        <v>2903136000</v>
      </c>
      <c r="AK142" s="124">
        <f t="shared" si="153"/>
        <v>3082195000</v>
      </c>
      <c r="AL142" s="124">
        <f t="shared" si="153"/>
        <v>2903136000</v>
      </c>
      <c r="AM142" s="123">
        <f t="shared" si="153"/>
        <v>3082195000</v>
      </c>
      <c r="AN142" s="123">
        <f t="shared" si="152"/>
        <v>3272298000</v>
      </c>
      <c r="AO142" s="54">
        <f t="shared" si="123"/>
        <v>3077325000</v>
      </c>
      <c r="AP142" s="44">
        <f t="shared" si="123"/>
        <v>3267127000</v>
      </c>
      <c r="AQ142" s="61">
        <f t="shared" si="104"/>
        <v>2769592500</v>
      </c>
      <c r="AR142" s="61">
        <f t="shared" si="105"/>
        <v>46159875</v>
      </c>
      <c r="AS142" s="125">
        <f t="shared" si="106"/>
        <v>57791156.25</v>
      </c>
      <c r="AT142" s="126">
        <f t="shared" si="107"/>
        <v>32671270</v>
      </c>
      <c r="AU142" s="5">
        <f t="shared" si="108"/>
        <v>46159875</v>
      </c>
      <c r="AV142" s="5">
        <f t="shared" si="109"/>
        <v>72578400</v>
      </c>
      <c r="AX142" s="1"/>
      <c r="AY142" s="1"/>
      <c r="BT142" s="56">
        <f t="shared" si="110"/>
        <v>-680911.8515000008</v>
      </c>
      <c r="BV142" s="128">
        <v>29</v>
      </c>
      <c r="BW142" s="129" t="s">
        <v>147</v>
      </c>
      <c r="BX142" s="129" t="str">
        <f>F126</f>
        <v>1BR-8</v>
      </c>
      <c r="BY142" s="130" t="str">
        <f>D126</f>
        <v>08</v>
      </c>
      <c r="BZ142" s="131">
        <f>G126</f>
        <v>60</v>
      </c>
      <c r="CA142" s="131">
        <f>H126</f>
        <v>52</v>
      </c>
      <c r="CB142" s="132">
        <f>O126</f>
        <v>25329920.875800002</v>
      </c>
      <c r="CC142" s="132">
        <f>AH126</f>
        <v>1210743000</v>
      </c>
      <c r="CD142" s="132">
        <f>AI126</f>
        <v>1364700000</v>
      </c>
      <c r="CE142" s="132">
        <f>AJ126</f>
        <v>1448872000</v>
      </c>
      <c r="CF142" s="132">
        <f>AK126</f>
        <v>1538235000</v>
      </c>
      <c r="CG142" s="132">
        <f>AN126</f>
        <v>1633110000</v>
      </c>
      <c r="CH142" s="1">
        <v>2</v>
      </c>
      <c r="CT142" s="61">
        <f t="shared" si="117"/>
        <v>2940414300</v>
      </c>
      <c r="CU142" s="45">
        <f t="shared" si="118"/>
        <v>32671270</v>
      </c>
      <c r="CX142" s="56">
        <f t="shared" si="119"/>
        <v>2612822400</v>
      </c>
      <c r="CY142" s="45">
        <f t="shared" si="120"/>
        <v>43547040</v>
      </c>
      <c r="CZ142" s="51">
        <f t="shared" si="121"/>
        <v>72578400</v>
      </c>
    </row>
    <row r="143" spans="1:104" x14ac:dyDescent="0.2">
      <c r="A143" s="3">
        <f t="shared" si="122"/>
        <v>104</v>
      </c>
      <c r="B143" s="111">
        <v>2</v>
      </c>
      <c r="C143" s="112" t="s">
        <v>168</v>
      </c>
      <c r="D143" s="113" t="s">
        <v>34</v>
      </c>
      <c r="E143" s="114"/>
      <c r="F143" s="42" t="s">
        <v>41</v>
      </c>
      <c r="G143" s="115">
        <f t="shared" si="84"/>
        <v>78</v>
      </c>
      <c r="H143" s="115">
        <f t="shared" si="85"/>
        <v>66</v>
      </c>
      <c r="I143" s="116">
        <f t="shared" si="86"/>
        <v>26966806</v>
      </c>
      <c r="J143" s="116">
        <f t="shared" si="87"/>
        <v>2</v>
      </c>
      <c r="K143" s="117">
        <f t="shared" si="88"/>
        <v>0.93</v>
      </c>
      <c r="L143" s="155">
        <f t="shared" si="154"/>
        <v>1.02</v>
      </c>
      <c r="M143" s="119">
        <f t="shared" si="89"/>
        <v>21376392.145576868</v>
      </c>
      <c r="N143" s="119">
        <f t="shared" si="90"/>
        <v>24094609.386887025</v>
      </c>
      <c r="O143" s="119">
        <f t="shared" si="91"/>
        <v>25580712.171600003</v>
      </c>
      <c r="P143" s="119">
        <f t="shared" si="92"/>
        <v>27158474.52427981</v>
      </c>
      <c r="Q143" s="120">
        <f t="shared" si="93"/>
        <v>25580712.171600003</v>
      </c>
      <c r="R143" s="119">
        <f t="shared" si="93"/>
        <v>27158474.52427981</v>
      </c>
      <c r="S143" s="119">
        <f t="shared" si="94"/>
        <v>28833549.806515098</v>
      </c>
      <c r="T143" s="119"/>
      <c r="U143" s="119">
        <f t="shared" si="95"/>
        <v>1410841881.6080732</v>
      </c>
      <c r="V143" s="119">
        <f t="shared" si="96"/>
        <v>1590244219.5345438</v>
      </c>
      <c r="W143" s="119">
        <f t="shared" si="97"/>
        <v>1688327003.3256001</v>
      </c>
      <c r="X143" s="120">
        <f t="shared" si="98"/>
        <v>1792459318.6024675</v>
      </c>
      <c r="Y143" s="120">
        <f t="shared" si="99"/>
        <v>1688327003.3256001</v>
      </c>
      <c r="Z143" s="119">
        <f t="shared" si="100"/>
        <v>1792459318.6024675</v>
      </c>
      <c r="AA143" s="119">
        <f t="shared" si="101"/>
        <v>1903014287.2299964</v>
      </c>
      <c r="AB143" s="119"/>
      <c r="AC143" s="34" t="str">
        <f t="shared" si="102"/>
        <v>BERTAHAP</v>
      </c>
      <c r="AD143" s="121">
        <f t="shared" si="103"/>
        <v>0</v>
      </c>
      <c r="AE143" s="122">
        <v>2</v>
      </c>
      <c r="AF143" s="123"/>
      <c r="AG143" s="119" t="str">
        <f>IF(AF143&gt;$AZ$42,"LB","KR")</f>
        <v>KR</v>
      </c>
      <c r="AH143" s="123">
        <f t="shared" si="153"/>
        <v>1551927000</v>
      </c>
      <c r="AI143" s="123">
        <f t="shared" si="153"/>
        <v>1749269000</v>
      </c>
      <c r="AJ143" s="123">
        <f t="shared" si="153"/>
        <v>1857160000</v>
      </c>
      <c r="AK143" s="124">
        <f t="shared" si="153"/>
        <v>1971706000</v>
      </c>
      <c r="AL143" s="124">
        <f t="shared" si="153"/>
        <v>1857160000</v>
      </c>
      <c r="AM143" s="123">
        <f t="shared" si="153"/>
        <v>1971706000</v>
      </c>
      <c r="AN143" s="123">
        <f t="shared" si="152"/>
        <v>2093316000</v>
      </c>
      <c r="AO143" s="54">
        <f t="shared" si="123"/>
        <v>1968590000</v>
      </c>
      <c r="AP143" s="44">
        <f t="shared" si="123"/>
        <v>2090009000</v>
      </c>
      <c r="AQ143" s="61">
        <f t="shared" si="104"/>
        <v>1771731000</v>
      </c>
      <c r="AR143" s="61">
        <f t="shared" si="105"/>
        <v>29528850</v>
      </c>
      <c r="AS143" s="125">
        <f t="shared" si="106"/>
        <v>36969487.5</v>
      </c>
      <c r="AT143" s="126">
        <f t="shared" si="107"/>
        <v>20900090</v>
      </c>
      <c r="AU143" s="5">
        <f t="shared" si="108"/>
        <v>29528850</v>
      </c>
      <c r="AV143" s="5">
        <f t="shared" si="109"/>
        <v>46429000</v>
      </c>
      <c r="AX143" s="1"/>
      <c r="AY143" s="1"/>
      <c r="BT143" s="56">
        <f t="shared" si="110"/>
        <v>-1231034.6938999966</v>
      </c>
      <c r="BV143" s="128">
        <v>30</v>
      </c>
      <c r="BW143" s="148" t="s">
        <v>54</v>
      </c>
      <c r="BX143" s="129" t="str">
        <f>F148</f>
        <v>2BR-18</v>
      </c>
      <c r="BY143" s="130">
        <f>D148</f>
        <v>18</v>
      </c>
      <c r="BZ143" s="131">
        <f>G148</f>
        <v>97</v>
      </c>
      <c r="CA143" s="131">
        <f>H148</f>
        <v>85</v>
      </c>
      <c r="CB143" s="132">
        <f>O148</f>
        <v>25580712.171600003</v>
      </c>
      <c r="CC143" s="132">
        <f>AH148</f>
        <v>1998693000</v>
      </c>
      <c r="CD143" s="132">
        <f>AI148</f>
        <v>2252846000</v>
      </c>
      <c r="CE143" s="132">
        <f>AJ148</f>
        <v>2391797000</v>
      </c>
      <c r="CF143" s="132">
        <f>AK148</f>
        <v>2539318000</v>
      </c>
      <c r="CG143" s="132">
        <f>AN148</f>
        <v>2695937000</v>
      </c>
      <c r="CH143" s="1">
        <v>1</v>
      </c>
      <c r="CT143" s="61">
        <f t="shared" si="117"/>
        <v>1881008100</v>
      </c>
      <c r="CU143" s="45">
        <f t="shared" si="118"/>
        <v>20900090</v>
      </c>
      <c r="CX143" s="56">
        <f t="shared" si="119"/>
        <v>1671444000</v>
      </c>
      <c r="CY143" s="45">
        <f t="shared" si="120"/>
        <v>27857400</v>
      </c>
      <c r="CZ143" s="51">
        <f t="shared" si="121"/>
        <v>46429000</v>
      </c>
    </row>
    <row r="144" spans="1:104" x14ac:dyDescent="0.2">
      <c r="A144" s="3">
        <f t="shared" si="122"/>
        <v>105</v>
      </c>
      <c r="B144" s="111">
        <v>3</v>
      </c>
      <c r="C144" s="112" t="s">
        <v>168</v>
      </c>
      <c r="D144" s="113" t="s">
        <v>40</v>
      </c>
      <c r="E144" s="114"/>
      <c r="F144" s="42" t="s">
        <v>44</v>
      </c>
      <c r="G144" s="115">
        <f t="shared" si="84"/>
        <v>60</v>
      </c>
      <c r="H144" s="115">
        <f t="shared" si="85"/>
        <v>52</v>
      </c>
      <c r="I144" s="116">
        <f t="shared" si="86"/>
        <v>26966806</v>
      </c>
      <c r="J144" s="116">
        <f t="shared" si="87"/>
        <v>2</v>
      </c>
      <c r="K144" s="117">
        <f t="shared" si="88"/>
        <v>0.93</v>
      </c>
      <c r="L144" s="155">
        <f t="shared" si="154"/>
        <v>1.02</v>
      </c>
      <c r="M144" s="119">
        <f t="shared" si="89"/>
        <v>21376392.145576868</v>
      </c>
      <c r="N144" s="119">
        <f t="shared" si="90"/>
        <v>24094609.386887025</v>
      </c>
      <c r="O144" s="119">
        <f t="shared" si="91"/>
        <v>25580712.171600003</v>
      </c>
      <c r="P144" s="119">
        <f t="shared" si="92"/>
        <v>27158474.52427981</v>
      </c>
      <c r="Q144" s="120">
        <f t="shared" si="93"/>
        <v>25580712.171600003</v>
      </c>
      <c r="R144" s="119">
        <f t="shared" si="93"/>
        <v>27158474.52427981</v>
      </c>
      <c r="S144" s="119">
        <f t="shared" si="94"/>
        <v>28833549.806515098</v>
      </c>
      <c r="T144" s="119"/>
      <c r="U144" s="119">
        <f t="shared" si="95"/>
        <v>1111572391.5699971</v>
      </c>
      <c r="V144" s="119">
        <f t="shared" si="96"/>
        <v>1252919688.1181252</v>
      </c>
      <c r="W144" s="119">
        <f t="shared" si="97"/>
        <v>1330197032.9232001</v>
      </c>
      <c r="X144" s="120">
        <f t="shared" si="98"/>
        <v>1412240675.2625501</v>
      </c>
      <c r="Y144" s="120">
        <f t="shared" si="99"/>
        <v>1330197032.9232001</v>
      </c>
      <c r="Z144" s="119">
        <f t="shared" si="100"/>
        <v>1412240675.2625501</v>
      </c>
      <c r="AA144" s="119">
        <f t="shared" si="101"/>
        <v>1499344589.9387851</v>
      </c>
      <c r="AB144" s="119"/>
      <c r="AC144" s="34" t="str">
        <f t="shared" si="102"/>
        <v>BERTAHAP</v>
      </c>
      <c r="AD144" s="121">
        <f t="shared" si="103"/>
        <v>0</v>
      </c>
      <c r="AE144" s="122">
        <v>2</v>
      </c>
      <c r="AF144" s="123"/>
      <c r="AG144" s="119" t="e">
        <f>IF(AF144&gt;#REF!,"LB","KR")</f>
        <v>#REF!</v>
      </c>
      <c r="AH144" s="123">
        <f t="shared" si="153"/>
        <v>1222730000</v>
      </c>
      <c r="AI144" s="123">
        <f t="shared" si="153"/>
        <v>1378212000</v>
      </c>
      <c r="AJ144" s="123">
        <f t="shared" si="153"/>
        <v>1463217000</v>
      </c>
      <c r="AK144" s="124">
        <f t="shared" si="153"/>
        <v>1553465000</v>
      </c>
      <c r="AL144" s="124">
        <f t="shared" si="153"/>
        <v>1463217000</v>
      </c>
      <c r="AM144" s="123">
        <f t="shared" si="153"/>
        <v>1553465000</v>
      </c>
      <c r="AN144" s="123">
        <f t="shared" si="152"/>
        <v>1649280000</v>
      </c>
      <c r="AO144" s="54">
        <f t="shared" si="123"/>
        <v>1551011000</v>
      </c>
      <c r="AP144" s="44">
        <f t="shared" si="123"/>
        <v>1646673000</v>
      </c>
      <c r="AQ144" s="61">
        <f t="shared" si="104"/>
        <v>1395909900</v>
      </c>
      <c r="AR144" s="61">
        <f t="shared" si="105"/>
        <v>23265165</v>
      </c>
      <c r="AS144" s="125">
        <f t="shared" si="106"/>
        <v>29127468.75</v>
      </c>
      <c r="AT144" s="126">
        <f t="shared" si="107"/>
        <v>16466730</v>
      </c>
      <c r="AU144" s="5">
        <f t="shared" si="108"/>
        <v>23265165</v>
      </c>
      <c r="AV144" s="5">
        <f t="shared" si="109"/>
        <v>36580425</v>
      </c>
      <c r="AX144" s="1"/>
      <c r="AY144" s="1"/>
      <c r="BT144" s="56">
        <f t="shared" si="110"/>
        <v>-1231034.6938999966</v>
      </c>
      <c r="BV144" s="128">
        <v>31</v>
      </c>
      <c r="BW144" s="148" t="s">
        <v>60</v>
      </c>
      <c r="BX144" s="129" t="str">
        <f>F170</f>
        <v>1BR-20</v>
      </c>
      <c r="BY144" s="130">
        <f>D170</f>
        <v>20</v>
      </c>
      <c r="BZ144" s="131">
        <f>G170</f>
        <v>60</v>
      </c>
      <c r="CA144" s="131">
        <f>H170</f>
        <v>51</v>
      </c>
      <c r="CB144" s="132">
        <f>O170</f>
        <v>25329920.875800002</v>
      </c>
      <c r="CC144" s="132">
        <f t="shared" ref="CC144:CF145" si="155">AH170</f>
        <v>1187459000</v>
      </c>
      <c r="CD144" s="132">
        <f t="shared" si="155"/>
        <v>1338456000</v>
      </c>
      <c r="CE144" s="132">
        <f t="shared" si="155"/>
        <v>1421009000</v>
      </c>
      <c r="CF144" s="132">
        <f t="shared" si="155"/>
        <v>1508654000</v>
      </c>
      <c r="CG144" s="132">
        <f>AN170</f>
        <v>1601704000</v>
      </c>
      <c r="CH144" s="1">
        <v>1</v>
      </c>
      <c r="CT144" s="61">
        <f t="shared" si="117"/>
        <v>1482005700</v>
      </c>
      <c r="CU144" s="45">
        <f t="shared" si="118"/>
        <v>16466730</v>
      </c>
      <c r="CX144" s="56">
        <f t="shared" si="119"/>
        <v>1316895300</v>
      </c>
      <c r="CY144" s="45">
        <f t="shared" si="120"/>
        <v>21948255</v>
      </c>
      <c r="CZ144" s="51">
        <f t="shared" si="121"/>
        <v>36580425</v>
      </c>
    </row>
    <row r="145" spans="1:104" x14ac:dyDescent="0.2">
      <c r="A145" s="3">
        <f t="shared" si="122"/>
        <v>106</v>
      </c>
      <c r="B145" s="111">
        <v>4</v>
      </c>
      <c r="C145" s="112" t="s">
        <v>168</v>
      </c>
      <c r="D145" s="113">
        <v>10</v>
      </c>
      <c r="E145" s="114"/>
      <c r="F145" s="42" t="s">
        <v>47</v>
      </c>
      <c r="G145" s="115">
        <f t="shared" si="84"/>
        <v>74</v>
      </c>
      <c r="H145" s="115">
        <f t="shared" si="85"/>
        <v>63</v>
      </c>
      <c r="I145" s="116">
        <f t="shared" si="86"/>
        <v>26966806</v>
      </c>
      <c r="J145" s="116">
        <f t="shared" si="87"/>
        <v>2</v>
      </c>
      <c r="K145" s="117">
        <f t="shared" si="88"/>
        <v>0.93</v>
      </c>
      <c r="L145" s="155">
        <f t="shared" si="154"/>
        <v>1.02</v>
      </c>
      <c r="M145" s="119">
        <f t="shared" si="89"/>
        <v>21376392.145576868</v>
      </c>
      <c r="N145" s="119">
        <f t="shared" si="90"/>
        <v>24094609.386887025</v>
      </c>
      <c r="O145" s="119">
        <f t="shared" si="91"/>
        <v>25580712.171600003</v>
      </c>
      <c r="P145" s="119">
        <f t="shared" si="92"/>
        <v>27158474.52427981</v>
      </c>
      <c r="Q145" s="120">
        <f t="shared" si="93"/>
        <v>25580712.171600003</v>
      </c>
      <c r="R145" s="119">
        <f t="shared" si="93"/>
        <v>27158474.52427981</v>
      </c>
      <c r="S145" s="119">
        <f t="shared" si="94"/>
        <v>28833549.806515098</v>
      </c>
      <c r="T145" s="119"/>
      <c r="U145" s="119">
        <f t="shared" si="95"/>
        <v>1346712705.1713426</v>
      </c>
      <c r="V145" s="119">
        <f t="shared" si="96"/>
        <v>1517960391.3738825</v>
      </c>
      <c r="W145" s="119">
        <f t="shared" si="97"/>
        <v>1611584866.8108001</v>
      </c>
      <c r="X145" s="120">
        <f t="shared" si="98"/>
        <v>1710983895.029628</v>
      </c>
      <c r="Y145" s="120">
        <f t="shared" si="99"/>
        <v>1611584866.8108001</v>
      </c>
      <c r="Z145" s="119">
        <f t="shared" si="100"/>
        <v>1710983895.029628</v>
      </c>
      <c r="AA145" s="119">
        <f t="shared" si="101"/>
        <v>1816513637.810451</v>
      </c>
      <c r="AB145" s="119"/>
      <c r="AC145" s="34" t="str">
        <f t="shared" si="102"/>
        <v>BERTAHAP</v>
      </c>
      <c r="AD145" s="121">
        <f t="shared" si="103"/>
        <v>0</v>
      </c>
      <c r="AE145" s="122">
        <v>2</v>
      </c>
      <c r="AF145" s="123"/>
      <c r="AG145" s="119" t="e">
        <f>IF(AF145&gt;#REF!,"LB","KR")</f>
        <v>#REF!</v>
      </c>
      <c r="AH145" s="123">
        <f t="shared" si="153"/>
        <v>1481384000</v>
      </c>
      <c r="AI145" s="123">
        <f t="shared" si="153"/>
        <v>1669757000</v>
      </c>
      <c r="AJ145" s="123">
        <f t="shared" si="153"/>
        <v>1772744000</v>
      </c>
      <c r="AK145" s="124">
        <f t="shared" si="153"/>
        <v>1882083000</v>
      </c>
      <c r="AL145" s="124">
        <f t="shared" si="153"/>
        <v>1772744000</v>
      </c>
      <c r="AM145" s="123">
        <f t="shared" si="153"/>
        <v>1882083000</v>
      </c>
      <c r="AN145" s="123">
        <f t="shared" si="152"/>
        <v>1998166000</v>
      </c>
      <c r="AO145" s="54">
        <f t="shared" si="123"/>
        <v>1879109000</v>
      </c>
      <c r="AP145" s="44">
        <f t="shared" si="123"/>
        <v>1995008000</v>
      </c>
      <c r="AQ145" s="61">
        <f t="shared" si="104"/>
        <v>1691198100</v>
      </c>
      <c r="AR145" s="61">
        <f t="shared" si="105"/>
        <v>28186635</v>
      </c>
      <c r="AS145" s="125">
        <f t="shared" si="106"/>
        <v>35289056.25</v>
      </c>
      <c r="AT145" s="126">
        <f t="shared" si="107"/>
        <v>19950080</v>
      </c>
      <c r="AU145" s="5">
        <f t="shared" si="108"/>
        <v>28186635</v>
      </c>
      <c r="AV145" s="5">
        <f t="shared" si="109"/>
        <v>44318600</v>
      </c>
      <c r="AX145" s="1"/>
      <c r="AY145" s="1"/>
      <c r="BT145" s="56">
        <f t="shared" si="110"/>
        <v>-1231034.6938999966</v>
      </c>
      <c r="BV145" s="128">
        <v>32</v>
      </c>
      <c r="BW145" s="148" t="s">
        <v>60</v>
      </c>
      <c r="BX145" s="129" t="str">
        <f>F171</f>
        <v>2BR-22</v>
      </c>
      <c r="BY145" s="130">
        <f>D171</f>
        <v>22</v>
      </c>
      <c r="BZ145" s="131">
        <f>G171</f>
        <v>81</v>
      </c>
      <c r="CA145" s="131">
        <f>H171</f>
        <v>70</v>
      </c>
      <c r="CB145" s="132">
        <f>O171</f>
        <v>26419379.838199999</v>
      </c>
      <c r="CC145" s="132">
        <f t="shared" si="155"/>
        <v>1699946000</v>
      </c>
      <c r="CD145" s="132">
        <f t="shared" si="155"/>
        <v>1916111000</v>
      </c>
      <c r="CE145" s="132">
        <f t="shared" si="155"/>
        <v>2034293000</v>
      </c>
      <c r="CF145" s="132">
        <f t="shared" si="155"/>
        <v>2159763000</v>
      </c>
      <c r="CG145" s="132">
        <f>AN171</f>
        <v>2292973000</v>
      </c>
      <c r="CH145" s="1">
        <v>1</v>
      </c>
      <c r="CT145" s="61">
        <f t="shared" si="117"/>
        <v>1795507200</v>
      </c>
      <c r="CU145" s="45">
        <f t="shared" si="118"/>
        <v>19950080</v>
      </c>
      <c r="CX145" s="56">
        <f t="shared" si="119"/>
        <v>1595469600</v>
      </c>
      <c r="CY145" s="45">
        <f t="shared" si="120"/>
        <v>26591160</v>
      </c>
      <c r="CZ145" s="51">
        <f t="shared" si="121"/>
        <v>44318600</v>
      </c>
    </row>
    <row r="146" spans="1:104" x14ac:dyDescent="0.2">
      <c r="A146" s="3">
        <f t="shared" si="122"/>
        <v>107</v>
      </c>
      <c r="B146" s="111">
        <v>5</v>
      </c>
      <c r="C146" s="112" t="s">
        <v>168</v>
      </c>
      <c r="D146" s="140">
        <v>12</v>
      </c>
      <c r="E146" s="114"/>
      <c r="F146" s="42" t="s">
        <v>49</v>
      </c>
      <c r="G146" s="115">
        <f t="shared" si="84"/>
        <v>67</v>
      </c>
      <c r="H146" s="115">
        <f t="shared" si="85"/>
        <v>57</v>
      </c>
      <c r="I146" s="116">
        <f t="shared" si="86"/>
        <v>26966806</v>
      </c>
      <c r="J146" s="116">
        <f t="shared" si="87"/>
        <v>2</v>
      </c>
      <c r="K146" s="117">
        <f t="shared" si="88"/>
        <v>0.93</v>
      </c>
      <c r="L146" s="155">
        <f t="shared" si="154"/>
        <v>1.02</v>
      </c>
      <c r="M146" s="119">
        <f t="shared" si="89"/>
        <v>21376392.145576868</v>
      </c>
      <c r="N146" s="119">
        <f t="shared" si="90"/>
        <v>24094609.386887025</v>
      </c>
      <c r="O146" s="119">
        <f t="shared" si="91"/>
        <v>25580712.171600003</v>
      </c>
      <c r="P146" s="119">
        <f t="shared" si="92"/>
        <v>27158474.52427981</v>
      </c>
      <c r="Q146" s="120">
        <f t="shared" si="93"/>
        <v>25580712.171600003</v>
      </c>
      <c r="R146" s="119">
        <f t="shared" si="93"/>
        <v>27158474.52427981</v>
      </c>
      <c r="S146" s="119">
        <f t="shared" si="94"/>
        <v>28833549.806515098</v>
      </c>
      <c r="T146" s="119"/>
      <c r="U146" s="119">
        <f t="shared" si="95"/>
        <v>1218454352.2978816</v>
      </c>
      <c r="V146" s="119">
        <f t="shared" si="96"/>
        <v>1373392735.0525603</v>
      </c>
      <c r="W146" s="119">
        <f t="shared" si="97"/>
        <v>1458100593.7812002</v>
      </c>
      <c r="X146" s="120">
        <f t="shared" si="98"/>
        <v>1548033047.8839493</v>
      </c>
      <c r="Y146" s="120">
        <f t="shared" si="99"/>
        <v>1458100593.7812002</v>
      </c>
      <c r="Z146" s="119">
        <f t="shared" si="100"/>
        <v>1548033047.8839493</v>
      </c>
      <c r="AA146" s="119">
        <f t="shared" si="101"/>
        <v>1643512338.9713607</v>
      </c>
      <c r="AB146" s="119"/>
      <c r="AC146" s="34" t="str">
        <f t="shared" si="102"/>
        <v>BERTAHAP</v>
      </c>
      <c r="AD146" s="121">
        <f t="shared" si="103"/>
        <v>0</v>
      </c>
      <c r="AE146" s="122">
        <v>2</v>
      </c>
      <c r="AF146" s="123"/>
      <c r="AG146" s="119" t="e">
        <f>IF(AF146&gt;#REF!,"LB","KR")</f>
        <v>#REF!</v>
      </c>
      <c r="AH146" s="123">
        <f t="shared" si="153"/>
        <v>1340300000</v>
      </c>
      <c r="AI146" s="123">
        <f t="shared" si="153"/>
        <v>1510733000</v>
      </c>
      <c r="AJ146" s="123">
        <f t="shared" si="153"/>
        <v>1603911000</v>
      </c>
      <c r="AK146" s="124">
        <f t="shared" si="153"/>
        <v>1702837000</v>
      </c>
      <c r="AL146" s="124">
        <f t="shared" si="153"/>
        <v>1603911000</v>
      </c>
      <c r="AM146" s="123">
        <f t="shared" si="153"/>
        <v>1702837000</v>
      </c>
      <c r="AN146" s="123">
        <f t="shared" si="152"/>
        <v>1807864000</v>
      </c>
      <c r="AO146" s="54">
        <f t="shared" si="123"/>
        <v>1700146000</v>
      </c>
      <c r="AP146" s="44">
        <f t="shared" si="123"/>
        <v>1805008000</v>
      </c>
      <c r="AQ146" s="61">
        <f t="shared" si="104"/>
        <v>1530131400</v>
      </c>
      <c r="AR146" s="61">
        <f t="shared" si="105"/>
        <v>25502190</v>
      </c>
      <c r="AS146" s="125">
        <f t="shared" si="106"/>
        <v>31928193.75</v>
      </c>
      <c r="AT146" s="126">
        <f t="shared" si="107"/>
        <v>18050080</v>
      </c>
      <c r="AU146" s="5">
        <f t="shared" si="108"/>
        <v>25502190</v>
      </c>
      <c r="AV146" s="5">
        <f t="shared" si="109"/>
        <v>40097775</v>
      </c>
      <c r="AX146" s="1"/>
      <c r="AY146" s="1"/>
      <c r="BT146" s="56">
        <f t="shared" si="110"/>
        <v>-1231034.6938999966</v>
      </c>
      <c r="BV146" s="128">
        <v>33</v>
      </c>
      <c r="BW146" s="148" t="s">
        <v>62</v>
      </c>
      <c r="BX146" s="129" t="str">
        <f>F179</f>
        <v>1BR-20</v>
      </c>
      <c r="BY146" s="130">
        <f>D179</f>
        <v>20</v>
      </c>
      <c r="BZ146" s="131">
        <f>G179</f>
        <v>60</v>
      </c>
      <c r="CA146" s="131">
        <f>H179</f>
        <v>51</v>
      </c>
      <c r="CB146" s="132">
        <f>O179</f>
        <v>25580712.171600003</v>
      </c>
      <c r="CC146" s="132">
        <f>AH179</f>
        <v>1199216000</v>
      </c>
      <c r="CD146" s="132">
        <f>AI179</f>
        <v>1351708000</v>
      </c>
      <c r="CE146" s="132">
        <f>AJ179</f>
        <v>1435078000</v>
      </c>
      <c r="CF146" s="132">
        <f>AK179</f>
        <v>1523591000</v>
      </c>
      <c r="CG146" s="132">
        <f>AN179</f>
        <v>1617563000</v>
      </c>
      <c r="CH146" s="1">
        <v>1</v>
      </c>
      <c r="CT146" s="61">
        <f t="shared" si="117"/>
        <v>1624507200</v>
      </c>
      <c r="CU146" s="45">
        <f t="shared" si="118"/>
        <v>18050080</v>
      </c>
      <c r="CX146" s="56">
        <f t="shared" si="119"/>
        <v>1443519900</v>
      </c>
      <c r="CY146" s="45">
        <f t="shared" si="120"/>
        <v>24058665</v>
      </c>
      <c r="CZ146" s="51">
        <f t="shared" si="121"/>
        <v>40097775</v>
      </c>
    </row>
    <row r="147" spans="1:104" x14ac:dyDescent="0.2">
      <c r="A147" s="3">
        <f t="shared" si="122"/>
        <v>108</v>
      </c>
      <c r="B147" s="111">
        <v>6</v>
      </c>
      <c r="C147" s="112" t="s">
        <v>168</v>
      </c>
      <c r="D147" s="113">
        <v>16</v>
      </c>
      <c r="E147" s="114"/>
      <c r="F147" s="42" t="s">
        <v>51</v>
      </c>
      <c r="G147" s="115">
        <f t="shared" si="84"/>
        <v>71</v>
      </c>
      <c r="H147" s="115">
        <f t="shared" si="85"/>
        <v>63</v>
      </c>
      <c r="I147" s="116">
        <f t="shared" si="86"/>
        <v>26966806</v>
      </c>
      <c r="J147" s="116">
        <f t="shared" si="87"/>
        <v>2</v>
      </c>
      <c r="K147" s="117">
        <f t="shared" si="88"/>
        <v>0.93</v>
      </c>
      <c r="L147" s="155">
        <f t="shared" si="154"/>
        <v>1.02</v>
      </c>
      <c r="M147" s="119">
        <f t="shared" si="89"/>
        <v>21376392.145576868</v>
      </c>
      <c r="N147" s="119">
        <f t="shared" si="90"/>
        <v>24094609.386887025</v>
      </c>
      <c r="O147" s="119">
        <f t="shared" si="91"/>
        <v>25580712.171600003</v>
      </c>
      <c r="P147" s="119">
        <f t="shared" si="92"/>
        <v>27158474.52427981</v>
      </c>
      <c r="Q147" s="120">
        <f t="shared" si="93"/>
        <v>25580712.171600003</v>
      </c>
      <c r="R147" s="119">
        <f t="shared" si="93"/>
        <v>27158474.52427981</v>
      </c>
      <c r="S147" s="119">
        <f t="shared" si="94"/>
        <v>28833549.806515098</v>
      </c>
      <c r="T147" s="119"/>
      <c r="U147" s="119">
        <f t="shared" si="95"/>
        <v>1346712705.1713426</v>
      </c>
      <c r="V147" s="119">
        <f t="shared" si="96"/>
        <v>1517960391.3738825</v>
      </c>
      <c r="W147" s="119">
        <f t="shared" si="97"/>
        <v>1611584866.8108001</v>
      </c>
      <c r="X147" s="120">
        <f t="shared" si="98"/>
        <v>1710983895.029628</v>
      </c>
      <c r="Y147" s="120">
        <f t="shared" si="99"/>
        <v>1611584866.8108001</v>
      </c>
      <c r="Z147" s="119">
        <f t="shared" si="100"/>
        <v>1710983895.029628</v>
      </c>
      <c r="AA147" s="119">
        <f t="shared" si="101"/>
        <v>1816513637.810451</v>
      </c>
      <c r="AB147" s="119"/>
      <c r="AC147" s="34" t="str">
        <f t="shared" si="102"/>
        <v>BERTAHAP</v>
      </c>
      <c r="AD147" s="121">
        <f t="shared" si="103"/>
        <v>0</v>
      </c>
      <c r="AE147" s="122">
        <v>2</v>
      </c>
      <c r="AF147" s="123"/>
      <c r="AG147" s="119" t="e">
        <f>IF(AF147&gt;#REF!,"LB","KR")</f>
        <v>#REF!</v>
      </c>
      <c r="AH147" s="123">
        <f t="shared" si="153"/>
        <v>1481384000</v>
      </c>
      <c r="AI147" s="123">
        <f t="shared" si="153"/>
        <v>1669757000</v>
      </c>
      <c r="AJ147" s="123">
        <f t="shared" si="153"/>
        <v>1772744000</v>
      </c>
      <c r="AK147" s="124">
        <f t="shared" si="153"/>
        <v>1882083000</v>
      </c>
      <c r="AL147" s="124">
        <f t="shared" si="153"/>
        <v>1772744000</v>
      </c>
      <c r="AM147" s="123">
        <f t="shared" si="153"/>
        <v>1882083000</v>
      </c>
      <c r="AN147" s="123">
        <f t="shared" si="152"/>
        <v>1998166000</v>
      </c>
      <c r="AO147" s="54">
        <f t="shared" si="123"/>
        <v>1879109000</v>
      </c>
      <c r="AP147" s="44">
        <f t="shared" si="123"/>
        <v>1995008000</v>
      </c>
      <c r="AQ147" s="61">
        <f t="shared" si="104"/>
        <v>1691198100</v>
      </c>
      <c r="AR147" s="61">
        <f t="shared" si="105"/>
        <v>28186635</v>
      </c>
      <c r="AS147" s="125">
        <f t="shared" si="106"/>
        <v>35289056.25</v>
      </c>
      <c r="AT147" s="126">
        <f t="shared" si="107"/>
        <v>19950080</v>
      </c>
      <c r="AU147" s="5">
        <f t="shared" si="108"/>
        <v>28186635</v>
      </c>
      <c r="AV147" s="5">
        <f t="shared" si="109"/>
        <v>44318600</v>
      </c>
      <c r="AX147" s="1"/>
      <c r="AY147" s="1"/>
      <c r="BT147" s="56">
        <f t="shared" si="110"/>
        <v>-1231034.6938999966</v>
      </c>
      <c r="BV147" s="128">
        <v>34</v>
      </c>
      <c r="BW147" s="148" t="s">
        <v>64</v>
      </c>
      <c r="BX147" s="129" t="str">
        <f>F181</f>
        <v>1BR-6</v>
      </c>
      <c r="BY147" s="130" t="str">
        <f>D181</f>
        <v>06</v>
      </c>
      <c r="BZ147" s="131">
        <f>G181</f>
        <v>78</v>
      </c>
      <c r="CA147" s="131">
        <f>H181</f>
        <v>66</v>
      </c>
      <c r="CB147" s="132">
        <f>O181</f>
        <v>25831503.467400003</v>
      </c>
      <c r="CC147" s="132">
        <f>AH181</f>
        <v>1567142000</v>
      </c>
      <c r="CD147" s="132">
        <f>AI181</f>
        <v>1766419000</v>
      </c>
      <c r="CE147" s="132">
        <f>AJ181</f>
        <v>1875368000</v>
      </c>
      <c r="CF147" s="132">
        <f>AK181</f>
        <v>1991036000</v>
      </c>
      <c r="CG147" s="132">
        <f>AN181</f>
        <v>2113839000</v>
      </c>
      <c r="CH147" s="1">
        <v>1</v>
      </c>
      <c r="CT147" s="61">
        <f t="shared" si="117"/>
        <v>1795507200</v>
      </c>
      <c r="CU147" s="45">
        <f t="shared" si="118"/>
        <v>19950080</v>
      </c>
      <c r="CX147" s="56">
        <f t="shared" si="119"/>
        <v>1595469600</v>
      </c>
      <c r="CY147" s="45">
        <f t="shared" si="120"/>
        <v>26591160</v>
      </c>
      <c r="CZ147" s="51">
        <f t="shared" si="121"/>
        <v>44318600</v>
      </c>
    </row>
    <row r="148" spans="1:104" x14ac:dyDescent="0.2">
      <c r="A148" s="3">
        <f t="shared" si="122"/>
        <v>109</v>
      </c>
      <c r="B148" s="111">
        <v>7</v>
      </c>
      <c r="C148" s="112" t="s">
        <v>168</v>
      </c>
      <c r="D148" s="140">
        <v>18</v>
      </c>
      <c r="E148" s="114"/>
      <c r="F148" s="42" t="s">
        <v>53</v>
      </c>
      <c r="G148" s="115">
        <f t="shared" si="84"/>
        <v>97</v>
      </c>
      <c r="H148" s="115">
        <f t="shared" si="85"/>
        <v>85</v>
      </c>
      <c r="I148" s="116">
        <f t="shared" si="86"/>
        <v>26966806</v>
      </c>
      <c r="J148" s="116">
        <f t="shared" si="87"/>
        <v>2</v>
      </c>
      <c r="K148" s="117">
        <f t="shared" si="88"/>
        <v>0.93</v>
      </c>
      <c r="L148" s="155">
        <f t="shared" si="154"/>
        <v>1.02</v>
      </c>
      <c r="M148" s="119">
        <f t="shared" si="89"/>
        <v>21376392.145576868</v>
      </c>
      <c r="N148" s="119">
        <f t="shared" si="90"/>
        <v>24094609.386887025</v>
      </c>
      <c r="O148" s="119">
        <f t="shared" si="91"/>
        <v>25580712.171600003</v>
      </c>
      <c r="P148" s="119">
        <f t="shared" si="92"/>
        <v>27158474.52427981</v>
      </c>
      <c r="Q148" s="120">
        <f t="shared" si="93"/>
        <v>25580712.171600003</v>
      </c>
      <c r="R148" s="119">
        <f t="shared" si="93"/>
        <v>27158474.52427981</v>
      </c>
      <c r="S148" s="119">
        <f t="shared" si="94"/>
        <v>28833549.806515098</v>
      </c>
      <c r="T148" s="119"/>
      <c r="U148" s="119">
        <f t="shared" si="95"/>
        <v>1816993332.3740337</v>
      </c>
      <c r="V148" s="119">
        <f t="shared" si="96"/>
        <v>2048041797.8853972</v>
      </c>
      <c r="W148" s="119">
        <f t="shared" si="97"/>
        <v>2174360534.5860004</v>
      </c>
      <c r="X148" s="120">
        <f t="shared" si="98"/>
        <v>2308470334.5637841</v>
      </c>
      <c r="Y148" s="120">
        <f t="shared" si="99"/>
        <v>2174360534.5860004</v>
      </c>
      <c r="Z148" s="119">
        <f t="shared" si="100"/>
        <v>2308470334.5637841</v>
      </c>
      <c r="AA148" s="119">
        <f t="shared" si="101"/>
        <v>2450851733.5537834</v>
      </c>
      <c r="AB148" s="119"/>
      <c r="AC148" s="34" t="str">
        <f t="shared" si="102"/>
        <v>BERTAHAP</v>
      </c>
      <c r="AD148" s="121">
        <f t="shared" si="103"/>
        <v>0</v>
      </c>
      <c r="AE148" s="122">
        <v>2</v>
      </c>
      <c r="AF148" s="123"/>
      <c r="AG148" s="119" t="e">
        <f>IF(AF148&gt;#REF!,"LB","KR")</f>
        <v>#REF!</v>
      </c>
      <c r="AH148" s="123">
        <f t="shared" si="153"/>
        <v>1998693000</v>
      </c>
      <c r="AI148" s="123">
        <f t="shared" si="153"/>
        <v>2252846000</v>
      </c>
      <c r="AJ148" s="123">
        <f t="shared" si="153"/>
        <v>2391797000</v>
      </c>
      <c r="AK148" s="124">
        <f t="shared" si="153"/>
        <v>2539318000</v>
      </c>
      <c r="AL148" s="124">
        <f t="shared" si="153"/>
        <v>2391797000</v>
      </c>
      <c r="AM148" s="123">
        <f t="shared" si="153"/>
        <v>2539318000</v>
      </c>
      <c r="AN148" s="123">
        <f t="shared" si="152"/>
        <v>2695937000</v>
      </c>
      <c r="AO148" s="54">
        <f t="shared" si="123"/>
        <v>2535305000</v>
      </c>
      <c r="AP148" s="44">
        <f t="shared" si="123"/>
        <v>2691678000</v>
      </c>
      <c r="AQ148" s="61">
        <f t="shared" si="104"/>
        <v>2281774500</v>
      </c>
      <c r="AR148" s="61">
        <f t="shared" si="105"/>
        <v>38029575</v>
      </c>
      <c r="AS148" s="125">
        <f t="shared" si="106"/>
        <v>47612212.5</v>
      </c>
      <c r="AT148" s="126">
        <f t="shared" si="107"/>
        <v>26916780</v>
      </c>
      <c r="AU148" s="5">
        <f t="shared" si="108"/>
        <v>38029575</v>
      </c>
      <c r="AV148" s="5">
        <f t="shared" si="109"/>
        <v>59794925</v>
      </c>
      <c r="AX148" s="1"/>
      <c r="AY148" s="1"/>
      <c r="BT148" s="56">
        <f t="shared" si="110"/>
        <v>-1231034.6938999966</v>
      </c>
      <c r="BV148" s="128">
        <v>35</v>
      </c>
      <c r="BW148" s="148" t="s">
        <v>169</v>
      </c>
      <c r="BX148" s="129" t="str">
        <f>F226</f>
        <v>1BR-10</v>
      </c>
      <c r="BY148" s="130">
        <f>D226</f>
        <v>10</v>
      </c>
      <c r="BZ148" s="131">
        <f>G226</f>
        <v>74</v>
      </c>
      <c r="CA148" s="131">
        <f>H226</f>
        <v>63</v>
      </c>
      <c r="CB148" s="132">
        <f>O226</f>
        <v>25831503.467400003</v>
      </c>
      <c r="CC148" s="132">
        <f t="shared" ref="CC148:CF149" si="156">AH226</f>
        <v>1495908000</v>
      </c>
      <c r="CD148" s="132">
        <f t="shared" si="156"/>
        <v>1686127000</v>
      </c>
      <c r="CE148" s="132">
        <f t="shared" si="156"/>
        <v>1790124000</v>
      </c>
      <c r="CF148" s="132">
        <f t="shared" si="156"/>
        <v>1900535000</v>
      </c>
      <c r="CG148" s="132">
        <f>AN226</f>
        <v>2017755000</v>
      </c>
      <c r="CH148" s="1">
        <v>2</v>
      </c>
      <c r="CT148" s="61">
        <f t="shared" si="117"/>
        <v>2422510200</v>
      </c>
      <c r="CU148" s="45">
        <f t="shared" si="118"/>
        <v>26916780</v>
      </c>
      <c r="CX148" s="56">
        <f t="shared" si="119"/>
        <v>2152617300</v>
      </c>
      <c r="CY148" s="45">
        <f t="shared" si="120"/>
        <v>35876955</v>
      </c>
      <c r="CZ148" s="51">
        <f t="shared" si="121"/>
        <v>59794925</v>
      </c>
    </row>
    <row r="149" spans="1:104" x14ac:dyDescent="0.2">
      <c r="A149" s="3">
        <f t="shared" si="122"/>
        <v>110</v>
      </c>
      <c r="B149" s="111">
        <v>1</v>
      </c>
      <c r="C149" s="112" t="s">
        <v>170</v>
      </c>
      <c r="D149" s="113" t="s">
        <v>23</v>
      </c>
      <c r="E149" s="114"/>
      <c r="F149" s="42" t="s">
        <v>38</v>
      </c>
      <c r="G149" s="115">
        <f t="shared" si="84"/>
        <v>113</v>
      </c>
      <c r="H149" s="115">
        <f t="shared" si="85"/>
        <v>101</v>
      </c>
      <c r="I149" s="116">
        <f t="shared" si="86"/>
        <v>26966806</v>
      </c>
      <c r="J149" s="116">
        <f t="shared" si="87"/>
        <v>6</v>
      </c>
      <c r="K149" s="117">
        <f t="shared" si="88"/>
        <v>0.95</v>
      </c>
      <c r="L149" s="118">
        <f t="shared" ref="L149:L155" si="157">SUMIF($AN$4:$AN$22,D149,$AV$4:$AV$22)</f>
        <v>1.01</v>
      </c>
      <c r="M149" s="119">
        <f t="shared" si="89"/>
        <v>21622020.096648749</v>
      </c>
      <c r="N149" s="119">
        <f t="shared" si="90"/>
        <v>24371471.333246995</v>
      </c>
      <c r="O149" s="119">
        <f t="shared" si="91"/>
        <v>25874650.357000001</v>
      </c>
      <c r="P149" s="119">
        <f t="shared" si="92"/>
        <v>27470542.173778702</v>
      </c>
      <c r="Q149" s="120">
        <f t="shared" si="93"/>
        <v>25874650.357000001</v>
      </c>
      <c r="R149" s="119">
        <f t="shared" si="93"/>
        <v>27470542.173778702</v>
      </c>
      <c r="S149" s="119">
        <f t="shared" si="94"/>
        <v>29164865.105788779</v>
      </c>
      <c r="T149" s="119"/>
      <c r="U149" s="119">
        <f t="shared" si="95"/>
        <v>2183824029.7615237</v>
      </c>
      <c r="V149" s="119">
        <f t="shared" si="96"/>
        <v>2461518604.6579466</v>
      </c>
      <c r="W149" s="119">
        <f t="shared" si="97"/>
        <v>2613339686.0570002</v>
      </c>
      <c r="X149" s="120">
        <f t="shared" si="98"/>
        <v>2774524759.5516491</v>
      </c>
      <c r="Y149" s="120">
        <f t="shared" si="99"/>
        <v>2613339686.0570002</v>
      </c>
      <c r="Z149" s="119">
        <f t="shared" si="100"/>
        <v>2774524759.5516491</v>
      </c>
      <c r="AA149" s="119">
        <f t="shared" si="101"/>
        <v>2945651375.6846666</v>
      </c>
      <c r="AB149" s="119"/>
      <c r="AC149" s="34" t="str">
        <f t="shared" si="102"/>
        <v>BERTAHAP</v>
      </c>
      <c r="AD149" s="121">
        <f t="shared" si="103"/>
        <v>0</v>
      </c>
      <c r="AE149" s="122">
        <v>2</v>
      </c>
      <c r="AF149" s="123"/>
      <c r="AG149" s="119" t="e">
        <f>IF(AF149&gt;#REF!,"LB","KR")</f>
        <v>#REF!</v>
      </c>
      <c r="AH149" s="123">
        <f t="shared" si="153"/>
        <v>2402207000</v>
      </c>
      <c r="AI149" s="123">
        <f t="shared" si="153"/>
        <v>2707671000</v>
      </c>
      <c r="AJ149" s="123">
        <f t="shared" si="153"/>
        <v>2874674000</v>
      </c>
      <c r="AK149" s="124">
        <f t="shared" si="153"/>
        <v>3051978000</v>
      </c>
      <c r="AL149" s="124">
        <f t="shared" si="153"/>
        <v>2874674000</v>
      </c>
      <c r="AM149" s="123">
        <f t="shared" si="153"/>
        <v>3051978000</v>
      </c>
      <c r="AN149" s="123">
        <f t="shared" si="152"/>
        <v>3240217000</v>
      </c>
      <c r="AO149" s="54">
        <f t="shared" si="123"/>
        <v>3047155000</v>
      </c>
      <c r="AP149" s="44">
        <f t="shared" si="123"/>
        <v>3235097000</v>
      </c>
      <c r="AQ149" s="61">
        <f t="shared" si="104"/>
        <v>2742439500</v>
      </c>
      <c r="AR149" s="61">
        <f t="shared" si="105"/>
        <v>45707325</v>
      </c>
      <c r="AS149" s="125">
        <f t="shared" si="106"/>
        <v>57224587.5</v>
      </c>
      <c r="AT149" s="126">
        <f t="shared" si="107"/>
        <v>32350970</v>
      </c>
      <c r="AU149" s="5">
        <f t="shared" si="108"/>
        <v>45707325</v>
      </c>
      <c r="AV149" s="5">
        <f t="shared" si="109"/>
        <v>71866850</v>
      </c>
      <c r="AX149" s="1"/>
      <c r="AY149" s="1"/>
      <c r="BT149" s="56">
        <f t="shared" si="110"/>
        <v>-937096.5084999986</v>
      </c>
      <c r="BV149" s="128"/>
      <c r="BW149" s="129"/>
      <c r="BX149" s="129" t="str">
        <f>F227</f>
        <v>1BR-16</v>
      </c>
      <c r="BY149" s="130">
        <f>D227</f>
        <v>16</v>
      </c>
      <c r="BZ149" s="131">
        <f>G227</f>
        <v>71</v>
      </c>
      <c r="CA149" s="131">
        <f>H227</f>
        <v>63</v>
      </c>
      <c r="CB149" s="132">
        <f>O227</f>
        <v>25831503.467400003</v>
      </c>
      <c r="CC149" s="132">
        <f t="shared" si="156"/>
        <v>1495908000</v>
      </c>
      <c r="CD149" s="132">
        <f t="shared" si="156"/>
        <v>1686127000</v>
      </c>
      <c r="CE149" s="132">
        <f t="shared" si="156"/>
        <v>1790124000</v>
      </c>
      <c r="CF149" s="132">
        <f t="shared" si="156"/>
        <v>1900535000</v>
      </c>
      <c r="CG149" s="132">
        <f>AN227</f>
        <v>2017755000</v>
      </c>
      <c r="CT149" s="61">
        <f t="shared" si="117"/>
        <v>2911587300</v>
      </c>
      <c r="CU149" s="45">
        <f t="shared" si="118"/>
        <v>32350970</v>
      </c>
      <c r="CX149" s="56">
        <f t="shared" si="119"/>
        <v>2587206600</v>
      </c>
      <c r="CY149" s="45">
        <f t="shared" si="120"/>
        <v>43120110</v>
      </c>
      <c r="CZ149" s="51">
        <f t="shared" si="121"/>
        <v>71866850</v>
      </c>
    </row>
    <row r="150" spans="1:104" x14ac:dyDescent="0.2">
      <c r="A150" s="3">
        <f t="shared" si="122"/>
        <v>111</v>
      </c>
      <c r="B150" s="111">
        <v>2</v>
      </c>
      <c r="C150" s="112" t="s">
        <v>170</v>
      </c>
      <c r="D150" s="113" t="s">
        <v>34</v>
      </c>
      <c r="E150" s="114"/>
      <c r="F150" s="42" t="s">
        <v>41</v>
      </c>
      <c r="G150" s="115">
        <f t="shared" si="84"/>
        <v>78</v>
      </c>
      <c r="H150" s="115">
        <f t="shared" si="85"/>
        <v>66</v>
      </c>
      <c r="I150" s="116">
        <f t="shared" si="86"/>
        <v>26966806</v>
      </c>
      <c r="J150" s="116">
        <f t="shared" si="87"/>
        <v>2</v>
      </c>
      <c r="K150" s="117">
        <f t="shared" si="88"/>
        <v>0.93</v>
      </c>
      <c r="L150" s="118">
        <f t="shared" si="157"/>
        <v>1.01</v>
      </c>
      <c r="M150" s="119">
        <f t="shared" si="89"/>
        <v>21166819.673561409</v>
      </c>
      <c r="N150" s="119">
        <f t="shared" si="90"/>
        <v>23858387.72623127</v>
      </c>
      <c r="O150" s="119">
        <f t="shared" si="91"/>
        <v>25329920.875800002</v>
      </c>
      <c r="P150" s="119">
        <f t="shared" si="92"/>
        <v>26892214.970120206</v>
      </c>
      <c r="Q150" s="120">
        <f t="shared" si="93"/>
        <v>25329920.875800002</v>
      </c>
      <c r="R150" s="119">
        <f t="shared" si="93"/>
        <v>26892214.970120206</v>
      </c>
      <c r="S150" s="119">
        <f t="shared" si="94"/>
        <v>28550867.945666909</v>
      </c>
      <c r="T150" s="119"/>
      <c r="U150" s="119">
        <f t="shared" si="95"/>
        <v>1397010098.4550531</v>
      </c>
      <c r="V150" s="119">
        <f t="shared" si="96"/>
        <v>1574653589.9312637</v>
      </c>
      <c r="W150" s="119">
        <f t="shared" si="97"/>
        <v>1671774777.8028002</v>
      </c>
      <c r="X150" s="120">
        <f t="shared" si="98"/>
        <v>1774886188.0279336</v>
      </c>
      <c r="Y150" s="120">
        <f t="shared" si="99"/>
        <v>1671774777.8028002</v>
      </c>
      <c r="Z150" s="119">
        <f t="shared" si="100"/>
        <v>1774886188.0279336</v>
      </c>
      <c r="AA150" s="119">
        <f t="shared" si="101"/>
        <v>1884357284.414016</v>
      </c>
      <c r="AB150" s="119"/>
      <c r="AC150" s="34" t="str">
        <f t="shared" si="102"/>
        <v>BERTAHAP</v>
      </c>
      <c r="AD150" s="121">
        <f t="shared" si="103"/>
        <v>0</v>
      </c>
      <c r="AE150" s="122">
        <v>2</v>
      </c>
      <c r="AF150" s="123"/>
      <c r="AG150" s="119" t="e">
        <f>IF(AF150&gt;#REF!,"LB","KR")</f>
        <v>#REF!</v>
      </c>
      <c r="AH150" s="123">
        <f t="shared" si="153"/>
        <v>1536712000</v>
      </c>
      <c r="AI150" s="123">
        <f t="shared" si="153"/>
        <v>1732119000</v>
      </c>
      <c r="AJ150" s="123">
        <f t="shared" si="153"/>
        <v>1838953000</v>
      </c>
      <c r="AK150" s="124">
        <f t="shared" si="153"/>
        <v>1952375000</v>
      </c>
      <c r="AL150" s="124">
        <f t="shared" si="153"/>
        <v>1838953000</v>
      </c>
      <c r="AM150" s="123">
        <f t="shared" si="153"/>
        <v>1952375000</v>
      </c>
      <c r="AN150" s="123">
        <f t="shared" si="152"/>
        <v>2072794000</v>
      </c>
      <c r="AO150" s="54">
        <f t="shared" si="123"/>
        <v>1949291000</v>
      </c>
      <c r="AP150" s="44">
        <f t="shared" si="123"/>
        <v>2069518000</v>
      </c>
      <c r="AQ150" s="61">
        <f t="shared" si="104"/>
        <v>1754361900</v>
      </c>
      <c r="AR150" s="61">
        <f t="shared" si="105"/>
        <v>29239365</v>
      </c>
      <c r="AS150" s="125">
        <f t="shared" si="106"/>
        <v>36607031.25</v>
      </c>
      <c r="AT150" s="126">
        <f t="shared" si="107"/>
        <v>20695180</v>
      </c>
      <c r="AU150" s="5">
        <f t="shared" si="108"/>
        <v>29239365</v>
      </c>
      <c r="AV150" s="5">
        <f t="shared" si="109"/>
        <v>45973825</v>
      </c>
      <c r="AX150" s="1"/>
      <c r="AY150" s="1"/>
      <c r="BT150" s="56">
        <f t="shared" si="110"/>
        <v>-1481825.989699997</v>
      </c>
      <c r="BV150" s="128">
        <v>36</v>
      </c>
      <c r="BW150" s="148" t="s">
        <v>62</v>
      </c>
      <c r="BX150" s="129" t="str">
        <f>F180</f>
        <v>2BR-22</v>
      </c>
      <c r="BY150" s="130">
        <f>D180</f>
        <v>22</v>
      </c>
      <c r="BZ150" s="131">
        <f>G180</f>
        <v>81</v>
      </c>
      <c r="CA150" s="131">
        <f>H180</f>
        <v>70</v>
      </c>
      <c r="CB150" s="132">
        <f>O180</f>
        <v>26680957.856400002</v>
      </c>
      <c r="CC150" s="132">
        <f>AH180</f>
        <v>1716778000</v>
      </c>
      <c r="CD150" s="132">
        <f>AI180</f>
        <v>1935083000</v>
      </c>
      <c r="CE150" s="132">
        <f>AJ180</f>
        <v>2054434000</v>
      </c>
      <c r="CF150" s="132">
        <f>AK180</f>
        <v>2181147000</v>
      </c>
      <c r="CG150" s="132">
        <f>AN180</f>
        <v>2315676000</v>
      </c>
      <c r="CH150" s="1">
        <v>1</v>
      </c>
      <c r="CT150" s="61">
        <f t="shared" si="117"/>
        <v>1862566200</v>
      </c>
      <c r="CU150" s="45">
        <f t="shared" si="118"/>
        <v>20695180</v>
      </c>
      <c r="CX150" s="56">
        <f t="shared" si="119"/>
        <v>1655057700</v>
      </c>
      <c r="CY150" s="45">
        <f t="shared" si="120"/>
        <v>27584295</v>
      </c>
      <c r="CZ150" s="51">
        <f t="shared" si="121"/>
        <v>45973825</v>
      </c>
    </row>
    <row r="151" spans="1:104" x14ac:dyDescent="0.2">
      <c r="A151" s="3">
        <f t="shared" si="122"/>
        <v>112</v>
      </c>
      <c r="B151" s="111">
        <v>3</v>
      </c>
      <c r="C151" s="112" t="s">
        <v>170</v>
      </c>
      <c r="D151" s="113" t="s">
        <v>40</v>
      </c>
      <c r="E151" s="114"/>
      <c r="F151" s="42" t="s">
        <v>44</v>
      </c>
      <c r="G151" s="115">
        <f t="shared" si="84"/>
        <v>60</v>
      </c>
      <c r="H151" s="115">
        <f t="shared" si="85"/>
        <v>52</v>
      </c>
      <c r="I151" s="116">
        <f t="shared" si="86"/>
        <v>26966806</v>
      </c>
      <c r="J151" s="116">
        <f t="shared" si="87"/>
        <v>2</v>
      </c>
      <c r="K151" s="117">
        <f t="shared" si="88"/>
        <v>0.93</v>
      </c>
      <c r="L151" s="118">
        <f t="shared" si="157"/>
        <v>1.01</v>
      </c>
      <c r="M151" s="119">
        <f t="shared" si="89"/>
        <v>21166819.673561409</v>
      </c>
      <c r="N151" s="119">
        <f t="shared" si="90"/>
        <v>23858387.72623127</v>
      </c>
      <c r="O151" s="119">
        <f t="shared" si="91"/>
        <v>25329920.875800002</v>
      </c>
      <c r="P151" s="119">
        <f t="shared" si="92"/>
        <v>26892214.970120206</v>
      </c>
      <c r="Q151" s="120">
        <f t="shared" si="93"/>
        <v>25329920.875800002</v>
      </c>
      <c r="R151" s="119">
        <f t="shared" si="93"/>
        <v>26892214.970120206</v>
      </c>
      <c r="S151" s="119">
        <f t="shared" si="94"/>
        <v>28550867.945666909</v>
      </c>
      <c r="T151" s="119"/>
      <c r="U151" s="119">
        <f t="shared" si="95"/>
        <v>1100674623.0251932</v>
      </c>
      <c r="V151" s="119">
        <f t="shared" si="96"/>
        <v>1240636161.7640259</v>
      </c>
      <c r="W151" s="119">
        <f t="shared" si="97"/>
        <v>1317155885.5416002</v>
      </c>
      <c r="X151" s="120">
        <f t="shared" si="98"/>
        <v>1398395178.4462507</v>
      </c>
      <c r="Y151" s="120">
        <f t="shared" si="99"/>
        <v>1317155885.5416002</v>
      </c>
      <c r="Z151" s="119">
        <f t="shared" si="100"/>
        <v>1398395178.4462507</v>
      </c>
      <c r="AA151" s="119">
        <f t="shared" si="101"/>
        <v>1484645133.1746793</v>
      </c>
      <c r="AB151" s="119"/>
      <c r="AC151" s="34" t="str">
        <f t="shared" si="102"/>
        <v>BERTAHAP</v>
      </c>
      <c r="AD151" s="121">
        <f t="shared" si="103"/>
        <v>0</v>
      </c>
      <c r="AE151" s="122">
        <v>2</v>
      </c>
      <c r="AF151" s="123"/>
      <c r="AG151" s="119" t="e">
        <f>IF(AF151&gt;#REF!,"LB","KR")</f>
        <v>#REF!</v>
      </c>
      <c r="AH151" s="123">
        <f t="shared" si="153"/>
        <v>1210743000</v>
      </c>
      <c r="AI151" s="123">
        <f t="shared" si="153"/>
        <v>1364700000</v>
      </c>
      <c r="AJ151" s="123">
        <f t="shared" si="153"/>
        <v>1448872000</v>
      </c>
      <c r="AK151" s="124">
        <f t="shared" si="153"/>
        <v>1538235000</v>
      </c>
      <c r="AL151" s="124">
        <f t="shared" si="153"/>
        <v>1448872000</v>
      </c>
      <c r="AM151" s="123">
        <f t="shared" si="153"/>
        <v>1538235000</v>
      </c>
      <c r="AN151" s="123">
        <f t="shared" si="152"/>
        <v>1633110000</v>
      </c>
      <c r="AO151" s="54">
        <f t="shared" si="123"/>
        <v>1535805000</v>
      </c>
      <c r="AP151" s="44">
        <f t="shared" si="123"/>
        <v>1630530000</v>
      </c>
      <c r="AQ151" s="61">
        <f t="shared" si="104"/>
        <v>1382224500</v>
      </c>
      <c r="AR151" s="61">
        <f t="shared" si="105"/>
        <v>23037075</v>
      </c>
      <c r="AS151" s="125">
        <f t="shared" si="106"/>
        <v>28841906.25</v>
      </c>
      <c r="AT151" s="126">
        <f t="shared" si="107"/>
        <v>16305300</v>
      </c>
      <c r="AU151" s="5">
        <f t="shared" si="108"/>
        <v>23037075</v>
      </c>
      <c r="AV151" s="5">
        <f t="shared" si="109"/>
        <v>36221800</v>
      </c>
      <c r="AX151" s="1"/>
      <c r="AY151" s="1"/>
      <c r="BT151" s="56">
        <f t="shared" si="110"/>
        <v>-1481825.989699997</v>
      </c>
      <c r="BV151" s="128">
        <v>37</v>
      </c>
      <c r="BW151" s="129" t="s">
        <v>171</v>
      </c>
      <c r="BX151" s="129" t="str">
        <f>F188</f>
        <v>2BR-22</v>
      </c>
      <c r="BY151" s="130">
        <f>D188</f>
        <v>22</v>
      </c>
      <c r="BZ151" s="131">
        <f>G188</f>
        <v>81</v>
      </c>
      <c r="CA151" s="131">
        <f>H188</f>
        <v>70</v>
      </c>
      <c r="CB151" s="132">
        <f>O188</f>
        <v>26942535.874600001</v>
      </c>
      <c r="CC151" s="132">
        <f t="shared" ref="CC151:CF152" si="158">AH188</f>
        <v>1733609000</v>
      </c>
      <c r="CD151" s="132">
        <f t="shared" si="158"/>
        <v>1954054000</v>
      </c>
      <c r="CE151" s="132">
        <f t="shared" si="158"/>
        <v>2074576000</v>
      </c>
      <c r="CF151" s="132">
        <f t="shared" si="158"/>
        <v>2202531000</v>
      </c>
      <c r="CG151" s="132">
        <f>AN188</f>
        <v>2338378000</v>
      </c>
      <c r="CH151" s="1">
        <v>4</v>
      </c>
      <c r="CT151" s="61">
        <f t="shared" si="117"/>
        <v>1467477000</v>
      </c>
      <c r="CU151" s="45">
        <f t="shared" si="118"/>
        <v>16305300</v>
      </c>
      <c r="CX151" s="56">
        <f t="shared" si="119"/>
        <v>1303984800</v>
      </c>
      <c r="CY151" s="45">
        <f t="shared" si="120"/>
        <v>21733080</v>
      </c>
      <c r="CZ151" s="51">
        <f t="shared" si="121"/>
        <v>36221800</v>
      </c>
    </row>
    <row r="152" spans="1:104" x14ac:dyDescent="0.2">
      <c r="A152" s="3">
        <f t="shared" si="122"/>
        <v>113</v>
      </c>
      <c r="B152" s="111">
        <v>4</v>
      </c>
      <c r="C152" s="112" t="s">
        <v>170</v>
      </c>
      <c r="D152" s="113">
        <v>10</v>
      </c>
      <c r="E152" s="114"/>
      <c r="F152" s="42" t="s">
        <v>47</v>
      </c>
      <c r="G152" s="115">
        <f t="shared" si="84"/>
        <v>74</v>
      </c>
      <c r="H152" s="115">
        <f t="shared" si="85"/>
        <v>63</v>
      </c>
      <c r="I152" s="116">
        <f t="shared" si="86"/>
        <v>26966806</v>
      </c>
      <c r="J152" s="116">
        <f t="shared" si="87"/>
        <v>2</v>
      </c>
      <c r="K152" s="117">
        <f t="shared" si="88"/>
        <v>0.93</v>
      </c>
      <c r="L152" s="118">
        <f t="shared" si="157"/>
        <v>1.01</v>
      </c>
      <c r="M152" s="119">
        <f t="shared" si="89"/>
        <v>21166819.673561409</v>
      </c>
      <c r="N152" s="119">
        <f t="shared" si="90"/>
        <v>23858387.72623127</v>
      </c>
      <c r="O152" s="119">
        <f t="shared" si="91"/>
        <v>25329920.875800002</v>
      </c>
      <c r="P152" s="119">
        <f t="shared" si="92"/>
        <v>26892214.970120206</v>
      </c>
      <c r="Q152" s="120">
        <f t="shared" si="93"/>
        <v>25329920.875800002</v>
      </c>
      <c r="R152" s="119">
        <f t="shared" si="93"/>
        <v>26892214.970120206</v>
      </c>
      <c r="S152" s="119">
        <f t="shared" si="94"/>
        <v>28550867.945666909</v>
      </c>
      <c r="T152" s="119"/>
      <c r="U152" s="119">
        <f t="shared" si="95"/>
        <v>1333509639.4343688</v>
      </c>
      <c r="V152" s="119">
        <f t="shared" si="96"/>
        <v>1503078426.7525699</v>
      </c>
      <c r="W152" s="119">
        <f t="shared" si="97"/>
        <v>1595785015.1754003</v>
      </c>
      <c r="X152" s="120">
        <f t="shared" si="98"/>
        <v>1694209543.117573</v>
      </c>
      <c r="Y152" s="120">
        <f t="shared" si="99"/>
        <v>1595785015.1754003</v>
      </c>
      <c r="Z152" s="119">
        <f t="shared" si="100"/>
        <v>1694209543.117573</v>
      </c>
      <c r="AA152" s="119">
        <f t="shared" si="101"/>
        <v>1798704680.5770154</v>
      </c>
      <c r="AB152" s="119"/>
      <c r="AC152" s="34" t="str">
        <f t="shared" si="102"/>
        <v>BERTAHAP</v>
      </c>
      <c r="AD152" s="121">
        <f t="shared" si="103"/>
        <v>0</v>
      </c>
      <c r="AE152" s="122">
        <v>2</v>
      </c>
      <c r="AF152" s="123"/>
      <c r="AG152" s="119" t="e">
        <f>IF(AF152&gt;#REF!,"LB","KR")</f>
        <v>#REF!</v>
      </c>
      <c r="AH152" s="123">
        <f t="shared" si="153"/>
        <v>1466861000</v>
      </c>
      <c r="AI152" s="123">
        <f t="shared" si="153"/>
        <v>1653387000</v>
      </c>
      <c r="AJ152" s="123">
        <f t="shared" si="153"/>
        <v>1755364000</v>
      </c>
      <c r="AK152" s="124">
        <f t="shared" si="153"/>
        <v>1863631000</v>
      </c>
      <c r="AL152" s="124">
        <f t="shared" si="153"/>
        <v>1755364000</v>
      </c>
      <c r="AM152" s="123">
        <f t="shared" si="153"/>
        <v>1863631000</v>
      </c>
      <c r="AN152" s="123">
        <f t="shared" si="152"/>
        <v>1978576000</v>
      </c>
      <c r="AO152" s="54">
        <f t="shared" si="123"/>
        <v>1860686000</v>
      </c>
      <c r="AP152" s="44">
        <f t="shared" si="123"/>
        <v>1975449000</v>
      </c>
      <c r="AQ152" s="61">
        <f t="shared" si="104"/>
        <v>1674617400</v>
      </c>
      <c r="AR152" s="61">
        <f t="shared" si="105"/>
        <v>27910290</v>
      </c>
      <c r="AS152" s="125">
        <f t="shared" si="106"/>
        <v>34943081.25</v>
      </c>
      <c r="AT152" s="126">
        <f t="shared" si="107"/>
        <v>19754490</v>
      </c>
      <c r="AU152" s="5">
        <f t="shared" si="108"/>
        <v>27910290</v>
      </c>
      <c r="AV152" s="5">
        <f t="shared" si="109"/>
        <v>43884100</v>
      </c>
      <c r="AX152" s="1"/>
      <c r="AY152" s="1"/>
      <c r="BT152" s="56">
        <f t="shared" si="110"/>
        <v>-1481825.989699997</v>
      </c>
      <c r="BV152" s="128">
        <v>38</v>
      </c>
      <c r="BW152" s="129" t="s">
        <v>172</v>
      </c>
      <c r="BX152" s="129" t="str">
        <f>F189</f>
        <v>1BR-6</v>
      </c>
      <c r="BY152" s="130" t="str">
        <f>D189</f>
        <v>06</v>
      </c>
      <c r="BZ152" s="131">
        <f>G189</f>
        <v>78</v>
      </c>
      <c r="CA152" s="131">
        <f>H189</f>
        <v>66</v>
      </c>
      <c r="CB152" s="132">
        <f>O189</f>
        <v>25580712.171600003</v>
      </c>
      <c r="CC152" s="132">
        <f t="shared" si="158"/>
        <v>1551927000</v>
      </c>
      <c r="CD152" s="132">
        <f t="shared" si="158"/>
        <v>1749269000</v>
      </c>
      <c r="CE152" s="132">
        <f t="shared" si="158"/>
        <v>1857160000</v>
      </c>
      <c r="CF152" s="132">
        <f t="shared" si="158"/>
        <v>1971706000</v>
      </c>
      <c r="CG152" s="132">
        <f>AN189</f>
        <v>2093316000</v>
      </c>
      <c r="CH152" s="1">
        <v>2</v>
      </c>
      <c r="CT152" s="61">
        <f t="shared" si="117"/>
        <v>1777904100</v>
      </c>
      <c r="CU152" s="45">
        <f t="shared" si="118"/>
        <v>19754490</v>
      </c>
      <c r="CX152" s="56">
        <f t="shared" si="119"/>
        <v>1579827600</v>
      </c>
      <c r="CY152" s="45">
        <f t="shared" si="120"/>
        <v>26330460</v>
      </c>
      <c r="CZ152" s="51">
        <f t="shared" si="121"/>
        <v>43884100</v>
      </c>
    </row>
    <row r="153" spans="1:104" x14ac:dyDescent="0.2">
      <c r="A153" s="3">
        <f t="shared" si="122"/>
        <v>114</v>
      </c>
      <c r="B153" s="111">
        <v>5</v>
      </c>
      <c r="C153" s="112" t="s">
        <v>170</v>
      </c>
      <c r="D153" s="140">
        <v>12</v>
      </c>
      <c r="E153" s="114"/>
      <c r="F153" s="42" t="s">
        <v>49</v>
      </c>
      <c r="G153" s="115">
        <f t="shared" si="84"/>
        <v>67</v>
      </c>
      <c r="H153" s="115">
        <f t="shared" si="85"/>
        <v>57</v>
      </c>
      <c r="I153" s="116">
        <f t="shared" si="86"/>
        <v>26966806</v>
      </c>
      <c r="J153" s="116">
        <f t="shared" si="87"/>
        <v>2</v>
      </c>
      <c r="K153" s="117">
        <f t="shared" si="88"/>
        <v>0.93</v>
      </c>
      <c r="L153" s="118">
        <f t="shared" si="157"/>
        <v>1.01</v>
      </c>
      <c r="M153" s="119">
        <f t="shared" si="89"/>
        <v>21166819.673561409</v>
      </c>
      <c r="N153" s="119">
        <f t="shared" si="90"/>
        <v>23858387.72623127</v>
      </c>
      <c r="O153" s="119">
        <f t="shared" si="91"/>
        <v>25329920.875800002</v>
      </c>
      <c r="P153" s="119">
        <f t="shared" si="92"/>
        <v>26892214.970120206</v>
      </c>
      <c r="Q153" s="120">
        <f t="shared" si="93"/>
        <v>25329920.875800002</v>
      </c>
      <c r="R153" s="119">
        <f t="shared" si="93"/>
        <v>26892214.970120206</v>
      </c>
      <c r="S153" s="119">
        <f t="shared" si="94"/>
        <v>28550867.945666909</v>
      </c>
      <c r="T153" s="119"/>
      <c r="U153" s="119">
        <f t="shared" si="95"/>
        <v>1206508721.3930004</v>
      </c>
      <c r="V153" s="119">
        <f t="shared" si="96"/>
        <v>1359928100.3951824</v>
      </c>
      <c r="W153" s="119">
        <f t="shared" si="97"/>
        <v>1443805489.9206002</v>
      </c>
      <c r="X153" s="120">
        <f t="shared" si="98"/>
        <v>1532856253.2968519</v>
      </c>
      <c r="Y153" s="120">
        <f t="shared" si="99"/>
        <v>1443805489.9206002</v>
      </c>
      <c r="Z153" s="119">
        <f t="shared" si="100"/>
        <v>1532856253.2968519</v>
      </c>
      <c r="AA153" s="119">
        <f t="shared" si="101"/>
        <v>1627399472.9030137</v>
      </c>
      <c r="AB153" s="119"/>
      <c r="AC153" s="34" t="str">
        <f t="shared" si="102"/>
        <v>BERTAHAP</v>
      </c>
      <c r="AD153" s="121">
        <f t="shared" si="103"/>
        <v>0</v>
      </c>
      <c r="AE153" s="122">
        <v>2</v>
      </c>
      <c r="AF153" s="123"/>
      <c r="AG153" s="119" t="e">
        <f>IF(AF153&gt;#REF!,"LB","KR")</f>
        <v>#REF!</v>
      </c>
      <c r="AH153" s="123">
        <f t="shared" si="153"/>
        <v>1327160000</v>
      </c>
      <c r="AI153" s="123">
        <f t="shared" si="153"/>
        <v>1495921000</v>
      </c>
      <c r="AJ153" s="123">
        <f t="shared" si="153"/>
        <v>1588187000</v>
      </c>
      <c r="AK153" s="124">
        <f t="shared" si="153"/>
        <v>1686142000</v>
      </c>
      <c r="AL153" s="124">
        <f t="shared" si="153"/>
        <v>1588187000</v>
      </c>
      <c r="AM153" s="123">
        <f t="shared" si="153"/>
        <v>1686142000</v>
      </c>
      <c r="AN153" s="123">
        <f t="shared" si="152"/>
        <v>1790140000</v>
      </c>
      <c r="AO153" s="54">
        <f t="shared" si="123"/>
        <v>1683479000</v>
      </c>
      <c r="AP153" s="44">
        <f t="shared" si="123"/>
        <v>1787311000</v>
      </c>
      <c r="AQ153" s="61">
        <f t="shared" si="104"/>
        <v>1515131100</v>
      </c>
      <c r="AR153" s="61">
        <f t="shared" si="105"/>
        <v>25252185</v>
      </c>
      <c r="AS153" s="125">
        <f t="shared" si="106"/>
        <v>31615162.5</v>
      </c>
      <c r="AT153" s="126">
        <f t="shared" si="107"/>
        <v>17873110</v>
      </c>
      <c r="AU153" s="5">
        <f t="shared" si="108"/>
        <v>25252185</v>
      </c>
      <c r="AV153" s="5">
        <f t="shared" si="109"/>
        <v>39704675</v>
      </c>
      <c r="AX153" s="1"/>
      <c r="AY153" s="1"/>
      <c r="BT153" s="56">
        <f t="shared" si="110"/>
        <v>-1481825.989699997</v>
      </c>
      <c r="BV153" s="128">
        <v>39</v>
      </c>
      <c r="BW153" s="129" t="s">
        <v>173</v>
      </c>
      <c r="BX153" s="129" t="str">
        <f>F234</f>
        <v>1BR-10</v>
      </c>
      <c r="BY153" s="130">
        <f>D234</f>
        <v>10</v>
      </c>
      <c r="BZ153" s="131">
        <f>G234</f>
        <v>74</v>
      </c>
      <c r="CA153" s="131">
        <f>H234</f>
        <v>63</v>
      </c>
      <c r="CB153" s="132">
        <f>O234</f>
        <v>25580712.171600003</v>
      </c>
      <c r="CC153" s="132">
        <f t="shared" ref="CC153:CF154" si="159">AH234</f>
        <v>1481384000</v>
      </c>
      <c r="CD153" s="132">
        <f t="shared" si="159"/>
        <v>1669757000</v>
      </c>
      <c r="CE153" s="132">
        <f t="shared" si="159"/>
        <v>1772744000</v>
      </c>
      <c r="CF153" s="132">
        <f t="shared" si="159"/>
        <v>1882083000</v>
      </c>
      <c r="CG153" s="132">
        <f>AN234</f>
        <v>1998166000</v>
      </c>
      <c r="CH153" s="1">
        <v>4</v>
      </c>
      <c r="CT153" s="61">
        <f t="shared" si="117"/>
        <v>1608579900</v>
      </c>
      <c r="CU153" s="45">
        <f t="shared" si="118"/>
        <v>17873110</v>
      </c>
      <c r="CX153" s="56">
        <f t="shared" si="119"/>
        <v>1429368300</v>
      </c>
      <c r="CY153" s="45">
        <f t="shared" si="120"/>
        <v>23822805</v>
      </c>
      <c r="CZ153" s="51">
        <f t="shared" si="121"/>
        <v>39704675</v>
      </c>
    </row>
    <row r="154" spans="1:104" x14ac:dyDescent="0.2">
      <c r="A154" s="3">
        <f t="shared" si="122"/>
        <v>115</v>
      </c>
      <c r="B154" s="111">
        <v>6</v>
      </c>
      <c r="C154" s="112" t="s">
        <v>170</v>
      </c>
      <c r="D154" s="113">
        <v>16</v>
      </c>
      <c r="E154" s="114"/>
      <c r="F154" s="42" t="s">
        <v>51</v>
      </c>
      <c r="G154" s="115">
        <f t="shared" si="84"/>
        <v>71</v>
      </c>
      <c r="H154" s="115">
        <f t="shared" si="85"/>
        <v>63</v>
      </c>
      <c r="I154" s="116">
        <f t="shared" si="86"/>
        <v>26966806</v>
      </c>
      <c r="J154" s="116">
        <f t="shared" si="87"/>
        <v>2</v>
      </c>
      <c r="K154" s="117">
        <f t="shared" si="88"/>
        <v>0.93</v>
      </c>
      <c r="L154" s="118">
        <f t="shared" si="157"/>
        <v>1.01</v>
      </c>
      <c r="M154" s="119">
        <f t="shared" si="89"/>
        <v>21166819.673561409</v>
      </c>
      <c r="N154" s="119">
        <f t="shared" si="90"/>
        <v>23858387.72623127</v>
      </c>
      <c r="O154" s="119">
        <f t="shared" si="91"/>
        <v>25329920.875800002</v>
      </c>
      <c r="P154" s="119">
        <f t="shared" si="92"/>
        <v>26892214.970120206</v>
      </c>
      <c r="Q154" s="120">
        <f t="shared" si="93"/>
        <v>25329920.875800002</v>
      </c>
      <c r="R154" s="119">
        <f t="shared" si="93"/>
        <v>26892214.970120206</v>
      </c>
      <c r="S154" s="119">
        <f t="shared" si="94"/>
        <v>28550867.945666909</v>
      </c>
      <c r="T154" s="119"/>
      <c r="U154" s="119">
        <f t="shared" si="95"/>
        <v>1333509639.4343688</v>
      </c>
      <c r="V154" s="119">
        <f t="shared" si="96"/>
        <v>1503078426.7525699</v>
      </c>
      <c r="W154" s="119">
        <f t="shared" si="97"/>
        <v>1595785015.1754003</v>
      </c>
      <c r="X154" s="120">
        <f t="shared" si="98"/>
        <v>1694209543.117573</v>
      </c>
      <c r="Y154" s="120">
        <f t="shared" si="99"/>
        <v>1595785015.1754003</v>
      </c>
      <c r="Z154" s="119">
        <f t="shared" si="100"/>
        <v>1694209543.117573</v>
      </c>
      <c r="AA154" s="119">
        <f t="shared" si="101"/>
        <v>1798704680.5770154</v>
      </c>
      <c r="AB154" s="119"/>
      <c r="AC154" s="34" t="str">
        <f t="shared" si="102"/>
        <v>BERTAHAP</v>
      </c>
      <c r="AD154" s="121">
        <f t="shared" si="103"/>
        <v>0</v>
      </c>
      <c r="AE154" s="122">
        <v>2</v>
      </c>
      <c r="AF154" s="123"/>
      <c r="AG154" s="119" t="e">
        <f>IF(AF154&gt;#REF!,"LB","KR")</f>
        <v>#REF!</v>
      </c>
      <c r="AH154" s="123">
        <f t="shared" si="153"/>
        <v>1466861000</v>
      </c>
      <c r="AI154" s="123">
        <f t="shared" si="153"/>
        <v>1653387000</v>
      </c>
      <c r="AJ154" s="123">
        <f t="shared" si="153"/>
        <v>1755364000</v>
      </c>
      <c r="AK154" s="124">
        <f t="shared" si="153"/>
        <v>1863631000</v>
      </c>
      <c r="AL154" s="124">
        <f t="shared" si="153"/>
        <v>1755364000</v>
      </c>
      <c r="AM154" s="123">
        <f t="shared" si="153"/>
        <v>1863631000</v>
      </c>
      <c r="AN154" s="123">
        <f t="shared" si="152"/>
        <v>1978576000</v>
      </c>
      <c r="AO154" s="54">
        <f t="shared" si="123"/>
        <v>1860686000</v>
      </c>
      <c r="AP154" s="44">
        <f t="shared" si="123"/>
        <v>1975449000</v>
      </c>
      <c r="AQ154" s="61">
        <f t="shared" si="104"/>
        <v>1674617400</v>
      </c>
      <c r="AR154" s="61">
        <f t="shared" si="105"/>
        <v>27910290</v>
      </c>
      <c r="AS154" s="125">
        <f t="shared" si="106"/>
        <v>34943081.25</v>
      </c>
      <c r="AT154" s="126">
        <f t="shared" si="107"/>
        <v>19754490</v>
      </c>
      <c r="AU154" s="5">
        <f t="shared" si="108"/>
        <v>27910290</v>
      </c>
      <c r="AV154" s="5">
        <f t="shared" si="109"/>
        <v>43884100</v>
      </c>
      <c r="AX154" s="1"/>
      <c r="AY154" s="1"/>
      <c r="BT154" s="56">
        <f t="shared" si="110"/>
        <v>-1481825.989699997</v>
      </c>
      <c r="BV154" s="128"/>
      <c r="BW154" s="129"/>
      <c r="BX154" s="129" t="str">
        <f>F235</f>
        <v>1BR-16</v>
      </c>
      <c r="BY154" s="130">
        <f>D235</f>
        <v>16</v>
      </c>
      <c r="BZ154" s="131">
        <f>G235</f>
        <v>71</v>
      </c>
      <c r="CA154" s="131">
        <f>H235</f>
        <v>63</v>
      </c>
      <c r="CB154" s="132">
        <f>O235</f>
        <v>25580712.171600003</v>
      </c>
      <c r="CC154" s="132">
        <f t="shared" si="159"/>
        <v>1481384000</v>
      </c>
      <c r="CD154" s="132">
        <f t="shared" si="159"/>
        <v>1669757000</v>
      </c>
      <c r="CE154" s="132">
        <f t="shared" si="159"/>
        <v>1772744000</v>
      </c>
      <c r="CF154" s="132">
        <f t="shared" si="159"/>
        <v>1882083000</v>
      </c>
      <c r="CG154" s="132">
        <f>AN235</f>
        <v>1998166000</v>
      </c>
      <c r="CT154" s="61">
        <f t="shared" si="117"/>
        <v>1777904100</v>
      </c>
      <c r="CU154" s="45">
        <f t="shared" si="118"/>
        <v>19754490</v>
      </c>
      <c r="CX154" s="56">
        <f t="shared" si="119"/>
        <v>1579827600</v>
      </c>
      <c r="CY154" s="45">
        <f t="shared" si="120"/>
        <v>26330460</v>
      </c>
      <c r="CZ154" s="51">
        <f t="shared" si="121"/>
        <v>43884100</v>
      </c>
    </row>
    <row r="155" spans="1:104" x14ac:dyDescent="0.2">
      <c r="A155" s="3">
        <f t="shared" si="122"/>
        <v>116</v>
      </c>
      <c r="B155" s="111">
        <v>7</v>
      </c>
      <c r="C155" s="112" t="s">
        <v>170</v>
      </c>
      <c r="D155" s="140">
        <v>18</v>
      </c>
      <c r="E155" s="114"/>
      <c r="F155" s="42" t="s">
        <v>53</v>
      </c>
      <c r="G155" s="115">
        <f t="shared" si="84"/>
        <v>97</v>
      </c>
      <c r="H155" s="115">
        <f t="shared" si="85"/>
        <v>85</v>
      </c>
      <c r="I155" s="116">
        <f t="shared" si="86"/>
        <v>26966806</v>
      </c>
      <c r="J155" s="116">
        <f t="shared" si="87"/>
        <v>2</v>
      </c>
      <c r="K155" s="117">
        <f t="shared" si="88"/>
        <v>0.93</v>
      </c>
      <c r="L155" s="118">
        <f t="shared" si="157"/>
        <v>1.01</v>
      </c>
      <c r="M155" s="119">
        <f t="shared" si="89"/>
        <v>21166819.673561409</v>
      </c>
      <c r="N155" s="119">
        <f t="shared" si="90"/>
        <v>23858387.72623127</v>
      </c>
      <c r="O155" s="119">
        <f t="shared" si="91"/>
        <v>25329920.875800002</v>
      </c>
      <c r="P155" s="119">
        <f t="shared" si="92"/>
        <v>26892214.970120206</v>
      </c>
      <c r="Q155" s="120">
        <f t="shared" si="93"/>
        <v>25329920.875800002</v>
      </c>
      <c r="R155" s="119">
        <f t="shared" si="93"/>
        <v>26892214.970120206</v>
      </c>
      <c r="S155" s="119">
        <f t="shared" si="94"/>
        <v>28550867.945666909</v>
      </c>
      <c r="T155" s="119"/>
      <c r="U155" s="119">
        <f t="shared" si="95"/>
        <v>1799179672.2527199</v>
      </c>
      <c r="V155" s="119">
        <f t="shared" si="96"/>
        <v>2027962956.7296579</v>
      </c>
      <c r="W155" s="119">
        <f t="shared" si="97"/>
        <v>2153043274.4430003</v>
      </c>
      <c r="X155" s="120">
        <f t="shared" si="98"/>
        <v>2285838272.4602175</v>
      </c>
      <c r="Y155" s="120">
        <f t="shared" si="99"/>
        <v>2153043274.4430003</v>
      </c>
      <c r="Z155" s="119">
        <f t="shared" si="100"/>
        <v>2285838272.4602175</v>
      </c>
      <c r="AA155" s="119">
        <f t="shared" si="101"/>
        <v>2426823775.3816872</v>
      </c>
      <c r="AB155" s="119"/>
      <c r="AC155" s="34" t="str">
        <f t="shared" si="102"/>
        <v>BERTAHAP</v>
      </c>
      <c r="AD155" s="121">
        <f t="shared" si="103"/>
        <v>0</v>
      </c>
      <c r="AE155" s="122">
        <v>2</v>
      </c>
      <c r="AF155" s="123"/>
      <c r="AG155" s="119" t="e">
        <f>IF(AF155&gt;#REF!,"LB","KR")</f>
        <v>#REF!</v>
      </c>
      <c r="AH155" s="123">
        <f t="shared" si="153"/>
        <v>1979098000</v>
      </c>
      <c r="AI155" s="123">
        <f t="shared" si="153"/>
        <v>2230760000</v>
      </c>
      <c r="AJ155" s="123">
        <f t="shared" si="153"/>
        <v>2368348000</v>
      </c>
      <c r="AK155" s="124">
        <f t="shared" si="153"/>
        <v>2514423000</v>
      </c>
      <c r="AL155" s="124">
        <f t="shared" si="153"/>
        <v>2368348000</v>
      </c>
      <c r="AM155" s="123">
        <f t="shared" si="153"/>
        <v>2514423000</v>
      </c>
      <c r="AN155" s="123">
        <f t="shared" si="152"/>
        <v>2669507000</v>
      </c>
      <c r="AO155" s="54">
        <f t="shared" si="123"/>
        <v>2510449000</v>
      </c>
      <c r="AP155" s="44">
        <f t="shared" si="123"/>
        <v>2665289000</v>
      </c>
      <c r="AQ155" s="61">
        <f t="shared" si="104"/>
        <v>2259404100</v>
      </c>
      <c r="AR155" s="61">
        <f t="shared" si="105"/>
        <v>37656735</v>
      </c>
      <c r="AS155" s="125">
        <f t="shared" si="106"/>
        <v>47145431.25</v>
      </c>
      <c r="AT155" s="126">
        <f t="shared" si="107"/>
        <v>26652890</v>
      </c>
      <c r="AU155" s="5">
        <f t="shared" si="108"/>
        <v>37656735</v>
      </c>
      <c r="AV155" s="5">
        <f t="shared" si="109"/>
        <v>59208700</v>
      </c>
      <c r="AX155" s="1"/>
      <c r="AY155" s="1"/>
      <c r="BT155" s="56">
        <f t="shared" si="110"/>
        <v>-1481825.989699997</v>
      </c>
      <c r="BV155" s="128">
        <v>40</v>
      </c>
      <c r="BW155" s="129" t="s">
        <v>158</v>
      </c>
      <c r="BX155" s="129" t="str">
        <f>F205</f>
        <v>2BR-2</v>
      </c>
      <c r="BY155" s="130" t="str">
        <f>D205</f>
        <v>02</v>
      </c>
      <c r="BZ155" s="131">
        <f>G205</f>
        <v>113</v>
      </c>
      <c r="CA155" s="131">
        <f>H205</f>
        <v>101</v>
      </c>
      <c r="CB155" s="132">
        <f>O205</f>
        <v>26130835.013999999</v>
      </c>
      <c r="CC155" s="132">
        <f>AH205</f>
        <v>2425991000</v>
      </c>
      <c r="CD155" s="132">
        <f>AI205</f>
        <v>2734480000</v>
      </c>
      <c r="CE155" s="132">
        <f>AJ205</f>
        <v>2903136000</v>
      </c>
      <c r="CF155" s="132">
        <f>AK205</f>
        <v>3082195000</v>
      </c>
      <c r="CG155" s="132">
        <f>AN205</f>
        <v>3272298000</v>
      </c>
      <c r="CH155" s="1">
        <v>2</v>
      </c>
      <c r="CT155" s="61">
        <f t="shared" si="117"/>
        <v>2398760100</v>
      </c>
      <c r="CU155" s="45">
        <f t="shared" si="118"/>
        <v>26652890</v>
      </c>
      <c r="CX155" s="56">
        <f t="shared" si="119"/>
        <v>2131513200</v>
      </c>
      <c r="CY155" s="45">
        <f t="shared" si="120"/>
        <v>35525220</v>
      </c>
      <c r="CZ155" s="51">
        <f t="shared" si="121"/>
        <v>59208700</v>
      </c>
    </row>
    <row r="156" spans="1:104" x14ac:dyDescent="0.2">
      <c r="A156" s="3">
        <f t="shared" si="122"/>
        <v>117</v>
      </c>
      <c r="B156" s="111">
        <v>1</v>
      </c>
      <c r="C156" s="112" t="s">
        <v>174</v>
      </c>
      <c r="D156" s="113" t="s">
        <v>23</v>
      </c>
      <c r="E156" s="114"/>
      <c r="F156" s="42" t="s">
        <v>38</v>
      </c>
      <c r="G156" s="115">
        <f t="shared" si="84"/>
        <v>113</v>
      </c>
      <c r="H156" s="115">
        <f t="shared" si="85"/>
        <v>101</v>
      </c>
      <c r="I156" s="116">
        <f t="shared" si="86"/>
        <v>26966806</v>
      </c>
      <c r="J156" s="116">
        <f t="shared" si="87"/>
        <v>6</v>
      </c>
      <c r="K156" s="117">
        <f t="shared" si="88"/>
        <v>0.95</v>
      </c>
      <c r="L156" s="155">
        <f t="shared" ref="L156:L162" si="160">SUMIF($AN$4:$AN$22,D156,$BJ$4:$BJ$22)</f>
        <v>1.02</v>
      </c>
      <c r="M156" s="119">
        <f t="shared" si="89"/>
        <v>21836099.50354626</v>
      </c>
      <c r="N156" s="119">
        <f t="shared" si="90"/>
        <v>24612773.029615775</v>
      </c>
      <c r="O156" s="119">
        <f t="shared" si="91"/>
        <v>26130835.013999999</v>
      </c>
      <c r="P156" s="119">
        <f t="shared" si="92"/>
        <v>27742527.739855718</v>
      </c>
      <c r="Q156" s="120">
        <f t="shared" si="93"/>
        <v>26130835.013999999</v>
      </c>
      <c r="R156" s="119">
        <f t="shared" si="93"/>
        <v>27742527.739855718</v>
      </c>
      <c r="S156" s="119">
        <f t="shared" si="94"/>
        <v>29453626.146440148</v>
      </c>
      <c r="T156" s="119"/>
      <c r="U156" s="119">
        <f t="shared" si="95"/>
        <v>2205446049.8581724</v>
      </c>
      <c r="V156" s="119">
        <f t="shared" si="96"/>
        <v>2485890075.9911933</v>
      </c>
      <c r="W156" s="119">
        <f t="shared" si="97"/>
        <v>2639214336.414</v>
      </c>
      <c r="X156" s="120">
        <f t="shared" si="98"/>
        <v>2801995301.7254276</v>
      </c>
      <c r="Y156" s="120">
        <f t="shared" si="99"/>
        <v>2639214336.414</v>
      </c>
      <c r="Z156" s="119">
        <f t="shared" si="100"/>
        <v>2801995301.7254276</v>
      </c>
      <c r="AA156" s="119">
        <f t="shared" si="101"/>
        <v>2974816240.7904549</v>
      </c>
      <c r="AB156" s="119"/>
      <c r="AC156" s="34" t="str">
        <f t="shared" si="102"/>
        <v>BERTAHAP</v>
      </c>
      <c r="AD156" s="121">
        <f t="shared" si="103"/>
        <v>0</v>
      </c>
      <c r="AE156" s="122">
        <v>2</v>
      </c>
      <c r="AF156" s="123"/>
      <c r="AG156" s="119" t="e">
        <f>IF(AF156&gt;#REF!,"LB","KR")</f>
        <v>#REF!</v>
      </c>
      <c r="AH156" s="123">
        <f t="shared" si="153"/>
        <v>2425991000</v>
      </c>
      <c r="AI156" s="123">
        <f t="shared" si="153"/>
        <v>2734480000</v>
      </c>
      <c r="AJ156" s="123">
        <f t="shared" si="153"/>
        <v>2903136000</v>
      </c>
      <c r="AK156" s="124">
        <f t="shared" si="153"/>
        <v>3082195000</v>
      </c>
      <c r="AL156" s="124">
        <f t="shared" si="153"/>
        <v>2903136000</v>
      </c>
      <c r="AM156" s="123">
        <f t="shared" si="153"/>
        <v>3082195000</v>
      </c>
      <c r="AN156" s="123">
        <f t="shared" si="152"/>
        <v>3272298000</v>
      </c>
      <c r="AO156" s="54">
        <f t="shared" si="123"/>
        <v>3077325000</v>
      </c>
      <c r="AP156" s="44">
        <f t="shared" si="123"/>
        <v>3267127000</v>
      </c>
      <c r="AQ156" s="61">
        <f t="shared" si="104"/>
        <v>2769592500</v>
      </c>
      <c r="AR156" s="61">
        <f t="shared" si="105"/>
        <v>46159875</v>
      </c>
      <c r="AS156" s="125">
        <f t="shared" si="106"/>
        <v>57791156.25</v>
      </c>
      <c r="AT156" s="126">
        <f t="shared" si="107"/>
        <v>32671270</v>
      </c>
      <c r="AU156" s="5">
        <f t="shared" si="108"/>
        <v>46159875</v>
      </c>
      <c r="AV156" s="5">
        <f t="shared" si="109"/>
        <v>72578400</v>
      </c>
      <c r="AX156" s="1"/>
      <c r="AY156" s="1"/>
      <c r="BT156" s="56">
        <f t="shared" si="110"/>
        <v>-680911.8515000008</v>
      </c>
      <c r="BV156" s="128">
        <v>41</v>
      </c>
      <c r="BW156" s="129" t="s">
        <v>165</v>
      </c>
      <c r="BX156" s="129" t="str">
        <f>F223</f>
        <v>2BR-2</v>
      </c>
      <c r="BY156" s="130" t="str">
        <f>D223</f>
        <v>02</v>
      </c>
      <c r="BZ156" s="131">
        <f>G223</f>
        <v>113</v>
      </c>
      <c r="CA156" s="131">
        <f>H223</f>
        <v>101</v>
      </c>
      <c r="CB156" s="132">
        <f>O223</f>
        <v>26387019.671</v>
      </c>
      <c r="CC156" s="132">
        <f>AH223</f>
        <v>2449775000</v>
      </c>
      <c r="CD156" s="132">
        <f>AI223</f>
        <v>2761288000</v>
      </c>
      <c r="CE156" s="132">
        <f>AJ223</f>
        <v>2931598000</v>
      </c>
      <c r="CF156" s="132">
        <f>AK223</f>
        <v>3112413000</v>
      </c>
      <c r="CG156" s="132">
        <f>AN223</f>
        <v>3304380000</v>
      </c>
      <c r="CH156" s="1">
        <v>2</v>
      </c>
      <c r="CT156" s="61">
        <f t="shared" si="117"/>
        <v>2940414300</v>
      </c>
      <c r="CU156" s="45">
        <f t="shared" si="118"/>
        <v>32671270</v>
      </c>
      <c r="CX156" s="56">
        <f t="shared" si="119"/>
        <v>2612822400</v>
      </c>
      <c r="CY156" s="45">
        <f t="shared" si="120"/>
        <v>43547040</v>
      </c>
      <c r="CZ156" s="51">
        <f t="shared" si="121"/>
        <v>72578400</v>
      </c>
    </row>
    <row r="157" spans="1:104" x14ac:dyDescent="0.2">
      <c r="A157" s="3">
        <f t="shared" si="122"/>
        <v>118</v>
      </c>
      <c r="B157" s="111">
        <v>2</v>
      </c>
      <c r="C157" s="112" t="s">
        <v>174</v>
      </c>
      <c r="D157" s="113" t="s">
        <v>34</v>
      </c>
      <c r="E157" s="114"/>
      <c r="F157" s="42" t="s">
        <v>41</v>
      </c>
      <c r="G157" s="115">
        <f t="shared" si="84"/>
        <v>78</v>
      </c>
      <c r="H157" s="115">
        <f t="shared" si="85"/>
        <v>66</v>
      </c>
      <c r="I157" s="116">
        <f t="shared" si="86"/>
        <v>26966806</v>
      </c>
      <c r="J157" s="116">
        <f t="shared" si="87"/>
        <v>2</v>
      </c>
      <c r="K157" s="117">
        <f t="shared" si="88"/>
        <v>0.93</v>
      </c>
      <c r="L157" s="155">
        <f t="shared" si="160"/>
        <v>1.02</v>
      </c>
      <c r="M157" s="119">
        <f t="shared" si="89"/>
        <v>21376392.145576868</v>
      </c>
      <c r="N157" s="119">
        <f t="shared" si="90"/>
        <v>24094609.386887025</v>
      </c>
      <c r="O157" s="119">
        <f t="shared" si="91"/>
        <v>25580712.171600003</v>
      </c>
      <c r="P157" s="119">
        <f t="shared" si="92"/>
        <v>27158474.52427981</v>
      </c>
      <c r="Q157" s="120">
        <f t="shared" si="93"/>
        <v>25580712.171600003</v>
      </c>
      <c r="R157" s="119">
        <f t="shared" si="93"/>
        <v>27158474.52427981</v>
      </c>
      <c r="S157" s="119">
        <f t="shared" si="94"/>
        <v>28833549.806515098</v>
      </c>
      <c r="T157" s="119"/>
      <c r="U157" s="119">
        <f t="shared" si="95"/>
        <v>1410841881.6080732</v>
      </c>
      <c r="V157" s="119">
        <f t="shared" si="96"/>
        <v>1590244219.5345438</v>
      </c>
      <c r="W157" s="119">
        <f t="shared" si="97"/>
        <v>1688327003.3256001</v>
      </c>
      <c r="X157" s="120">
        <f t="shared" si="98"/>
        <v>1792459318.6024675</v>
      </c>
      <c r="Y157" s="120">
        <f t="shared" si="99"/>
        <v>1688327003.3256001</v>
      </c>
      <c r="Z157" s="119">
        <f t="shared" si="100"/>
        <v>1792459318.6024675</v>
      </c>
      <c r="AA157" s="119">
        <f t="shared" si="101"/>
        <v>1903014287.2299964</v>
      </c>
      <c r="AB157" s="119"/>
      <c r="AC157" s="34" t="str">
        <f t="shared" si="102"/>
        <v>BERTAHAP</v>
      </c>
      <c r="AD157" s="121">
        <f t="shared" si="103"/>
        <v>0</v>
      </c>
      <c r="AE157" s="122">
        <v>2</v>
      </c>
      <c r="AF157" s="123"/>
      <c r="AG157" s="119" t="e">
        <f>IF(AF157&gt;#REF!,"LB","KR")</f>
        <v>#REF!</v>
      </c>
      <c r="AH157" s="123">
        <f t="shared" si="153"/>
        <v>1551927000</v>
      </c>
      <c r="AI157" s="123">
        <f t="shared" si="153"/>
        <v>1749269000</v>
      </c>
      <c r="AJ157" s="123">
        <f t="shared" si="153"/>
        <v>1857160000</v>
      </c>
      <c r="AK157" s="124">
        <f t="shared" si="153"/>
        <v>1971706000</v>
      </c>
      <c r="AL157" s="124">
        <f t="shared" si="153"/>
        <v>1857160000</v>
      </c>
      <c r="AM157" s="123">
        <f t="shared" si="153"/>
        <v>1971706000</v>
      </c>
      <c r="AN157" s="123">
        <f t="shared" si="152"/>
        <v>2093316000</v>
      </c>
      <c r="AO157" s="54">
        <f t="shared" si="123"/>
        <v>1968590000</v>
      </c>
      <c r="AP157" s="44">
        <f t="shared" si="123"/>
        <v>2090009000</v>
      </c>
      <c r="AQ157" s="61">
        <f t="shared" si="104"/>
        <v>1771731000</v>
      </c>
      <c r="AR157" s="61">
        <f t="shared" si="105"/>
        <v>29528850</v>
      </c>
      <c r="AS157" s="125">
        <f t="shared" si="106"/>
        <v>36969487.5</v>
      </c>
      <c r="AT157" s="126">
        <f t="shared" si="107"/>
        <v>20900090</v>
      </c>
      <c r="AU157" s="5">
        <f t="shared" si="108"/>
        <v>29528850</v>
      </c>
      <c r="AV157" s="5">
        <f t="shared" si="109"/>
        <v>46429000</v>
      </c>
      <c r="AX157" s="1"/>
      <c r="AY157" s="1"/>
      <c r="BT157" s="56">
        <f t="shared" si="110"/>
        <v>-1231034.6938999966</v>
      </c>
      <c r="BV157" s="128">
        <v>42</v>
      </c>
      <c r="BW157" s="129" t="s">
        <v>175</v>
      </c>
      <c r="BX157" s="129" t="str">
        <f>F247</f>
        <v>2BR-2</v>
      </c>
      <c r="BY157" s="130" t="str">
        <f>D247</f>
        <v>02</v>
      </c>
      <c r="BZ157" s="131">
        <f t="shared" ref="BZ157:CA159" si="161">G247</f>
        <v>113</v>
      </c>
      <c r="CA157" s="131">
        <f t="shared" si="161"/>
        <v>101</v>
      </c>
      <c r="CB157" s="132">
        <f>O247</f>
        <v>26002742.685499996</v>
      </c>
      <c r="CC157" s="132">
        <f t="shared" ref="CC157:CF159" si="162">AH247</f>
        <v>2414099000</v>
      </c>
      <c r="CD157" s="132">
        <f t="shared" si="162"/>
        <v>2721075000</v>
      </c>
      <c r="CE157" s="132">
        <f t="shared" si="162"/>
        <v>2888905000</v>
      </c>
      <c r="CF157" s="132">
        <f t="shared" si="162"/>
        <v>3067087000</v>
      </c>
      <c r="CG157" s="132">
        <f>AN247</f>
        <v>3256258000</v>
      </c>
      <c r="CH157" s="1">
        <v>5</v>
      </c>
      <c r="CT157" s="61">
        <f t="shared" si="117"/>
        <v>1881008100</v>
      </c>
      <c r="CU157" s="45">
        <f t="shared" si="118"/>
        <v>20900090</v>
      </c>
      <c r="CX157" s="56">
        <f t="shared" si="119"/>
        <v>1671444000</v>
      </c>
      <c r="CY157" s="45">
        <f t="shared" si="120"/>
        <v>27857400</v>
      </c>
      <c r="CZ157" s="51">
        <f t="shared" si="121"/>
        <v>46429000</v>
      </c>
    </row>
    <row r="158" spans="1:104" x14ac:dyDescent="0.2">
      <c r="A158" s="3">
        <f t="shared" si="122"/>
        <v>119</v>
      </c>
      <c r="B158" s="111">
        <v>3</v>
      </c>
      <c r="C158" s="112" t="s">
        <v>174</v>
      </c>
      <c r="D158" s="113" t="s">
        <v>40</v>
      </c>
      <c r="E158" s="114"/>
      <c r="F158" s="42" t="s">
        <v>44</v>
      </c>
      <c r="G158" s="115">
        <f t="shared" si="84"/>
        <v>60</v>
      </c>
      <c r="H158" s="115">
        <f t="shared" si="85"/>
        <v>52</v>
      </c>
      <c r="I158" s="116">
        <f t="shared" si="86"/>
        <v>26966806</v>
      </c>
      <c r="J158" s="116">
        <f t="shared" si="87"/>
        <v>2</v>
      </c>
      <c r="K158" s="117">
        <f t="shared" si="88"/>
        <v>0.93</v>
      </c>
      <c r="L158" s="155">
        <f t="shared" si="160"/>
        <v>1.02</v>
      </c>
      <c r="M158" s="119">
        <f t="shared" si="89"/>
        <v>21376392.145576868</v>
      </c>
      <c r="N158" s="119">
        <f t="shared" si="90"/>
        <v>24094609.386887025</v>
      </c>
      <c r="O158" s="119">
        <f t="shared" si="91"/>
        <v>25580712.171600003</v>
      </c>
      <c r="P158" s="119">
        <f t="shared" si="92"/>
        <v>27158474.52427981</v>
      </c>
      <c r="Q158" s="120">
        <f t="shared" si="93"/>
        <v>25580712.171600003</v>
      </c>
      <c r="R158" s="119">
        <f t="shared" si="93"/>
        <v>27158474.52427981</v>
      </c>
      <c r="S158" s="119">
        <f t="shared" si="94"/>
        <v>28833549.806515098</v>
      </c>
      <c r="T158" s="119"/>
      <c r="U158" s="119">
        <f t="shared" si="95"/>
        <v>1111572391.5699971</v>
      </c>
      <c r="V158" s="119">
        <f t="shared" si="96"/>
        <v>1252919688.1181252</v>
      </c>
      <c r="W158" s="119">
        <f t="shared" si="97"/>
        <v>1330197032.9232001</v>
      </c>
      <c r="X158" s="120">
        <f t="shared" si="98"/>
        <v>1412240675.2625501</v>
      </c>
      <c r="Y158" s="120">
        <f t="shared" si="99"/>
        <v>1330197032.9232001</v>
      </c>
      <c r="Z158" s="119">
        <f t="shared" si="100"/>
        <v>1412240675.2625501</v>
      </c>
      <c r="AA158" s="119">
        <f t="shared" si="101"/>
        <v>1499344589.9387851</v>
      </c>
      <c r="AB158" s="119"/>
      <c r="AC158" s="34" t="str">
        <f t="shared" si="102"/>
        <v>BERTAHAP</v>
      </c>
      <c r="AD158" s="121">
        <f t="shared" si="103"/>
        <v>0</v>
      </c>
      <c r="AE158" s="122">
        <v>2</v>
      </c>
      <c r="AF158" s="123"/>
      <c r="AG158" s="119" t="e">
        <f>IF(AF158&gt;#REF!,"LB","KR")</f>
        <v>#REF!</v>
      </c>
      <c r="AH158" s="123">
        <f t="shared" si="153"/>
        <v>1222730000</v>
      </c>
      <c r="AI158" s="123">
        <f t="shared" si="153"/>
        <v>1378212000</v>
      </c>
      <c r="AJ158" s="123">
        <f t="shared" si="153"/>
        <v>1463217000</v>
      </c>
      <c r="AK158" s="124">
        <f t="shared" si="153"/>
        <v>1553465000</v>
      </c>
      <c r="AL158" s="124">
        <f t="shared" si="153"/>
        <v>1463217000</v>
      </c>
      <c r="AM158" s="123">
        <f t="shared" si="153"/>
        <v>1553465000</v>
      </c>
      <c r="AN158" s="123">
        <f t="shared" si="152"/>
        <v>1649280000</v>
      </c>
      <c r="AO158" s="54">
        <f t="shared" si="123"/>
        <v>1551011000</v>
      </c>
      <c r="AP158" s="44">
        <f t="shared" si="123"/>
        <v>1646673000</v>
      </c>
      <c r="AQ158" s="61">
        <f t="shared" si="104"/>
        <v>1395909900</v>
      </c>
      <c r="AR158" s="61">
        <f t="shared" si="105"/>
        <v>23265165</v>
      </c>
      <c r="AS158" s="125">
        <f t="shared" si="106"/>
        <v>29127468.75</v>
      </c>
      <c r="AT158" s="126">
        <f t="shared" si="107"/>
        <v>16466730</v>
      </c>
      <c r="AU158" s="5">
        <f t="shared" si="108"/>
        <v>23265165</v>
      </c>
      <c r="AV158" s="5">
        <f t="shared" si="109"/>
        <v>36580425</v>
      </c>
      <c r="AX158" s="1"/>
      <c r="AY158" s="1"/>
      <c r="BT158" s="56">
        <f t="shared" si="110"/>
        <v>-1231034.6938999966</v>
      </c>
      <c r="BV158" s="128">
        <v>43</v>
      </c>
      <c r="BW158" s="129" t="s">
        <v>176</v>
      </c>
      <c r="BX158" s="129" t="str">
        <f>F248</f>
        <v>1BR-6</v>
      </c>
      <c r="BY158" s="130" t="str">
        <f>D248</f>
        <v>06</v>
      </c>
      <c r="BZ158" s="131">
        <f t="shared" si="161"/>
        <v>78</v>
      </c>
      <c r="CA158" s="131">
        <f t="shared" si="161"/>
        <v>66</v>
      </c>
      <c r="CB158" s="132">
        <f>O248</f>
        <v>25455316.523699999</v>
      </c>
      <c r="CC158" s="132">
        <f t="shared" si="162"/>
        <v>1544319000</v>
      </c>
      <c r="CD158" s="132">
        <f t="shared" si="162"/>
        <v>1740694000</v>
      </c>
      <c r="CE158" s="132">
        <f t="shared" si="162"/>
        <v>1848056000</v>
      </c>
      <c r="CF158" s="132">
        <f t="shared" si="162"/>
        <v>1962041000</v>
      </c>
      <c r="CG158" s="132">
        <f>AN248</f>
        <v>2083055000</v>
      </c>
      <c r="CH158" s="1">
        <v>10</v>
      </c>
      <c r="CT158" s="61">
        <f t="shared" si="117"/>
        <v>1482005700</v>
      </c>
      <c r="CU158" s="45">
        <f t="shared" si="118"/>
        <v>16466730</v>
      </c>
      <c r="CX158" s="56">
        <f t="shared" si="119"/>
        <v>1316895300</v>
      </c>
      <c r="CY158" s="45">
        <f t="shared" si="120"/>
        <v>21948255</v>
      </c>
      <c r="CZ158" s="51">
        <f t="shared" si="121"/>
        <v>36580425</v>
      </c>
    </row>
    <row r="159" spans="1:104" x14ac:dyDescent="0.2">
      <c r="A159" s="3">
        <f t="shared" si="122"/>
        <v>120</v>
      </c>
      <c r="B159" s="111">
        <v>4</v>
      </c>
      <c r="C159" s="112" t="s">
        <v>174</v>
      </c>
      <c r="D159" s="113">
        <v>10</v>
      </c>
      <c r="E159" s="114"/>
      <c r="F159" s="42" t="s">
        <v>47</v>
      </c>
      <c r="G159" s="115">
        <f t="shared" si="84"/>
        <v>74</v>
      </c>
      <c r="H159" s="115">
        <f t="shared" si="85"/>
        <v>63</v>
      </c>
      <c r="I159" s="116">
        <f t="shared" si="86"/>
        <v>26966806</v>
      </c>
      <c r="J159" s="116">
        <f t="shared" si="87"/>
        <v>2</v>
      </c>
      <c r="K159" s="117">
        <f t="shared" si="88"/>
        <v>0.93</v>
      </c>
      <c r="L159" s="155">
        <f t="shared" si="160"/>
        <v>1.02</v>
      </c>
      <c r="M159" s="119">
        <f t="shared" si="89"/>
        <v>21376392.145576868</v>
      </c>
      <c r="N159" s="119">
        <f t="shared" si="90"/>
        <v>24094609.386887025</v>
      </c>
      <c r="O159" s="119">
        <f t="shared" si="91"/>
        <v>25580712.171600003</v>
      </c>
      <c r="P159" s="119">
        <f t="shared" si="92"/>
        <v>27158474.52427981</v>
      </c>
      <c r="Q159" s="120">
        <f t="shared" si="93"/>
        <v>25580712.171600003</v>
      </c>
      <c r="R159" s="119">
        <f t="shared" si="93"/>
        <v>27158474.52427981</v>
      </c>
      <c r="S159" s="119">
        <f t="shared" si="94"/>
        <v>28833549.806515098</v>
      </c>
      <c r="T159" s="119"/>
      <c r="U159" s="119">
        <f t="shared" si="95"/>
        <v>1346712705.1713426</v>
      </c>
      <c r="V159" s="119">
        <f t="shared" si="96"/>
        <v>1517960391.3738825</v>
      </c>
      <c r="W159" s="119">
        <f t="shared" si="97"/>
        <v>1611584866.8108001</v>
      </c>
      <c r="X159" s="120">
        <f t="shared" si="98"/>
        <v>1710983895.029628</v>
      </c>
      <c r="Y159" s="120">
        <f t="shared" si="99"/>
        <v>1611584866.8108001</v>
      </c>
      <c r="Z159" s="119">
        <f t="shared" si="100"/>
        <v>1710983895.029628</v>
      </c>
      <c r="AA159" s="119">
        <f t="shared" si="101"/>
        <v>1816513637.810451</v>
      </c>
      <c r="AB159" s="119"/>
      <c r="AC159" s="34" t="str">
        <f t="shared" si="102"/>
        <v>BERTAHAP</v>
      </c>
      <c r="AD159" s="121">
        <f t="shared" si="103"/>
        <v>0</v>
      </c>
      <c r="AE159" s="122">
        <v>2</v>
      </c>
      <c r="AF159" s="123"/>
      <c r="AG159" s="119" t="e">
        <f>IF(AF159&gt;#REF!,"LB","KR")</f>
        <v>#REF!</v>
      </c>
      <c r="AH159" s="123">
        <f t="shared" si="153"/>
        <v>1481384000</v>
      </c>
      <c r="AI159" s="123">
        <f t="shared" si="153"/>
        <v>1669757000</v>
      </c>
      <c r="AJ159" s="123">
        <f t="shared" si="153"/>
        <v>1772744000</v>
      </c>
      <c r="AK159" s="124">
        <f t="shared" si="153"/>
        <v>1882083000</v>
      </c>
      <c r="AL159" s="124">
        <f t="shared" si="153"/>
        <v>1772744000</v>
      </c>
      <c r="AM159" s="123">
        <f t="shared" si="153"/>
        <v>1882083000</v>
      </c>
      <c r="AN159" s="123">
        <f t="shared" si="152"/>
        <v>1998166000</v>
      </c>
      <c r="AO159" s="54">
        <f t="shared" si="123"/>
        <v>1879109000</v>
      </c>
      <c r="AP159" s="44">
        <f t="shared" si="123"/>
        <v>1995008000</v>
      </c>
      <c r="AQ159" s="61">
        <f t="shared" si="104"/>
        <v>1691198100</v>
      </c>
      <c r="AR159" s="61">
        <f t="shared" si="105"/>
        <v>28186635</v>
      </c>
      <c r="AS159" s="125">
        <f t="shared" si="106"/>
        <v>35289056.25</v>
      </c>
      <c r="AT159" s="126">
        <f t="shared" si="107"/>
        <v>19950080</v>
      </c>
      <c r="AU159" s="5">
        <f t="shared" si="108"/>
        <v>28186635</v>
      </c>
      <c r="AV159" s="5">
        <f t="shared" si="109"/>
        <v>44318600</v>
      </c>
      <c r="AX159" s="1"/>
      <c r="AY159" s="1"/>
      <c r="BT159" s="56">
        <f t="shared" si="110"/>
        <v>-1231034.6938999966</v>
      </c>
      <c r="BV159" s="128"/>
      <c r="BW159" s="129"/>
      <c r="BX159" s="129" t="str">
        <f>F249</f>
        <v>1BR-8</v>
      </c>
      <c r="BY159" s="130" t="str">
        <f>D249</f>
        <v>08</v>
      </c>
      <c r="BZ159" s="131">
        <f t="shared" si="161"/>
        <v>60</v>
      </c>
      <c r="CA159" s="131">
        <f t="shared" si="161"/>
        <v>52</v>
      </c>
      <c r="CB159" s="132">
        <f>O249</f>
        <v>25455316.523699999</v>
      </c>
      <c r="CC159" s="132">
        <f t="shared" si="162"/>
        <v>1216736000</v>
      </c>
      <c r="CD159" s="132">
        <f t="shared" si="162"/>
        <v>1371456000</v>
      </c>
      <c r="CE159" s="132">
        <f t="shared" si="162"/>
        <v>1456045000</v>
      </c>
      <c r="CF159" s="132">
        <f t="shared" si="162"/>
        <v>1545850000</v>
      </c>
      <c r="CG159" s="132">
        <f>AN249</f>
        <v>1641195000</v>
      </c>
      <c r="CT159" s="61">
        <f t="shared" si="117"/>
        <v>1795507200</v>
      </c>
      <c r="CU159" s="45">
        <f t="shared" si="118"/>
        <v>19950080</v>
      </c>
      <c r="CX159" s="56">
        <f t="shared" si="119"/>
        <v>1595469600</v>
      </c>
      <c r="CY159" s="45">
        <f t="shared" si="120"/>
        <v>26591160</v>
      </c>
      <c r="CZ159" s="51">
        <f t="shared" si="121"/>
        <v>44318600</v>
      </c>
    </row>
    <row r="160" spans="1:104" x14ac:dyDescent="0.2">
      <c r="A160" s="3">
        <f t="shared" si="122"/>
        <v>121</v>
      </c>
      <c r="B160" s="111">
        <v>5</v>
      </c>
      <c r="C160" s="112" t="s">
        <v>174</v>
      </c>
      <c r="D160" s="140">
        <v>12</v>
      </c>
      <c r="E160" s="114"/>
      <c r="F160" s="42" t="s">
        <v>49</v>
      </c>
      <c r="G160" s="115">
        <f t="shared" si="84"/>
        <v>67</v>
      </c>
      <c r="H160" s="115">
        <f t="shared" si="85"/>
        <v>57</v>
      </c>
      <c r="I160" s="116">
        <f t="shared" si="86"/>
        <v>26966806</v>
      </c>
      <c r="J160" s="116">
        <f t="shared" si="87"/>
        <v>2</v>
      </c>
      <c r="K160" s="117">
        <f t="shared" si="88"/>
        <v>0.93</v>
      </c>
      <c r="L160" s="155">
        <f t="shared" si="160"/>
        <v>1.02</v>
      </c>
      <c r="M160" s="119">
        <f t="shared" si="89"/>
        <v>21376392.145576868</v>
      </c>
      <c r="N160" s="119">
        <f t="shared" si="90"/>
        <v>24094609.386887025</v>
      </c>
      <c r="O160" s="119">
        <f t="shared" si="91"/>
        <v>25580712.171600003</v>
      </c>
      <c r="P160" s="119">
        <f t="shared" si="92"/>
        <v>27158474.52427981</v>
      </c>
      <c r="Q160" s="120">
        <f t="shared" si="93"/>
        <v>25580712.171600003</v>
      </c>
      <c r="R160" s="119">
        <f t="shared" si="93"/>
        <v>27158474.52427981</v>
      </c>
      <c r="S160" s="119">
        <f t="shared" si="94"/>
        <v>28833549.806515098</v>
      </c>
      <c r="T160" s="119"/>
      <c r="U160" s="119">
        <f t="shared" si="95"/>
        <v>1218454352.2978816</v>
      </c>
      <c r="V160" s="119">
        <f t="shared" si="96"/>
        <v>1373392735.0525603</v>
      </c>
      <c r="W160" s="119">
        <f t="shared" si="97"/>
        <v>1458100593.7812002</v>
      </c>
      <c r="X160" s="120">
        <f t="shared" si="98"/>
        <v>1548033047.8839493</v>
      </c>
      <c r="Y160" s="120">
        <f t="shared" si="99"/>
        <v>1458100593.7812002</v>
      </c>
      <c r="Z160" s="119">
        <f t="shared" si="100"/>
        <v>1548033047.8839493</v>
      </c>
      <c r="AA160" s="119">
        <f t="shared" si="101"/>
        <v>1643512338.9713607</v>
      </c>
      <c r="AB160" s="119"/>
      <c r="AC160" s="34" t="str">
        <f t="shared" si="102"/>
        <v>BERTAHAP</v>
      </c>
      <c r="AD160" s="121">
        <f t="shared" si="103"/>
        <v>0</v>
      </c>
      <c r="AE160" s="122">
        <v>2</v>
      </c>
      <c r="AF160" s="123"/>
      <c r="AG160" s="119" t="e">
        <f>IF(AF160&gt;#REF!,"LB","KR")</f>
        <v>#REF!</v>
      </c>
      <c r="AH160" s="123">
        <f t="shared" si="153"/>
        <v>1340300000</v>
      </c>
      <c r="AI160" s="123">
        <f t="shared" si="153"/>
        <v>1510733000</v>
      </c>
      <c r="AJ160" s="123">
        <f t="shared" si="153"/>
        <v>1603911000</v>
      </c>
      <c r="AK160" s="124">
        <f t="shared" si="153"/>
        <v>1702837000</v>
      </c>
      <c r="AL160" s="124">
        <f t="shared" si="153"/>
        <v>1603911000</v>
      </c>
      <c r="AM160" s="123">
        <f t="shared" si="153"/>
        <v>1702837000</v>
      </c>
      <c r="AN160" s="123">
        <f t="shared" si="152"/>
        <v>1807864000</v>
      </c>
      <c r="AO160" s="54">
        <f t="shared" si="123"/>
        <v>1700146000</v>
      </c>
      <c r="AP160" s="44">
        <f t="shared" si="123"/>
        <v>1805008000</v>
      </c>
      <c r="AQ160" s="61">
        <f t="shared" si="104"/>
        <v>1530131400</v>
      </c>
      <c r="AR160" s="61">
        <f t="shared" si="105"/>
        <v>25502190</v>
      </c>
      <c r="AS160" s="125">
        <f t="shared" si="106"/>
        <v>31928193.75</v>
      </c>
      <c r="AT160" s="126">
        <f t="shared" si="107"/>
        <v>18050080</v>
      </c>
      <c r="AU160" s="5">
        <f t="shared" si="108"/>
        <v>25502190</v>
      </c>
      <c r="AV160" s="5">
        <f t="shared" si="109"/>
        <v>40097775</v>
      </c>
      <c r="AX160" s="1"/>
      <c r="AY160" s="1"/>
      <c r="BT160" s="56">
        <f t="shared" si="110"/>
        <v>-1231034.6938999966</v>
      </c>
      <c r="BV160" s="128"/>
      <c r="BW160" s="129"/>
      <c r="BX160" s="129" t="str">
        <f>F252</f>
        <v>1BR-16</v>
      </c>
      <c r="BY160" s="130">
        <f>D252</f>
        <v>16</v>
      </c>
      <c r="BZ160" s="131">
        <f t="shared" ref="BZ160:CA162" si="163">G252</f>
        <v>71</v>
      </c>
      <c r="CA160" s="131">
        <f t="shared" si="163"/>
        <v>63</v>
      </c>
      <c r="CB160" s="132">
        <f>O252</f>
        <v>25455316.523699999</v>
      </c>
      <c r="CC160" s="132">
        <f t="shared" ref="CC160:CF162" si="164">AH252</f>
        <v>1474123000</v>
      </c>
      <c r="CD160" s="132">
        <f t="shared" si="164"/>
        <v>1661572000</v>
      </c>
      <c r="CE160" s="132">
        <f t="shared" si="164"/>
        <v>1764054000</v>
      </c>
      <c r="CF160" s="132">
        <f t="shared" si="164"/>
        <v>1872857000</v>
      </c>
      <c r="CG160" s="132">
        <f>AN252</f>
        <v>1988371000</v>
      </c>
      <c r="CT160" s="61">
        <f t="shared" si="117"/>
        <v>1624507200</v>
      </c>
      <c r="CU160" s="45">
        <f t="shared" si="118"/>
        <v>18050080</v>
      </c>
      <c r="CX160" s="56">
        <f t="shared" si="119"/>
        <v>1443519900</v>
      </c>
      <c r="CY160" s="45">
        <f t="shared" si="120"/>
        <v>24058665</v>
      </c>
      <c r="CZ160" s="51">
        <f t="shared" si="121"/>
        <v>40097775</v>
      </c>
    </row>
    <row r="161" spans="1:104" x14ac:dyDescent="0.2">
      <c r="A161" s="3">
        <f t="shared" si="122"/>
        <v>122</v>
      </c>
      <c r="B161" s="111">
        <v>6</v>
      </c>
      <c r="C161" s="112" t="s">
        <v>174</v>
      </c>
      <c r="D161" s="113">
        <v>16</v>
      </c>
      <c r="E161" s="114"/>
      <c r="F161" s="42" t="s">
        <v>51</v>
      </c>
      <c r="G161" s="115">
        <f t="shared" si="84"/>
        <v>71</v>
      </c>
      <c r="H161" s="115">
        <f t="shared" si="85"/>
        <v>63</v>
      </c>
      <c r="I161" s="116">
        <f t="shared" si="86"/>
        <v>26966806</v>
      </c>
      <c r="J161" s="116">
        <f t="shared" si="87"/>
        <v>2</v>
      </c>
      <c r="K161" s="117">
        <f t="shared" si="88"/>
        <v>0.93</v>
      </c>
      <c r="L161" s="155">
        <f t="shared" si="160"/>
        <v>1.02</v>
      </c>
      <c r="M161" s="119">
        <f t="shared" si="89"/>
        <v>21376392.145576868</v>
      </c>
      <c r="N161" s="119">
        <f t="shared" si="90"/>
        <v>24094609.386887025</v>
      </c>
      <c r="O161" s="119">
        <f t="shared" si="91"/>
        <v>25580712.171600003</v>
      </c>
      <c r="P161" s="119">
        <f t="shared" si="92"/>
        <v>27158474.52427981</v>
      </c>
      <c r="Q161" s="120">
        <f t="shared" si="93"/>
        <v>25580712.171600003</v>
      </c>
      <c r="R161" s="119">
        <f t="shared" si="93"/>
        <v>27158474.52427981</v>
      </c>
      <c r="S161" s="119">
        <f t="shared" si="94"/>
        <v>28833549.806515098</v>
      </c>
      <c r="T161" s="119"/>
      <c r="U161" s="119">
        <f t="shared" si="95"/>
        <v>1346712705.1713426</v>
      </c>
      <c r="V161" s="119">
        <f t="shared" si="96"/>
        <v>1517960391.3738825</v>
      </c>
      <c r="W161" s="119">
        <f t="shared" si="97"/>
        <v>1611584866.8108001</v>
      </c>
      <c r="X161" s="120">
        <f t="shared" si="98"/>
        <v>1710983895.029628</v>
      </c>
      <c r="Y161" s="120">
        <f t="shared" si="99"/>
        <v>1611584866.8108001</v>
      </c>
      <c r="Z161" s="119">
        <f t="shared" si="100"/>
        <v>1710983895.029628</v>
      </c>
      <c r="AA161" s="119">
        <f t="shared" si="101"/>
        <v>1816513637.810451</v>
      </c>
      <c r="AB161" s="119"/>
      <c r="AC161" s="34" t="str">
        <f t="shared" si="102"/>
        <v>BERTAHAP</v>
      </c>
      <c r="AD161" s="121">
        <f t="shared" si="103"/>
        <v>0</v>
      </c>
      <c r="AE161" s="122">
        <v>2</v>
      </c>
      <c r="AF161" s="123"/>
      <c r="AG161" s="119" t="e">
        <f>IF(AF161&gt;#REF!,"LB","KR")</f>
        <v>#REF!</v>
      </c>
      <c r="AH161" s="123">
        <f t="shared" si="153"/>
        <v>1481384000</v>
      </c>
      <c r="AI161" s="123">
        <f t="shared" si="153"/>
        <v>1669757000</v>
      </c>
      <c r="AJ161" s="123">
        <f t="shared" si="153"/>
        <v>1772744000</v>
      </c>
      <c r="AK161" s="124">
        <f t="shared" si="153"/>
        <v>1882083000</v>
      </c>
      <c r="AL161" s="124">
        <f t="shared" si="153"/>
        <v>1772744000</v>
      </c>
      <c r="AM161" s="123">
        <f t="shared" si="153"/>
        <v>1882083000</v>
      </c>
      <c r="AN161" s="123">
        <f t="shared" si="152"/>
        <v>1998166000</v>
      </c>
      <c r="AO161" s="54">
        <f t="shared" si="123"/>
        <v>1879109000</v>
      </c>
      <c r="AP161" s="44">
        <f t="shared" si="123"/>
        <v>1995008000</v>
      </c>
      <c r="AQ161" s="61">
        <f t="shared" si="104"/>
        <v>1691198100</v>
      </c>
      <c r="AR161" s="61">
        <f t="shared" si="105"/>
        <v>28186635</v>
      </c>
      <c r="AS161" s="125">
        <f t="shared" si="106"/>
        <v>35289056.25</v>
      </c>
      <c r="AT161" s="126">
        <f t="shared" si="107"/>
        <v>19950080</v>
      </c>
      <c r="AU161" s="5">
        <f t="shared" si="108"/>
        <v>28186635</v>
      </c>
      <c r="AV161" s="5">
        <f t="shared" si="109"/>
        <v>44318600</v>
      </c>
      <c r="AX161" s="1"/>
      <c r="AY161" s="1"/>
      <c r="BT161" s="56">
        <f t="shared" si="110"/>
        <v>-1231034.6938999966</v>
      </c>
      <c r="BV161" s="128"/>
      <c r="BW161" s="129"/>
      <c r="BX161" s="129" t="str">
        <f>F253</f>
        <v>2BR-18</v>
      </c>
      <c r="BY161" s="130">
        <f>D253</f>
        <v>18</v>
      </c>
      <c r="BZ161" s="131">
        <f t="shared" si="163"/>
        <v>97</v>
      </c>
      <c r="CA161" s="131">
        <f t="shared" si="163"/>
        <v>85</v>
      </c>
      <c r="CB161" s="132">
        <f>O253</f>
        <v>25455316.523699999</v>
      </c>
      <c r="CC161" s="132">
        <f t="shared" si="164"/>
        <v>1988896000</v>
      </c>
      <c r="CD161" s="132">
        <f t="shared" si="164"/>
        <v>2241803000</v>
      </c>
      <c r="CE161" s="132">
        <f t="shared" si="164"/>
        <v>2380073000</v>
      </c>
      <c r="CF161" s="132">
        <f t="shared" si="164"/>
        <v>2526870000</v>
      </c>
      <c r="CG161" s="132">
        <f>AN253</f>
        <v>2682722000</v>
      </c>
      <c r="CT161" s="61">
        <f t="shared" si="117"/>
        <v>1795507200</v>
      </c>
      <c r="CU161" s="45">
        <f t="shared" si="118"/>
        <v>19950080</v>
      </c>
      <c r="CX161" s="56">
        <f t="shared" si="119"/>
        <v>1595469600</v>
      </c>
      <c r="CY161" s="45">
        <f t="shared" si="120"/>
        <v>26591160</v>
      </c>
      <c r="CZ161" s="51">
        <f t="shared" si="121"/>
        <v>44318600</v>
      </c>
    </row>
    <row r="162" spans="1:104" x14ac:dyDescent="0.2">
      <c r="A162" s="3">
        <f t="shared" si="122"/>
        <v>123</v>
      </c>
      <c r="B162" s="111">
        <v>7</v>
      </c>
      <c r="C162" s="112" t="s">
        <v>174</v>
      </c>
      <c r="D162" s="140">
        <v>18</v>
      </c>
      <c r="E162" s="114"/>
      <c r="F162" s="42" t="s">
        <v>53</v>
      </c>
      <c r="G162" s="115">
        <f t="shared" si="84"/>
        <v>97</v>
      </c>
      <c r="H162" s="115">
        <f t="shared" si="85"/>
        <v>85</v>
      </c>
      <c r="I162" s="116">
        <f t="shared" si="86"/>
        <v>26966806</v>
      </c>
      <c r="J162" s="116">
        <f t="shared" si="87"/>
        <v>2</v>
      </c>
      <c r="K162" s="117">
        <f t="shared" si="88"/>
        <v>0.93</v>
      </c>
      <c r="L162" s="155">
        <f t="shared" si="160"/>
        <v>1.02</v>
      </c>
      <c r="M162" s="119">
        <f t="shared" si="89"/>
        <v>21376392.145576868</v>
      </c>
      <c r="N162" s="119">
        <f t="shared" si="90"/>
        <v>24094609.386887025</v>
      </c>
      <c r="O162" s="119">
        <f t="shared" si="91"/>
        <v>25580712.171600003</v>
      </c>
      <c r="P162" s="119">
        <f t="shared" si="92"/>
        <v>27158474.52427981</v>
      </c>
      <c r="Q162" s="120">
        <f t="shared" si="93"/>
        <v>25580712.171600003</v>
      </c>
      <c r="R162" s="119">
        <f t="shared" si="93"/>
        <v>27158474.52427981</v>
      </c>
      <c r="S162" s="119">
        <f t="shared" si="94"/>
        <v>28833549.806515098</v>
      </c>
      <c r="T162" s="119"/>
      <c r="U162" s="119">
        <f t="shared" si="95"/>
        <v>1816993332.3740337</v>
      </c>
      <c r="V162" s="119">
        <f t="shared" si="96"/>
        <v>2048041797.8853972</v>
      </c>
      <c r="W162" s="119">
        <f t="shared" si="97"/>
        <v>2174360534.5860004</v>
      </c>
      <c r="X162" s="120">
        <f t="shared" si="98"/>
        <v>2308470334.5637841</v>
      </c>
      <c r="Y162" s="120">
        <f t="shared" si="99"/>
        <v>2174360534.5860004</v>
      </c>
      <c r="Z162" s="119">
        <f t="shared" si="100"/>
        <v>2308470334.5637841</v>
      </c>
      <c r="AA162" s="119">
        <f t="shared" si="101"/>
        <v>2450851733.5537834</v>
      </c>
      <c r="AB162" s="119"/>
      <c r="AC162" s="34" t="str">
        <f t="shared" si="102"/>
        <v>BERTAHAP</v>
      </c>
      <c r="AD162" s="121">
        <f t="shared" si="103"/>
        <v>0</v>
      </c>
      <c r="AE162" s="122">
        <v>2</v>
      </c>
      <c r="AF162" s="123"/>
      <c r="AG162" s="119" t="e">
        <f>IF(AF162&gt;#REF!,"LB","KR")</f>
        <v>#REF!</v>
      </c>
      <c r="AH162" s="123">
        <f t="shared" si="153"/>
        <v>1998693000</v>
      </c>
      <c r="AI162" s="123">
        <f t="shared" si="153"/>
        <v>2252846000</v>
      </c>
      <c r="AJ162" s="123">
        <f t="shared" si="153"/>
        <v>2391797000</v>
      </c>
      <c r="AK162" s="124">
        <f t="shared" si="153"/>
        <v>2539318000</v>
      </c>
      <c r="AL162" s="124">
        <f t="shared" si="153"/>
        <v>2391797000</v>
      </c>
      <c r="AM162" s="123">
        <f t="shared" si="153"/>
        <v>2539318000</v>
      </c>
      <c r="AN162" s="123">
        <f t="shared" si="152"/>
        <v>2695937000</v>
      </c>
      <c r="AO162" s="54">
        <f t="shared" si="123"/>
        <v>2535305000</v>
      </c>
      <c r="AP162" s="44">
        <f t="shared" si="123"/>
        <v>2691678000</v>
      </c>
      <c r="AQ162" s="61">
        <f t="shared" si="104"/>
        <v>2281774500</v>
      </c>
      <c r="AR162" s="61">
        <f t="shared" si="105"/>
        <v>38029575</v>
      </c>
      <c r="AS162" s="125">
        <f t="shared" si="106"/>
        <v>47612212.5</v>
      </c>
      <c r="AT162" s="126">
        <f t="shared" si="107"/>
        <v>26916780</v>
      </c>
      <c r="AU162" s="5">
        <f t="shared" si="108"/>
        <v>38029575</v>
      </c>
      <c r="AV162" s="5">
        <f t="shared" si="109"/>
        <v>59794925</v>
      </c>
      <c r="AX162" s="1"/>
      <c r="AY162" s="1"/>
      <c r="BT162" s="56">
        <f t="shared" si="110"/>
        <v>-1231034.6938999966</v>
      </c>
      <c r="BV162" s="128"/>
      <c r="BW162" s="129"/>
      <c r="BX162" s="129" t="str">
        <f>F254</f>
        <v>1BR-20</v>
      </c>
      <c r="BY162" s="130">
        <f>D254</f>
        <v>20</v>
      </c>
      <c r="BZ162" s="131">
        <f t="shared" si="163"/>
        <v>60</v>
      </c>
      <c r="CA162" s="131">
        <f t="shared" si="163"/>
        <v>51</v>
      </c>
      <c r="CB162" s="132">
        <f>O254</f>
        <v>25455316.523699999</v>
      </c>
      <c r="CC162" s="132">
        <f t="shared" si="164"/>
        <v>1193338000</v>
      </c>
      <c r="CD162" s="132">
        <f t="shared" si="164"/>
        <v>1345082000</v>
      </c>
      <c r="CE162" s="132">
        <f t="shared" si="164"/>
        <v>1428044000</v>
      </c>
      <c r="CF162" s="132">
        <f t="shared" si="164"/>
        <v>1516122000</v>
      </c>
      <c r="CG162" s="132">
        <f>AN254</f>
        <v>1609633000</v>
      </c>
      <c r="CT162" s="61">
        <f t="shared" si="117"/>
        <v>2422510200</v>
      </c>
      <c r="CU162" s="45">
        <f t="shared" si="118"/>
        <v>26916780</v>
      </c>
      <c r="CX162" s="56">
        <f t="shared" si="119"/>
        <v>2152617300</v>
      </c>
      <c r="CY162" s="45">
        <f t="shared" si="120"/>
        <v>35876955</v>
      </c>
      <c r="CZ162" s="51">
        <f t="shared" si="121"/>
        <v>59794925</v>
      </c>
    </row>
    <row r="163" spans="1:104" x14ac:dyDescent="0.2">
      <c r="A163" s="3">
        <f t="shared" si="122"/>
        <v>124</v>
      </c>
      <c r="B163" s="111">
        <v>1</v>
      </c>
      <c r="C163" s="112" t="s">
        <v>177</v>
      </c>
      <c r="D163" s="113" t="s">
        <v>23</v>
      </c>
      <c r="E163" s="114"/>
      <c r="F163" s="42" t="s">
        <v>38</v>
      </c>
      <c r="G163" s="115">
        <f t="shared" si="84"/>
        <v>113</v>
      </c>
      <c r="H163" s="115">
        <f t="shared" si="85"/>
        <v>101</v>
      </c>
      <c r="I163" s="116">
        <f t="shared" si="86"/>
        <v>26966806</v>
      </c>
      <c r="J163" s="116">
        <f t="shared" si="87"/>
        <v>6</v>
      </c>
      <c r="K163" s="117">
        <f t="shared" si="88"/>
        <v>0.95</v>
      </c>
      <c r="L163" s="118">
        <f t="shared" ref="L163:L171" si="165">SUMIF($AN$4:$AN$22,D163,$AV$4:$AV$22)</f>
        <v>1.01</v>
      </c>
      <c r="M163" s="119">
        <f t="shared" si="89"/>
        <v>21622020.096648749</v>
      </c>
      <c r="N163" s="119">
        <f t="shared" si="90"/>
        <v>24371471.333246995</v>
      </c>
      <c r="O163" s="119">
        <f t="shared" si="91"/>
        <v>25874650.357000001</v>
      </c>
      <c r="P163" s="119">
        <f t="shared" si="92"/>
        <v>27470542.173778702</v>
      </c>
      <c r="Q163" s="120">
        <f t="shared" si="93"/>
        <v>25874650.357000001</v>
      </c>
      <c r="R163" s="119">
        <f t="shared" si="93"/>
        <v>27470542.173778702</v>
      </c>
      <c r="S163" s="119">
        <f t="shared" si="94"/>
        <v>29164865.105788779</v>
      </c>
      <c r="T163" s="119"/>
      <c r="U163" s="119">
        <f t="shared" si="95"/>
        <v>2183824029.7615237</v>
      </c>
      <c r="V163" s="119">
        <f t="shared" si="96"/>
        <v>2461518604.6579466</v>
      </c>
      <c r="W163" s="119">
        <f t="shared" si="97"/>
        <v>2613339686.0570002</v>
      </c>
      <c r="X163" s="120">
        <f t="shared" si="98"/>
        <v>2774524759.5516491</v>
      </c>
      <c r="Y163" s="120">
        <f t="shared" si="99"/>
        <v>2613339686.0570002</v>
      </c>
      <c r="Z163" s="119">
        <f t="shared" si="100"/>
        <v>2774524759.5516491</v>
      </c>
      <c r="AA163" s="119">
        <f t="shared" si="101"/>
        <v>2945651375.6846666</v>
      </c>
      <c r="AB163" s="119"/>
      <c r="AC163" s="34" t="str">
        <f t="shared" si="102"/>
        <v>BERTAHAP</v>
      </c>
      <c r="AD163" s="121">
        <f t="shared" si="103"/>
        <v>0</v>
      </c>
      <c r="AE163" s="122">
        <v>2</v>
      </c>
      <c r="AF163" s="123"/>
      <c r="AG163" s="119" t="e">
        <f>IF(AF163&gt;#REF!,"LB","KR")</f>
        <v>#REF!</v>
      </c>
      <c r="AH163" s="123">
        <f t="shared" si="153"/>
        <v>2402207000</v>
      </c>
      <c r="AI163" s="123">
        <f t="shared" si="153"/>
        <v>2707671000</v>
      </c>
      <c r="AJ163" s="123">
        <f t="shared" si="153"/>
        <v>2874674000</v>
      </c>
      <c r="AK163" s="124">
        <f t="shared" si="153"/>
        <v>3051978000</v>
      </c>
      <c r="AL163" s="124">
        <f t="shared" si="153"/>
        <v>2874674000</v>
      </c>
      <c r="AM163" s="123">
        <f t="shared" si="153"/>
        <v>3051978000</v>
      </c>
      <c r="AN163" s="123">
        <f t="shared" si="152"/>
        <v>3240217000</v>
      </c>
      <c r="AO163" s="54">
        <f t="shared" si="123"/>
        <v>3047155000</v>
      </c>
      <c r="AP163" s="44">
        <f t="shared" si="123"/>
        <v>3235097000</v>
      </c>
      <c r="AQ163" s="61">
        <f t="shared" si="104"/>
        <v>2742439500</v>
      </c>
      <c r="AR163" s="61">
        <f t="shared" si="105"/>
        <v>45707325</v>
      </c>
      <c r="AS163" s="125">
        <f t="shared" si="106"/>
        <v>57224587.5</v>
      </c>
      <c r="AT163" s="126">
        <f t="shared" si="107"/>
        <v>32350970</v>
      </c>
      <c r="AU163" s="5">
        <f t="shared" si="108"/>
        <v>45707325</v>
      </c>
      <c r="AV163" s="5">
        <f t="shared" si="109"/>
        <v>71866850</v>
      </c>
      <c r="AX163" s="1"/>
      <c r="AY163" s="1"/>
      <c r="BT163" s="56">
        <f t="shared" si="110"/>
        <v>-937096.5084999986</v>
      </c>
      <c r="BV163" s="128">
        <v>44</v>
      </c>
      <c r="BW163" s="129" t="s">
        <v>178</v>
      </c>
      <c r="BX163" s="129" t="str">
        <f t="shared" ref="BX163:BX169" si="166">F266</f>
        <v>1BR-6</v>
      </c>
      <c r="BY163" s="130" t="str">
        <f t="shared" ref="BY163:BY169" si="167">D266</f>
        <v>06</v>
      </c>
      <c r="BZ163" s="131">
        <f t="shared" ref="BZ163:CA169" si="168">G266</f>
        <v>78</v>
      </c>
      <c r="CA163" s="131">
        <f t="shared" si="168"/>
        <v>66</v>
      </c>
      <c r="CB163" s="132">
        <f t="shared" ref="CB163:CB169" si="169">O266</f>
        <v>25455316.523699999</v>
      </c>
      <c r="CC163" s="132">
        <f t="shared" ref="CC163:CF169" si="170">AH266</f>
        <v>1544319000</v>
      </c>
      <c r="CD163" s="132">
        <f t="shared" si="170"/>
        <v>1740694000</v>
      </c>
      <c r="CE163" s="132">
        <f t="shared" si="170"/>
        <v>1848056000</v>
      </c>
      <c r="CF163" s="132">
        <f t="shared" si="170"/>
        <v>1962041000</v>
      </c>
      <c r="CG163" s="132">
        <f t="shared" ref="CG163:CG169" si="171">AN266</f>
        <v>2083055000</v>
      </c>
      <c r="CH163" s="1">
        <v>21</v>
      </c>
      <c r="CT163" s="61">
        <f t="shared" si="117"/>
        <v>2911587300</v>
      </c>
      <c r="CU163" s="45">
        <f t="shared" si="118"/>
        <v>32350970</v>
      </c>
      <c r="CX163" s="56">
        <f t="shared" si="119"/>
        <v>2587206600</v>
      </c>
      <c r="CY163" s="45">
        <f t="shared" si="120"/>
        <v>43120110</v>
      </c>
      <c r="CZ163" s="51">
        <f t="shared" si="121"/>
        <v>71866850</v>
      </c>
    </row>
    <row r="164" spans="1:104" x14ac:dyDescent="0.2">
      <c r="A164" s="3">
        <f t="shared" si="122"/>
        <v>125</v>
      </c>
      <c r="B164" s="111">
        <v>2</v>
      </c>
      <c r="C164" s="112" t="s">
        <v>177</v>
      </c>
      <c r="D164" s="113" t="s">
        <v>34</v>
      </c>
      <c r="E164" s="114"/>
      <c r="F164" s="42" t="s">
        <v>41</v>
      </c>
      <c r="G164" s="115">
        <f t="shared" si="84"/>
        <v>78</v>
      </c>
      <c r="H164" s="115">
        <f t="shared" si="85"/>
        <v>66</v>
      </c>
      <c r="I164" s="116">
        <f t="shared" si="86"/>
        <v>26966806</v>
      </c>
      <c r="J164" s="116">
        <f t="shared" si="87"/>
        <v>2</v>
      </c>
      <c r="K164" s="117">
        <f t="shared" si="88"/>
        <v>0.93</v>
      </c>
      <c r="L164" s="118">
        <f t="shared" si="165"/>
        <v>1.01</v>
      </c>
      <c r="M164" s="119">
        <f t="shared" si="89"/>
        <v>21166819.673561409</v>
      </c>
      <c r="N164" s="119">
        <f t="shared" si="90"/>
        <v>23858387.72623127</v>
      </c>
      <c r="O164" s="119">
        <f t="shared" si="91"/>
        <v>25329920.875800002</v>
      </c>
      <c r="P164" s="119">
        <f t="shared" si="92"/>
        <v>26892214.970120206</v>
      </c>
      <c r="Q164" s="120">
        <f t="shared" si="93"/>
        <v>25329920.875800002</v>
      </c>
      <c r="R164" s="119">
        <f t="shared" si="93"/>
        <v>26892214.970120206</v>
      </c>
      <c r="S164" s="119">
        <f t="shared" si="94"/>
        <v>28550867.945666909</v>
      </c>
      <c r="T164" s="119"/>
      <c r="U164" s="119">
        <f t="shared" si="95"/>
        <v>1397010098.4550531</v>
      </c>
      <c r="V164" s="119">
        <f t="shared" si="96"/>
        <v>1574653589.9312637</v>
      </c>
      <c r="W164" s="119">
        <f t="shared" si="97"/>
        <v>1671774777.8028002</v>
      </c>
      <c r="X164" s="120">
        <f t="shared" si="98"/>
        <v>1774886188.0279336</v>
      </c>
      <c r="Y164" s="120">
        <f t="shared" si="99"/>
        <v>1671774777.8028002</v>
      </c>
      <c r="Z164" s="119">
        <f t="shared" si="100"/>
        <v>1774886188.0279336</v>
      </c>
      <c r="AA164" s="119">
        <f t="shared" si="101"/>
        <v>1884357284.414016</v>
      </c>
      <c r="AB164" s="119"/>
      <c r="AC164" s="34" t="str">
        <f t="shared" si="102"/>
        <v>BERTAHAP</v>
      </c>
      <c r="AD164" s="121">
        <f t="shared" si="103"/>
        <v>0</v>
      </c>
      <c r="AE164" s="122">
        <v>2</v>
      </c>
      <c r="AF164" s="123"/>
      <c r="AG164" s="119" t="e">
        <f>IF(AF164&gt;#REF!,"LB","KR")</f>
        <v>#REF!</v>
      </c>
      <c r="AH164" s="123">
        <f t="shared" si="153"/>
        <v>1536712000</v>
      </c>
      <c r="AI164" s="123">
        <f t="shared" si="153"/>
        <v>1732119000</v>
      </c>
      <c r="AJ164" s="123">
        <f t="shared" si="153"/>
        <v>1838953000</v>
      </c>
      <c r="AK164" s="124">
        <f t="shared" si="153"/>
        <v>1952375000</v>
      </c>
      <c r="AL164" s="124">
        <f t="shared" si="153"/>
        <v>1838953000</v>
      </c>
      <c r="AM164" s="123">
        <f t="shared" si="153"/>
        <v>1952375000</v>
      </c>
      <c r="AN164" s="123">
        <f t="shared" si="152"/>
        <v>2072794000</v>
      </c>
      <c r="AO164" s="54">
        <f t="shared" si="123"/>
        <v>1949291000</v>
      </c>
      <c r="AP164" s="44">
        <f t="shared" si="123"/>
        <v>2069518000</v>
      </c>
      <c r="AQ164" s="61">
        <f t="shared" si="104"/>
        <v>1754361900</v>
      </c>
      <c r="AR164" s="61">
        <f t="shared" si="105"/>
        <v>29239365</v>
      </c>
      <c r="AS164" s="125">
        <f t="shared" si="106"/>
        <v>36607031.25</v>
      </c>
      <c r="AT164" s="126">
        <f t="shared" si="107"/>
        <v>20695180</v>
      </c>
      <c r="AU164" s="5">
        <f t="shared" si="108"/>
        <v>29239365</v>
      </c>
      <c r="AV164" s="5">
        <f t="shared" si="109"/>
        <v>45973825</v>
      </c>
      <c r="AX164" s="1"/>
      <c r="AY164" s="1"/>
      <c r="BT164" s="56">
        <f t="shared" si="110"/>
        <v>-1481825.989699997</v>
      </c>
      <c r="BV164" s="128"/>
      <c r="BW164" s="129"/>
      <c r="BX164" s="129" t="str">
        <f t="shared" si="166"/>
        <v>1BR-8</v>
      </c>
      <c r="BY164" s="130" t="str">
        <f t="shared" si="167"/>
        <v>08</v>
      </c>
      <c r="BZ164" s="131">
        <f t="shared" si="168"/>
        <v>60</v>
      </c>
      <c r="CA164" s="131">
        <f t="shared" si="168"/>
        <v>52</v>
      </c>
      <c r="CB164" s="132">
        <f t="shared" si="169"/>
        <v>25455316.523699999</v>
      </c>
      <c r="CC164" s="132">
        <f t="shared" si="170"/>
        <v>1216736000</v>
      </c>
      <c r="CD164" s="132">
        <f t="shared" si="170"/>
        <v>1371456000</v>
      </c>
      <c r="CE164" s="132">
        <f t="shared" si="170"/>
        <v>1456045000</v>
      </c>
      <c r="CF164" s="132">
        <f t="shared" si="170"/>
        <v>1545850000</v>
      </c>
      <c r="CG164" s="132">
        <f t="shared" si="171"/>
        <v>1641195000</v>
      </c>
      <c r="CT164" s="61">
        <f t="shared" si="117"/>
        <v>1862566200</v>
      </c>
      <c r="CU164" s="45">
        <f t="shared" si="118"/>
        <v>20695180</v>
      </c>
      <c r="CX164" s="56">
        <f t="shared" si="119"/>
        <v>1655057700</v>
      </c>
      <c r="CY164" s="45">
        <f t="shared" si="120"/>
        <v>27584295</v>
      </c>
      <c r="CZ164" s="51">
        <f t="shared" si="121"/>
        <v>45973825</v>
      </c>
    </row>
    <row r="165" spans="1:104" x14ac:dyDescent="0.2">
      <c r="A165" s="3">
        <f t="shared" si="122"/>
        <v>126</v>
      </c>
      <c r="B165" s="111">
        <v>3</v>
      </c>
      <c r="C165" s="112" t="s">
        <v>177</v>
      </c>
      <c r="D165" s="113" t="s">
        <v>40</v>
      </c>
      <c r="E165" s="114"/>
      <c r="F165" s="42" t="s">
        <v>44</v>
      </c>
      <c r="G165" s="115">
        <f t="shared" si="84"/>
        <v>60</v>
      </c>
      <c r="H165" s="115">
        <f t="shared" si="85"/>
        <v>52</v>
      </c>
      <c r="I165" s="116">
        <f t="shared" si="86"/>
        <v>26966806</v>
      </c>
      <c r="J165" s="116">
        <f t="shared" si="87"/>
        <v>2</v>
      </c>
      <c r="K165" s="117">
        <f t="shared" si="88"/>
        <v>0.93</v>
      </c>
      <c r="L165" s="118">
        <f t="shared" si="165"/>
        <v>1.01</v>
      </c>
      <c r="M165" s="119">
        <f t="shared" si="89"/>
        <v>21166819.673561409</v>
      </c>
      <c r="N165" s="119">
        <f t="shared" si="90"/>
        <v>23858387.72623127</v>
      </c>
      <c r="O165" s="119">
        <f t="shared" si="91"/>
        <v>25329920.875800002</v>
      </c>
      <c r="P165" s="119">
        <f t="shared" si="92"/>
        <v>26892214.970120206</v>
      </c>
      <c r="Q165" s="120">
        <f t="shared" si="93"/>
        <v>25329920.875800002</v>
      </c>
      <c r="R165" s="119">
        <f t="shared" si="93"/>
        <v>26892214.970120206</v>
      </c>
      <c r="S165" s="119">
        <f t="shared" si="94"/>
        <v>28550867.945666909</v>
      </c>
      <c r="T165" s="119"/>
      <c r="U165" s="119">
        <f t="shared" si="95"/>
        <v>1100674623.0251932</v>
      </c>
      <c r="V165" s="119">
        <f t="shared" si="96"/>
        <v>1240636161.7640259</v>
      </c>
      <c r="W165" s="119">
        <f t="shared" si="97"/>
        <v>1317155885.5416002</v>
      </c>
      <c r="X165" s="120">
        <f t="shared" si="98"/>
        <v>1398395178.4462507</v>
      </c>
      <c r="Y165" s="120">
        <f t="shared" si="99"/>
        <v>1317155885.5416002</v>
      </c>
      <c r="Z165" s="119">
        <f t="shared" si="100"/>
        <v>1398395178.4462507</v>
      </c>
      <c r="AA165" s="119">
        <f t="shared" si="101"/>
        <v>1484645133.1746793</v>
      </c>
      <c r="AB165" s="119"/>
      <c r="AC165" s="34" t="str">
        <f t="shared" si="102"/>
        <v>BERTAHAP</v>
      </c>
      <c r="AD165" s="121">
        <f t="shared" si="103"/>
        <v>0</v>
      </c>
      <c r="AE165" s="122">
        <v>2</v>
      </c>
      <c r="AF165" s="123"/>
      <c r="AG165" s="119" t="e">
        <f>IF(AF165&gt;#REF!,"LB","KR")</f>
        <v>#REF!</v>
      </c>
      <c r="AH165" s="123">
        <f t="shared" si="153"/>
        <v>1210743000</v>
      </c>
      <c r="AI165" s="123">
        <f t="shared" si="153"/>
        <v>1364700000</v>
      </c>
      <c r="AJ165" s="123">
        <f t="shared" si="153"/>
        <v>1448872000</v>
      </c>
      <c r="AK165" s="124">
        <f t="shared" si="153"/>
        <v>1538235000</v>
      </c>
      <c r="AL165" s="124">
        <f t="shared" si="153"/>
        <v>1448872000</v>
      </c>
      <c r="AM165" s="123">
        <f t="shared" si="153"/>
        <v>1538235000</v>
      </c>
      <c r="AN165" s="123">
        <f t="shared" si="152"/>
        <v>1633110000</v>
      </c>
      <c r="AO165" s="54">
        <f t="shared" si="123"/>
        <v>1535805000</v>
      </c>
      <c r="AP165" s="44">
        <f t="shared" si="123"/>
        <v>1630530000</v>
      </c>
      <c r="AQ165" s="61">
        <f t="shared" si="104"/>
        <v>1382224500</v>
      </c>
      <c r="AR165" s="61">
        <f t="shared" si="105"/>
        <v>23037075</v>
      </c>
      <c r="AS165" s="125">
        <f t="shared" si="106"/>
        <v>28841906.25</v>
      </c>
      <c r="AT165" s="126">
        <f t="shared" si="107"/>
        <v>16305300</v>
      </c>
      <c r="AU165" s="5">
        <f t="shared" si="108"/>
        <v>23037075</v>
      </c>
      <c r="AV165" s="5">
        <f t="shared" si="109"/>
        <v>36221800</v>
      </c>
      <c r="AX165" s="1"/>
      <c r="AY165" s="1"/>
      <c r="BT165" s="56">
        <f t="shared" si="110"/>
        <v>-1481825.989699997</v>
      </c>
      <c r="BV165" s="128"/>
      <c r="BW165" s="129"/>
      <c r="BX165" s="129" t="str">
        <f t="shared" si="166"/>
        <v>1BR-10</v>
      </c>
      <c r="BY165" s="130">
        <f t="shared" si="167"/>
        <v>10</v>
      </c>
      <c r="BZ165" s="131">
        <f t="shared" si="168"/>
        <v>74</v>
      </c>
      <c r="CA165" s="131">
        <f t="shared" si="168"/>
        <v>63</v>
      </c>
      <c r="CB165" s="132">
        <f t="shared" si="169"/>
        <v>25455316.523699999</v>
      </c>
      <c r="CC165" s="132">
        <f t="shared" si="170"/>
        <v>1474123000</v>
      </c>
      <c r="CD165" s="132">
        <f t="shared" si="170"/>
        <v>1661572000</v>
      </c>
      <c r="CE165" s="132">
        <f t="shared" si="170"/>
        <v>1764054000</v>
      </c>
      <c r="CF165" s="132">
        <f t="shared" si="170"/>
        <v>1872857000</v>
      </c>
      <c r="CG165" s="132">
        <f t="shared" si="171"/>
        <v>1988371000</v>
      </c>
      <c r="CT165" s="61">
        <f t="shared" si="117"/>
        <v>1467477000</v>
      </c>
      <c r="CU165" s="45">
        <f t="shared" si="118"/>
        <v>16305300</v>
      </c>
      <c r="CX165" s="56">
        <f t="shared" si="119"/>
        <v>1303984800</v>
      </c>
      <c r="CY165" s="45">
        <f t="shared" si="120"/>
        <v>21733080</v>
      </c>
      <c r="CZ165" s="51">
        <f t="shared" si="121"/>
        <v>36221800</v>
      </c>
    </row>
    <row r="166" spans="1:104" x14ac:dyDescent="0.2">
      <c r="A166" s="3">
        <f t="shared" si="122"/>
        <v>127</v>
      </c>
      <c r="B166" s="111">
        <v>4</v>
      </c>
      <c r="C166" s="112" t="s">
        <v>177</v>
      </c>
      <c r="D166" s="113">
        <v>10</v>
      </c>
      <c r="E166" s="114"/>
      <c r="F166" s="42" t="s">
        <v>47</v>
      </c>
      <c r="G166" s="115">
        <f t="shared" si="84"/>
        <v>74</v>
      </c>
      <c r="H166" s="115">
        <f t="shared" si="85"/>
        <v>63</v>
      </c>
      <c r="I166" s="116">
        <f t="shared" si="86"/>
        <v>26966806</v>
      </c>
      <c r="J166" s="116">
        <f t="shared" si="87"/>
        <v>2</v>
      </c>
      <c r="K166" s="117">
        <f t="shared" si="88"/>
        <v>0.93</v>
      </c>
      <c r="L166" s="118">
        <f t="shared" si="165"/>
        <v>1.01</v>
      </c>
      <c r="M166" s="119">
        <f t="shared" si="89"/>
        <v>21166819.673561409</v>
      </c>
      <c r="N166" s="119">
        <f t="shared" si="90"/>
        <v>23858387.72623127</v>
      </c>
      <c r="O166" s="119">
        <f t="shared" si="91"/>
        <v>25329920.875800002</v>
      </c>
      <c r="P166" s="119">
        <f t="shared" si="92"/>
        <v>26892214.970120206</v>
      </c>
      <c r="Q166" s="120">
        <f t="shared" si="93"/>
        <v>25329920.875800002</v>
      </c>
      <c r="R166" s="119">
        <f t="shared" si="93"/>
        <v>26892214.970120206</v>
      </c>
      <c r="S166" s="119">
        <f t="shared" si="94"/>
        <v>28550867.945666909</v>
      </c>
      <c r="T166" s="119"/>
      <c r="U166" s="119">
        <f t="shared" si="95"/>
        <v>1333509639.4343688</v>
      </c>
      <c r="V166" s="119">
        <f t="shared" si="96"/>
        <v>1503078426.7525699</v>
      </c>
      <c r="W166" s="119">
        <f t="shared" si="97"/>
        <v>1595785015.1754003</v>
      </c>
      <c r="X166" s="120">
        <f t="shared" si="98"/>
        <v>1694209543.117573</v>
      </c>
      <c r="Y166" s="120">
        <f t="shared" si="99"/>
        <v>1595785015.1754003</v>
      </c>
      <c r="Z166" s="119">
        <f t="shared" si="100"/>
        <v>1694209543.117573</v>
      </c>
      <c r="AA166" s="119">
        <f t="shared" si="101"/>
        <v>1798704680.5770154</v>
      </c>
      <c r="AB166" s="119"/>
      <c r="AC166" s="34" t="str">
        <f t="shared" si="102"/>
        <v>BERTAHAP</v>
      </c>
      <c r="AD166" s="121">
        <f t="shared" si="103"/>
        <v>0</v>
      </c>
      <c r="AE166" s="122">
        <v>2</v>
      </c>
      <c r="AF166" s="123"/>
      <c r="AG166" s="119" t="e">
        <f>IF(AF166&gt;#REF!,"LB","KR")</f>
        <v>#REF!</v>
      </c>
      <c r="AH166" s="123">
        <f t="shared" si="153"/>
        <v>1466861000</v>
      </c>
      <c r="AI166" s="123">
        <f t="shared" si="153"/>
        <v>1653387000</v>
      </c>
      <c r="AJ166" s="123">
        <f t="shared" si="153"/>
        <v>1755364000</v>
      </c>
      <c r="AK166" s="124">
        <f t="shared" si="153"/>
        <v>1863631000</v>
      </c>
      <c r="AL166" s="124">
        <f t="shared" si="153"/>
        <v>1755364000</v>
      </c>
      <c r="AM166" s="123">
        <f t="shared" si="153"/>
        <v>1863631000</v>
      </c>
      <c r="AN166" s="123">
        <f t="shared" si="152"/>
        <v>1978576000</v>
      </c>
      <c r="AO166" s="54">
        <f t="shared" si="123"/>
        <v>1860686000</v>
      </c>
      <c r="AP166" s="44">
        <f t="shared" si="123"/>
        <v>1975449000</v>
      </c>
      <c r="AQ166" s="61">
        <f t="shared" si="104"/>
        <v>1674617400</v>
      </c>
      <c r="AR166" s="61">
        <f t="shared" si="105"/>
        <v>27910290</v>
      </c>
      <c r="AS166" s="125">
        <f t="shared" si="106"/>
        <v>34943081.25</v>
      </c>
      <c r="AT166" s="126">
        <f t="shared" si="107"/>
        <v>19754490</v>
      </c>
      <c r="AU166" s="5">
        <f t="shared" si="108"/>
        <v>27910290</v>
      </c>
      <c r="AV166" s="5">
        <f t="shared" si="109"/>
        <v>43884100</v>
      </c>
      <c r="AX166" s="1"/>
      <c r="AY166" s="1"/>
      <c r="BT166" s="56">
        <f t="shared" si="110"/>
        <v>-1481825.989699997</v>
      </c>
      <c r="BV166" s="128"/>
      <c r="BW166" s="129"/>
      <c r="BX166" s="129" t="str">
        <f t="shared" si="166"/>
        <v>1BR-12</v>
      </c>
      <c r="BY166" s="130">
        <f t="shared" si="167"/>
        <v>12</v>
      </c>
      <c r="BZ166" s="131">
        <f t="shared" si="168"/>
        <v>67</v>
      </c>
      <c r="CA166" s="131">
        <f t="shared" si="168"/>
        <v>57</v>
      </c>
      <c r="CB166" s="132">
        <f t="shared" si="169"/>
        <v>25455316.523699999</v>
      </c>
      <c r="CC166" s="132">
        <f t="shared" si="170"/>
        <v>1333730000</v>
      </c>
      <c r="CD166" s="132">
        <f t="shared" si="170"/>
        <v>1503327000</v>
      </c>
      <c r="CE166" s="132">
        <f t="shared" si="170"/>
        <v>1596049000</v>
      </c>
      <c r="CF166" s="132">
        <f t="shared" si="170"/>
        <v>1694490000</v>
      </c>
      <c r="CG166" s="132">
        <f t="shared" si="171"/>
        <v>1799002000</v>
      </c>
      <c r="CT166" s="61">
        <f t="shared" si="117"/>
        <v>1777904100</v>
      </c>
      <c r="CU166" s="45">
        <f t="shared" si="118"/>
        <v>19754490</v>
      </c>
      <c r="CX166" s="56">
        <f t="shared" si="119"/>
        <v>1579827600</v>
      </c>
      <c r="CY166" s="45">
        <f t="shared" si="120"/>
        <v>26330460</v>
      </c>
      <c r="CZ166" s="51">
        <f t="shared" si="121"/>
        <v>43884100</v>
      </c>
    </row>
    <row r="167" spans="1:104" x14ac:dyDescent="0.2">
      <c r="A167" s="3">
        <f t="shared" si="122"/>
        <v>128</v>
      </c>
      <c r="B167" s="111">
        <v>5</v>
      </c>
      <c r="C167" s="112" t="s">
        <v>177</v>
      </c>
      <c r="D167" s="140">
        <v>12</v>
      </c>
      <c r="E167" s="114"/>
      <c r="F167" s="42" t="s">
        <v>49</v>
      </c>
      <c r="G167" s="115">
        <f t="shared" si="84"/>
        <v>67</v>
      </c>
      <c r="H167" s="115">
        <f t="shared" si="85"/>
        <v>57</v>
      </c>
      <c r="I167" s="116">
        <f t="shared" si="86"/>
        <v>26966806</v>
      </c>
      <c r="J167" s="116">
        <f t="shared" si="87"/>
        <v>2</v>
      </c>
      <c r="K167" s="117">
        <f t="shared" si="88"/>
        <v>0.93</v>
      </c>
      <c r="L167" s="118">
        <f t="shared" si="165"/>
        <v>1.01</v>
      </c>
      <c r="M167" s="119">
        <f t="shared" si="89"/>
        <v>21166819.673561409</v>
      </c>
      <c r="N167" s="119">
        <f t="shared" si="90"/>
        <v>23858387.72623127</v>
      </c>
      <c r="O167" s="119">
        <f t="shared" si="91"/>
        <v>25329920.875800002</v>
      </c>
      <c r="P167" s="119">
        <f t="shared" si="92"/>
        <v>26892214.970120206</v>
      </c>
      <c r="Q167" s="120">
        <f t="shared" si="93"/>
        <v>25329920.875800002</v>
      </c>
      <c r="R167" s="119">
        <f t="shared" si="93"/>
        <v>26892214.970120206</v>
      </c>
      <c r="S167" s="119">
        <f t="shared" si="94"/>
        <v>28550867.945666909</v>
      </c>
      <c r="T167" s="119"/>
      <c r="U167" s="119">
        <f t="shared" si="95"/>
        <v>1206508721.3930004</v>
      </c>
      <c r="V167" s="119">
        <f t="shared" si="96"/>
        <v>1359928100.3951824</v>
      </c>
      <c r="W167" s="119">
        <f t="shared" si="97"/>
        <v>1443805489.9206002</v>
      </c>
      <c r="X167" s="120">
        <f t="shared" si="98"/>
        <v>1532856253.2968519</v>
      </c>
      <c r="Y167" s="120">
        <f t="shared" si="99"/>
        <v>1443805489.9206002</v>
      </c>
      <c r="Z167" s="119">
        <f t="shared" si="100"/>
        <v>1532856253.2968519</v>
      </c>
      <c r="AA167" s="119">
        <f t="shared" si="101"/>
        <v>1627399472.9030137</v>
      </c>
      <c r="AB167" s="119"/>
      <c r="AC167" s="34" t="str">
        <f t="shared" si="102"/>
        <v>BERTAHAP</v>
      </c>
      <c r="AD167" s="121">
        <f t="shared" si="103"/>
        <v>0</v>
      </c>
      <c r="AE167" s="122">
        <v>2</v>
      </c>
      <c r="AF167" s="123"/>
      <c r="AG167" s="119" t="e">
        <f>IF(AF167&gt;#REF!,"LB","KR")</f>
        <v>#REF!</v>
      </c>
      <c r="AH167" s="123">
        <f t="shared" si="153"/>
        <v>1327160000</v>
      </c>
      <c r="AI167" s="123">
        <f t="shared" si="153"/>
        <v>1495921000</v>
      </c>
      <c r="AJ167" s="123">
        <f t="shared" si="153"/>
        <v>1588187000</v>
      </c>
      <c r="AK167" s="124">
        <f t="shared" si="153"/>
        <v>1686142000</v>
      </c>
      <c r="AL167" s="124">
        <f t="shared" si="153"/>
        <v>1588187000</v>
      </c>
      <c r="AM167" s="123">
        <f t="shared" si="153"/>
        <v>1686142000</v>
      </c>
      <c r="AN167" s="123">
        <f t="shared" si="152"/>
        <v>1790140000</v>
      </c>
      <c r="AO167" s="54">
        <f t="shared" si="123"/>
        <v>1683479000</v>
      </c>
      <c r="AP167" s="44">
        <f t="shared" si="123"/>
        <v>1787311000</v>
      </c>
      <c r="AQ167" s="61">
        <f t="shared" si="104"/>
        <v>1515131100</v>
      </c>
      <c r="AR167" s="61">
        <f t="shared" si="105"/>
        <v>25252185</v>
      </c>
      <c r="AS167" s="125">
        <f t="shared" si="106"/>
        <v>31615162.5</v>
      </c>
      <c r="AT167" s="126">
        <f t="shared" si="107"/>
        <v>17873110</v>
      </c>
      <c r="AU167" s="5">
        <f t="shared" si="108"/>
        <v>25252185</v>
      </c>
      <c r="AV167" s="5">
        <f t="shared" si="109"/>
        <v>39704675</v>
      </c>
      <c r="AX167" s="1"/>
      <c r="AY167" s="1"/>
      <c r="BT167" s="56">
        <f t="shared" si="110"/>
        <v>-1481825.989699997</v>
      </c>
      <c r="BV167" s="128"/>
      <c r="BW167" s="129"/>
      <c r="BX167" s="129" t="str">
        <f t="shared" si="166"/>
        <v>1BR-16</v>
      </c>
      <c r="BY167" s="130">
        <f t="shared" si="167"/>
        <v>16</v>
      </c>
      <c r="BZ167" s="131">
        <f t="shared" si="168"/>
        <v>71</v>
      </c>
      <c r="CA167" s="131">
        <f t="shared" si="168"/>
        <v>63</v>
      </c>
      <c r="CB167" s="132">
        <f t="shared" si="169"/>
        <v>25455316.523699999</v>
      </c>
      <c r="CC167" s="132">
        <f t="shared" si="170"/>
        <v>1474123000</v>
      </c>
      <c r="CD167" s="132">
        <f t="shared" si="170"/>
        <v>1661572000</v>
      </c>
      <c r="CE167" s="132">
        <f t="shared" si="170"/>
        <v>1764054000</v>
      </c>
      <c r="CF167" s="132">
        <f t="shared" si="170"/>
        <v>1872857000</v>
      </c>
      <c r="CG167" s="132">
        <f t="shared" si="171"/>
        <v>1988371000</v>
      </c>
      <c r="CT167" s="61">
        <f t="shared" si="117"/>
        <v>1608579900</v>
      </c>
      <c r="CU167" s="45">
        <f t="shared" si="118"/>
        <v>17873110</v>
      </c>
      <c r="CX167" s="56">
        <f t="shared" si="119"/>
        <v>1429368300</v>
      </c>
      <c r="CY167" s="45">
        <f t="shared" si="120"/>
        <v>23822805</v>
      </c>
      <c r="CZ167" s="51">
        <f t="shared" si="121"/>
        <v>39704675</v>
      </c>
    </row>
    <row r="168" spans="1:104" x14ac:dyDescent="0.2">
      <c r="A168" s="3">
        <f t="shared" si="122"/>
        <v>129</v>
      </c>
      <c r="B168" s="111">
        <v>6</v>
      </c>
      <c r="C168" s="112" t="s">
        <v>177</v>
      </c>
      <c r="D168" s="113">
        <v>16</v>
      </c>
      <c r="E168" s="114"/>
      <c r="F168" s="42" t="s">
        <v>51</v>
      </c>
      <c r="G168" s="115">
        <f t="shared" ref="G168:G231" si="172">SUMIF($V$10:$V$28,F168,$AA$10:$AA$28)</f>
        <v>71</v>
      </c>
      <c r="H168" s="115">
        <f t="shared" ref="H168:H231" si="173">SUMIF($V$10:$V$28,F168,$X$10:$X$28)</f>
        <v>63</v>
      </c>
      <c r="I168" s="116">
        <f t="shared" ref="I168:I231" si="174">$I$27</f>
        <v>26966806</v>
      </c>
      <c r="J168" s="116">
        <f t="shared" ref="J168:J231" si="175">SUMIF($AN$4:$AN$22,D168,$AP$4:$AP$22)</f>
        <v>2</v>
      </c>
      <c r="K168" s="117">
        <f t="shared" ref="K168:K231" si="176">IF(J168=$AJ$25,$AI$25,IF(J168=$AJ$26,$AI$26,IF(J168=$AJ$27,$AI$27,IF(J168=$AJ$28,$AI$28,IF(J168=$AJ$29,$AI$29,IF(J168=$AJ$30,$AI$30))))))</f>
        <v>0.93</v>
      </c>
      <c r="L168" s="118">
        <f t="shared" si="165"/>
        <v>1.01</v>
      </c>
      <c r="M168" s="119">
        <f t="shared" ref="M168:M231" si="177">$O168/(1+6%/12)^36</f>
        <v>21166819.673561409</v>
      </c>
      <c r="N168" s="119">
        <f t="shared" ref="N168:N231" si="178">$O168/(1+6%/12)^12</f>
        <v>23858387.72623127</v>
      </c>
      <c r="O168" s="119">
        <f t="shared" ref="O168:O231" si="179">$I$27*K168*L168</f>
        <v>25329920.875800002</v>
      </c>
      <c r="P168" s="119">
        <f t="shared" ref="P168:P231" si="180">$O168*(1+6%/12)^12</f>
        <v>26892214.970120206</v>
      </c>
      <c r="Q168" s="120">
        <f t="shared" ref="Q168:R231" si="181">O168</f>
        <v>25329920.875800002</v>
      </c>
      <c r="R168" s="119">
        <f t="shared" si="181"/>
        <v>26892214.970120206</v>
      </c>
      <c r="S168" s="119">
        <f t="shared" ref="S168:S231" si="182">$O168*(1+6%/12)^24</f>
        <v>28550867.945666909</v>
      </c>
      <c r="T168" s="119"/>
      <c r="U168" s="119">
        <f t="shared" ref="U168:U231" si="183">M168*H168</f>
        <v>1333509639.4343688</v>
      </c>
      <c r="V168" s="119">
        <f t="shared" ref="V168:V231" si="184">N168*H168</f>
        <v>1503078426.7525699</v>
      </c>
      <c r="W168" s="119">
        <f t="shared" ref="W168:W231" si="185">O168*H168</f>
        <v>1595785015.1754003</v>
      </c>
      <c r="X168" s="120">
        <f t="shared" ref="X168:X231" si="186">P168*H168</f>
        <v>1694209543.117573</v>
      </c>
      <c r="Y168" s="120">
        <f t="shared" ref="Y168:Y231" si="187">Q168*H168</f>
        <v>1595785015.1754003</v>
      </c>
      <c r="Z168" s="119">
        <f t="shared" ref="Z168:Z231" si="188">R168*H168</f>
        <v>1694209543.117573</v>
      </c>
      <c r="AA168" s="119">
        <f t="shared" ref="AA168:AA231" si="189">S168*H168</f>
        <v>1798704680.5770154</v>
      </c>
      <c r="AB168" s="119"/>
      <c r="AC168" s="34" t="str">
        <f t="shared" ref="AC168:AC231" si="190">IF(AE168=$H$32,$M$32,IF(AE168=$H$33,$M$33,IF(AE168=$H$34,$M$34)))</f>
        <v>BERTAHAP</v>
      </c>
      <c r="AD168" s="121">
        <f t="shared" ref="AD168:AD231" si="191">IF(AC168=$M$32,$N$32,IF(AC168=$M$33,$N$33,$N$34))</f>
        <v>0</v>
      </c>
      <c r="AE168" s="122">
        <v>2</v>
      </c>
      <c r="AF168" s="123"/>
      <c r="AG168" s="119" t="e">
        <f>IF(AF168&gt;#REF!,"LB","KR")</f>
        <v>#REF!</v>
      </c>
      <c r="AH168" s="123">
        <f t="shared" si="153"/>
        <v>1466861000</v>
      </c>
      <c r="AI168" s="123">
        <f t="shared" si="153"/>
        <v>1653387000</v>
      </c>
      <c r="AJ168" s="123">
        <f t="shared" si="153"/>
        <v>1755364000</v>
      </c>
      <c r="AK168" s="124">
        <f t="shared" si="153"/>
        <v>1863631000</v>
      </c>
      <c r="AL168" s="124">
        <f t="shared" si="153"/>
        <v>1755364000</v>
      </c>
      <c r="AM168" s="123">
        <f t="shared" si="153"/>
        <v>1863631000</v>
      </c>
      <c r="AN168" s="123">
        <f t="shared" si="152"/>
        <v>1978576000</v>
      </c>
      <c r="AO168" s="54">
        <f t="shared" si="123"/>
        <v>1860686000</v>
      </c>
      <c r="AP168" s="44">
        <f t="shared" si="123"/>
        <v>1975449000</v>
      </c>
      <c r="AQ168" s="61">
        <f t="shared" ref="AQ168:AQ231" si="192">AO168-(AO168*10%)</f>
        <v>1674617400</v>
      </c>
      <c r="AR168" s="61">
        <f t="shared" ref="AR168:AR231" si="193">(AQ168*40%)/24</f>
        <v>27910290</v>
      </c>
      <c r="AS168" s="125">
        <f t="shared" ref="AS168:AS231" si="194">(AK168*90%)/48</f>
        <v>34943081.25</v>
      </c>
      <c r="AT168" s="126">
        <f t="shared" ref="AT168:AT231" si="195">(AP168*90%)*40%/36</f>
        <v>19754490</v>
      </c>
      <c r="AU168" s="5">
        <f t="shared" ref="AU168:AU231" si="196">(AO168*90%)*40%/24</f>
        <v>27910290</v>
      </c>
      <c r="AV168" s="5">
        <f t="shared" ref="AV168:AV231" si="197">AJ168*90%/36</f>
        <v>43884100</v>
      </c>
      <c r="AX168" s="1"/>
      <c r="AY168" s="1"/>
      <c r="BT168" s="56">
        <f t="shared" ref="BT168:BT231" si="198">O168-$O$298</f>
        <v>-1481825.989699997</v>
      </c>
      <c r="BV168" s="128"/>
      <c r="BW168" s="129"/>
      <c r="BX168" s="129" t="str">
        <f t="shared" si="166"/>
        <v>2BR-18</v>
      </c>
      <c r="BY168" s="130">
        <f t="shared" si="167"/>
        <v>18</v>
      </c>
      <c r="BZ168" s="131">
        <f t="shared" si="168"/>
        <v>97</v>
      </c>
      <c r="CA168" s="131">
        <f t="shared" si="168"/>
        <v>85</v>
      </c>
      <c r="CB168" s="132">
        <f t="shared" si="169"/>
        <v>25455316.523699999</v>
      </c>
      <c r="CC168" s="132">
        <f t="shared" si="170"/>
        <v>1988896000</v>
      </c>
      <c r="CD168" s="132">
        <f t="shared" si="170"/>
        <v>2241803000</v>
      </c>
      <c r="CE168" s="132">
        <f t="shared" si="170"/>
        <v>2380073000</v>
      </c>
      <c r="CF168" s="132">
        <f t="shared" si="170"/>
        <v>2526870000</v>
      </c>
      <c r="CG168" s="132">
        <f t="shared" si="171"/>
        <v>2682722000</v>
      </c>
      <c r="CT168" s="61">
        <f t="shared" ref="CT168:CT231" si="199">AP168-(AP168*10%)</f>
        <v>1777904100</v>
      </c>
      <c r="CU168" s="45">
        <f t="shared" ref="CU168:CU231" si="200">(CT168*40%)/36</f>
        <v>19754490</v>
      </c>
      <c r="CX168" s="56">
        <f t="shared" ref="CX168:CX231" si="201">AJ168*90%</f>
        <v>1579827600</v>
      </c>
      <c r="CY168" s="45">
        <f t="shared" ref="CY168:CY231" si="202">(CX168*40%)/24</f>
        <v>26330460</v>
      </c>
      <c r="CZ168" s="51">
        <f t="shared" ref="CZ168:CZ231" si="203">(AJ168*90%)/36</f>
        <v>43884100</v>
      </c>
    </row>
    <row r="169" spans="1:104" x14ac:dyDescent="0.2">
      <c r="A169" s="3">
        <f t="shared" ref="A169:A232" si="204">A168+1</f>
        <v>130</v>
      </c>
      <c r="B169" s="111">
        <v>7</v>
      </c>
      <c r="C169" s="112" t="s">
        <v>177</v>
      </c>
      <c r="D169" s="140">
        <v>18</v>
      </c>
      <c r="E169" s="114"/>
      <c r="F169" s="42" t="s">
        <v>53</v>
      </c>
      <c r="G169" s="115">
        <f t="shared" si="172"/>
        <v>97</v>
      </c>
      <c r="H169" s="115">
        <f t="shared" si="173"/>
        <v>85</v>
      </c>
      <c r="I169" s="116">
        <f t="shared" si="174"/>
        <v>26966806</v>
      </c>
      <c r="J169" s="116">
        <f t="shared" si="175"/>
        <v>2</v>
      </c>
      <c r="K169" s="117">
        <f t="shared" si="176"/>
        <v>0.93</v>
      </c>
      <c r="L169" s="118">
        <f t="shared" si="165"/>
        <v>1.01</v>
      </c>
      <c r="M169" s="119">
        <f t="shared" si="177"/>
        <v>21166819.673561409</v>
      </c>
      <c r="N169" s="119">
        <f t="shared" si="178"/>
        <v>23858387.72623127</v>
      </c>
      <c r="O169" s="119">
        <f t="shared" si="179"/>
        <v>25329920.875800002</v>
      </c>
      <c r="P169" s="119">
        <f t="shared" si="180"/>
        <v>26892214.970120206</v>
      </c>
      <c r="Q169" s="120">
        <f t="shared" si="181"/>
        <v>25329920.875800002</v>
      </c>
      <c r="R169" s="119">
        <f t="shared" si="181"/>
        <v>26892214.970120206</v>
      </c>
      <c r="S169" s="119">
        <f t="shared" si="182"/>
        <v>28550867.945666909</v>
      </c>
      <c r="T169" s="119"/>
      <c r="U169" s="119">
        <f t="shared" si="183"/>
        <v>1799179672.2527199</v>
      </c>
      <c r="V169" s="119">
        <f t="shared" si="184"/>
        <v>2027962956.7296579</v>
      </c>
      <c r="W169" s="119">
        <f t="shared" si="185"/>
        <v>2153043274.4430003</v>
      </c>
      <c r="X169" s="120">
        <f t="shared" si="186"/>
        <v>2285838272.4602175</v>
      </c>
      <c r="Y169" s="120">
        <f t="shared" si="187"/>
        <v>2153043274.4430003</v>
      </c>
      <c r="Z169" s="119">
        <f t="shared" si="188"/>
        <v>2285838272.4602175</v>
      </c>
      <c r="AA169" s="119">
        <f t="shared" si="189"/>
        <v>2426823775.3816872</v>
      </c>
      <c r="AB169" s="119"/>
      <c r="AC169" s="34" t="str">
        <f t="shared" si="190"/>
        <v>BERTAHAP</v>
      </c>
      <c r="AD169" s="121">
        <f t="shared" si="191"/>
        <v>0</v>
      </c>
      <c r="AE169" s="122">
        <v>2</v>
      </c>
      <c r="AF169" s="123"/>
      <c r="AG169" s="119" t="e">
        <f>IF(AF169&gt;#REF!,"LB","KR")</f>
        <v>#REF!</v>
      </c>
      <c r="AH169" s="123">
        <f t="shared" si="153"/>
        <v>1979098000</v>
      </c>
      <c r="AI169" s="123">
        <f t="shared" si="153"/>
        <v>2230760000</v>
      </c>
      <c r="AJ169" s="123">
        <f t="shared" si="153"/>
        <v>2368348000</v>
      </c>
      <c r="AK169" s="124">
        <f t="shared" si="153"/>
        <v>2514423000</v>
      </c>
      <c r="AL169" s="124">
        <f t="shared" si="153"/>
        <v>2368348000</v>
      </c>
      <c r="AM169" s="123">
        <f t="shared" si="153"/>
        <v>2514423000</v>
      </c>
      <c r="AN169" s="123">
        <f t="shared" si="152"/>
        <v>2669507000</v>
      </c>
      <c r="AO169" s="54">
        <f t="shared" ref="AO169:AP232" si="205">ROUNDUP(AJ169+(AJ169*6%),-3)</f>
        <v>2510449000</v>
      </c>
      <c r="AP169" s="44">
        <f t="shared" si="205"/>
        <v>2665289000</v>
      </c>
      <c r="AQ169" s="61">
        <f t="shared" si="192"/>
        <v>2259404100</v>
      </c>
      <c r="AR169" s="61">
        <f t="shared" si="193"/>
        <v>37656735</v>
      </c>
      <c r="AS169" s="125">
        <f t="shared" si="194"/>
        <v>47145431.25</v>
      </c>
      <c r="AT169" s="126">
        <f t="shared" si="195"/>
        <v>26652890</v>
      </c>
      <c r="AU169" s="5">
        <f t="shared" si="196"/>
        <v>37656735</v>
      </c>
      <c r="AV169" s="5">
        <f t="shared" si="197"/>
        <v>59208700</v>
      </c>
      <c r="AX169" s="1"/>
      <c r="AY169" s="1"/>
      <c r="BT169" s="56">
        <f t="shared" si="198"/>
        <v>-1481825.989699997</v>
      </c>
      <c r="BV169" s="128"/>
      <c r="BW169" s="129"/>
      <c r="BX169" s="129" t="str">
        <f t="shared" si="166"/>
        <v>1BR-20</v>
      </c>
      <c r="BY169" s="130">
        <f t="shared" si="167"/>
        <v>20</v>
      </c>
      <c r="BZ169" s="131">
        <f t="shared" si="168"/>
        <v>60</v>
      </c>
      <c r="CA169" s="131">
        <f t="shared" si="168"/>
        <v>51</v>
      </c>
      <c r="CB169" s="132">
        <f t="shared" si="169"/>
        <v>25455316.523699999</v>
      </c>
      <c r="CC169" s="132">
        <f t="shared" si="170"/>
        <v>1193338000</v>
      </c>
      <c r="CD169" s="132">
        <f t="shared" si="170"/>
        <v>1345082000</v>
      </c>
      <c r="CE169" s="132">
        <f t="shared" si="170"/>
        <v>1428044000</v>
      </c>
      <c r="CF169" s="132">
        <f t="shared" si="170"/>
        <v>1516122000</v>
      </c>
      <c r="CG169" s="132">
        <f t="shared" si="171"/>
        <v>1609633000</v>
      </c>
      <c r="CT169" s="61">
        <f t="shared" si="199"/>
        <v>2398760100</v>
      </c>
      <c r="CU169" s="45">
        <f t="shared" si="200"/>
        <v>26652890</v>
      </c>
      <c r="CX169" s="56">
        <f t="shared" si="201"/>
        <v>2131513200</v>
      </c>
      <c r="CY169" s="45">
        <f t="shared" si="202"/>
        <v>35525220</v>
      </c>
      <c r="CZ169" s="51">
        <f t="shared" si="203"/>
        <v>59208700</v>
      </c>
    </row>
    <row r="170" spans="1:104" x14ac:dyDescent="0.2">
      <c r="A170" s="3">
        <f t="shared" si="204"/>
        <v>131</v>
      </c>
      <c r="B170" s="111">
        <v>8</v>
      </c>
      <c r="C170" s="112" t="s">
        <v>177</v>
      </c>
      <c r="D170" s="140">
        <v>20</v>
      </c>
      <c r="E170" s="114"/>
      <c r="F170" s="42" t="s">
        <v>69</v>
      </c>
      <c r="G170" s="115">
        <f t="shared" si="172"/>
        <v>60</v>
      </c>
      <c r="H170" s="115">
        <f t="shared" si="173"/>
        <v>51</v>
      </c>
      <c r="I170" s="116">
        <f t="shared" si="174"/>
        <v>26966806</v>
      </c>
      <c r="J170" s="116">
        <f t="shared" si="175"/>
        <v>2</v>
      </c>
      <c r="K170" s="117">
        <f t="shared" si="176"/>
        <v>0.93</v>
      </c>
      <c r="L170" s="118">
        <f t="shared" si="165"/>
        <v>1.01</v>
      </c>
      <c r="M170" s="119">
        <f t="shared" si="177"/>
        <v>21166819.673561409</v>
      </c>
      <c r="N170" s="119">
        <f t="shared" si="178"/>
        <v>23858387.72623127</v>
      </c>
      <c r="O170" s="119">
        <f t="shared" si="179"/>
        <v>25329920.875800002</v>
      </c>
      <c r="P170" s="119">
        <f t="shared" si="180"/>
        <v>26892214.970120206</v>
      </c>
      <c r="Q170" s="120">
        <f t="shared" si="181"/>
        <v>25329920.875800002</v>
      </c>
      <c r="R170" s="119">
        <f t="shared" si="181"/>
        <v>26892214.970120206</v>
      </c>
      <c r="S170" s="119">
        <f t="shared" si="182"/>
        <v>28550867.945666909</v>
      </c>
      <c r="T170" s="119"/>
      <c r="U170" s="119">
        <f t="shared" si="183"/>
        <v>1079507803.3516319</v>
      </c>
      <c r="V170" s="119">
        <f t="shared" si="184"/>
        <v>1216777774.0377948</v>
      </c>
      <c r="W170" s="119">
        <f t="shared" si="185"/>
        <v>1291825964.6658001</v>
      </c>
      <c r="X170" s="120">
        <f t="shared" si="186"/>
        <v>1371502963.4761305</v>
      </c>
      <c r="Y170" s="120">
        <f t="shared" si="187"/>
        <v>1291825964.6658001</v>
      </c>
      <c r="Z170" s="119">
        <f t="shared" si="188"/>
        <v>1371502963.4761305</v>
      </c>
      <c r="AA170" s="119">
        <f t="shared" si="189"/>
        <v>1456094265.2290125</v>
      </c>
      <c r="AB170" s="119"/>
      <c r="AC170" s="34" t="str">
        <f t="shared" si="190"/>
        <v>BERTAHAP</v>
      </c>
      <c r="AD170" s="121">
        <f t="shared" si="191"/>
        <v>0</v>
      </c>
      <c r="AE170" s="122">
        <v>2</v>
      </c>
      <c r="AF170" s="123"/>
      <c r="AG170" s="119" t="e">
        <f>IF(AF170&gt;#REF!,"LB","KR")</f>
        <v>#REF!</v>
      </c>
      <c r="AH170" s="123">
        <f t="shared" si="153"/>
        <v>1187459000</v>
      </c>
      <c r="AI170" s="123">
        <f t="shared" si="153"/>
        <v>1338456000</v>
      </c>
      <c r="AJ170" s="123">
        <f t="shared" si="153"/>
        <v>1421009000</v>
      </c>
      <c r="AK170" s="124">
        <f t="shared" si="153"/>
        <v>1508654000</v>
      </c>
      <c r="AL170" s="124">
        <f t="shared" si="153"/>
        <v>1421009000</v>
      </c>
      <c r="AM170" s="123">
        <f t="shared" si="153"/>
        <v>1508654000</v>
      </c>
      <c r="AN170" s="123">
        <f t="shared" si="152"/>
        <v>1601704000</v>
      </c>
      <c r="AO170" s="54">
        <f t="shared" si="205"/>
        <v>1506270000</v>
      </c>
      <c r="AP170" s="44">
        <f t="shared" si="205"/>
        <v>1599174000</v>
      </c>
      <c r="AQ170" s="61">
        <f t="shared" si="192"/>
        <v>1355643000</v>
      </c>
      <c r="AR170" s="61">
        <f t="shared" si="193"/>
        <v>22594050</v>
      </c>
      <c r="AS170" s="125">
        <f t="shared" si="194"/>
        <v>28287262.5</v>
      </c>
      <c r="AT170" s="126">
        <f t="shared" si="195"/>
        <v>15991740</v>
      </c>
      <c r="AU170" s="5">
        <f t="shared" si="196"/>
        <v>22594050</v>
      </c>
      <c r="AV170" s="5">
        <f t="shared" si="197"/>
        <v>35525225</v>
      </c>
      <c r="AX170" s="1"/>
      <c r="AY170" s="1"/>
      <c r="BT170" s="56">
        <f t="shared" si="198"/>
        <v>-1481825.989699997</v>
      </c>
      <c r="BV170" s="128">
        <v>45</v>
      </c>
      <c r="BW170" s="129" t="s">
        <v>176</v>
      </c>
      <c r="BX170" s="129" t="str">
        <f>F250</f>
        <v>1BR-10</v>
      </c>
      <c r="BY170" s="130">
        <f>D250</f>
        <v>10</v>
      </c>
      <c r="BZ170" s="131">
        <f>G250</f>
        <v>74</v>
      </c>
      <c r="CA170" s="131">
        <f>H250</f>
        <v>63</v>
      </c>
      <c r="CB170" s="132">
        <f>O250</f>
        <v>25455316.523699999</v>
      </c>
      <c r="CC170" s="132">
        <f t="shared" ref="CC170:CF171" si="206">AH250</f>
        <v>1474123000</v>
      </c>
      <c r="CD170" s="132">
        <f t="shared" si="206"/>
        <v>1661572000</v>
      </c>
      <c r="CE170" s="132">
        <f t="shared" si="206"/>
        <v>1764054000</v>
      </c>
      <c r="CF170" s="132">
        <f t="shared" si="206"/>
        <v>1872857000</v>
      </c>
      <c r="CG170" s="132">
        <f>AN250</f>
        <v>1988371000</v>
      </c>
      <c r="CH170" s="1">
        <v>4</v>
      </c>
      <c r="CT170" s="61">
        <f t="shared" si="199"/>
        <v>1439256600</v>
      </c>
      <c r="CU170" s="45">
        <f t="shared" si="200"/>
        <v>15991740</v>
      </c>
      <c r="CX170" s="56">
        <f t="shared" si="201"/>
        <v>1278908100</v>
      </c>
      <c r="CY170" s="45">
        <f t="shared" si="202"/>
        <v>21315135</v>
      </c>
      <c r="CZ170" s="51">
        <f t="shared" si="203"/>
        <v>35525225</v>
      </c>
    </row>
    <row r="171" spans="1:104" x14ac:dyDescent="0.2">
      <c r="A171" s="3">
        <f t="shared" si="204"/>
        <v>132</v>
      </c>
      <c r="B171" s="111">
        <v>9</v>
      </c>
      <c r="C171" s="112" t="s">
        <v>177</v>
      </c>
      <c r="D171" s="140">
        <v>22</v>
      </c>
      <c r="E171" s="114"/>
      <c r="F171" s="42" t="s">
        <v>88</v>
      </c>
      <c r="G171" s="115">
        <f t="shared" si="172"/>
        <v>81</v>
      </c>
      <c r="H171" s="115">
        <f t="shared" si="173"/>
        <v>70</v>
      </c>
      <c r="I171" s="116">
        <f t="shared" si="174"/>
        <v>26966806</v>
      </c>
      <c r="J171" s="116">
        <f t="shared" si="175"/>
        <v>4</v>
      </c>
      <c r="K171" s="117">
        <f t="shared" si="176"/>
        <v>0.97</v>
      </c>
      <c r="L171" s="118">
        <f t="shared" si="165"/>
        <v>1.01</v>
      </c>
      <c r="M171" s="119">
        <f t="shared" si="177"/>
        <v>22077220.519736089</v>
      </c>
      <c r="N171" s="119">
        <f t="shared" si="178"/>
        <v>24884554.94026272</v>
      </c>
      <c r="O171" s="119">
        <f t="shared" si="179"/>
        <v>26419379.838199999</v>
      </c>
      <c r="P171" s="119">
        <f t="shared" si="180"/>
        <v>28048869.3774372</v>
      </c>
      <c r="Q171" s="120">
        <f t="shared" si="181"/>
        <v>26419379.838199999</v>
      </c>
      <c r="R171" s="119">
        <f t="shared" si="181"/>
        <v>28048869.3774372</v>
      </c>
      <c r="S171" s="119">
        <f t="shared" si="182"/>
        <v>29778862.265910644</v>
      </c>
      <c r="T171" s="119"/>
      <c r="U171" s="119">
        <f t="shared" si="183"/>
        <v>1545405436.3815262</v>
      </c>
      <c r="V171" s="119">
        <f t="shared" si="184"/>
        <v>1741918845.8183904</v>
      </c>
      <c r="W171" s="119">
        <f t="shared" si="185"/>
        <v>1849356588.674</v>
      </c>
      <c r="X171" s="120">
        <f t="shared" si="186"/>
        <v>1963420856.420604</v>
      </c>
      <c r="Y171" s="120">
        <f t="shared" si="187"/>
        <v>1849356588.674</v>
      </c>
      <c r="Z171" s="119">
        <f t="shared" si="188"/>
        <v>1963420856.420604</v>
      </c>
      <c r="AA171" s="119">
        <f t="shared" si="189"/>
        <v>2084520358.613745</v>
      </c>
      <c r="AB171" s="119"/>
      <c r="AC171" s="34" t="str">
        <f t="shared" si="190"/>
        <v>BERTAHAP</v>
      </c>
      <c r="AD171" s="121">
        <f t="shared" si="191"/>
        <v>0</v>
      </c>
      <c r="AE171" s="122">
        <v>2</v>
      </c>
      <c r="AF171" s="123"/>
      <c r="AG171" s="119" t="e">
        <f>IF(AF171&gt;#REF!,"LB","KR")</f>
        <v>#REF!</v>
      </c>
      <c r="AH171" s="123">
        <f t="shared" si="153"/>
        <v>1699946000</v>
      </c>
      <c r="AI171" s="123">
        <f t="shared" si="153"/>
        <v>1916111000</v>
      </c>
      <c r="AJ171" s="123">
        <f t="shared" si="153"/>
        <v>2034293000</v>
      </c>
      <c r="AK171" s="124">
        <f t="shared" si="153"/>
        <v>2159763000</v>
      </c>
      <c r="AL171" s="124">
        <f t="shared" si="153"/>
        <v>2034293000</v>
      </c>
      <c r="AM171" s="123">
        <f t="shared" si="153"/>
        <v>2159763000</v>
      </c>
      <c r="AN171" s="123">
        <f t="shared" si="152"/>
        <v>2292973000</v>
      </c>
      <c r="AO171" s="54">
        <f t="shared" si="205"/>
        <v>2156351000</v>
      </c>
      <c r="AP171" s="44">
        <f t="shared" si="205"/>
        <v>2289349000</v>
      </c>
      <c r="AQ171" s="61">
        <f t="shared" si="192"/>
        <v>1940715900</v>
      </c>
      <c r="AR171" s="61">
        <f t="shared" si="193"/>
        <v>32345265</v>
      </c>
      <c r="AS171" s="125">
        <f t="shared" si="194"/>
        <v>40495556.25</v>
      </c>
      <c r="AT171" s="126">
        <f t="shared" si="195"/>
        <v>22893490</v>
      </c>
      <c r="AU171" s="5">
        <f t="shared" si="196"/>
        <v>32345265</v>
      </c>
      <c r="AV171" s="5">
        <f t="shared" si="197"/>
        <v>50857325</v>
      </c>
      <c r="AX171" s="1"/>
      <c r="AY171" s="1"/>
      <c r="BT171" s="56">
        <f t="shared" si="198"/>
        <v>-392367.02730000019</v>
      </c>
      <c r="BV171" s="128"/>
      <c r="BW171" s="129"/>
      <c r="BX171" s="129" t="str">
        <f>F251</f>
        <v>1BR-12</v>
      </c>
      <c r="BY171" s="130">
        <f>D251</f>
        <v>12</v>
      </c>
      <c r="BZ171" s="131">
        <f>G251</f>
        <v>67</v>
      </c>
      <c r="CA171" s="131">
        <f>H251</f>
        <v>57</v>
      </c>
      <c r="CB171" s="132">
        <f>O251</f>
        <v>25455316.523699999</v>
      </c>
      <c r="CC171" s="132">
        <f t="shared" si="206"/>
        <v>1333730000</v>
      </c>
      <c r="CD171" s="132">
        <f t="shared" si="206"/>
        <v>1503327000</v>
      </c>
      <c r="CE171" s="132">
        <f t="shared" si="206"/>
        <v>1596049000</v>
      </c>
      <c r="CF171" s="132">
        <f t="shared" si="206"/>
        <v>1694490000</v>
      </c>
      <c r="CG171" s="132">
        <f>AN251</f>
        <v>1799002000</v>
      </c>
      <c r="CT171" s="61">
        <f t="shared" si="199"/>
        <v>2060414100</v>
      </c>
      <c r="CU171" s="45">
        <f t="shared" si="200"/>
        <v>22893490</v>
      </c>
      <c r="CX171" s="56">
        <f t="shared" si="201"/>
        <v>1830863700</v>
      </c>
      <c r="CY171" s="45">
        <f t="shared" si="202"/>
        <v>30514395</v>
      </c>
      <c r="CZ171" s="51">
        <f t="shared" si="203"/>
        <v>50857325</v>
      </c>
    </row>
    <row r="172" spans="1:104" x14ac:dyDescent="0.2">
      <c r="A172" s="3">
        <f t="shared" si="204"/>
        <v>133</v>
      </c>
      <c r="B172" s="111">
        <v>1</v>
      </c>
      <c r="C172" s="112" t="s">
        <v>179</v>
      </c>
      <c r="D172" s="113" t="s">
        <v>23</v>
      </c>
      <c r="E172" s="114"/>
      <c r="F172" s="42" t="s">
        <v>38</v>
      </c>
      <c r="G172" s="115">
        <f t="shared" si="172"/>
        <v>113</v>
      </c>
      <c r="H172" s="115">
        <f t="shared" si="173"/>
        <v>101</v>
      </c>
      <c r="I172" s="116">
        <f t="shared" si="174"/>
        <v>26966806</v>
      </c>
      <c r="J172" s="116">
        <f t="shared" si="175"/>
        <v>6</v>
      </c>
      <c r="K172" s="117">
        <f t="shared" si="176"/>
        <v>0.95</v>
      </c>
      <c r="L172" s="118">
        <f t="shared" ref="L172:L180" si="207">SUMIF($AN$4:$AN$22,D172,$AW$4:$AW$22)</f>
        <v>1.02</v>
      </c>
      <c r="M172" s="119">
        <f t="shared" si="177"/>
        <v>21836099.50354626</v>
      </c>
      <c r="N172" s="119">
        <f t="shared" si="178"/>
        <v>24612773.029615775</v>
      </c>
      <c r="O172" s="119">
        <f t="shared" si="179"/>
        <v>26130835.013999999</v>
      </c>
      <c r="P172" s="119">
        <f t="shared" si="180"/>
        <v>27742527.739855718</v>
      </c>
      <c r="Q172" s="120">
        <f t="shared" si="181"/>
        <v>26130835.013999999</v>
      </c>
      <c r="R172" s="119">
        <f t="shared" si="181"/>
        <v>27742527.739855718</v>
      </c>
      <c r="S172" s="119">
        <f t="shared" si="182"/>
        <v>29453626.146440148</v>
      </c>
      <c r="T172" s="119"/>
      <c r="U172" s="119">
        <f t="shared" si="183"/>
        <v>2205446049.8581724</v>
      </c>
      <c r="V172" s="119">
        <f t="shared" si="184"/>
        <v>2485890075.9911933</v>
      </c>
      <c r="W172" s="119">
        <f t="shared" si="185"/>
        <v>2639214336.414</v>
      </c>
      <c r="X172" s="120">
        <f t="shared" si="186"/>
        <v>2801995301.7254276</v>
      </c>
      <c r="Y172" s="120">
        <f t="shared" si="187"/>
        <v>2639214336.414</v>
      </c>
      <c r="Z172" s="119">
        <f t="shared" si="188"/>
        <v>2801995301.7254276</v>
      </c>
      <c r="AA172" s="119">
        <f t="shared" si="189"/>
        <v>2974816240.7904549</v>
      </c>
      <c r="AB172" s="119"/>
      <c r="AC172" s="34" t="str">
        <f t="shared" si="190"/>
        <v>BERTAHAP</v>
      </c>
      <c r="AD172" s="121">
        <f t="shared" si="191"/>
        <v>0</v>
      </c>
      <c r="AE172" s="122">
        <v>2</v>
      </c>
      <c r="AF172" s="123"/>
      <c r="AG172" s="119" t="e">
        <f>IF(AF172&gt;#REF!,"LB","KR")</f>
        <v>#REF!</v>
      </c>
      <c r="AH172" s="123">
        <f t="shared" si="153"/>
        <v>2425991000</v>
      </c>
      <c r="AI172" s="123">
        <f t="shared" si="153"/>
        <v>2734480000</v>
      </c>
      <c r="AJ172" s="123">
        <f t="shared" si="153"/>
        <v>2903136000</v>
      </c>
      <c r="AK172" s="124">
        <f t="shared" si="153"/>
        <v>3082195000</v>
      </c>
      <c r="AL172" s="124">
        <f t="shared" si="153"/>
        <v>2903136000</v>
      </c>
      <c r="AM172" s="123">
        <f t="shared" si="153"/>
        <v>3082195000</v>
      </c>
      <c r="AN172" s="123">
        <f t="shared" si="152"/>
        <v>3272298000</v>
      </c>
      <c r="AO172" s="54">
        <f t="shared" si="205"/>
        <v>3077325000</v>
      </c>
      <c r="AP172" s="44">
        <f t="shared" si="205"/>
        <v>3267127000</v>
      </c>
      <c r="AQ172" s="61">
        <f t="shared" si="192"/>
        <v>2769592500</v>
      </c>
      <c r="AR172" s="61">
        <f t="shared" si="193"/>
        <v>46159875</v>
      </c>
      <c r="AS172" s="125">
        <f t="shared" si="194"/>
        <v>57791156.25</v>
      </c>
      <c r="AT172" s="126">
        <f t="shared" si="195"/>
        <v>32671270</v>
      </c>
      <c r="AU172" s="5">
        <f t="shared" si="196"/>
        <v>46159875</v>
      </c>
      <c r="AV172" s="5">
        <f t="shared" si="197"/>
        <v>72578400</v>
      </c>
      <c r="AX172" s="1"/>
      <c r="AY172" s="1"/>
      <c r="BT172" s="56">
        <f t="shared" si="198"/>
        <v>-680911.8515000008</v>
      </c>
      <c r="BV172" s="128">
        <v>46</v>
      </c>
      <c r="BW172" s="148" t="s">
        <v>180</v>
      </c>
      <c r="BX172" s="129" t="str">
        <f>F293</f>
        <v>1BR-6</v>
      </c>
      <c r="BY172" s="130" t="str">
        <f>D293</f>
        <v>06</v>
      </c>
      <c r="BZ172" s="131">
        <f t="shared" ref="BZ172:CA175" si="208">G293</f>
        <v>78</v>
      </c>
      <c r="CA172" s="131">
        <f t="shared" si="208"/>
        <v>66</v>
      </c>
      <c r="CB172" s="132">
        <f>O293</f>
        <v>25706107.819499999</v>
      </c>
      <c r="CC172" s="132">
        <f t="shared" ref="CC172:CF175" si="209">AH293</f>
        <v>1559534000</v>
      </c>
      <c r="CD172" s="132">
        <f t="shared" si="209"/>
        <v>1757844000</v>
      </c>
      <c r="CE172" s="132">
        <f t="shared" si="209"/>
        <v>1866264000</v>
      </c>
      <c r="CF172" s="132">
        <f t="shared" si="209"/>
        <v>1981371000</v>
      </c>
      <c r="CG172" s="132">
        <f>AN293</f>
        <v>2103578000</v>
      </c>
      <c r="CH172" s="1">
        <v>4</v>
      </c>
      <c r="CT172" s="61">
        <f t="shared" si="199"/>
        <v>2940414300</v>
      </c>
      <c r="CU172" s="45">
        <f t="shared" si="200"/>
        <v>32671270</v>
      </c>
      <c r="CX172" s="56">
        <f t="shared" si="201"/>
        <v>2612822400</v>
      </c>
      <c r="CY172" s="45">
        <f t="shared" si="202"/>
        <v>43547040</v>
      </c>
      <c r="CZ172" s="51">
        <f t="shared" si="203"/>
        <v>72578400</v>
      </c>
    </row>
    <row r="173" spans="1:104" x14ac:dyDescent="0.2">
      <c r="A173" s="3">
        <f t="shared" si="204"/>
        <v>134</v>
      </c>
      <c r="B173" s="111">
        <v>2</v>
      </c>
      <c r="C173" s="112" t="s">
        <v>179</v>
      </c>
      <c r="D173" s="113" t="s">
        <v>34</v>
      </c>
      <c r="E173" s="114"/>
      <c r="F173" s="42" t="s">
        <v>41</v>
      </c>
      <c r="G173" s="115">
        <f t="shared" si="172"/>
        <v>78</v>
      </c>
      <c r="H173" s="115">
        <f t="shared" si="173"/>
        <v>66</v>
      </c>
      <c r="I173" s="116">
        <f t="shared" si="174"/>
        <v>26966806</v>
      </c>
      <c r="J173" s="116">
        <f t="shared" si="175"/>
        <v>2</v>
      </c>
      <c r="K173" s="117">
        <f t="shared" si="176"/>
        <v>0.93</v>
      </c>
      <c r="L173" s="118">
        <f t="shared" si="207"/>
        <v>1.02</v>
      </c>
      <c r="M173" s="119">
        <f t="shared" si="177"/>
        <v>21376392.145576868</v>
      </c>
      <c r="N173" s="119">
        <f t="shared" si="178"/>
        <v>24094609.386887025</v>
      </c>
      <c r="O173" s="119">
        <f t="shared" si="179"/>
        <v>25580712.171600003</v>
      </c>
      <c r="P173" s="119">
        <f t="shared" si="180"/>
        <v>27158474.52427981</v>
      </c>
      <c r="Q173" s="120">
        <f t="shared" si="181"/>
        <v>25580712.171600003</v>
      </c>
      <c r="R173" s="119">
        <f t="shared" si="181"/>
        <v>27158474.52427981</v>
      </c>
      <c r="S173" s="119">
        <f t="shared" si="182"/>
        <v>28833549.806515098</v>
      </c>
      <c r="T173" s="119"/>
      <c r="U173" s="119">
        <f t="shared" si="183"/>
        <v>1410841881.6080732</v>
      </c>
      <c r="V173" s="119">
        <f t="shared" si="184"/>
        <v>1590244219.5345438</v>
      </c>
      <c r="W173" s="119">
        <f t="shared" si="185"/>
        <v>1688327003.3256001</v>
      </c>
      <c r="X173" s="120">
        <f t="shared" si="186"/>
        <v>1792459318.6024675</v>
      </c>
      <c r="Y173" s="120">
        <f t="shared" si="187"/>
        <v>1688327003.3256001</v>
      </c>
      <c r="Z173" s="119">
        <f t="shared" si="188"/>
        <v>1792459318.6024675</v>
      </c>
      <c r="AA173" s="119">
        <f t="shared" si="189"/>
        <v>1903014287.2299964</v>
      </c>
      <c r="AB173" s="119"/>
      <c r="AC173" s="34" t="str">
        <f t="shared" si="190"/>
        <v>BERTAHAP</v>
      </c>
      <c r="AD173" s="121">
        <f t="shared" si="191"/>
        <v>0</v>
      </c>
      <c r="AE173" s="122">
        <v>2</v>
      </c>
      <c r="AF173" s="123"/>
      <c r="AG173" s="119" t="e">
        <f>IF(AF173&gt;#REF!,"LB","KR")</f>
        <v>#REF!</v>
      </c>
      <c r="AH173" s="123">
        <f t="shared" si="153"/>
        <v>1551927000</v>
      </c>
      <c r="AI173" s="123">
        <f t="shared" si="153"/>
        <v>1749269000</v>
      </c>
      <c r="AJ173" s="123">
        <f t="shared" si="153"/>
        <v>1857160000</v>
      </c>
      <c r="AK173" s="124">
        <f t="shared" si="153"/>
        <v>1971706000</v>
      </c>
      <c r="AL173" s="124">
        <f t="shared" si="153"/>
        <v>1857160000</v>
      </c>
      <c r="AM173" s="123">
        <f t="shared" si="153"/>
        <v>1971706000</v>
      </c>
      <c r="AN173" s="123">
        <f t="shared" si="152"/>
        <v>2093316000</v>
      </c>
      <c r="AO173" s="54">
        <f t="shared" si="205"/>
        <v>1968590000</v>
      </c>
      <c r="AP173" s="44">
        <f t="shared" si="205"/>
        <v>2090009000</v>
      </c>
      <c r="AQ173" s="61">
        <f t="shared" si="192"/>
        <v>1771731000</v>
      </c>
      <c r="AR173" s="61">
        <f t="shared" si="193"/>
        <v>29528850</v>
      </c>
      <c r="AS173" s="125">
        <f t="shared" si="194"/>
        <v>36969487.5</v>
      </c>
      <c r="AT173" s="126">
        <f t="shared" si="195"/>
        <v>20900090</v>
      </c>
      <c r="AU173" s="5">
        <f t="shared" si="196"/>
        <v>29528850</v>
      </c>
      <c r="AV173" s="5">
        <f t="shared" si="197"/>
        <v>46429000</v>
      </c>
      <c r="AX173" s="1"/>
      <c r="AY173" s="1"/>
      <c r="BT173" s="56">
        <f t="shared" si="198"/>
        <v>-1231034.6938999966</v>
      </c>
      <c r="BV173" s="128"/>
      <c r="BW173" s="148"/>
      <c r="BX173" s="129" t="str">
        <f>F294</f>
        <v>1BR-10</v>
      </c>
      <c r="BY173" s="130">
        <f>D294</f>
        <v>10</v>
      </c>
      <c r="BZ173" s="131">
        <f t="shared" si="208"/>
        <v>74</v>
      </c>
      <c r="CA173" s="131">
        <f t="shared" si="208"/>
        <v>63</v>
      </c>
      <c r="CB173" s="132">
        <f>O294</f>
        <v>25706107.819499999</v>
      </c>
      <c r="CC173" s="132">
        <f t="shared" si="209"/>
        <v>1488646000</v>
      </c>
      <c r="CD173" s="132">
        <f t="shared" si="209"/>
        <v>1677942000</v>
      </c>
      <c r="CE173" s="132">
        <f t="shared" si="209"/>
        <v>1781434000</v>
      </c>
      <c r="CF173" s="132">
        <f t="shared" si="209"/>
        <v>1891309000</v>
      </c>
      <c r="CG173" s="132">
        <f>AN294</f>
        <v>2007960000</v>
      </c>
      <c r="CT173" s="61">
        <f t="shared" si="199"/>
        <v>1881008100</v>
      </c>
      <c r="CU173" s="45">
        <f t="shared" si="200"/>
        <v>20900090</v>
      </c>
      <c r="CX173" s="56">
        <f t="shared" si="201"/>
        <v>1671444000</v>
      </c>
      <c r="CY173" s="45">
        <f t="shared" si="202"/>
        <v>27857400</v>
      </c>
      <c r="CZ173" s="51">
        <f t="shared" si="203"/>
        <v>46429000</v>
      </c>
    </row>
    <row r="174" spans="1:104" x14ac:dyDescent="0.2">
      <c r="A174" s="3">
        <f t="shared" si="204"/>
        <v>135</v>
      </c>
      <c r="B174" s="111">
        <v>3</v>
      </c>
      <c r="C174" s="112" t="s">
        <v>179</v>
      </c>
      <c r="D174" s="113" t="s">
        <v>40</v>
      </c>
      <c r="E174" s="114"/>
      <c r="F174" s="42" t="s">
        <v>44</v>
      </c>
      <c r="G174" s="115">
        <f t="shared" si="172"/>
        <v>60</v>
      </c>
      <c r="H174" s="115">
        <f t="shared" si="173"/>
        <v>52</v>
      </c>
      <c r="I174" s="116">
        <f t="shared" si="174"/>
        <v>26966806</v>
      </c>
      <c r="J174" s="116">
        <f t="shared" si="175"/>
        <v>2</v>
      </c>
      <c r="K174" s="117">
        <f t="shared" si="176"/>
        <v>0.93</v>
      </c>
      <c r="L174" s="118">
        <f t="shared" si="207"/>
        <v>1.02</v>
      </c>
      <c r="M174" s="119">
        <f t="shared" si="177"/>
        <v>21376392.145576868</v>
      </c>
      <c r="N174" s="119">
        <f t="shared" si="178"/>
        <v>24094609.386887025</v>
      </c>
      <c r="O174" s="119">
        <f t="shared" si="179"/>
        <v>25580712.171600003</v>
      </c>
      <c r="P174" s="119">
        <f t="shared" si="180"/>
        <v>27158474.52427981</v>
      </c>
      <c r="Q174" s="120">
        <f t="shared" si="181"/>
        <v>25580712.171600003</v>
      </c>
      <c r="R174" s="119">
        <f t="shared" si="181"/>
        <v>27158474.52427981</v>
      </c>
      <c r="S174" s="119">
        <f t="shared" si="182"/>
        <v>28833549.806515098</v>
      </c>
      <c r="T174" s="119"/>
      <c r="U174" s="119">
        <f t="shared" si="183"/>
        <v>1111572391.5699971</v>
      </c>
      <c r="V174" s="119">
        <f t="shared" si="184"/>
        <v>1252919688.1181252</v>
      </c>
      <c r="W174" s="119">
        <f t="shared" si="185"/>
        <v>1330197032.9232001</v>
      </c>
      <c r="X174" s="120">
        <f t="shared" si="186"/>
        <v>1412240675.2625501</v>
      </c>
      <c r="Y174" s="120">
        <f t="shared" si="187"/>
        <v>1330197032.9232001</v>
      </c>
      <c r="Z174" s="119">
        <f t="shared" si="188"/>
        <v>1412240675.2625501</v>
      </c>
      <c r="AA174" s="119">
        <f t="shared" si="189"/>
        <v>1499344589.9387851</v>
      </c>
      <c r="AB174" s="119"/>
      <c r="AC174" s="34" t="str">
        <f t="shared" si="190"/>
        <v>BERTAHAP</v>
      </c>
      <c r="AD174" s="121">
        <f t="shared" si="191"/>
        <v>0</v>
      </c>
      <c r="AE174" s="122">
        <v>2</v>
      </c>
      <c r="AF174" s="123"/>
      <c r="AG174" s="119" t="e">
        <f>IF(AF174&gt;#REF!,"LB","KR")</f>
        <v>#REF!</v>
      </c>
      <c r="AH174" s="123">
        <f t="shared" si="153"/>
        <v>1222730000</v>
      </c>
      <c r="AI174" s="123">
        <f t="shared" si="153"/>
        <v>1378212000</v>
      </c>
      <c r="AJ174" s="123">
        <f t="shared" si="153"/>
        <v>1463217000</v>
      </c>
      <c r="AK174" s="124">
        <f t="shared" si="153"/>
        <v>1553465000</v>
      </c>
      <c r="AL174" s="124">
        <f t="shared" si="153"/>
        <v>1463217000</v>
      </c>
      <c r="AM174" s="123">
        <f t="shared" si="153"/>
        <v>1553465000</v>
      </c>
      <c r="AN174" s="123">
        <f t="shared" si="152"/>
        <v>1649280000</v>
      </c>
      <c r="AO174" s="54">
        <f t="shared" si="205"/>
        <v>1551011000</v>
      </c>
      <c r="AP174" s="44">
        <f t="shared" si="205"/>
        <v>1646673000</v>
      </c>
      <c r="AQ174" s="61">
        <f t="shared" si="192"/>
        <v>1395909900</v>
      </c>
      <c r="AR174" s="61">
        <f t="shared" si="193"/>
        <v>23265165</v>
      </c>
      <c r="AS174" s="125">
        <f t="shared" si="194"/>
        <v>29127468.75</v>
      </c>
      <c r="AT174" s="126">
        <f t="shared" si="195"/>
        <v>16466730</v>
      </c>
      <c r="AU174" s="5">
        <f t="shared" si="196"/>
        <v>23265165</v>
      </c>
      <c r="AV174" s="5">
        <f t="shared" si="197"/>
        <v>36580425</v>
      </c>
      <c r="AX174" s="1"/>
      <c r="AY174" s="1"/>
      <c r="BT174" s="56">
        <f t="shared" si="198"/>
        <v>-1231034.6938999966</v>
      </c>
      <c r="BV174" s="128"/>
      <c r="BW174" s="148"/>
      <c r="BX174" s="129" t="str">
        <f>F295</f>
        <v>1BR-12</v>
      </c>
      <c r="BY174" s="130">
        <f>D295</f>
        <v>12</v>
      </c>
      <c r="BZ174" s="131">
        <f t="shared" si="208"/>
        <v>67</v>
      </c>
      <c r="CA174" s="131">
        <f t="shared" si="208"/>
        <v>57</v>
      </c>
      <c r="CB174" s="132">
        <f>O295</f>
        <v>25706107.819499999</v>
      </c>
      <c r="CC174" s="132">
        <f t="shared" si="209"/>
        <v>1346870000</v>
      </c>
      <c r="CD174" s="132">
        <f t="shared" si="209"/>
        <v>1518138000</v>
      </c>
      <c r="CE174" s="132">
        <f t="shared" si="209"/>
        <v>1611773000</v>
      </c>
      <c r="CF174" s="132">
        <f t="shared" si="209"/>
        <v>1711184000</v>
      </c>
      <c r="CG174" s="132">
        <f>AN295</f>
        <v>1816726000</v>
      </c>
      <c r="CT174" s="61">
        <f t="shared" si="199"/>
        <v>1482005700</v>
      </c>
      <c r="CU174" s="45">
        <f t="shared" si="200"/>
        <v>16466730</v>
      </c>
      <c r="CX174" s="56">
        <f t="shared" si="201"/>
        <v>1316895300</v>
      </c>
      <c r="CY174" s="45">
        <f t="shared" si="202"/>
        <v>21948255</v>
      </c>
      <c r="CZ174" s="51">
        <f t="shared" si="203"/>
        <v>36580425</v>
      </c>
    </row>
    <row r="175" spans="1:104" x14ac:dyDescent="0.2">
      <c r="A175" s="3">
        <f t="shared" si="204"/>
        <v>136</v>
      </c>
      <c r="B175" s="111">
        <v>4</v>
      </c>
      <c r="C175" s="112" t="s">
        <v>179</v>
      </c>
      <c r="D175" s="113">
        <v>10</v>
      </c>
      <c r="E175" s="114"/>
      <c r="F175" s="42" t="s">
        <v>47</v>
      </c>
      <c r="G175" s="115">
        <f t="shared" si="172"/>
        <v>74</v>
      </c>
      <c r="H175" s="115">
        <f t="shared" si="173"/>
        <v>63</v>
      </c>
      <c r="I175" s="116">
        <f t="shared" si="174"/>
        <v>26966806</v>
      </c>
      <c r="J175" s="116">
        <f t="shared" si="175"/>
        <v>2</v>
      </c>
      <c r="K175" s="117">
        <f t="shared" si="176"/>
        <v>0.93</v>
      </c>
      <c r="L175" s="118">
        <f t="shared" si="207"/>
        <v>1.02</v>
      </c>
      <c r="M175" s="119">
        <f t="shared" si="177"/>
        <v>21376392.145576868</v>
      </c>
      <c r="N175" s="119">
        <f t="shared" si="178"/>
        <v>24094609.386887025</v>
      </c>
      <c r="O175" s="119">
        <f t="shared" si="179"/>
        <v>25580712.171600003</v>
      </c>
      <c r="P175" s="119">
        <f t="shared" si="180"/>
        <v>27158474.52427981</v>
      </c>
      <c r="Q175" s="120">
        <f t="shared" si="181"/>
        <v>25580712.171600003</v>
      </c>
      <c r="R175" s="119">
        <f t="shared" si="181"/>
        <v>27158474.52427981</v>
      </c>
      <c r="S175" s="119">
        <f t="shared" si="182"/>
        <v>28833549.806515098</v>
      </c>
      <c r="T175" s="119"/>
      <c r="U175" s="119">
        <f t="shared" si="183"/>
        <v>1346712705.1713426</v>
      </c>
      <c r="V175" s="119">
        <f t="shared" si="184"/>
        <v>1517960391.3738825</v>
      </c>
      <c r="W175" s="119">
        <f t="shared" si="185"/>
        <v>1611584866.8108001</v>
      </c>
      <c r="X175" s="120">
        <f t="shared" si="186"/>
        <v>1710983895.029628</v>
      </c>
      <c r="Y175" s="120">
        <f t="shared" si="187"/>
        <v>1611584866.8108001</v>
      </c>
      <c r="Z175" s="119">
        <f t="shared" si="188"/>
        <v>1710983895.029628</v>
      </c>
      <c r="AA175" s="119">
        <f t="shared" si="189"/>
        <v>1816513637.810451</v>
      </c>
      <c r="AB175" s="119"/>
      <c r="AC175" s="34" t="str">
        <f t="shared" si="190"/>
        <v>BERTAHAP</v>
      </c>
      <c r="AD175" s="121">
        <f t="shared" si="191"/>
        <v>0</v>
      </c>
      <c r="AE175" s="122">
        <v>2</v>
      </c>
      <c r="AF175" s="123"/>
      <c r="AG175" s="119" t="e">
        <f>IF(AF175&gt;#REF!,"LB","KR")</f>
        <v>#REF!</v>
      </c>
      <c r="AH175" s="123">
        <f t="shared" si="153"/>
        <v>1481384000</v>
      </c>
      <c r="AI175" s="123">
        <f t="shared" si="153"/>
        <v>1669757000</v>
      </c>
      <c r="AJ175" s="123">
        <f t="shared" si="153"/>
        <v>1772744000</v>
      </c>
      <c r="AK175" s="124">
        <f t="shared" si="153"/>
        <v>1882083000</v>
      </c>
      <c r="AL175" s="124">
        <f t="shared" si="153"/>
        <v>1772744000</v>
      </c>
      <c r="AM175" s="123">
        <f t="shared" si="153"/>
        <v>1882083000</v>
      </c>
      <c r="AN175" s="123">
        <f t="shared" si="152"/>
        <v>1998166000</v>
      </c>
      <c r="AO175" s="54">
        <f t="shared" si="205"/>
        <v>1879109000</v>
      </c>
      <c r="AP175" s="44">
        <f t="shared" si="205"/>
        <v>1995008000</v>
      </c>
      <c r="AQ175" s="61">
        <f t="shared" si="192"/>
        <v>1691198100</v>
      </c>
      <c r="AR175" s="61">
        <f t="shared" si="193"/>
        <v>28186635</v>
      </c>
      <c r="AS175" s="125">
        <f t="shared" si="194"/>
        <v>35289056.25</v>
      </c>
      <c r="AT175" s="126">
        <f t="shared" si="195"/>
        <v>19950080</v>
      </c>
      <c r="AU175" s="5">
        <f t="shared" si="196"/>
        <v>28186635</v>
      </c>
      <c r="AV175" s="5">
        <f t="shared" si="197"/>
        <v>44318600</v>
      </c>
      <c r="AX175" s="1"/>
      <c r="AY175" s="1"/>
      <c r="BT175" s="56">
        <f t="shared" si="198"/>
        <v>-1231034.6938999966</v>
      </c>
      <c r="BV175" s="128"/>
      <c r="BW175" s="129"/>
      <c r="BX175" s="129" t="str">
        <f>F296</f>
        <v>2BR-18</v>
      </c>
      <c r="BY175" s="130">
        <f>D296</f>
        <v>18</v>
      </c>
      <c r="BZ175" s="131">
        <f t="shared" si="208"/>
        <v>97</v>
      </c>
      <c r="CA175" s="131">
        <f t="shared" si="208"/>
        <v>85</v>
      </c>
      <c r="CB175" s="132">
        <f>O296</f>
        <v>25706107.819499999</v>
      </c>
      <c r="CC175" s="132">
        <f t="shared" si="209"/>
        <v>2008491000</v>
      </c>
      <c r="CD175" s="132">
        <f t="shared" si="209"/>
        <v>2263890000</v>
      </c>
      <c r="CE175" s="132">
        <f t="shared" si="209"/>
        <v>2403522000</v>
      </c>
      <c r="CF175" s="132">
        <f t="shared" si="209"/>
        <v>2551766000</v>
      </c>
      <c r="CG175" s="132">
        <f>AN296</f>
        <v>2709153000</v>
      </c>
      <c r="CT175" s="61">
        <f t="shared" si="199"/>
        <v>1795507200</v>
      </c>
      <c r="CU175" s="45">
        <f t="shared" si="200"/>
        <v>19950080</v>
      </c>
      <c r="CX175" s="56">
        <f t="shared" si="201"/>
        <v>1595469600</v>
      </c>
      <c r="CY175" s="45">
        <f t="shared" si="202"/>
        <v>26591160</v>
      </c>
      <c r="CZ175" s="51">
        <f t="shared" si="203"/>
        <v>44318600</v>
      </c>
    </row>
    <row r="176" spans="1:104" x14ac:dyDescent="0.2">
      <c r="A176" s="3">
        <f t="shared" si="204"/>
        <v>137</v>
      </c>
      <c r="B176" s="111">
        <v>5</v>
      </c>
      <c r="C176" s="112" t="s">
        <v>179</v>
      </c>
      <c r="D176" s="140">
        <v>12</v>
      </c>
      <c r="E176" s="114"/>
      <c r="F176" s="42" t="s">
        <v>49</v>
      </c>
      <c r="G176" s="115">
        <f t="shared" si="172"/>
        <v>67</v>
      </c>
      <c r="H176" s="115">
        <f t="shared" si="173"/>
        <v>57</v>
      </c>
      <c r="I176" s="116">
        <f t="shared" si="174"/>
        <v>26966806</v>
      </c>
      <c r="J176" s="116">
        <f t="shared" si="175"/>
        <v>2</v>
      </c>
      <c r="K176" s="117">
        <f t="shared" si="176"/>
        <v>0.93</v>
      </c>
      <c r="L176" s="118">
        <f t="shared" si="207"/>
        <v>1.02</v>
      </c>
      <c r="M176" s="119">
        <f t="shared" si="177"/>
        <v>21376392.145576868</v>
      </c>
      <c r="N176" s="119">
        <f t="shared" si="178"/>
        <v>24094609.386887025</v>
      </c>
      <c r="O176" s="119">
        <f t="shared" si="179"/>
        <v>25580712.171600003</v>
      </c>
      <c r="P176" s="119">
        <f t="shared" si="180"/>
        <v>27158474.52427981</v>
      </c>
      <c r="Q176" s="120">
        <f t="shared" si="181"/>
        <v>25580712.171600003</v>
      </c>
      <c r="R176" s="119">
        <f t="shared" si="181"/>
        <v>27158474.52427981</v>
      </c>
      <c r="S176" s="119">
        <f t="shared" si="182"/>
        <v>28833549.806515098</v>
      </c>
      <c r="T176" s="119"/>
      <c r="U176" s="119">
        <f t="shared" si="183"/>
        <v>1218454352.2978816</v>
      </c>
      <c r="V176" s="119">
        <f t="shared" si="184"/>
        <v>1373392735.0525603</v>
      </c>
      <c r="W176" s="119">
        <f t="shared" si="185"/>
        <v>1458100593.7812002</v>
      </c>
      <c r="X176" s="120">
        <f t="shared" si="186"/>
        <v>1548033047.8839493</v>
      </c>
      <c r="Y176" s="120">
        <f t="shared" si="187"/>
        <v>1458100593.7812002</v>
      </c>
      <c r="Z176" s="119">
        <f t="shared" si="188"/>
        <v>1548033047.8839493</v>
      </c>
      <c r="AA176" s="119">
        <f t="shared" si="189"/>
        <v>1643512338.9713607</v>
      </c>
      <c r="AB176" s="119"/>
      <c r="AC176" s="34" t="str">
        <f t="shared" si="190"/>
        <v>BERTAHAP</v>
      </c>
      <c r="AD176" s="121">
        <f t="shared" si="191"/>
        <v>0</v>
      </c>
      <c r="AE176" s="122">
        <v>2</v>
      </c>
      <c r="AF176" s="123"/>
      <c r="AG176" s="119" t="e">
        <f>IF(AF176&gt;#REF!,"LB","KR")</f>
        <v>#REF!</v>
      </c>
      <c r="AH176" s="123">
        <f t="shared" si="153"/>
        <v>1340300000</v>
      </c>
      <c r="AI176" s="123">
        <f t="shared" si="153"/>
        <v>1510733000</v>
      </c>
      <c r="AJ176" s="123">
        <f t="shared" si="153"/>
        <v>1603911000</v>
      </c>
      <c r="AK176" s="124">
        <f t="shared" si="153"/>
        <v>1702837000</v>
      </c>
      <c r="AL176" s="124">
        <f t="shared" si="153"/>
        <v>1603911000</v>
      </c>
      <c r="AM176" s="123">
        <f t="shared" si="153"/>
        <v>1702837000</v>
      </c>
      <c r="AN176" s="123">
        <f t="shared" si="152"/>
        <v>1807864000</v>
      </c>
      <c r="AO176" s="54">
        <f t="shared" si="205"/>
        <v>1700146000</v>
      </c>
      <c r="AP176" s="44">
        <f t="shared" si="205"/>
        <v>1805008000</v>
      </c>
      <c r="AQ176" s="61">
        <f t="shared" si="192"/>
        <v>1530131400</v>
      </c>
      <c r="AR176" s="61">
        <f t="shared" si="193"/>
        <v>25502190</v>
      </c>
      <c r="AS176" s="125">
        <f t="shared" si="194"/>
        <v>31928193.75</v>
      </c>
      <c r="AT176" s="126">
        <f t="shared" si="195"/>
        <v>18050080</v>
      </c>
      <c r="AU176" s="5">
        <f t="shared" si="196"/>
        <v>25502190</v>
      </c>
      <c r="AV176" s="5">
        <f t="shared" si="197"/>
        <v>40097775</v>
      </c>
      <c r="AX176" s="1"/>
      <c r="AY176" s="1"/>
      <c r="BT176" s="56">
        <f t="shared" si="198"/>
        <v>-1231034.6938999966</v>
      </c>
      <c r="BV176" s="128">
        <v>47</v>
      </c>
      <c r="BW176" s="129" t="s">
        <v>175</v>
      </c>
      <c r="BX176" s="129" t="str">
        <f>F255</f>
        <v>2BR-22</v>
      </c>
      <c r="BY176" s="130">
        <f>D255</f>
        <v>22</v>
      </c>
      <c r="BZ176" s="131">
        <f>G255</f>
        <v>81</v>
      </c>
      <c r="CA176" s="131">
        <f>H255</f>
        <v>70</v>
      </c>
      <c r="CB176" s="132">
        <f>O255</f>
        <v>26550168.847299997</v>
      </c>
      <c r="CC176" s="132">
        <f>AH255</f>
        <v>1708362000</v>
      </c>
      <c r="CD176" s="132">
        <f>AI255</f>
        <v>1925597000</v>
      </c>
      <c r="CE176" s="132">
        <f>AJ255</f>
        <v>2044364000</v>
      </c>
      <c r="CF176" s="132">
        <f>AK255</f>
        <v>2170455000</v>
      </c>
      <c r="CG176" s="132">
        <f>AN255</f>
        <v>2304324000</v>
      </c>
      <c r="CH176" s="1">
        <v>5</v>
      </c>
      <c r="CT176" s="61">
        <f t="shared" si="199"/>
        <v>1624507200</v>
      </c>
      <c r="CU176" s="45">
        <f t="shared" si="200"/>
        <v>18050080</v>
      </c>
      <c r="CX176" s="56">
        <f t="shared" si="201"/>
        <v>1443519900</v>
      </c>
      <c r="CY176" s="45">
        <f t="shared" si="202"/>
        <v>24058665</v>
      </c>
      <c r="CZ176" s="51">
        <f t="shared" si="203"/>
        <v>40097775</v>
      </c>
    </row>
    <row r="177" spans="1:104" x14ac:dyDescent="0.2">
      <c r="A177" s="3">
        <f t="shared" si="204"/>
        <v>138</v>
      </c>
      <c r="B177" s="111">
        <v>6</v>
      </c>
      <c r="C177" s="112" t="s">
        <v>179</v>
      </c>
      <c r="D177" s="113">
        <v>16</v>
      </c>
      <c r="E177" s="114"/>
      <c r="F177" s="42" t="s">
        <v>51</v>
      </c>
      <c r="G177" s="115">
        <f t="shared" si="172"/>
        <v>71</v>
      </c>
      <c r="H177" s="115">
        <f t="shared" si="173"/>
        <v>63</v>
      </c>
      <c r="I177" s="116">
        <f t="shared" si="174"/>
        <v>26966806</v>
      </c>
      <c r="J177" s="116">
        <f t="shared" si="175"/>
        <v>2</v>
      </c>
      <c r="K177" s="117">
        <f t="shared" si="176"/>
        <v>0.93</v>
      </c>
      <c r="L177" s="118">
        <f t="shared" si="207"/>
        <v>1.02</v>
      </c>
      <c r="M177" s="119">
        <f t="shared" si="177"/>
        <v>21376392.145576868</v>
      </c>
      <c r="N177" s="119">
        <f t="shared" si="178"/>
        <v>24094609.386887025</v>
      </c>
      <c r="O177" s="119">
        <f t="shared" si="179"/>
        <v>25580712.171600003</v>
      </c>
      <c r="P177" s="119">
        <f t="shared" si="180"/>
        <v>27158474.52427981</v>
      </c>
      <c r="Q177" s="120">
        <f t="shared" si="181"/>
        <v>25580712.171600003</v>
      </c>
      <c r="R177" s="119">
        <f t="shared" si="181"/>
        <v>27158474.52427981</v>
      </c>
      <c r="S177" s="119">
        <f t="shared" si="182"/>
        <v>28833549.806515098</v>
      </c>
      <c r="T177" s="119"/>
      <c r="U177" s="119">
        <f t="shared" si="183"/>
        <v>1346712705.1713426</v>
      </c>
      <c r="V177" s="119">
        <f t="shared" si="184"/>
        <v>1517960391.3738825</v>
      </c>
      <c r="W177" s="119">
        <f t="shared" si="185"/>
        <v>1611584866.8108001</v>
      </c>
      <c r="X177" s="120">
        <f t="shared" si="186"/>
        <v>1710983895.029628</v>
      </c>
      <c r="Y177" s="120">
        <f t="shared" si="187"/>
        <v>1611584866.8108001</v>
      </c>
      <c r="Z177" s="119">
        <f t="shared" si="188"/>
        <v>1710983895.029628</v>
      </c>
      <c r="AA177" s="119">
        <f t="shared" si="189"/>
        <v>1816513637.810451</v>
      </c>
      <c r="AB177" s="119"/>
      <c r="AC177" s="34" t="str">
        <f t="shared" si="190"/>
        <v>BERTAHAP</v>
      </c>
      <c r="AD177" s="121">
        <f t="shared" si="191"/>
        <v>0</v>
      </c>
      <c r="AE177" s="122">
        <v>2</v>
      </c>
      <c r="AF177" s="123"/>
      <c r="AG177" s="119" t="e">
        <f>IF(AF177&gt;#REF!,"LB","KR")</f>
        <v>#REF!</v>
      </c>
      <c r="AH177" s="123">
        <f t="shared" si="153"/>
        <v>1481384000</v>
      </c>
      <c r="AI177" s="123">
        <f t="shared" si="153"/>
        <v>1669757000</v>
      </c>
      <c r="AJ177" s="123">
        <f t="shared" si="153"/>
        <v>1772744000</v>
      </c>
      <c r="AK177" s="124">
        <f t="shared" si="153"/>
        <v>1882083000</v>
      </c>
      <c r="AL177" s="124">
        <f t="shared" si="153"/>
        <v>1772744000</v>
      </c>
      <c r="AM177" s="123">
        <f t="shared" si="153"/>
        <v>1882083000</v>
      </c>
      <c r="AN177" s="123">
        <f t="shared" si="152"/>
        <v>1998166000</v>
      </c>
      <c r="AO177" s="54">
        <f t="shared" si="205"/>
        <v>1879109000</v>
      </c>
      <c r="AP177" s="44">
        <f t="shared" si="205"/>
        <v>1995008000</v>
      </c>
      <c r="AQ177" s="61">
        <f t="shared" si="192"/>
        <v>1691198100</v>
      </c>
      <c r="AR177" s="61">
        <f t="shared" si="193"/>
        <v>28186635</v>
      </c>
      <c r="AS177" s="125">
        <f t="shared" si="194"/>
        <v>35289056.25</v>
      </c>
      <c r="AT177" s="126">
        <f t="shared" si="195"/>
        <v>19950080</v>
      </c>
      <c r="AU177" s="5">
        <f t="shared" si="196"/>
        <v>28186635</v>
      </c>
      <c r="AV177" s="5">
        <f t="shared" si="197"/>
        <v>44318600</v>
      </c>
      <c r="AX177" s="1"/>
      <c r="AY177" s="1"/>
      <c r="BT177" s="56">
        <f t="shared" si="198"/>
        <v>-1231034.6938999966</v>
      </c>
      <c r="BV177" s="128">
        <v>48</v>
      </c>
      <c r="BW177" s="148" t="s">
        <v>180</v>
      </c>
      <c r="BX177" s="129" t="str">
        <f>F292</f>
        <v>2BR-2</v>
      </c>
      <c r="BY177" s="130" t="str">
        <f>D292</f>
        <v>02</v>
      </c>
      <c r="BZ177" s="131">
        <f>G292</f>
        <v>113</v>
      </c>
      <c r="CA177" s="131">
        <f>H292</f>
        <v>101</v>
      </c>
      <c r="CB177" s="132">
        <f>O292</f>
        <v>26258927.342499997</v>
      </c>
      <c r="CC177" s="132">
        <f>AH292</f>
        <v>2437883000</v>
      </c>
      <c r="CD177" s="132">
        <f>AI292</f>
        <v>2747884000</v>
      </c>
      <c r="CE177" s="132">
        <f>AJ292</f>
        <v>2917367000</v>
      </c>
      <c r="CF177" s="132">
        <f>AK292</f>
        <v>3097304000</v>
      </c>
      <c r="CG177" s="132">
        <f>AN292</f>
        <v>3288339000</v>
      </c>
      <c r="CH177" s="1">
        <v>1</v>
      </c>
      <c r="CT177" s="61">
        <f t="shared" si="199"/>
        <v>1795507200</v>
      </c>
      <c r="CU177" s="45">
        <f t="shared" si="200"/>
        <v>19950080</v>
      </c>
      <c r="CX177" s="56">
        <f t="shared" si="201"/>
        <v>1595469600</v>
      </c>
      <c r="CY177" s="45">
        <f t="shared" si="202"/>
        <v>26591160</v>
      </c>
      <c r="CZ177" s="51">
        <f t="shared" si="203"/>
        <v>44318600</v>
      </c>
    </row>
    <row r="178" spans="1:104" x14ac:dyDescent="0.2">
      <c r="A178" s="3">
        <f t="shared" si="204"/>
        <v>139</v>
      </c>
      <c r="B178" s="111">
        <v>7</v>
      </c>
      <c r="C178" s="112" t="s">
        <v>179</v>
      </c>
      <c r="D178" s="140">
        <v>18</v>
      </c>
      <c r="E178" s="114"/>
      <c r="F178" s="42" t="s">
        <v>53</v>
      </c>
      <c r="G178" s="115">
        <f t="shared" si="172"/>
        <v>97</v>
      </c>
      <c r="H178" s="115">
        <f t="shared" si="173"/>
        <v>85</v>
      </c>
      <c r="I178" s="116">
        <f t="shared" si="174"/>
        <v>26966806</v>
      </c>
      <c r="J178" s="116">
        <f t="shared" si="175"/>
        <v>2</v>
      </c>
      <c r="K178" s="117">
        <f t="shared" si="176"/>
        <v>0.93</v>
      </c>
      <c r="L178" s="118">
        <f t="shared" si="207"/>
        <v>1.02</v>
      </c>
      <c r="M178" s="119">
        <f t="shared" si="177"/>
        <v>21376392.145576868</v>
      </c>
      <c r="N178" s="119">
        <f t="shared" si="178"/>
        <v>24094609.386887025</v>
      </c>
      <c r="O178" s="119">
        <f t="shared" si="179"/>
        <v>25580712.171600003</v>
      </c>
      <c r="P178" s="119">
        <f t="shared" si="180"/>
        <v>27158474.52427981</v>
      </c>
      <c r="Q178" s="120">
        <f t="shared" si="181"/>
        <v>25580712.171600003</v>
      </c>
      <c r="R178" s="119">
        <f t="shared" si="181"/>
        <v>27158474.52427981</v>
      </c>
      <c r="S178" s="119">
        <f t="shared" si="182"/>
        <v>28833549.806515098</v>
      </c>
      <c r="T178" s="119"/>
      <c r="U178" s="119">
        <f t="shared" si="183"/>
        <v>1816993332.3740337</v>
      </c>
      <c r="V178" s="119">
        <f t="shared" si="184"/>
        <v>2048041797.8853972</v>
      </c>
      <c r="W178" s="119">
        <f t="shared" si="185"/>
        <v>2174360534.5860004</v>
      </c>
      <c r="X178" s="120">
        <f t="shared" si="186"/>
        <v>2308470334.5637841</v>
      </c>
      <c r="Y178" s="120">
        <f t="shared" si="187"/>
        <v>2174360534.5860004</v>
      </c>
      <c r="Z178" s="119">
        <f t="shared" si="188"/>
        <v>2308470334.5637841</v>
      </c>
      <c r="AA178" s="119">
        <f t="shared" si="189"/>
        <v>2450851733.5537834</v>
      </c>
      <c r="AB178" s="119"/>
      <c r="AC178" s="34" t="str">
        <f t="shared" si="190"/>
        <v>BERTAHAP</v>
      </c>
      <c r="AD178" s="121">
        <f t="shared" si="191"/>
        <v>0</v>
      </c>
      <c r="AE178" s="122">
        <v>2</v>
      </c>
      <c r="AF178" s="123"/>
      <c r="AG178" s="119" t="e">
        <f>IF(AF178&gt;#REF!,"LB","KR")</f>
        <v>#REF!</v>
      </c>
      <c r="AH178" s="123">
        <f t="shared" si="153"/>
        <v>1998693000</v>
      </c>
      <c r="AI178" s="123">
        <f t="shared" si="153"/>
        <v>2252846000</v>
      </c>
      <c r="AJ178" s="123">
        <f t="shared" si="153"/>
        <v>2391797000</v>
      </c>
      <c r="AK178" s="124">
        <f t="shared" si="153"/>
        <v>2539318000</v>
      </c>
      <c r="AL178" s="124">
        <f t="shared" si="153"/>
        <v>2391797000</v>
      </c>
      <c r="AM178" s="123">
        <f t="shared" si="153"/>
        <v>2539318000</v>
      </c>
      <c r="AN178" s="123">
        <f t="shared" si="152"/>
        <v>2695937000</v>
      </c>
      <c r="AO178" s="54">
        <f t="shared" si="205"/>
        <v>2535305000</v>
      </c>
      <c r="AP178" s="44">
        <f t="shared" si="205"/>
        <v>2691678000</v>
      </c>
      <c r="AQ178" s="61">
        <f t="shared" si="192"/>
        <v>2281774500</v>
      </c>
      <c r="AR178" s="61">
        <f t="shared" si="193"/>
        <v>38029575</v>
      </c>
      <c r="AS178" s="125">
        <f t="shared" si="194"/>
        <v>47612212.5</v>
      </c>
      <c r="AT178" s="126">
        <f t="shared" si="195"/>
        <v>26916780</v>
      </c>
      <c r="AU178" s="5">
        <f t="shared" si="196"/>
        <v>38029575</v>
      </c>
      <c r="AV178" s="5">
        <f t="shared" si="197"/>
        <v>59794925</v>
      </c>
      <c r="AX178" s="1"/>
      <c r="AY178" s="1"/>
      <c r="BT178" s="56">
        <f t="shared" si="198"/>
        <v>-1231034.6938999966</v>
      </c>
      <c r="BV178" s="128">
        <v>49</v>
      </c>
      <c r="BW178" s="148" t="s">
        <v>180</v>
      </c>
      <c r="BX178" s="129" t="str">
        <f>F297</f>
        <v>1BR-20</v>
      </c>
      <c r="BY178" s="130">
        <f>D297</f>
        <v>20</v>
      </c>
      <c r="BZ178" s="131">
        <f>G297</f>
        <v>60</v>
      </c>
      <c r="CA178" s="131">
        <f>H297</f>
        <v>51</v>
      </c>
      <c r="CB178" s="132">
        <f>O297</f>
        <v>25706107.819499999</v>
      </c>
      <c r="CC178" s="132">
        <f t="shared" ref="CC178:CF179" si="210">AH297</f>
        <v>1205095000</v>
      </c>
      <c r="CD178" s="132">
        <f t="shared" si="210"/>
        <v>1358334000</v>
      </c>
      <c r="CE178" s="132">
        <f t="shared" si="210"/>
        <v>1442113000</v>
      </c>
      <c r="CF178" s="132">
        <f t="shared" si="210"/>
        <v>1531060000</v>
      </c>
      <c r="CG178" s="132">
        <f>AN297</f>
        <v>1625492000</v>
      </c>
      <c r="CH178" s="1">
        <v>1</v>
      </c>
      <c r="CT178" s="61">
        <f t="shared" si="199"/>
        <v>2422510200</v>
      </c>
      <c r="CU178" s="45">
        <f t="shared" si="200"/>
        <v>26916780</v>
      </c>
      <c r="CX178" s="56">
        <f t="shared" si="201"/>
        <v>2152617300</v>
      </c>
      <c r="CY178" s="45">
        <f t="shared" si="202"/>
        <v>35876955</v>
      </c>
      <c r="CZ178" s="51">
        <f t="shared" si="203"/>
        <v>59794925</v>
      </c>
    </row>
    <row r="179" spans="1:104" x14ac:dyDescent="0.2">
      <c r="A179" s="3">
        <f t="shared" si="204"/>
        <v>140</v>
      </c>
      <c r="B179" s="111">
        <v>8</v>
      </c>
      <c r="C179" s="112" t="s">
        <v>179</v>
      </c>
      <c r="D179" s="140">
        <v>20</v>
      </c>
      <c r="E179" s="114"/>
      <c r="F179" s="42" t="s">
        <v>69</v>
      </c>
      <c r="G179" s="115">
        <f t="shared" si="172"/>
        <v>60</v>
      </c>
      <c r="H179" s="115">
        <f t="shared" si="173"/>
        <v>51</v>
      </c>
      <c r="I179" s="116">
        <f t="shared" si="174"/>
        <v>26966806</v>
      </c>
      <c r="J179" s="116">
        <f t="shared" si="175"/>
        <v>2</v>
      </c>
      <c r="K179" s="117">
        <f t="shared" si="176"/>
        <v>0.93</v>
      </c>
      <c r="L179" s="118">
        <f t="shared" si="207"/>
        <v>1.02</v>
      </c>
      <c r="M179" s="119">
        <f t="shared" si="177"/>
        <v>21376392.145576868</v>
      </c>
      <c r="N179" s="119">
        <f t="shared" si="178"/>
        <v>24094609.386887025</v>
      </c>
      <c r="O179" s="119">
        <f t="shared" si="179"/>
        <v>25580712.171600003</v>
      </c>
      <c r="P179" s="119">
        <f t="shared" si="180"/>
        <v>27158474.52427981</v>
      </c>
      <c r="Q179" s="120">
        <f t="shared" si="181"/>
        <v>25580712.171600003</v>
      </c>
      <c r="R179" s="119">
        <f t="shared" si="181"/>
        <v>27158474.52427981</v>
      </c>
      <c r="S179" s="119">
        <f t="shared" si="182"/>
        <v>28833549.806515098</v>
      </c>
      <c r="T179" s="119"/>
      <c r="U179" s="119">
        <f t="shared" si="183"/>
        <v>1090195999.4244204</v>
      </c>
      <c r="V179" s="119">
        <f t="shared" si="184"/>
        <v>1228825078.7312384</v>
      </c>
      <c r="W179" s="119">
        <f t="shared" si="185"/>
        <v>1304616320.7516</v>
      </c>
      <c r="X179" s="120">
        <f t="shared" si="186"/>
        <v>1385082200.7382703</v>
      </c>
      <c r="Y179" s="120">
        <f t="shared" si="187"/>
        <v>1304616320.7516</v>
      </c>
      <c r="Z179" s="119">
        <f t="shared" si="188"/>
        <v>1385082200.7382703</v>
      </c>
      <c r="AA179" s="119">
        <f t="shared" si="189"/>
        <v>1470511040.1322699</v>
      </c>
      <c r="AB179" s="119"/>
      <c r="AC179" s="34" t="str">
        <f t="shared" si="190"/>
        <v>BERTAHAP</v>
      </c>
      <c r="AD179" s="121">
        <f t="shared" si="191"/>
        <v>0</v>
      </c>
      <c r="AE179" s="122">
        <v>2</v>
      </c>
      <c r="AF179" s="123"/>
      <c r="AG179" s="119" t="e">
        <f>IF(AF179&gt;#REF!,"LB","KR")</f>
        <v>#REF!</v>
      </c>
      <c r="AH179" s="123">
        <f t="shared" si="153"/>
        <v>1199216000</v>
      </c>
      <c r="AI179" s="123">
        <f t="shared" si="153"/>
        <v>1351708000</v>
      </c>
      <c r="AJ179" s="123">
        <f t="shared" si="153"/>
        <v>1435078000</v>
      </c>
      <c r="AK179" s="124">
        <f t="shared" si="153"/>
        <v>1523591000</v>
      </c>
      <c r="AL179" s="124">
        <f t="shared" si="153"/>
        <v>1435078000</v>
      </c>
      <c r="AM179" s="123">
        <f t="shared" si="153"/>
        <v>1523591000</v>
      </c>
      <c r="AN179" s="123">
        <f t="shared" si="152"/>
        <v>1617563000</v>
      </c>
      <c r="AO179" s="54">
        <f t="shared" si="205"/>
        <v>1521183000</v>
      </c>
      <c r="AP179" s="44">
        <f t="shared" si="205"/>
        <v>1615007000</v>
      </c>
      <c r="AQ179" s="61">
        <f t="shared" si="192"/>
        <v>1369064700</v>
      </c>
      <c r="AR179" s="61">
        <f t="shared" si="193"/>
        <v>22817745</v>
      </c>
      <c r="AS179" s="125">
        <f t="shared" si="194"/>
        <v>28567331.25</v>
      </c>
      <c r="AT179" s="126">
        <f t="shared" si="195"/>
        <v>16150070</v>
      </c>
      <c r="AU179" s="5">
        <f t="shared" si="196"/>
        <v>22817745</v>
      </c>
      <c r="AV179" s="5">
        <f t="shared" si="197"/>
        <v>35876950</v>
      </c>
      <c r="AX179" s="1"/>
      <c r="AY179" s="1"/>
      <c r="BT179" s="56">
        <f t="shared" si="198"/>
        <v>-1231034.6938999966</v>
      </c>
      <c r="BV179" s="128">
        <v>50</v>
      </c>
      <c r="BW179" s="148" t="s">
        <v>180</v>
      </c>
      <c r="BX179" s="129" t="str">
        <f>F298</f>
        <v>2BR-22</v>
      </c>
      <c r="BY179" s="130">
        <f>D298</f>
        <v>22</v>
      </c>
      <c r="BZ179" s="131">
        <f>G298</f>
        <v>81</v>
      </c>
      <c r="CA179" s="131">
        <f>H298</f>
        <v>70</v>
      </c>
      <c r="CB179" s="132">
        <f>O298</f>
        <v>26811746.865499999</v>
      </c>
      <c r="CC179" s="132">
        <f t="shared" si="210"/>
        <v>1725193000</v>
      </c>
      <c r="CD179" s="132">
        <f t="shared" si="210"/>
        <v>1944568000</v>
      </c>
      <c r="CE179" s="132">
        <f t="shared" si="210"/>
        <v>2064505000</v>
      </c>
      <c r="CF179" s="132">
        <f t="shared" si="210"/>
        <v>2191839000</v>
      </c>
      <c r="CG179" s="132">
        <f>AN298</f>
        <v>2327027000</v>
      </c>
      <c r="CH179" s="1">
        <v>1</v>
      </c>
      <c r="CT179" s="61">
        <f t="shared" si="199"/>
        <v>1453506300</v>
      </c>
      <c r="CU179" s="45">
        <f t="shared" si="200"/>
        <v>16150070</v>
      </c>
      <c r="CX179" s="56">
        <f t="shared" si="201"/>
        <v>1291570200</v>
      </c>
      <c r="CY179" s="45">
        <f t="shared" si="202"/>
        <v>21526170</v>
      </c>
      <c r="CZ179" s="51">
        <f t="shared" si="203"/>
        <v>35876950</v>
      </c>
    </row>
    <row r="180" spans="1:104" x14ac:dyDescent="0.2">
      <c r="A180" s="3">
        <f t="shared" si="204"/>
        <v>141</v>
      </c>
      <c r="B180" s="111">
        <v>9</v>
      </c>
      <c r="C180" s="112" t="s">
        <v>179</v>
      </c>
      <c r="D180" s="140">
        <v>22</v>
      </c>
      <c r="E180" s="114"/>
      <c r="F180" s="42" t="s">
        <v>88</v>
      </c>
      <c r="G180" s="115">
        <f t="shared" si="172"/>
        <v>81</v>
      </c>
      <c r="H180" s="115">
        <f t="shared" si="173"/>
        <v>70</v>
      </c>
      <c r="I180" s="116">
        <f t="shared" si="174"/>
        <v>26966806</v>
      </c>
      <c r="J180" s="116">
        <f t="shared" si="175"/>
        <v>4</v>
      </c>
      <c r="K180" s="117">
        <f t="shared" si="176"/>
        <v>0.97</v>
      </c>
      <c r="L180" s="118">
        <f t="shared" si="207"/>
        <v>1.02</v>
      </c>
      <c r="M180" s="119">
        <f t="shared" si="177"/>
        <v>22295806.861515656</v>
      </c>
      <c r="N180" s="119">
        <f t="shared" si="178"/>
        <v>25130936.672344532</v>
      </c>
      <c r="O180" s="119">
        <f t="shared" si="179"/>
        <v>26680957.856400002</v>
      </c>
      <c r="P180" s="119">
        <f t="shared" si="180"/>
        <v>28326580.955431629</v>
      </c>
      <c r="Q180" s="120">
        <f t="shared" si="181"/>
        <v>26680957.856400002</v>
      </c>
      <c r="R180" s="119">
        <f t="shared" si="181"/>
        <v>28326580.955431629</v>
      </c>
      <c r="S180" s="119">
        <f t="shared" si="182"/>
        <v>30073702.48636521</v>
      </c>
      <c r="T180" s="119"/>
      <c r="U180" s="119">
        <f t="shared" si="183"/>
        <v>1560706480.3060958</v>
      </c>
      <c r="V180" s="119">
        <f t="shared" si="184"/>
        <v>1759165567.0641172</v>
      </c>
      <c r="W180" s="119">
        <f t="shared" si="185"/>
        <v>1867667049.9480002</v>
      </c>
      <c r="X180" s="120">
        <f t="shared" si="186"/>
        <v>1982860666.880214</v>
      </c>
      <c r="Y180" s="120">
        <f t="shared" si="187"/>
        <v>1867667049.9480002</v>
      </c>
      <c r="Z180" s="119">
        <f t="shared" si="188"/>
        <v>1982860666.880214</v>
      </c>
      <c r="AA180" s="119">
        <f t="shared" si="189"/>
        <v>2105159174.0455647</v>
      </c>
      <c r="AB180" s="119"/>
      <c r="AC180" s="34" t="str">
        <f t="shared" si="190"/>
        <v>BERTAHAP</v>
      </c>
      <c r="AD180" s="121">
        <f t="shared" si="191"/>
        <v>0</v>
      </c>
      <c r="AE180" s="122">
        <v>2</v>
      </c>
      <c r="AF180" s="123"/>
      <c r="AG180" s="119" t="e">
        <f>IF(AF180&gt;#REF!,"LB","KR")</f>
        <v>#REF!</v>
      </c>
      <c r="AH180" s="123">
        <f t="shared" si="153"/>
        <v>1716778000</v>
      </c>
      <c r="AI180" s="123">
        <f t="shared" si="153"/>
        <v>1935083000</v>
      </c>
      <c r="AJ180" s="123">
        <f t="shared" si="153"/>
        <v>2054434000</v>
      </c>
      <c r="AK180" s="124">
        <f t="shared" si="153"/>
        <v>2181147000</v>
      </c>
      <c r="AL180" s="124">
        <f t="shared" si="153"/>
        <v>2054434000</v>
      </c>
      <c r="AM180" s="123">
        <f t="shared" si="153"/>
        <v>2181147000</v>
      </c>
      <c r="AN180" s="123">
        <f t="shared" si="152"/>
        <v>2315676000</v>
      </c>
      <c r="AO180" s="54">
        <f t="shared" si="205"/>
        <v>2177701000</v>
      </c>
      <c r="AP180" s="44">
        <f t="shared" si="205"/>
        <v>2312016000</v>
      </c>
      <c r="AQ180" s="61">
        <f t="shared" si="192"/>
        <v>1959930900</v>
      </c>
      <c r="AR180" s="61">
        <f t="shared" si="193"/>
        <v>32665515</v>
      </c>
      <c r="AS180" s="125">
        <f t="shared" si="194"/>
        <v>40896506.25</v>
      </c>
      <c r="AT180" s="126">
        <f t="shared" si="195"/>
        <v>23120160</v>
      </c>
      <c r="AU180" s="5">
        <f t="shared" si="196"/>
        <v>32665515</v>
      </c>
      <c r="AV180" s="5">
        <f t="shared" si="197"/>
        <v>51360850</v>
      </c>
      <c r="AX180" s="1"/>
      <c r="AY180" s="1"/>
      <c r="BT180" s="56">
        <f t="shared" si="198"/>
        <v>-130789.00909999758</v>
      </c>
      <c r="BV180" s="128"/>
      <c r="BW180" s="148"/>
      <c r="BX180" s="129"/>
      <c r="BY180" s="130"/>
      <c r="BZ180" s="131"/>
      <c r="CA180" s="131"/>
      <c r="CB180" s="132"/>
      <c r="CC180" s="132"/>
      <c r="CD180" s="132"/>
      <c r="CE180" s="132"/>
      <c r="CF180" s="132"/>
      <c r="CG180" s="132"/>
      <c r="CH180" s="1">
        <f>SUM(CH40:CH179)</f>
        <v>259</v>
      </c>
      <c r="CT180" s="61">
        <f t="shared" si="199"/>
        <v>2080814400</v>
      </c>
      <c r="CU180" s="45">
        <f t="shared" si="200"/>
        <v>23120160</v>
      </c>
      <c r="CX180" s="56">
        <f t="shared" si="201"/>
        <v>1848990600</v>
      </c>
      <c r="CY180" s="45">
        <f t="shared" si="202"/>
        <v>30816510</v>
      </c>
      <c r="CZ180" s="51">
        <f t="shared" si="203"/>
        <v>51360850</v>
      </c>
    </row>
    <row r="181" spans="1:104" x14ac:dyDescent="0.2">
      <c r="A181" s="3">
        <f t="shared" si="204"/>
        <v>142</v>
      </c>
      <c r="B181" s="111">
        <v>1</v>
      </c>
      <c r="C181" s="112" t="s">
        <v>181</v>
      </c>
      <c r="D181" s="113" t="s">
        <v>34</v>
      </c>
      <c r="E181" s="114"/>
      <c r="F181" s="42" t="s">
        <v>41</v>
      </c>
      <c r="G181" s="115">
        <f t="shared" si="172"/>
        <v>78</v>
      </c>
      <c r="H181" s="115">
        <f t="shared" si="173"/>
        <v>66</v>
      </c>
      <c r="I181" s="116">
        <f t="shared" si="174"/>
        <v>26966806</v>
      </c>
      <c r="J181" s="116">
        <f t="shared" si="175"/>
        <v>2</v>
      </c>
      <c r="K181" s="117">
        <f t="shared" si="176"/>
        <v>0.93</v>
      </c>
      <c r="L181" s="155">
        <f t="shared" ref="L181:L188" si="211">SUMIF($AN$4:$AN$22,D181,$BK$4:$BK$22)</f>
        <v>1.03</v>
      </c>
      <c r="M181" s="119">
        <f t="shared" si="177"/>
        <v>21585964.617592327</v>
      </c>
      <c r="N181" s="119">
        <f t="shared" si="178"/>
        <v>24330831.047542781</v>
      </c>
      <c r="O181" s="119">
        <f t="shared" si="179"/>
        <v>25831503.467400003</v>
      </c>
      <c r="P181" s="119">
        <f t="shared" si="180"/>
        <v>27424734.078439418</v>
      </c>
      <c r="Q181" s="120">
        <f t="shared" si="181"/>
        <v>25831503.467400003</v>
      </c>
      <c r="R181" s="119">
        <f t="shared" si="181"/>
        <v>27424734.078439418</v>
      </c>
      <c r="S181" s="119">
        <f t="shared" si="182"/>
        <v>29116231.667363286</v>
      </c>
      <c r="T181" s="119"/>
      <c r="U181" s="119">
        <f t="shared" si="183"/>
        <v>1424673664.7610936</v>
      </c>
      <c r="V181" s="119">
        <f t="shared" si="184"/>
        <v>1605834849.1378236</v>
      </c>
      <c r="W181" s="119">
        <f t="shared" si="185"/>
        <v>1704879228.8484001</v>
      </c>
      <c r="X181" s="120">
        <f t="shared" si="186"/>
        <v>1810032449.1770017</v>
      </c>
      <c r="Y181" s="120">
        <f t="shared" si="187"/>
        <v>1704879228.8484001</v>
      </c>
      <c r="Z181" s="119">
        <f t="shared" si="188"/>
        <v>1810032449.1770017</v>
      </c>
      <c r="AA181" s="119">
        <f t="shared" si="189"/>
        <v>1921671290.0459769</v>
      </c>
      <c r="AB181" s="119"/>
      <c r="AC181" s="34" t="str">
        <f t="shared" si="190"/>
        <v>BERTAHAP</v>
      </c>
      <c r="AD181" s="121">
        <f t="shared" si="191"/>
        <v>0</v>
      </c>
      <c r="AE181" s="122">
        <v>2</v>
      </c>
      <c r="AF181" s="123"/>
      <c r="AG181" s="119" t="e">
        <f>IF(AF181&gt;#REF!,"LB","KR")</f>
        <v>#REF!</v>
      </c>
      <c r="AH181" s="123">
        <f t="shared" si="153"/>
        <v>1567142000</v>
      </c>
      <c r="AI181" s="123">
        <f t="shared" si="153"/>
        <v>1766419000</v>
      </c>
      <c r="AJ181" s="123">
        <f t="shared" si="153"/>
        <v>1875368000</v>
      </c>
      <c r="AK181" s="124">
        <f t="shared" si="153"/>
        <v>1991036000</v>
      </c>
      <c r="AL181" s="124">
        <f t="shared" si="153"/>
        <v>1875368000</v>
      </c>
      <c r="AM181" s="123">
        <f t="shared" si="153"/>
        <v>1991036000</v>
      </c>
      <c r="AN181" s="123">
        <f t="shared" si="152"/>
        <v>2113839000</v>
      </c>
      <c r="AO181" s="54">
        <f t="shared" si="205"/>
        <v>1987891000</v>
      </c>
      <c r="AP181" s="44">
        <f t="shared" si="205"/>
        <v>2110499000</v>
      </c>
      <c r="AQ181" s="61">
        <f t="shared" si="192"/>
        <v>1789101900</v>
      </c>
      <c r="AR181" s="61">
        <f t="shared" si="193"/>
        <v>29818365</v>
      </c>
      <c r="AS181" s="125">
        <f t="shared" si="194"/>
        <v>37331925</v>
      </c>
      <c r="AT181" s="126">
        <f t="shared" si="195"/>
        <v>21104990</v>
      </c>
      <c r="AU181" s="5">
        <f t="shared" si="196"/>
        <v>29818365</v>
      </c>
      <c r="AV181" s="5">
        <f t="shared" si="197"/>
        <v>46884200</v>
      </c>
      <c r="AX181" s="1"/>
      <c r="AY181" s="1"/>
      <c r="BT181" s="56">
        <f t="shared" si="198"/>
        <v>-980243.39809999615</v>
      </c>
      <c r="BV181" s="128"/>
      <c r="BW181" s="129"/>
      <c r="BX181" s="129"/>
      <c r="BY181" s="130"/>
      <c r="BZ181" s="131"/>
      <c r="CA181" s="131"/>
      <c r="CB181" s="132"/>
      <c r="CC181" s="132"/>
      <c r="CD181" s="132"/>
      <c r="CE181" s="132"/>
      <c r="CF181" s="132"/>
      <c r="CG181" s="132"/>
      <c r="CT181" s="61">
        <f t="shared" si="199"/>
        <v>1899449100</v>
      </c>
      <c r="CU181" s="45">
        <f t="shared" si="200"/>
        <v>21104990</v>
      </c>
      <c r="CX181" s="56">
        <f t="shared" si="201"/>
        <v>1687831200</v>
      </c>
      <c r="CY181" s="45">
        <f t="shared" si="202"/>
        <v>28130520</v>
      </c>
      <c r="CZ181" s="51">
        <f t="shared" si="203"/>
        <v>46884200</v>
      </c>
    </row>
    <row r="182" spans="1:104" x14ac:dyDescent="0.2">
      <c r="A182" s="3">
        <f t="shared" si="204"/>
        <v>143</v>
      </c>
      <c r="B182" s="111">
        <v>2</v>
      </c>
      <c r="C182" s="112" t="s">
        <v>181</v>
      </c>
      <c r="D182" s="113" t="s">
        <v>40</v>
      </c>
      <c r="E182" s="114"/>
      <c r="F182" s="42" t="s">
        <v>44</v>
      </c>
      <c r="G182" s="115">
        <f t="shared" si="172"/>
        <v>60</v>
      </c>
      <c r="H182" s="115">
        <f t="shared" si="173"/>
        <v>52</v>
      </c>
      <c r="I182" s="116">
        <f t="shared" si="174"/>
        <v>26966806</v>
      </c>
      <c r="J182" s="116">
        <f t="shared" si="175"/>
        <v>2</v>
      </c>
      <c r="K182" s="117">
        <f t="shared" si="176"/>
        <v>0.93</v>
      </c>
      <c r="L182" s="155">
        <f t="shared" si="211"/>
        <v>1.03</v>
      </c>
      <c r="M182" s="119">
        <f t="shared" si="177"/>
        <v>21585964.617592327</v>
      </c>
      <c r="N182" s="119">
        <f t="shared" si="178"/>
        <v>24330831.047542781</v>
      </c>
      <c r="O182" s="119">
        <f t="shared" si="179"/>
        <v>25831503.467400003</v>
      </c>
      <c r="P182" s="119">
        <f t="shared" si="180"/>
        <v>27424734.078439418</v>
      </c>
      <c r="Q182" s="120">
        <f t="shared" si="181"/>
        <v>25831503.467400003</v>
      </c>
      <c r="R182" s="119">
        <f t="shared" si="181"/>
        <v>27424734.078439418</v>
      </c>
      <c r="S182" s="119">
        <f t="shared" si="182"/>
        <v>29116231.667363286</v>
      </c>
      <c r="T182" s="119"/>
      <c r="U182" s="119">
        <f t="shared" si="183"/>
        <v>1122470160.1148009</v>
      </c>
      <c r="V182" s="119">
        <f t="shared" si="184"/>
        <v>1265203214.4722247</v>
      </c>
      <c r="W182" s="119">
        <f t="shared" si="185"/>
        <v>1343238180.3048003</v>
      </c>
      <c r="X182" s="120">
        <f t="shared" si="186"/>
        <v>1426086172.0788498</v>
      </c>
      <c r="Y182" s="120">
        <f t="shared" si="187"/>
        <v>1343238180.3048003</v>
      </c>
      <c r="Z182" s="119">
        <f t="shared" si="188"/>
        <v>1426086172.0788498</v>
      </c>
      <c r="AA182" s="119">
        <f t="shared" si="189"/>
        <v>1514044046.7028909</v>
      </c>
      <c r="AB182" s="119"/>
      <c r="AC182" s="34" t="str">
        <f t="shared" si="190"/>
        <v>BERTAHAP</v>
      </c>
      <c r="AD182" s="121">
        <f t="shared" si="191"/>
        <v>0</v>
      </c>
      <c r="AE182" s="122">
        <v>2</v>
      </c>
      <c r="AF182" s="123"/>
      <c r="AG182" s="119" t="e">
        <f>IF(AF182&gt;#REF!,"LB","KR")</f>
        <v>#REF!</v>
      </c>
      <c r="AH182" s="123">
        <f t="shared" si="153"/>
        <v>1234718000</v>
      </c>
      <c r="AI182" s="123">
        <f t="shared" si="153"/>
        <v>1391724000</v>
      </c>
      <c r="AJ182" s="123">
        <f t="shared" si="153"/>
        <v>1477562000</v>
      </c>
      <c r="AK182" s="124">
        <f t="shared" si="153"/>
        <v>1568695000</v>
      </c>
      <c r="AL182" s="124">
        <f t="shared" si="153"/>
        <v>1477562000</v>
      </c>
      <c r="AM182" s="123">
        <f t="shared" si="153"/>
        <v>1568695000</v>
      </c>
      <c r="AN182" s="123">
        <f t="shared" si="152"/>
        <v>1665449000</v>
      </c>
      <c r="AO182" s="54">
        <f t="shared" si="205"/>
        <v>1566216000</v>
      </c>
      <c r="AP182" s="44">
        <f t="shared" si="205"/>
        <v>1662817000</v>
      </c>
      <c r="AQ182" s="61">
        <f t="shared" si="192"/>
        <v>1409594400</v>
      </c>
      <c r="AR182" s="61">
        <f t="shared" si="193"/>
        <v>23493240</v>
      </c>
      <c r="AS182" s="125">
        <f t="shared" si="194"/>
        <v>29413031.25</v>
      </c>
      <c r="AT182" s="126">
        <f t="shared" si="195"/>
        <v>16628170</v>
      </c>
      <c r="AU182" s="5">
        <f t="shared" si="196"/>
        <v>23493240</v>
      </c>
      <c r="AV182" s="5">
        <f t="shared" si="197"/>
        <v>36939050</v>
      </c>
      <c r="AX182" s="1"/>
      <c r="AY182" s="1"/>
      <c r="BT182" s="56">
        <f t="shared" si="198"/>
        <v>-980243.39809999615</v>
      </c>
      <c r="BV182" s="128"/>
      <c r="BW182" s="129"/>
      <c r="BX182" s="129"/>
      <c r="BY182" s="130"/>
      <c r="BZ182" s="131"/>
      <c r="CA182" s="131"/>
      <c r="CB182" s="132"/>
      <c r="CC182" s="132"/>
      <c r="CD182" s="132"/>
      <c r="CE182" s="132"/>
      <c r="CF182" s="132"/>
      <c r="CG182" s="132"/>
      <c r="CT182" s="61">
        <f t="shared" si="199"/>
        <v>1496535300</v>
      </c>
      <c r="CU182" s="45">
        <f t="shared" si="200"/>
        <v>16628170</v>
      </c>
      <c r="CX182" s="56">
        <f t="shared" si="201"/>
        <v>1329805800</v>
      </c>
      <c r="CY182" s="45">
        <f t="shared" si="202"/>
        <v>22163430</v>
      </c>
      <c r="CZ182" s="51">
        <f t="shared" si="203"/>
        <v>36939050</v>
      </c>
    </row>
    <row r="183" spans="1:104" x14ac:dyDescent="0.2">
      <c r="A183" s="3">
        <f t="shared" si="204"/>
        <v>144</v>
      </c>
      <c r="B183" s="111">
        <v>3</v>
      </c>
      <c r="C183" s="112" t="s">
        <v>181</v>
      </c>
      <c r="D183" s="113">
        <v>10</v>
      </c>
      <c r="E183" s="114"/>
      <c r="F183" s="42" t="s">
        <v>47</v>
      </c>
      <c r="G183" s="115">
        <f t="shared" si="172"/>
        <v>74</v>
      </c>
      <c r="H183" s="115">
        <f t="shared" si="173"/>
        <v>63</v>
      </c>
      <c r="I183" s="116">
        <f t="shared" si="174"/>
        <v>26966806</v>
      </c>
      <c r="J183" s="116">
        <f t="shared" si="175"/>
        <v>2</v>
      </c>
      <c r="K183" s="117">
        <f t="shared" si="176"/>
        <v>0.93</v>
      </c>
      <c r="L183" s="155">
        <f t="shared" si="211"/>
        <v>1.03</v>
      </c>
      <c r="M183" s="119">
        <f t="shared" si="177"/>
        <v>21585964.617592327</v>
      </c>
      <c r="N183" s="119">
        <f t="shared" si="178"/>
        <v>24330831.047542781</v>
      </c>
      <c r="O183" s="119">
        <f t="shared" si="179"/>
        <v>25831503.467400003</v>
      </c>
      <c r="P183" s="119">
        <f t="shared" si="180"/>
        <v>27424734.078439418</v>
      </c>
      <c r="Q183" s="120">
        <f t="shared" si="181"/>
        <v>25831503.467400003</v>
      </c>
      <c r="R183" s="119">
        <f t="shared" si="181"/>
        <v>27424734.078439418</v>
      </c>
      <c r="S183" s="119">
        <f t="shared" si="182"/>
        <v>29116231.667363286</v>
      </c>
      <c r="T183" s="119"/>
      <c r="U183" s="119">
        <f t="shared" si="183"/>
        <v>1359915770.9083166</v>
      </c>
      <c r="V183" s="119">
        <f t="shared" si="184"/>
        <v>1532842355.9951952</v>
      </c>
      <c r="W183" s="119">
        <f t="shared" si="185"/>
        <v>1627384718.4462001</v>
      </c>
      <c r="X183" s="120">
        <f t="shared" si="186"/>
        <v>1727758246.9416833</v>
      </c>
      <c r="Y183" s="120">
        <f t="shared" si="187"/>
        <v>1627384718.4462001</v>
      </c>
      <c r="Z183" s="119">
        <f t="shared" si="188"/>
        <v>1727758246.9416833</v>
      </c>
      <c r="AA183" s="119">
        <f t="shared" si="189"/>
        <v>1834322595.0438871</v>
      </c>
      <c r="AB183" s="119"/>
      <c r="AC183" s="34" t="str">
        <f t="shared" si="190"/>
        <v>BERTAHAP</v>
      </c>
      <c r="AD183" s="121">
        <f t="shared" si="191"/>
        <v>0</v>
      </c>
      <c r="AE183" s="122">
        <v>2</v>
      </c>
      <c r="AF183" s="123"/>
      <c r="AG183" s="119" t="e">
        <f>IF(AF183&gt;#REF!,"LB","KR")</f>
        <v>#REF!</v>
      </c>
      <c r="AH183" s="123">
        <f t="shared" si="153"/>
        <v>1495908000</v>
      </c>
      <c r="AI183" s="123">
        <f t="shared" si="153"/>
        <v>1686127000</v>
      </c>
      <c r="AJ183" s="123">
        <f t="shared" si="153"/>
        <v>1790124000</v>
      </c>
      <c r="AK183" s="124">
        <f t="shared" ref="AK183:AN246" si="212">ROUNDUP((X183*(1+$J$5)),-3)</f>
        <v>1900535000</v>
      </c>
      <c r="AL183" s="124">
        <f t="shared" si="212"/>
        <v>1790124000</v>
      </c>
      <c r="AM183" s="123">
        <f t="shared" si="212"/>
        <v>1900535000</v>
      </c>
      <c r="AN183" s="123">
        <f t="shared" si="152"/>
        <v>2017755000</v>
      </c>
      <c r="AO183" s="54">
        <f t="shared" si="205"/>
        <v>1897532000</v>
      </c>
      <c r="AP183" s="44">
        <f t="shared" si="205"/>
        <v>2014568000</v>
      </c>
      <c r="AQ183" s="61">
        <f t="shared" si="192"/>
        <v>1707778800</v>
      </c>
      <c r="AR183" s="61">
        <f t="shared" si="193"/>
        <v>28462980</v>
      </c>
      <c r="AS183" s="125">
        <f t="shared" si="194"/>
        <v>35635031.25</v>
      </c>
      <c r="AT183" s="126">
        <f t="shared" si="195"/>
        <v>20145680</v>
      </c>
      <c r="AU183" s="5">
        <f t="shared" si="196"/>
        <v>28462980</v>
      </c>
      <c r="AV183" s="5">
        <f t="shared" si="197"/>
        <v>44753100</v>
      </c>
      <c r="AX183" s="1"/>
      <c r="AY183" s="1"/>
      <c r="BT183" s="56">
        <f t="shared" si="198"/>
        <v>-980243.39809999615</v>
      </c>
      <c r="BV183" s="128"/>
      <c r="BW183" s="148"/>
      <c r="BX183" s="129"/>
      <c r="BY183" s="130"/>
      <c r="BZ183" s="131"/>
      <c r="CA183" s="131"/>
      <c r="CB183" s="132"/>
      <c r="CC183" s="132"/>
      <c r="CD183" s="132"/>
      <c r="CE183" s="132"/>
      <c r="CF183" s="132"/>
      <c r="CG183" s="132"/>
      <c r="CT183" s="61">
        <f t="shared" si="199"/>
        <v>1813111200</v>
      </c>
      <c r="CU183" s="45">
        <f t="shared" si="200"/>
        <v>20145680</v>
      </c>
      <c r="CX183" s="56">
        <f t="shared" si="201"/>
        <v>1611111600</v>
      </c>
      <c r="CY183" s="45">
        <f t="shared" si="202"/>
        <v>26851860</v>
      </c>
      <c r="CZ183" s="51">
        <f t="shared" si="203"/>
        <v>44753100</v>
      </c>
    </row>
    <row r="184" spans="1:104" x14ac:dyDescent="0.2">
      <c r="A184" s="3">
        <f t="shared" si="204"/>
        <v>145</v>
      </c>
      <c r="B184" s="111">
        <v>4</v>
      </c>
      <c r="C184" s="112" t="s">
        <v>181</v>
      </c>
      <c r="D184" s="140">
        <v>12</v>
      </c>
      <c r="E184" s="114"/>
      <c r="F184" s="42" t="s">
        <v>49</v>
      </c>
      <c r="G184" s="115">
        <f t="shared" si="172"/>
        <v>67</v>
      </c>
      <c r="H184" s="115">
        <f t="shared" si="173"/>
        <v>57</v>
      </c>
      <c r="I184" s="116">
        <f t="shared" si="174"/>
        <v>26966806</v>
      </c>
      <c r="J184" s="116">
        <f t="shared" si="175"/>
        <v>2</v>
      </c>
      <c r="K184" s="117">
        <f t="shared" si="176"/>
        <v>0.93</v>
      </c>
      <c r="L184" s="155">
        <f t="shared" si="211"/>
        <v>1.03</v>
      </c>
      <c r="M184" s="119">
        <f t="shared" si="177"/>
        <v>21585964.617592327</v>
      </c>
      <c r="N184" s="119">
        <f t="shared" si="178"/>
        <v>24330831.047542781</v>
      </c>
      <c r="O184" s="119">
        <f t="shared" si="179"/>
        <v>25831503.467400003</v>
      </c>
      <c r="P184" s="119">
        <f t="shared" si="180"/>
        <v>27424734.078439418</v>
      </c>
      <c r="Q184" s="120">
        <f t="shared" si="181"/>
        <v>25831503.467400003</v>
      </c>
      <c r="R184" s="119">
        <f t="shared" si="181"/>
        <v>27424734.078439418</v>
      </c>
      <c r="S184" s="119">
        <f t="shared" si="182"/>
        <v>29116231.667363286</v>
      </c>
      <c r="T184" s="119"/>
      <c r="U184" s="119">
        <f t="shared" si="183"/>
        <v>1230399983.2027626</v>
      </c>
      <c r="V184" s="119">
        <f t="shared" si="184"/>
        <v>1386857369.7099385</v>
      </c>
      <c r="W184" s="119">
        <f t="shared" si="185"/>
        <v>1472395697.6418002</v>
      </c>
      <c r="X184" s="120">
        <f t="shared" si="186"/>
        <v>1563209842.4710469</v>
      </c>
      <c r="Y184" s="120">
        <f t="shared" si="187"/>
        <v>1472395697.6418002</v>
      </c>
      <c r="Z184" s="119">
        <f t="shared" si="188"/>
        <v>1563209842.4710469</v>
      </c>
      <c r="AA184" s="119">
        <f t="shared" si="189"/>
        <v>1659625205.0397072</v>
      </c>
      <c r="AB184" s="119"/>
      <c r="AC184" s="34" t="str">
        <f t="shared" si="190"/>
        <v>BERTAHAP</v>
      </c>
      <c r="AD184" s="121">
        <f t="shared" si="191"/>
        <v>0</v>
      </c>
      <c r="AE184" s="122">
        <v>2</v>
      </c>
      <c r="AF184" s="123"/>
      <c r="AG184" s="119" t="e">
        <f>IF(AF184&gt;#REF!,"LB","KR")</f>
        <v>#REF!</v>
      </c>
      <c r="AH184" s="123">
        <f t="shared" ref="AH184:AN247" si="213">ROUNDUP((U184*(1+$J$5)),-3)</f>
        <v>1353440000</v>
      </c>
      <c r="AI184" s="123">
        <f t="shared" si="213"/>
        <v>1525544000</v>
      </c>
      <c r="AJ184" s="123">
        <f t="shared" si="213"/>
        <v>1619636000</v>
      </c>
      <c r="AK184" s="124">
        <f t="shared" si="212"/>
        <v>1719531000</v>
      </c>
      <c r="AL184" s="124">
        <f t="shared" si="212"/>
        <v>1619636000</v>
      </c>
      <c r="AM184" s="123">
        <f t="shared" si="212"/>
        <v>1719531000</v>
      </c>
      <c r="AN184" s="123">
        <f t="shared" si="152"/>
        <v>1825588000</v>
      </c>
      <c r="AO184" s="54">
        <f t="shared" si="205"/>
        <v>1716815000</v>
      </c>
      <c r="AP184" s="44">
        <f t="shared" si="205"/>
        <v>1822703000</v>
      </c>
      <c r="AQ184" s="61">
        <f t="shared" si="192"/>
        <v>1545133500</v>
      </c>
      <c r="AR184" s="61">
        <f t="shared" si="193"/>
        <v>25752225</v>
      </c>
      <c r="AS184" s="125">
        <f t="shared" si="194"/>
        <v>32241206.25</v>
      </c>
      <c r="AT184" s="126">
        <f t="shared" si="195"/>
        <v>18227030</v>
      </c>
      <c r="AU184" s="5">
        <f t="shared" si="196"/>
        <v>25752225</v>
      </c>
      <c r="AV184" s="5">
        <f t="shared" si="197"/>
        <v>40490900</v>
      </c>
      <c r="AX184" s="1"/>
      <c r="AY184" s="1"/>
      <c r="BT184" s="56">
        <f t="shared" si="198"/>
        <v>-980243.39809999615</v>
      </c>
      <c r="BV184" s="128"/>
      <c r="BW184" s="129"/>
      <c r="BX184" s="129"/>
      <c r="BY184" s="130"/>
      <c r="BZ184" s="129"/>
      <c r="CA184" s="129"/>
      <c r="CB184" s="129"/>
      <c r="CC184" s="129"/>
      <c r="CD184" s="129"/>
      <c r="CE184" s="129"/>
      <c r="CF184" s="129"/>
      <c r="CG184" s="129"/>
      <c r="CT184" s="61">
        <f t="shared" si="199"/>
        <v>1640432700</v>
      </c>
      <c r="CU184" s="45">
        <f t="shared" si="200"/>
        <v>18227030</v>
      </c>
      <c r="CX184" s="56">
        <f t="shared" si="201"/>
        <v>1457672400</v>
      </c>
      <c r="CY184" s="45">
        <f t="shared" si="202"/>
        <v>24294540</v>
      </c>
      <c r="CZ184" s="51">
        <f t="shared" si="203"/>
        <v>40490900</v>
      </c>
    </row>
    <row r="185" spans="1:104" x14ac:dyDescent="0.2">
      <c r="A185" s="3">
        <f t="shared" si="204"/>
        <v>146</v>
      </c>
      <c r="B185" s="111">
        <v>5</v>
      </c>
      <c r="C185" s="112" t="s">
        <v>181</v>
      </c>
      <c r="D185" s="113">
        <v>16</v>
      </c>
      <c r="E185" s="114"/>
      <c r="F185" s="42" t="s">
        <v>51</v>
      </c>
      <c r="G185" s="115">
        <f t="shared" si="172"/>
        <v>71</v>
      </c>
      <c r="H185" s="115">
        <f t="shared" si="173"/>
        <v>63</v>
      </c>
      <c r="I185" s="116">
        <f t="shared" si="174"/>
        <v>26966806</v>
      </c>
      <c r="J185" s="116">
        <f t="shared" si="175"/>
        <v>2</v>
      </c>
      <c r="K185" s="117">
        <f t="shared" si="176"/>
        <v>0.93</v>
      </c>
      <c r="L185" s="155">
        <f t="shared" si="211"/>
        <v>1.03</v>
      </c>
      <c r="M185" s="119">
        <f t="shared" si="177"/>
        <v>21585964.617592327</v>
      </c>
      <c r="N185" s="119">
        <f t="shared" si="178"/>
        <v>24330831.047542781</v>
      </c>
      <c r="O185" s="119">
        <f t="shared" si="179"/>
        <v>25831503.467400003</v>
      </c>
      <c r="P185" s="119">
        <f t="shared" si="180"/>
        <v>27424734.078439418</v>
      </c>
      <c r="Q185" s="120">
        <f t="shared" si="181"/>
        <v>25831503.467400003</v>
      </c>
      <c r="R185" s="119">
        <f t="shared" si="181"/>
        <v>27424734.078439418</v>
      </c>
      <c r="S185" s="119">
        <f t="shared" si="182"/>
        <v>29116231.667363286</v>
      </c>
      <c r="T185" s="119"/>
      <c r="U185" s="119">
        <f t="shared" si="183"/>
        <v>1359915770.9083166</v>
      </c>
      <c r="V185" s="119">
        <f t="shared" si="184"/>
        <v>1532842355.9951952</v>
      </c>
      <c r="W185" s="119">
        <f t="shared" si="185"/>
        <v>1627384718.4462001</v>
      </c>
      <c r="X185" s="120">
        <f t="shared" si="186"/>
        <v>1727758246.9416833</v>
      </c>
      <c r="Y185" s="120">
        <f t="shared" si="187"/>
        <v>1627384718.4462001</v>
      </c>
      <c r="Z185" s="119">
        <f t="shared" si="188"/>
        <v>1727758246.9416833</v>
      </c>
      <c r="AA185" s="119">
        <f t="shared" si="189"/>
        <v>1834322595.0438871</v>
      </c>
      <c r="AB185" s="119"/>
      <c r="AC185" s="34" t="str">
        <f t="shared" si="190"/>
        <v>BERTAHAP</v>
      </c>
      <c r="AD185" s="121">
        <f t="shared" si="191"/>
        <v>0</v>
      </c>
      <c r="AE185" s="122">
        <v>2</v>
      </c>
      <c r="AF185" s="123"/>
      <c r="AG185" s="119" t="e">
        <f>IF(AF185&gt;#REF!,"LB","KR")</f>
        <v>#REF!</v>
      </c>
      <c r="AH185" s="123">
        <f t="shared" si="213"/>
        <v>1495908000</v>
      </c>
      <c r="AI185" s="123">
        <f t="shared" si="213"/>
        <v>1686127000</v>
      </c>
      <c r="AJ185" s="123">
        <f t="shared" si="213"/>
        <v>1790124000</v>
      </c>
      <c r="AK185" s="124">
        <f t="shared" si="212"/>
        <v>1900535000</v>
      </c>
      <c r="AL185" s="124">
        <f t="shared" si="212"/>
        <v>1790124000</v>
      </c>
      <c r="AM185" s="123">
        <f t="shared" si="212"/>
        <v>1900535000</v>
      </c>
      <c r="AN185" s="123">
        <f t="shared" si="152"/>
        <v>2017755000</v>
      </c>
      <c r="AO185" s="54">
        <f t="shared" si="205"/>
        <v>1897532000</v>
      </c>
      <c r="AP185" s="44">
        <f t="shared" si="205"/>
        <v>2014568000</v>
      </c>
      <c r="AQ185" s="61">
        <f t="shared" si="192"/>
        <v>1707778800</v>
      </c>
      <c r="AR185" s="61">
        <f t="shared" si="193"/>
        <v>28462980</v>
      </c>
      <c r="AS185" s="125">
        <f t="shared" si="194"/>
        <v>35635031.25</v>
      </c>
      <c r="AT185" s="126">
        <f t="shared" si="195"/>
        <v>20145680</v>
      </c>
      <c r="AU185" s="5">
        <f t="shared" si="196"/>
        <v>28462980</v>
      </c>
      <c r="AV185" s="5">
        <f t="shared" si="197"/>
        <v>44753100</v>
      </c>
      <c r="AX185" s="1"/>
      <c r="AY185" s="1"/>
      <c r="BT185" s="56">
        <f t="shared" si="198"/>
        <v>-980243.39809999615</v>
      </c>
      <c r="BV185" s="128"/>
      <c r="BW185" s="129"/>
      <c r="BX185" s="129"/>
      <c r="BY185" s="130"/>
      <c r="BZ185" s="129"/>
      <c r="CA185" s="129"/>
      <c r="CB185" s="129"/>
      <c r="CC185" s="129"/>
      <c r="CD185" s="129"/>
      <c r="CE185" s="129"/>
      <c r="CF185" s="129"/>
      <c r="CG185" s="129"/>
      <c r="CT185" s="61">
        <f t="shared" si="199"/>
        <v>1813111200</v>
      </c>
      <c r="CU185" s="45">
        <f t="shared" si="200"/>
        <v>20145680</v>
      </c>
      <c r="CX185" s="56">
        <f t="shared" si="201"/>
        <v>1611111600</v>
      </c>
      <c r="CY185" s="45">
        <f t="shared" si="202"/>
        <v>26851860</v>
      </c>
      <c r="CZ185" s="51">
        <f t="shared" si="203"/>
        <v>44753100</v>
      </c>
    </row>
    <row r="186" spans="1:104" x14ac:dyDescent="0.2">
      <c r="A186" s="3">
        <f t="shared" si="204"/>
        <v>147</v>
      </c>
      <c r="B186" s="111">
        <v>6</v>
      </c>
      <c r="C186" s="112" t="s">
        <v>181</v>
      </c>
      <c r="D186" s="140">
        <v>18</v>
      </c>
      <c r="E186" s="114"/>
      <c r="F186" s="42" t="s">
        <v>53</v>
      </c>
      <c r="G186" s="115">
        <f t="shared" si="172"/>
        <v>97</v>
      </c>
      <c r="H186" s="115">
        <f t="shared" si="173"/>
        <v>85</v>
      </c>
      <c r="I186" s="116">
        <f t="shared" si="174"/>
        <v>26966806</v>
      </c>
      <c r="J186" s="116">
        <f t="shared" si="175"/>
        <v>2</v>
      </c>
      <c r="K186" s="117">
        <f t="shared" si="176"/>
        <v>0.93</v>
      </c>
      <c r="L186" s="155">
        <f t="shared" si="211"/>
        <v>1.03</v>
      </c>
      <c r="M186" s="119">
        <f t="shared" si="177"/>
        <v>21585964.617592327</v>
      </c>
      <c r="N186" s="119">
        <f t="shared" si="178"/>
        <v>24330831.047542781</v>
      </c>
      <c r="O186" s="119">
        <f t="shared" si="179"/>
        <v>25831503.467400003</v>
      </c>
      <c r="P186" s="119">
        <f t="shared" si="180"/>
        <v>27424734.078439418</v>
      </c>
      <c r="Q186" s="120">
        <f t="shared" si="181"/>
        <v>25831503.467400003</v>
      </c>
      <c r="R186" s="119">
        <f t="shared" si="181"/>
        <v>27424734.078439418</v>
      </c>
      <c r="S186" s="119">
        <f t="shared" si="182"/>
        <v>29116231.667363286</v>
      </c>
      <c r="T186" s="119"/>
      <c r="U186" s="119">
        <f t="shared" si="183"/>
        <v>1834806992.4953477</v>
      </c>
      <c r="V186" s="119">
        <f t="shared" si="184"/>
        <v>2068120639.0411363</v>
      </c>
      <c r="W186" s="119">
        <f t="shared" si="185"/>
        <v>2195677794.7290001</v>
      </c>
      <c r="X186" s="120">
        <f t="shared" si="186"/>
        <v>2331102396.6673508</v>
      </c>
      <c r="Y186" s="120">
        <f t="shared" si="187"/>
        <v>2195677794.7290001</v>
      </c>
      <c r="Z186" s="119">
        <f t="shared" si="188"/>
        <v>2331102396.6673508</v>
      </c>
      <c r="AA186" s="119">
        <f t="shared" si="189"/>
        <v>2474879691.7258792</v>
      </c>
      <c r="AB186" s="119"/>
      <c r="AC186" s="34" t="str">
        <f t="shared" si="190"/>
        <v>BERTAHAP</v>
      </c>
      <c r="AD186" s="121">
        <f t="shared" si="191"/>
        <v>0</v>
      </c>
      <c r="AE186" s="122">
        <v>2</v>
      </c>
      <c r="AF186" s="123"/>
      <c r="AG186" s="119" t="e">
        <f>IF(AF186&gt;#REF!,"LB","KR")</f>
        <v>#REF!</v>
      </c>
      <c r="AH186" s="123">
        <f t="shared" si="213"/>
        <v>2018288000</v>
      </c>
      <c r="AI186" s="123">
        <f t="shared" si="213"/>
        <v>2274933000</v>
      </c>
      <c r="AJ186" s="123">
        <f t="shared" si="213"/>
        <v>2415246000</v>
      </c>
      <c r="AK186" s="124">
        <f t="shared" si="212"/>
        <v>2564213000</v>
      </c>
      <c r="AL186" s="124">
        <f t="shared" si="212"/>
        <v>2415246000</v>
      </c>
      <c r="AM186" s="123">
        <f t="shared" si="212"/>
        <v>2564213000</v>
      </c>
      <c r="AN186" s="123">
        <f t="shared" si="152"/>
        <v>2722368000</v>
      </c>
      <c r="AO186" s="54">
        <f t="shared" si="205"/>
        <v>2560161000</v>
      </c>
      <c r="AP186" s="44">
        <f t="shared" si="205"/>
        <v>2718066000</v>
      </c>
      <c r="AQ186" s="61">
        <f t="shared" si="192"/>
        <v>2304144900</v>
      </c>
      <c r="AR186" s="61">
        <f t="shared" si="193"/>
        <v>38402415</v>
      </c>
      <c r="AS186" s="125">
        <f t="shared" si="194"/>
        <v>48078993.75</v>
      </c>
      <c r="AT186" s="126">
        <f t="shared" si="195"/>
        <v>27180660</v>
      </c>
      <c r="AU186" s="5">
        <f t="shared" si="196"/>
        <v>38402415</v>
      </c>
      <c r="AV186" s="5">
        <f t="shared" si="197"/>
        <v>60381150</v>
      </c>
      <c r="AX186" s="1"/>
      <c r="AY186" s="1"/>
      <c r="BT186" s="56">
        <f t="shared" si="198"/>
        <v>-980243.39809999615</v>
      </c>
      <c r="BV186" s="128"/>
      <c r="BW186" s="129"/>
      <c r="BX186" s="129"/>
      <c r="BY186" s="130"/>
      <c r="BZ186" s="129"/>
      <c r="CA186" s="129"/>
      <c r="CB186" s="129"/>
      <c r="CC186" s="129"/>
      <c r="CD186" s="129"/>
      <c r="CE186" s="129"/>
      <c r="CF186" s="129"/>
      <c r="CG186" s="129"/>
      <c r="CT186" s="61">
        <f t="shared" si="199"/>
        <v>2446259400</v>
      </c>
      <c r="CU186" s="45">
        <f t="shared" si="200"/>
        <v>27180660</v>
      </c>
      <c r="CX186" s="56">
        <f t="shared" si="201"/>
        <v>2173721400</v>
      </c>
      <c r="CY186" s="45">
        <f t="shared" si="202"/>
        <v>36228690</v>
      </c>
      <c r="CZ186" s="51">
        <f t="shared" si="203"/>
        <v>60381150</v>
      </c>
    </row>
    <row r="187" spans="1:104" x14ac:dyDescent="0.2">
      <c r="A187" s="3">
        <f t="shared" si="204"/>
        <v>148</v>
      </c>
      <c r="B187" s="111">
        <v>7</v>
      </c>
      <c r="C187" s="112" t="s">
        <v>181</v>
      </c>
      <c r="D187" s="140">
        <v>20</v>
      </c>
      <c r="E187" s="114"/>
      <c r="F187" s="42" t="s">
        <v>69</v>
      </c>
      <c r="G187" s="115">
        <f t="shared" si="172"/>
        <v>60</v>
      </c>
      <c r="H187" s="115">
        <f t="shared" si="173"/>
        <v>51</v>
      </c>
      <c r="I187" s="116">
        <f t="shared" si="174"/>
        <v>26966806</v>
      </c>
      <c r="J187" s="116">
        <f t="shared" si="175"/>
        <v>2</v>
      </c>
      <c r="K187" s="117">
        <f t="shared" si="176"/>
        <v>0.93</v>
      </c>
      <c r="L187" s="155">
        <f t="shared" si="211"/>
        <v>1.03</v>
      </c>
      <c r="M187" s="119">
        <f t="shared" si="177"/>
        <v>21585964.617592327</v>
      </c>
      <c r="N187" s="119">
        <f t="shared" si="178"/>
        <v>24330831.047542781</v>
      </c>
      <c r="O187" s="119">
        <f t="shared" si="179"/>
        <v>25831503.467400003</v>
      </c>
      <c r="P187" s="119">
        <f t="shared" si="180"/>
        <v>27424734.078439418</v>
      </c>
      <c r="Q187" s="120">
        <f t="shared" si="181"/>
        <v>25831503.467400003</v>
      </c>
      <c r="R187" s="119">
        <f t="shared" si="181"/>
        <v>27424734.078439418</v>
      </c>
      <c r="S187" s="119">
        <f t="shared" si="182"/>
        <v>29116231.667363286</v>
      </c>
      <c r="T187" s="119"/>
      <c r="U187" s="119">
        <f t="shared" si="183"/>
        <v>1100884195.4972086</v>
      </c>
      <c r="V187" s="119">
        <f t="shared" si="184"/>
        <v>1240872383.4246819</v>
      </c>
      <c r="W187" s="119">
        <f t="shared" si="185"/>
        <v>1317406676.8374002</v>
      </c>
      <c r="X187" s="120">
        <f t="shared" si="186"/>
        <v>1398661438.0004103</v>
      </c>
      <c r="Y187" s="120">
        <f t="shared" si="187"/>
        <v>1317406676.8374002</v>
      </c>
      <c r="Z187" s="119">
        <f t="shared" si="188"/>
        <v>1398661438.0004103</v>
      </c>
      <c r="AA187" s="119">
        <f t="shared" si="189"/>
        <v>1484927815.0355277</v>
      </c>
      <c r="AB187" s="119"/>
      <c r="AC187" s="34" t="str">
        <f t="shared" si="190"/>
        <v>BERTAHAP</v>
      </c>
      <c r="AD187" s="121">
        <f t="shared" si="191"/>
        <v>0</v>
      </c>
      <c r="AE187" s="122">
        <v>2</v>
      </c>
      <c r="AF187" s="123"/>
      <c r="AG187" s="119" t="e">
        <f>IF(AF187&gt;#REF!,"LB","KR")</f>
        <v>#REF!</v>
      </c>
      <c r="AH187" s="123">
        <f t="shared" si="213"/>
        <v>1210973000</v>
      </c>
      <c r="AI187" s="123">
        <f t="shared" si="213"/>
        <v>1364960000</v>
      </c>
      <c r="AJ187" s="123">
        <f t="shared" si="213"/>
        <v>1449148000</v>
      </c>
      <c r="AK187" s="124">
        <f t="shared" si="212"/>
        <v>1538528000</v>
      </c>
      <c r="AL187" s="124">
        <f t="shared" si="212"/>
        <v>1449148000</v>
      </c>
      <c r="AM187" s="123">
        <f t="shared" si="212"/>
        <v>1538528000</v>
      </c>
      <c r="AN187" s="123">
        <f t="shared" si="152"/>
        <v>1633421000</v>
      </c>
      <c r="AO187" s="54">
        <f t="shared" si="205"/>
        <v>1536097000</v>
      </c>
      <c r="AP187" s="44">
        <f t="shared" si="205"/>
        <v>1630840000</v>
      </c>
      <c r="AQ187" s="61">
        <f t="shared" si="192"/>
        <v>1382487300</v>
      </c>
      <c r="AR187" s="61">
        <f t="shared" si="193"/>
        <v>23041455</v>
      </c>
      <c r="AS187" s="125">
        <f t="shared" si="194"/>
        <v>28847400</v>
      </c>
      <c r="AT187" s="126">
        <f t="shared" si="195"/>
        <v>16308400</v>
      </c>
      <c r="AU187" s="5">
        <f t="shared" si="196"/>
        <v>23041455</v>
      </c>
      <c r="AV187" s="5">
        <f t="shared" si="197"/>
        <v>36228700</v>
      </c>
      <c r="AX187" s="1"/>
      <c r="AY187" s="1"/>
      <c r="BT187" s="56">
        <f t="shared" si="198"/>
        <v>-980243.39809999615</v>
      </c>
      <c r="CT187" s="61">
        <f t="shared" si="199"/>
        <v>1467756000</v>
      </c>
      <c r="CU187" s="45">
        <f t="shared" si="200"/>
        <v>16308400</v>
      </c>
      <c r="CX187" s="56">
        <f t="shared" si="201"/>
        <v>1304233200</v>
      </c>
      <c r="CY187" s="45">
        <f t="shared" si="202"/>
        <v>21737220</v>
      </c>
      <c r="CZ187" s="51">
        <f t="shared" si="203"/>
        <v>36228700</v>
      </c>
    </row>
    <row r="188" spans="1:104" x14ac:dyDescent="0.2">
      <c r="A188" s="3">
        <f t="shared" si="204"/>
        <v>149</v>
      </c>
      <c r="B188" s="111">
        <v>8</v>
      </c>
      <c r="C188" s="112" t="s">
        <v>181</v>
      </c>
      <c r="D188" s="140">
        <v>22</v>
      </c>
      <c r="E188" s="114"/>
      <c r="F188" s="42" t="s">
        <v>88</v>
      </c>
      <c r="G188" s="115">
        <f t="shared" si="172"/>
        <v>81</v>
      </c>
      <c r="H188" s="115">
        <f t="shared" si="173"/>
        <v>70</v>
      </c>
      <c r="I188" s="116">
        <f t="shared" si="174"/>
        <v>26966806</v>
      </c>
      <c r="J188" s="116">
        <f t="shared" si="175"/>
        <v>4</v>
      </c>
      <c r="K188" s="117">
        <f t="shared" si="176"/>
        <v>0.97</v>
      </c>
      <c r="L188" s="155">
        <f t="shared" si="211"/>
        <v>1.03</v>
      </c>
      <c r="M188" s="119">
        <f t="shared" si="177"/>
        <v>22514393.20329522</v>
      </c>
      <c r="N188" s="119">
        <f t="shared" si="178"/>
        <v>25377318.40442634</v>
      </c>
      <c r="O188" s="119">
        <f t="shared" si="179"/>
        <v>26942535.874600001</v>
      </c>
      <c r="P188" s="119">
        <f t="shared" si="180"/>
        <v>28604292.533426058</v>
      </c>
      <c r="Q188" s="120">
        <f t="shared" si="181"/>
        <v>26942535.874600001</v>
      </c>
      <c r="R188" s="119">
        <f t="shared" si="181"/>
        <v>28604292.533426058</v>
      </c>
      <c r="S188" s="119">
        <f t="shared" si="182"/>
        <v>30368542.706819769</v>
      </c>
      <c r="T188" s="119"/>
      <c r="U188" s="119">
        <f t="shared" si="183"/>
        <v>1576007524.2306654</v>
      </c>
      <c r="V188" s="119">
        <f t="shared" si="184"/>
        <v>1776412288.3098438</v>
      </c>
      <c r="W188" s="119">
        <f t="shared" si="185"/>
        <v>1885977511.2220001</v>
      </c>
      <c r="X188" s="120">
        <f t="shared" si="186"/>
        <v>2002300477.339824</v>
      </c>
      <c r="Y188" s="120">
        <f t="shared" si="187"/>
        <v>1885977511.2220001</v>
      </c>
      <c r="Z188" s="119">
        <f t="shared" si="188"/>
        <v>2002300477.339824</v>
      </c>
      <c r="AA188" s="119">
        <f t="shared" si="189"/>
        <v>2125797989.4773839</v>
      </c>
      <c r="AB188" s="119"/>
      <c r="AC188" s="34" t="str">
        <f t="shared" si="190"/>
        <v>BERTAHAP</v>
      </c>
      <c r="AD188" s="121">
        <f t="shared" si="191"/>
        <v>0</v>
      </c>
      <c r="AE188" s="122">
        <v>2</v>
      </c>
      <c r="AF188" s="123"/>
      <c r="AG188" s="119" t="e">
        <f>IF(AF188&gt;#REF!,"LB","KR")</f>
        <v>#REF!</v>
      </c>
      <c r="AH188" s="123">
        <f t="shared" si="213"/>
        <v>1733609000</v>
      </c>
      <c r="AI188" s="123">
        <f t="shared" si="213"/>
        <v>1954054000</v>
      </c>
      <c r="AJ188" s="123">
        <f t="shared" si="213"/>
        <v>2074576000</v>
      </c>
      <c r="AK188" s="124">
        <f t="shared" si="212"/>
        <v>2202531000</v>
      </c>
      <c r="AL188" s="124">
        <f t="shared" si="212"/>
        <v>2074576000</v>
      </c>
      <c r="AM188" s="123">
        <f t="shared" si="212"/>
        <v>2202531000</v>
      </c>
      <c r="AN188" s="123">
        <f t="shared" si="152"/>
        <v>2338378000</v>
      </c>
      <c r="AO188" s="54">
        <f t="shared" si="205"/>
        <v>2199051000</v>
      </c>
      <c r="AP188" s="44">
        <f t="shared" si="205"/>
        <v>2334683000</v>
      </c>
      <c r="AQ188" s="61">
        <f t="shared" si="192"/>
        <v>1979145900</v>
      </c>
      <c r="AR188" s="61">
        <f t="shared" si="193"/>
        <v>32985765</v>
      </c>
      <c r="AS188" s="125">
        <f t="shared" si="194"/>
        <v>41297456.25</v>
      </c>
      <c r="AT188" s="126">
        <f t="shared" si="195"/>
        <v>23346830</v>
      </c>
      <c r="AU188" s="5">
        <f t="shared" si="196"/>
        <v>32985765</v>
      </c>
      <c r="AV188" s="5">
        <f t="shared" si="197"/>
        <v>51864400</v>
      </c>
      <c r="AX188" s="1"/>
      <c r="AY188" s="1"/>
      <c r="BT188" s="56">
        <f t="shared" si="198"/>
        <v>130789.00910000131</v>
      </c>
      <c r="CT188" s="61">
        <f t="shared" si="199"/>
        <v>2101214700</v>
      </c>
      <c r="CU188" s="45">
        <f t="shared" si="200"/>
        <v>23346830</v>
      </c>
      <c r="CX188" s="56">
        <f t="shared" si="201"/>
        <v>1867118400</v>
      </c>
      <c r="CY188" s="45">
        <f t="shared" si="202"/>
        <v>31118640</v>
      </c>
      <c r="CZ188" s="51">
        <f t="shared" si="203"/>
        <v>51864400</v>
      </c>
    </row>
    <row r="189" spans="1:104" x14ac:dyDescent="0.2">
      <c r="A189" s="3">
        <f t="shared" si="204"/>
        <v>150</v>
      </c>
      <c r="B189" s="111">
        <v>1</v>
      </c>
      <c r="C189" s="112" t="s">
        <v>182</v>
      </c>
      <c r="D189" s="113" t="s">
        <v>34</v>
      </c>
      <c r="E189" s="114"/>
      <c r="F189" s="42" t="s">
        <v>41</v>
      </c>
      <c r="G189" s="115">
        <f t="shared" si="172"/>
        <v>78</v>
      </c>
      <c r="H189" s="115">
        <f t="shared" si="173"/>
        <v>66</v>
      </c>
      <c r="I189" s="116">
        <f t="shared" si="174"/>
        <v>26966806</v>
      </c>
      <c r="J189" s="116">
        <f t="shared" si="175"/>
        <v>2</v>
      </c>
      <c r="K189" s="117">
        <f t="shared" si="176"/>
        <v>0.93</v>
      </c>
      <c r="L189" s="118">
        <f t="shared" ref="L189:L196" si="214">SUMIF($AN$4:$AN$22,D189,$AW$4:$AW$22)</f>
        <v>1.02</v>
      </c>
      <c r="M189" s="119">
        <f t="shared" si="177"/>
        <v>21376392.145576868</v>
      </c>
      <c r="N189" s="119">
        <f t="shared" si="178"/>
        <v>24094609.386887025</v>
      </c>
      <c r="O189" s="119">
        <f t="shared" si="179"/>
        <v>25580712.171600003</v>
      </c>
      <c r="P189" s="119">
        <f t="shared" si="180"/>
        <v>27158474.52427981</v>
      </c>
      <c r="Q189" s="120">
        <f t="shared" si="181"/>
        <v>25580712.171600003</v>
      </c>
      <c r="R189" s="119">
        <f t="shared" si="181"/>
        <v>27158474.52427981</v>
      </c>
      <c r="S189" s="119">
        <f t="shared" si="182"/>
        <v>28833549.806515098</v>
      </c>
      <c r="T189" s="119"/>
      <c r="U189" s="119">
        <f t="shared" si="183"/>
        <v>1410841881.6080732</v>
      </c>
      <c r="V189" s="119">
        <f t="shared" si="184"/>
        <v>1590244219.5345438</v>
      </c>
      <c r="W189" s="119">
        <f t="shared" si="185"/>
        <v>1688327003.3256001</v>
      </c>
      <c r="X189" s="120">
        <f t="shared" si="186"/>
        <v>1792459318.6024675</v>
      </c>
      <c r="Y189" s="120">
        <f t="shared" si="187"/>
        <v>1688327003.3256001</v>
      </c>
      <c r="Z189" s="119">
        <f t="shared" si="188"/>
        <v>1792459318.6024675</v>
      </c>
      <c r="AA189" s="119">
        <f t="shared" si="189"/>
        <v>1903014287.2299964</v>
      </c>
      <c r="AB189" s="119"/>
      <c r="AC189" s="34" t="str">
        <f t="shared" si="190"/>
        <v>BERTAHAP</v>
      </c>
      <c r="AD189" s="121">
        <f t="shared" si="191"/>
        <v>0</v>
      </c>
      <c r="AE189" s="122">
        <v>2</v>
      </c>
      <c r="AF189" s="123"/>
      <c r="AG189" s="119" t="e">
        <f>IF(AF189&gt;#REF!,"LB","KR")</f>
        <v>#REF!</v>
      </c>
      <c r="AH189" s="123">
        <f t="shared" si="213"/>
        <v>1551927000</v>
      </c>
      <c r="AI189" s="123">
        <f t="shared" si="213"/>
        <v>1749269000</v>
      </c>
      <c r="AJ189" s="123">
        <f t="shared" si="213"/>
        <v>1857160000</v>
      </c>
      <c r="AK189" s="124">
        <f t="shared" si="212"/>
        <v>1971706000</v>
      </c>
      <c r="AL189" s="124">
        <f t="shared" si="212"/>
        <v>1857160000</v>
      </c>
      <c r="AM189" s="123">
        <f t="shared" si="212"/>
        <v>1971706000</v>
      </c>
      <c r="AN189" s="123">
        <f t="shared" si="152"/>
        <v>2093316000</v>
      </c>
      <c r="AO189" s="54">
        <f t="shared" si="205"/>
        <v>1968590000</v>
      </c>
      <c r="AP189" s="44">
        <f t="shared" si="205"/>
        <v>2090009000</v>
      </c>
      <c r="AQ189" s="61">
        <f t="shared" si="192"/>
        <v>1771731000</v>
      </c>
      <c r="AR189" s="61">
        <f t="shared" si="193"/>
        <v>29528850</v>
      </c>
      <c r="AS189" s="125">
        <f t="shared" si="194"/>
        <v>36969487.5</v>
      </c>
      <c r="AT189" s="126">
        <f t="shared" si="195"/>
        <v>20900090</v>
      </c>
      <c r="AU189" s="5">
        <f t="shared" si="196"/>
        <v>29528850</v>
      </c>
      <c r="AV189" s="5">
        <f t="shared" si="197"/>
        <v>46429000</v>
      </c>
      <c r="AX189" s="1"/>
      <c r="AY189" s="1"/>
      <c r="BT189" s="56">
        <f t="shared" si="198"/>
        <v>-1231034.6938999966</v>
      </c>
      <c r="CT189" s="61">
        <f t="shared" si="199"/>
        <v>1881008100</v>
      </c>
      <c r="CU189" s="45">
        <f t="shared" si="200"/>
        <v>20900090</v>
      </c>
      <c r="CX189" s="56">
        <f t="shared" si="201"/>
        <v>1671444000</v>
      </c>
      <c r="CY189" s="45">
        <f t="shared" si="202"/>
        <v>27857400</v>
      </c>
      <c r="CZ189" s="51">
        <f t="shared" si="203"/>
        <v>46429000</v>
      </c>
    </row>
    <row r="190" spans="1:104" x14ac:dyDescent="0.2">
      <c r="A190" s="3">
        <f t="shared" si="204"/>
        <v>151</v>
      </c>
      <c r="B190" s="111">
        <v>2</v>
      </c>
      <c r="C190" s="112" t="s">
        <v>182</v>
      </c>
      <c r="D190" s="113" t="s">
        <v>40</v>
      </c>
      <c r="E190" s="114"/>
      <c r="F190" s="42" t="s">
        <v>44</v>
      </c>
      <c r="G190" s="115">
        <f t="shared" si="172"/>
        <v>60</v>
      </c>
      <c r="H190" s="115">
        <f t="shared" si="173"/>
        <v>52</v>
      </c>
      <c r="I190" s="116">
        <f t="shared" si="174"/>
        <v>26966806</v>
      </c>
      <c r="J190" s="116">
        <f t="shared" si="175"/>
        <v>2</v>
      </c>
      <c r="K190" s="117">
        <f t="shared" si="176"/>
        <v>0.93</v>
      </c>
      <c r="L190" s="118">
        <f t="shared" si="214"/>
        <v>1.02</v>
      </c>
      <c r="M190" s="119">
        <f t="shared" si="177"/>
        <v>21376392.145576868</v>
      </c>
      <c r="N190" s="119">
        <f t="shared" si="178"/>
        <v>24094609.386887025</v>
      </c>
      <c r="O190" s="119">
        <f t="shared" si="179"/>
        <v>25580712.171600003</v>
      </c>
      <c r="P190" s="119">
        <f t="shared" si="180"/>
        <v>27158474.52427981</v>
      </c>
      <c r="Q190" s="120">
        <f t="shared" si="181"/>
        <v>25580712.171600003</v>
      </c>
      <c r="R190" s="119">
        <f t="shared" si="181"/>
        <v>27158474.52427981</v>
      </c>
      <c r="S190" s="119">
        <f t="shared" si="182"/>
        <v>28833549.806515098</v>
      </c>
      <c r="T190" s="119"/>
      <c r="U190" s="119">
        <f t="shared" si="183"/>
        <v>1111572391.5699971</v>
      </c>
      <c r="V190" s="119">
        <f t="shared" si="184"/>
        <v>1252919688.1181252</v>
      </c>
      <c r="W190" s="119">
        <f t="shared" si="185"/>
        <v>1330197032.9232001</v>
      </c>
      <c r="X190" s="120">
        <f t="shared" si="186"/>
        <v>1412240675.2625501</v>
      </c>
      <c r="Y190" s="120">
        <f t="shared" si="187"/>
        <v>1330197032.9232001</v>
      </c>
      <c r="Z190" s="119">
        <f t="shared" si="188"/>
        <v>1412240675.2625501</v>
      </c>
      <c r="AA190" s="119">
        <f t="shared" si="189"/>
        <v>1499344589.9387851</v>
      </c>
      <c r="AB190" s="119"/>
      <c r="AC190" s="34" t="str">
        <f t="shared" si="190"/>
        <v>BERTAHAP</v>
      </c>
      <c r="AD190" s="121">
        <f t="shared" si="191"/>
        <v>0</v>
      </c>
      <c r="AE190" s="122">
        <v>2</v>
      </c>
      <c r="AF190" s="123"/>
      <c r="AG190" s="119" t="e">
        <f>IF(AF190&gt;#REF!,"LB","KR")</f>
        <v>#REF!</v>
      </c>
      <c r="AH190" s="123">
        <f t="shared" si="213"/>
        <v>1222730000</v>
      </c>
      <c r="AI190" s="123">
        <f t="shared" si="213"/>
        <v>1378212000</v>
      </c>
      <c r="AJ190" s="123">
        <f t="shared" si="213"/>
        <v>1463217000</v>
      </c>
      <c r="AK190" s="124">
        <f t="shared" si="212"/>
        <v>1553465000</v>
      </c>
      <c r="AL190" s="124">
        <f t="shared" si="212"/>
        <v>1463217000</v>
      </c>
      <c r="AM190" s="123">
        <f t="shared" si="212"/>
        <v>1553465000</v>
      </c>
      <c r="AN190" s="123">
        <f t="shared" si="152"/>
        <v>1649280000</v>
      </c>
      <c r="AO190" s="54">
        <f t="shared" si="205"/>
        <v>1551011000</v>
      </c>
      <c r="AP190" s="44">
        <f t="shared" si="205"/>
        <v>1646673000</v>
      </c>
      <c r="AQ190" s="61">
        <f t="shared" si="192"/>
        <v>1395909900</v>
      </c>
      <c r="AR190" s="61">
        <f t="shared" si="193"/>
        <v>23265165</v>
      </c>
      <c r="AS190" s="125">
        <f t="shared" si="194"/>
        <v>29127468.75</v>
      </c>
      <c r="AT190" s="126">
        <f t="shared" si="195"/>
        <v>16466730</v>
      </c>
      <c r="AU190" s="5">
        <f t="shared" si="196"/>
        <v>23265165</v>
      </c>
      <c r="AV190" s="5">
        <f t="shared" si="197"/>
        <v>36580425</v>
      </c>
      <c r="AX190" s="1"/>
      <c r="AY190" s="1"/>
      <c r="BT190" s="56">
        <f t="shared" si="198"/>
        <v>-1231034.6938999966</v>
      </c>
      <c r="CT190" s="61">
        <f t="shared" si="199"/>
        <v>1482005700</v>
      </c>
      <c r="CU190" s="45">
        <f t="shared" si="200"/>
        <v>16466730</v>
      </c>
      <c r="CX190" s="56">
        <f t="shared" si="201"/>
        <v>1316895300</v>
      </c>
      <c r="CY190" s="45">
        <f t="shared" si="202"/>
        <v>21948255</v>
      </c>
      <c r="CZ190" s="51">
        <f t="shared" si="203"/>
        <v>36580425</v>
      </c>
    </row>
    <row r="191" spans="1:104" x14ac:dyDescent="0.2">
      <c r="A191" s="3">
        <f t="shared" si="204"/>
        <v>152</v>
      </c>
      <c r="B191" s="111">
        <v>3</v>
      </c>
      <c r="C191" s="112" t="s">
        <v>182</v>
      </c>
      <c r="D191" s="113">
        <v>10</v>
      </c>
      <c r="E191" s="114"/>
      <c r="F191" s="42" t="s">
        <v>47</v>
      </c>
      <c r="G191" s="115">
        <f t="shared" si="172"/>
        <v>74</v>
      </c>
      <c r="H191" s="115">
        <f t="shared" si="173"/>
        <v>63</v>
      </c>
      <c r="I191" s="116">
        <f t="shared" si="174"/>
        <v>26966806</v>
      </c>
      <c r="J191" s="116">
        <f t="shared" si="175"/>
        <v>2</v>
      </c>
      <c r="K191" s="117">
        <f t="shared" si="176"/>
        <v>0.93</v>
      </c>
      <c r="L191" s="118">
        <f t="shared" si="214"/>
        <v>1.02</v>
      </c>
      <c r="M191" s="119">
        <f t="shared" si="177"/>
        <v>21376392.145576868</v>
      </c>
      <c r="N191" s="119">
        <f t="shared" si="178"/>
        <v>24094609.386887025</v>
      </c>
      <c r="O191" s="119">
        <f t="shared" si="179"/>
        <v>25580712.171600003</v>
      </c>
      <c r="P191" s="119">
        <f t="shared" si="180"/>
        <v>27158474.52427981</v>
      </c>
      <c r="Q191" s="120">
        <f t="shared" si="181"/>
        <v>25580712.171600003</v>
      </c>
      <c r="R191" s="119">
        <f t="shared" si="181"/>
        <v>27158474.52427981</v>
      </c>
      <c r="S191" s="119">
        <f t="shared" si="182"/>
        <v>28833549.806515098</v>
      </c>
      <c r="T191" s="119"/>
      <c r="U191" s="119">
        <f t="shared" si="183"/>
        <v>1346712705.1713426</v>
      </c>
      <c r="V191" s="119">
        <f t="shared" si="184"/>
        <v>1517960391.3738825</v>
      </c>
      <c r="W191" s="119">
        <f t="shared" si="185"/>
        <v>1611584866.8108001</v>
      </c>
      <c r="X191" s="120">
        <f t="shared" si="186"/>
        <v>1710983895.029628</v>
      </c>
      <c r="Y191" s="120">
        <f t="shared" si="187"/>
        <v>1611584866.8108001</v>
      </c>
      <c r="Z191" s="119">
        <f t="shared" si="188"/>
        <v>1710983895.029628</v>
      </c>
      <c r="AA191" s="119">
        <f t="shared" si="189"/>
        <v>1816513637.810451</v>
      </c>
      <c r="AB191" s="119"/>
      <c r="AC191" s="34" t="str">
        <f t="shared" si="190"/>
        <v>BERTAHAP</v>
      </c>
      <c r="AD191" s="121">
        <f t="shared" si="191"/>
        <v>0</v>
      </c>
      <c r="AE191" s="122">
        <v>2</v>
      </c>
      <c r="AF191" s="123"/>
      <c r="AG191" s="119" t="e">
        <f>IF(AF191&gt;#REF!,"LB","KR")</f>
        <v>#REF!</v>
      </c>
      <c r="AH191" s="123">
        <f t="shared" si="213"/>
        <v>1481384000</v>
      </c>
      <c r="AI191" s="123">
        <f t="shared" si="213"/>
        <v>1669757000</v>
      </c>
      <c r="AJ191" s="123">
        <f t="shared" si="213"/>
        <v>1772744000</v>
      </c>
      <c r="AK191" s="124">
        <f t="shared" si="212"/>
        <v>1882083000</v>
      </c>
      <c r="AL191" s="124">
        <f t="shared" si="212"/>
        <v>1772744000</v>
      </c>
      <c r="AM191" s="123">
        <f t="shared" si="212"/>
        <v>1882083000</v>
      </c>
      <c r="AN191" s="123">
        <f t="shared" si="152"/>
        <v>1998166000</v>
      </c>
      <c r="AO191" s="54">
        <f t="shared" si="205"/>
        <v>1879109000</v>
      </c>
      <c r="AP191" s="44">
        <f t="shared" si="205"/>
        <v>1995008000</v>
      </c>
      <c r="AQ191" s="61">
        <f t="shared" si="192"/>
        <v>1691198100</v>
      </c>
      <c r="AR191" s="61">
        <f t="shared" si="193"/>
        <v>28186635</v>
      </c>
      <c r="AS191" s="125">
        <f t="shared" si="194"/>
        <v>35289056.25</v>
      </c>
      <c r="AT191" s="126">
        <f t="shared" si="195"/>
        <v>19950080</v>
      </c>
      <c r="AU191" s="5">
        <f t="shared" si="196"/>
        <v>28186635</v>
      </c>
      <c r="AV191" s="5">
        <f t="shared" si="197"/>
        <v>44318600</v>
      </c>
      <c r="AX191" s="1"/>
      <c r="AY191" s="1"/>
      <c r="BT191" s="56">
        <f t="shared" si="198"/>
        <v>-1231034.6938999966</v>
      </c>
      <c r="CT191" s="61">
        <f t="shared" si="199"/>
        <v>1795507200</v>
      </c>
      <c r="CU191" s="45">
        <f t="shared" si="200"/>
        <v>19950080</v>
      </c>
      <c r="CX191" s="56">
        <f t="shared" si="201"/>
        <v>1595469600</v>
      </c>
      <c r="CY191" s="45">
        <f t="shared" si="202"/>
        <v>26591160</v>
      </c>
      <c r="CZ191" s="51">
        <f t="shared" si="203"/>
        <v>44318600</v>
      </c>
    </row>
    <row r="192" spans="1:104" x14ac:dyDescent="0.2">
      <c r="A192" s="3">
        <f t="shared" si="204"/>
        <v>153</v>
      </c>
      <c r="B192" s="111">
        <v>4</v>
      </c>
      <c r="C192" s="112" t="s">
        <v>182</v>
      </c>
      <c r="D192" s="140">
        <v>12</v>
      </c>
      <c r="E192" s="114"/>
      <c r="F192" s="42" t="s">
        <v>49</v>
      </c>
      <c r="G192" s="115">
        <f t="shared" si="172"/>
        <v>67</v>
      </c>
      <c r="H192" s="115">
        <f t="shared" si="173"/>
        <v>57</v>
      </c>
      <c r="I192" s="116">
        <f t="shared" si="174"/>
        <v>26966806</v>
      </c>
      <c r="J192" s="116">
        <f t="shared" si="175"/>
        <v>2</v>
      </c>
      <c r="K192" s="117">
        <f t="shared" si="176"/>
        <v>0.93</v>
      </c>
      <c r="L192" s="118">
        <f t="shared" si="214"/>
        <v>1.02</v>
      </c>
      <c r="M192" s="119">
        <f t="shared" si="177"/>
        <v>21376392.145576868</v>
      </c>
      <c r="N192" s="119">
        <f t="shared" si="178"/>
        <v>24094609.386887025</v>
      </c>
      <c r="O192" s="119">
        <f t="shared" si="179"/>
        <v>25580712.171600003</v>
      </c>
      <c r="P192" s="119">
        <f t="shared" si="180"/>
        <v>27158474.52427981</v>
      </c>
      <c r="Q192" s="120">
        <f t="shared" si="181"/>
        <v>25580712.171600003</v>
      </c>
      <c r="R192" s="119">
        <f t="shared" si="181"/>
        <v>27158474.52427981</v>
      </c>
      <c r="S192" s="119">
        <f t="shared" si="182"/>
        <v>28833549.806515098</v>
      </c>
      <c r="T192" s="119"/>
      <c r="U192" s="119">
        <f t="shared" si="183"/>
        <v>1218454352.2978816</v>
      </c>
      <c r="V192" s="119">
        <f t="shared" si="184"/>
        <v>1373392735.0525603</v>
      </c>
      <c r="W192" s="119">
        <f t="shared" si="185"/>
        <v>1458100593.7812002</v>
      </c>
      <c r="X192" s="120">
        <f t="shared" si="186"/>
        <v>1548033047.8839493</v>
      </c>
      <c r="Y192" s="120">
        <f t="shared" si="187"/>
        <v>1458100593.7812002</v>
      </c>
      <c r="Z192" s="119">
        <f t="shared" si="188"/>
        <v>1548033047.8839493</v>
      </c>
      <c r="AA192" s="119">
        <f t="shared" si="189"/>
        <v>1643512338.9713607</v>
      </c>
      <c r="AB192" s="119"/>
      <c r="AC192" s="34" t="str">
        <f t="shared" si="190"/>
        <v>BERTAHAP</v>
      </c>
      <c r="AD192" s="121">
        <f t="shared" si="191"/>
        <v>0</v>
      </c>
      <c r="AE192" s="122">
        <v>2</v>
      </c>
      <c r="AF192" s="123"/>
      <c r="AG192" s="119" t="e">
        <f>IF(AF192&gt;#REF!,"LB","KR")</f>
        <v>#REF!</v>
      </c>
      <c r="AH192" s="123">
        <f t="shared" si="213"/>
        <v>1340300000</v>
      </c>
      <c r="AI192" s="123">
        <f t="shared" si="213"/>
        <v>1510733000</v>
      </c>
      <c r="AJ192" s="123">
        <f t="shared" si="213"/>
        <v>1603911000</v>
      </c>
      <c r="AK192" s="124">
        <f t="shared" si="212"/>
        <v>1702837000</v>
      </c>
      <c r="AL192" s="124">
        <f t="shared" si="212"/>
        <v>1603911000</v>
      </c>
      <c r="AM192" s="123">
        <f t="shared" si="212"/>
        <v>1702837000</v>
      </c>
      <c r="AN192" s="123">
        <f t="shared" si="152"/>
        <v>1807864000</v>
      </c>
      <c r="AO192" s="54">
        <f t="shared" si="205"/>
        <v>1700146000</v>
      </c>
      <c r="AP192" s="44">
        <f t="shared" si="205"/>
        <v>1805008000</v>
      </c>
      <c r="AQ192" s="61">
        <f t="shared" si="192"/>
        <v>1530131400</v>
      </c>
      <c r="AR192" s="61">
        <f t="shared" si="193"/>
        <v>25502190</v>
      </c>
      <c r="AS192" s="125">
        <f t="shared" si="194"/>
        <v>31928193.75</v>
      </c>
      <c r="AT192" s="126">
        <f t="shared" si="195"/>
        <v>18050080</v>
      </c>
      <c r="AU192" s="5">
        <f t="shared" si="196"/>
        <v>25502190</v>
      </c>
      <c r="AV192" s="5">
        <f t="shared" si="197"/>
        <v>40097775</v>
      </c>
      <c r="AX192" s="1"/>
      <c r="AY192" s="1"/>
      <c r="BT192" s="56">
        <f t="shared" si="198"/>
        <v>-1231034.6938999966</v>
      </c>
      <c r="CT192" s="61">
        <f t="shared" si="199"/>
        <v>1624507200</v>
      </c>
      <c r="CU192" s="45">
        <f t="shared" si="200"/>
        <v>18050080</v>
      </c>
      <c r="CX192" s="56">
        <f t="shared" si="201"/>
        <v>1443519900</v>
      </c>
      <c r="CY192" s="45">
        <f t="shared" si="202"/>
        <v>24058665</v>
      </c>
      <c r="CZ192" s="51">
        <f t="shared" si="203"/>
        <v>40097775</v>
      </c>
    </row>
    <row r="193" spans="1:104" x14ac:dyDescent="0.2">
      <c r="A193" s="3">
        <f t="shared" si="204"/>
        <v>154</v>
      </c>
      <c r="B193" s="111">
        <v>5</v>
      </c>
      <c r="C193" s="112" t="s">
        <v>182</v>
      </c>
      <c r="D193" s="113">
        <v>16</v>
      </c>
      <c r="E193" s="114"/>
      <c r="F193" s="42" t="s">
        <v>51</v>
      </c>
      <c r="G193" s="115">
        <f t="shared" si="172"/>
        <v>71</v>
      </c>
      <c r="H193" s="115">
        <f t="shared" si="173"/>
        <v>63</v>
      </c>
      <c r="I193" s="116">
        <f t="shared" si="174"/>
        <v>26966806</v>
      </c>
      <c r="J193" s="116">
        <f t="shared" si="175"/>
        <v>2</v>
      </c>
      <c r="K193" s="117">
        <f t="shared" si="176"/>
        <v>0.93</v>
      </c>
      <c r="L193" s="118">
        <f t="shared" si="214"/>
        <v>1.02</v>
      </c>
      <c r="M193" s="119">
        <f t="shared" si="177"/>
        <v>21376392.145576868</v>
      </c>
      <c r="N193" s="119">
        <f t="shared" si="178"/>
        <v>24094609.386887025</v>
      </c>
      <c r="O193" s="119">
        <f t="shared" si="179"/>
        <v>25580712.171600003</v>
      </c>
      <c r="P193" s="119">
        <f t="shared" si="180"/>
        <v>27158474.52427981</v>
      </c>
      <c r="Q193" s="120">
        <f t="shared" si="181"/>
        <v>25580712.171600003</v>
      </c>
      <c r="R193" s="119">
        <f t="shared" si="181"/>
        <v>27158474.52427981</v>
      </c>
      <c r="S193" s="119">
        <f t="shared" si="182"/>
        <v>28833549.806515098</v>
      </c>
      <c r="T193" s="119"/>
      <c r="U193" s="119">
        <f t="shared" si="183"/>
        <v>1346712705.1713426</v>
      </c>
      <c r="V193" s="119">
        <f t="shared" si="184"/>
        <v>1517960391.3738825</v>
      </c>
      <c r="W193" s="119">
        <f t="shared" si="185"/>
        <v>1611584866.8108001</v>
      </c>
      <c r="X193" s="120">
        <f t="shared" si="186"/>
        <v>1710983895.029628</v>
      </c>
      <c r="Y193" s="120">
        <f t="shared" si="187"/>
        <v>1611584866.8108001</v>
      </c>
      <c r="Z193" s="119">
        <f t="shared" si="188"/>
        <v>1710983895.029628</v>
      </c>
      <c r="AA193" s="119">
        <f t="shared" si="189"/>
        <v>1816513637.810451</v>
      </c>
      <c r="AB193" s="119"/>
      <c r="AC193" s="34" t="str">
        <f t="shared" si="190"/>
        <v>BERTAHAP</v>
      </c>
      <c r="AD193" s="121">
        <f t="shared" si="191"/>
        <v>0</v>
      </c>
      <c r="AE193" s="122">
        <v>2</v>
      </c>
      <c r="AF193" s="123"/>
      <c r="AG193" s="119" t="e">
        <f>IF(AF193&gt;#REF!,"LB","KR")</f>
        <v>#REF!</v>
      </c>
      <c r="AH193" s="123">
        <f t="shared" si="213"/>
        <v>1481384000</v>
      </c>
      <c r="AI193" s="123">
        <f t="shared" si="213"/>
        <v>1669757000</v>
      </c>
      <c r="AJ193" s="123">
        <f t="shared" si="213"/>
        <v>1772744000</v>
      </c>
      <c r="AK193" s="124">
        <f t="shared" si="212"/>
        <v>1882083000</v>
      </c>
      <c r="AL193" s="124">
        <f t="shared" si="212"/>
        <v>1772744000</v>
      </c>
      <c r="AM193" s="123">
        <f t="shared" si="212"/>
        <v>1882083000</v>
      </c>
      <c r="AN193" s="123">
        <f t="shared" si="152"/>
        <v>1998166000</v>
      </c>
      <c r="AO193" s="54">
        <f t="shared" si="205"/>
        <v>1879109000</v>
      </c>
      <c r="AP193" s="44">
        <f t="shared" si="205"/>
        <v>1995008000</v>
      </c>
      <c r="AQ193" s="61">
        <f t="shared" si="192"/>
        <v>1691198100</v>
      </c>
      <c r="AR193" s="61">
        <f t="shared" si="193"/>
        <v>28186635</v>
      </c>
      <c r="AS193" s="125">
        <f t="shared" si="194"/>
        <v>35289056.25</v>
      </c>
      <c r="AT193" s="126">
        <f t="shared" si="195"/>
        <v>19950080</v>
      </c>
      <c r="AU193" s="5">
        <f t="shared" si="196"/>
        <v>28186635</v>
      </c>
      <c r="AV193" s="5">
        <f t="shared" si="197"/>
        <v>44318600</v>
      </c>
      <c r="AX193" s="1"/>
      <c r="AY193" s="1"/>
      <c r="BT193" s="56">
        <f t="shared" si="198"/>
        <v>-1231034.6938999966</v>
      </c>
      <c r="CT193" s="61">
        <f t="shared" si="199"/>
        <v>1795507200</v>
      </c>
      <c r="CU193" s="45">
        <f t="shared" si="200"/>
        <v>19950080</v>
      </c>
      <c r="CX193" s="56">
        <f t="shared" si="201"/>
        <v>1595469600</v>
      </c>
      <c r="CY193" s="45">
        <f t="shared" si="202"/>
        <v>26591160</v>
      </c>
      <c r="CZ193" s="51">
        <f t="shared" si="203"/>
        <v>44318600</v>
      </c>
    </row>
    <row r="194" spans="1:104" x14ac:dyDescent="0.2">
      <c r="A194" s="3">
        <f t="shared" si="204"/>
        <v>155</v>
      </c>
      <c r="B194" s="111">
        <v>6</v>
      </c>
      <c r="C194" s="112" t="s">
        <v>182</v>
      </c>
      <c r="D194" s="140">
        <v>18</v>
      </c>
      <c r="E194" s="114"/>
      <c r="F194" s="42" t="s">
        <v>53</v>
      </c>
      <c r="G194" s="115">
        <f t="shared" si="172"/>
        <v>97</v>
      </c>
      <c r="H194" s="115">
        <f t="shared" si="173"/>
        <v>85</v>
      </c>
      <c r="I194" s="116">
        <f t="shared" si="174"/>
        <v>26966806</v>
      </c>
      <c r="J194" s="116">
        <f t="shared" si="175"/>
        <v>2</v>
      </c>
      <c r="K194" s="117">
        <f t="shared" si="176"/>
        <v>0.93</v>
      </c>
      <c r="L194" s="118">
        <f t="shared" si="214"/>
        <v>1.02</v>
      </c>
      <c r="M194" s="119">
        <f t="shared" si="177"/>
        <v>21376392.145576868</v>
      </c>
      <c r="N194" s="119">
        <f t="shared" si="178"/>
        <v>24094609.386887025</v>
      </c>
      <c r="O194" s="119">
        <f t="shared" si="179"/>
        <v>25580712.171600003</v>
      </c>
      <c r="P194" s="119">
        <f t="shared" si="180"/>
        <v>27158474.52427981</v>
      </c>
      <c r="Q194" s="120">
        <f t="shared" si="181"/>
        <v>25580712.171600003</v>
      </c>
      <c r="R194" s="119">
        <f t="shared" si="181"/>
        <v>27158474.52427981</v>
      </c>
      <c r="S194" s="119">
        <f t="shared" si="182"/>
        <v>28833549.806515098</v>
      </c>
      <c r="T194" s="119"/>
      <c r="U194" s="119">
        <f t="shared" si="183"/>
        <v>1816993332.3740337</v>
      </c>
      <c r="V194" s="119">
        <f t="shared" si="184"/>
        <v>2048041797.8853972</v>
      </c>
      <c r="W194" s="119">
        <f t="shared" si="185"/>
        <v>2174360534.5860004</v>
      </c>
      <c r="X194" s="120">
        <f t="shared" si="186"/>
        <v>2308470334.5637841</v>
      </c>
      <c r="Y194" s="120">
        <f t="shared" si="187"/>
        <v>2174360534.5860004</v>
      </c>
      <c r="Z194" s="119">
        <f t="shared" si="188"/>
        <v>2308470334.5637841</v>
      </c>
      <c r="AA194" s="119">
        <f t="shared" si="189"/>
        <v>2450851733.5537834</v>
      </c>
      <c r="AB194" s="119"/>
      <c r="AC194" s="34" t="str">
        <f t="shared" si="190"/>
        <v>BERTAHAP</v>
      </c>
      <c r="AD194" s="121">
        <f t="shared" si="191"/>
        <v>0</v>
      </c>
      <c r="AE194" s="122">
        <v>2</v>
      </c>
      <c r="AF194" s="123"/>
      <c r="AG194" s="119" t="e">
        <f>IF(AF194&gt;#REF!,"LB","KR")</f>
        <v>#REF!</v>
      </c>
      <c r="AH194" s="123">
        <f t="shared" si="213"/>
        <v>1998693000</v>
      </c>
      <c r="AI194" s="123">
        <f t="shared" si="213"/>
        <v>2252846000</v>
      </c>
      <c r="AJ194" s="123">
        <f t="shared" si="213"/>
        <v>2391797000</v>
      </c>
      <c r="AK194" s="124">
        <f t="shared" si="212"/>
        <v>2539318000</v>
      </c>
      <c r="AL194" s="124">
        <f t="shared" si="212"/>
        <v>2391797000</v>
      </c>
      <c r="AM194" s="123">
        <f t="shared" si="212"/>
        <v>2539318000</v>
      </c>
      <c r="AN194" s="123">
        <f t="shared" si="152"/>
        <v>2695937000</v>
      </c>
      <c r="AO194" s="54">
        <f t="shared" si="205"/>
        <v>2535305000</v>
      </c>
      <c r="AP194" s="44">
        <f t="shared" si="205"/>
        <v>2691678000</v>
      </c>
      <c r="AQ194" s="61">
        <f t="shared" si="192"/>
        <v>2281774500</v>
      </c>
      <c r="AR194" s="61">
        <f t="shared" si="193"/>
        <v>38029575</v>
      </c>
      <c r="AS194" s="125">
        <f t="shared" si="194"/>
        <v>47612212.5</v>
      </c>
      <c r="AT194" s="126">
        <f t="shared" si="195"/>
        <v>26916780</v>
      </c>
      <c r="AU194" s="5">
        <f t="shared" si="196"/>
        <v>38029575</v>
      </c>
      <c r="AV194" s="5">
        <f t="shared" si="197"/>
        <v>59794925</v>
      </c>
      <c r="AX194" s="1"/>
      <c r="AY194" s="1"/>
      <c r="BT194" s="56">
        <f t="shared" si="198"/>
        <v>-1231034.6938999966</v>
      </c>
      <c r="CT194" s="61">
        <f t="shared" si="199"/>
        <v>2422510200</v>
      </c>
      <c r="CU194" s="45">
        <f t="shared" si="200"/>
        <v>26916780</v>
      </c>
      <c r="CX194" s="56">
        <f t="shared" si="201"/>
        <v>2152617300</v>
      </c>
      <c r="CY194" s="45">
        <f t="shared" si="202"/>
        <v>35876955</v>
      </c>
      <c r="CZ194" s="51">
        <f t="shared" si="203"/>
        <v>59794925</v>
      </c>
    </row>
    <row r="195" spans="1:104" x14ac:dyDescent="0.2">
      <c r="A195" s="3">
        <f t="shared" si="204"/>
        <v>156</v>
      </c>
      <c r="B195" s="111">
        <v>7</v>
      </c>
      <c r="C195" s="112" t="s">
        <v>182</v>
      </c>
      <c r="D195" s="140">
        <v>20</v>
      </c>
      <c r="E195" s="114"/>
      <c r="F195" s="42" t="s">
        <v>69</v>
      </c>
      <c r="G195" s="115">
        <f t="shared" si="172"/>
        <v>60</v>
      </c>
      <c r="H195" s="115">
        <f t="shared" si="173"/>
        <v>51</v>
      </c>
      <c r="I195" s="116">
        <f t="shared" si="174"/>
        <v>26966806</v>
      </c>
      <c r="J195" s="116">
        <f t="shared" si="175"/>
        <v>2</v>
      </c>
      <c r="K195" s="117">
        <f t="shared" si="176"/>
        <v>0.93</v>
      </c>
      <c r="L195" s="118">
        <f t="shared" si="214"/>
        <v>1.02</v>
      </c>
      <c r="M195" s="119">
        <f t="shared" si="177"/>
        <v>21376392.145576868</v>
      </c>
      <c r="N195" s="119">
        <f t="shared" si="178"/>
        <v>24094609.386887025</v>
      </c>
      <c r="O195" s="119">
        <f t="shared" si="179"/>
        <v>25580712.171600003</v>
      </c>
      <c r="P195" s="119">
        <f t="shared" si="180"/>
        <v>27158474.52427981</v>
      </c>
      <c r="Q195" s="120">
        <f t="shared" si="181"/>
        <v>25580712.171600003</v>
      </c>
      <c r="R195" s="119">
        <f t="shared" si="181"/>
        <v>27158474.52427981</v>
      </c>
      <c r="S195" s="119">
        <f t="shared" si="182"/>
        <v>28833549.806515098</v>
      </c>
      <c r="T195" s="119"/>
      <c r="U195" s="119">
        <f t="shared" si="183"/>
        <v>1090195999.4244204</v>
      </c>
      <c r="V195" s="119">
        <f t="shared" si="184"/>
        <v>1228825078.7312384</v>
      </c>
      <c r="W195" s="119">
        <f t="shared" si="185"/>
        <v>1304616320.7516</v>
      </c>
      <c r="X195" s="120">
        <f t="shared" si="186"/>
        <v>1385082200.7382703</v>
      </c>
      <c r="Y195" s="120">
        <f t="shared" si="187"/>
        <v>1304616320.7516</v>
      </c>
      <c r="Z195" s="119">
        <f t="shared" si="188"/>
        <v>1385082200.7382703</v>
      </c>
      <c r="AA195" s="119">
        <f t="shared" si="189"/>
        <v>1470511040.1322699</v>
      </c>
      <c r="AB195" s="119"/>
      <c r="AC195" s="34" t="str">
        <f t="shared" si="190"/>
        <v>BERTAHAP</v>
      </c>
      <c r="AD195" s="121">
        <f t="shared" si="191"/>
        <v>0</v>
      </c>
      <c r="AE195" s="122">
        <v>2</v>
      </c>
      <c r="AF195" s="123"/>
      <c r="AG195" s="119" t="e">
        <f>IF(AF195&gt;#REF!,"LB","KR")</f>
        <v>#REF!</v>
      </c>
      <c r="AH195" s="123">
        <f t="shared" si="213"/>
        <v>1199216000</v>
      </c>
      <c r="AI195" s="123">
        <f t="shared" si="213"/>
        <v>1351708000</v>
      </c>
      <c r="AJ195" s="123">
        <f t="shared" si="213"/>
        <v>1435078000</v>
      </c>
      <c r="AK195" s="124">
        <f t="shared" si="212"/>
        <v>1523591000</v>
      </c>
      <c r="AL195" s="124">
        <f t="shared" si="212"/>
        <v>1435078000</v>
      </c>
      <c r="AM195" s="123">
        <f t="shared" si="212"/>
        <v>1523591000</v>
      </c>
      <c r="AN195" s="123">
        <f t="shared" si="152"/>
        <v>1617563000</v>
      </c>
      <c r="AO195" s="54">
        <f t="shared" si="205"/>
        <v>1521183000</v>
      </c>
      <c r="AP195" s="44">
        <f t="shared" si="205"/>
        <v>1615007000</v>
      </c>
      <c r="AQ195" s="61">
        <f t="shared" si="192"/>
        <v>1369064700</v>
      </c>
      <c r="AR195" s="61">
        <f t="shared" si="193"/>
        <v>22817745</v>
      </c>
      <c r="AS195" s="125">
        <f t="shared" si="194"/>
        <v>28567331.25</v>
      </c>
      <c r="AT195" s="126">
        <f t="shared" si="195"/>
        <v>16150070</v>
      </c>
      <c r="AU195" s="5">
        <f t="shared" si="196"/>
        <v>22817745</v>
      </c>
      <c r="AV195" s="5">
        <f t="shared" si="197"/>
        <v>35876950</v>
      </c>
      <c r="AX195" s="1"/>
      <c r="AY195" s="1"/>
      <c r="BT195" s="56">
        <f t="shared" si="198"/>
        <v>-1231034.6938999966</v>
      </c>
      <c r="CT195" s="61">
        <f t="shared" si="199"/>
        <v>1453506300</v>
      </c>
      <c r="CU195" s="45">
        <f t="shared" si="200"/>
        <v>16150070</v>
      </c>
      <c r="CX195" s="56">
        <f t="shared" si="201"/>
        <v>1291570200</v>
      </c>
      <c r="CY195" s="45">
        <f t="shared" si="202"/>
        <v>21526170</v>
      </c>
      <c r="CZ195" s="51">
        <f t="shared" si="203"/>
        <v>35876950</v>
      </c>
    </row>
    <row r="196" spans="1:104" x14ac:dyDescent="0.2">
      <c r="A196" s="3">
        <f t="shared" si="204"/>
        <v>157</v>
      </c>
      <c r="B196" s="111">
        <v>8</v>
      </c>
      <c r="C196" s="112" t="s">
        <v>182</v>
      </c>
      <c r="D196" s="140">
        <v>22</v>
      </c>
      <c r="E196" s="114"/>
      <c r="F196" s="42" t="s">
        <v>88</v>
      </c>
      <c r="G196" s="115">
        <f t="shared" si="172"/>
        <v>81</v>
      </c>
      <c r="H196" s="115">
        <f t="shared" si="173"/>
        <v>70</v>
      </c>
      <c r="I196" s="116">
        <f t="shared" si="174"/>
        <v>26966806</v>
      </c>
      <c r="J196" s="116">
        <f t="shared" si="175"/>
        <v>4</v>
      </c>
      <c r="K196" s="117">
        <f t="shared" si="176"/>
        <v>0.97</v>
      </c>
      <c r="L196" s="118">
        <f t="shared" si="214"/>
        <v>1.02</v>
      </c>
      <c r="M196" s="119">
        <f t="shared" si="177"/>
        <v>22295806.861515656</v>
      </c>
      <c r="N196" s="119">
        <f t="shared" si="178"/>
        <v>25130936.672344532</v>
      </c>
      <c r="O196" s="119">
        <f t="shared" si="179"/>
        <v>26680957.856400002</v>
      </c>
      <c r="P196" s="119">
        <f t="shared" si="180"/>
        <v>28326580.955431629</v>
      </c>
      <c r="Q196" s="120">
        <f t="shared" si="181"/>
        <v>26680957.856400002</v>
      </c>
      <c r="R196" s="119">
        <f t="shared" si="181"/>
        <v>28326580.955431629</v>
      </c>
      <c r="S196" s="119">
        <f t="shared" si="182"/>
        <v>30073702.48636521</v>
      </c>
      <c r="T196" s="119"/>
      <c r="U196" s="119">
        <f t="shared" si="183"/>
        <v>1560706480.3060958</v>
      </c>
      <c r="V196" s="119">
        <f t="shared" si="184"/>
        <v>1759165567.0641172</v>
      </c>
      <c r="W196" s="119">
        <f t="shared" si="185"/>
        <v>1867667049.9480002</v>
      </c>
      <c r="X196" s="120">
        <f t="shared" si="186"/>
        <v>1982860666.880214</v>
      </c>
      <c r="Y196" s="120">
        <f t="shared" si="187"/>
        <v>1867667049.9480002</v>
      </c>
      <c r="Z196" s="119">
        <f t="shared" si="188"/>
        <v>1982860666.880214</v>
      </c>
      <c r="AA196" s="119">
        <f t="shared" si="189"/>
        <v>2105159174.0455647</v>
      </c>
      <c r="AB196" s="119"/>
      <c r="AC196" s="34" t="str">
        <f t="shared" si="190"/>
        <v>BERTAHAP</v>
      </c>
      <c r="AD196" s="121">
        <f t="shared" si="191"/>
        <v>0</v>
      </c>
      <c r="AE196" s="122">
        <v>2</v>
      </c>
      <c r="AF196" s="123"/>
      <c r="AG196" s="119" t="e">
        <f>IF(AF196&gt;#REF!,"LB","KR")</f>
        <v>#REF!</v>
      </c>
      <c r="AH196" s="123">
        <f t="shared" si="213"/>
        <v>1716778000</v>
      </c>
      <c r="AI196" s="123">
        <f t="shared" si="213"/>
        <v>1935083000</v>
      </c>
      <c r="AJ196" s="123">
        <f t="shared" si="213"/>
        <v>2054434000</v>
      </c>
      <c r="AK196" s="124">
        <f t="shared" si="212"/>
        <v>2181147000</v>
      </c>
      <c r="AL196" s="124">
        <f t="shared" si="212"/>
        <v>2054434000</v>
      </c>
      <c r="AM196" s="123">
        <f t="shared" si="212"/>
        <v>2181147000</v>
      </c>
      <c r="AN196" s="123">
        <f t="shared" si="152"/>
        <v>2315676000</v>
      </c>
      <c r="AO196" s="54">
        <f t="shared" si="205"/>
        <v>2177701000</v>
      </c>
      <c r="AP196" s="44">
        <f t="shared" si="205"/>
        <v>2312016000</v>
      </c>
      <c r="AQ196" s="61">
        <f t="shared" si="192"/>
        <v>1959930900</v>
      </c>
      <c r="AR196" s="61">
        <f t="shared" si="193"/>
        <v>32665515</v>
      </c>
      <c r="AS196" s="125">
        <f t="shared" si="194"/>
        <v>40896506.25</v>
      </c>
      <c r="AT196" s="126">
        <f t="shared" si="195"/>
        <v>23120160</v>
      </c>
      <c r="AU196" s="5">
        <f t="shared" si="196"/>
        <v>32665515</v>
      </c>
      <c r="AV196" s="5">
        <f t="shared" si="197"/>
        <v>51360850</v>
      </c>
      <c r="AX196" s="1"/>
      <c r="AY196" s="1"/>
      <c r="BT196" s="56">
        <f t="shared" si="198"/>
        <v>-130789.00909999758</v>
      </c>
      <c r="CT196" s="61">
        <f t="shared" si="199"/>
        <v>2080814400</v>
      </c>
      <c r="CU196" s="45">
        <f t="shared" si="200"/>
        <v>23120160</v>
      </c>
      <c r="CX196" s="56">
        <f t="shared" si="201"/>
        <v>1848990600</v>
      </c>
      <c r="CY196" s="45">
        <f t="shared" si="202"/>
        <v>30816510</v>
      </c>
      <c r="CZ196" s="51">
        <f t="shared" si="203"/>
        <v>51360850</v>
      </c>
    </row>
    <row r="197" spans="1:104" x14ac:dyDescent="0.2">
      <c r="A197" s="3">
        <f t="shared" si="204"/>
        <v>158</v>
      </c>
      <c r="B197" s="111">
        <v>1</v>
      </c>
      <c r="C197" s="112" t="s">
        <v>183</v>
      </c>
      <c r="D197" s="113" t="s">
        <v>34</v>
      </c>
      <c r="E197" s="114"/>
      <c r="F197" s="42" t="s">
        <v>41</v>
      </c>
      <c r="G197" s="115">
        <f t="shared" si="172"/>
        <v>78</v>
      </c>
      <c r="H197" s="115">
        <f t="shared" si="173"/>
        <v>66</v>
      </c>
      <c r="I197" s="116">
        <f t="shared" si="174"/>
        <v>26966806</v>
      </c>
      <c r="J197" s="116">
        <f t="shared" si="175"/>
        <v>2</v>
      </c>
      <c r="K197" s="117">
        <f t="shared" si="176"/>
        <v>0.93</v>
      </c>
      <c r="L197" s="155">
        <f t="shared" ref="L197:L204" si="215">SUMIF($AN$4:$AN$22,D197,$BL$4:$BL$22)</f>
        <v>1.03</v>
      </c>
      <c r="M197" s="119">
        <f t="shared" si="177"/>
        <v>21585964.617592327</v>
      </c>
      <c r="N197" s="119">
        <f t="shared" si="178"/>
        <v>24330831.047542781</v>
      </c>
      <c r="O197" s="119">
        <f t="shared" si="179"/>
        <v>25831503.467400003</v>
      </c>
      <c r="P197" s="119">
        <f t="shared" si="180"/>
        <v>27424734.078439418</v>
      </c>
      <c r="Q197" s="120">
        <f t="shared" si="181"/>
        <v>25831503.467400003</v>
      </c>
      <c r="R197" s="119">
        <f t="shared" si="181"/>
        <v>27424734.078439418</v>
      </c>
      <c r="S197" s="119">
        <f t="shared" si="182"/>
        <v>29116231.667363286</v>
      </c>
      <c r="T197" s="119"/>
      <c r="U197" s="119">
        <f t="shared" si="183"/>
        <v>1424673664.7610936</v>
      </c>
      <c r="V197" s="119">
        <f t="shared" si="184"/>
        <v>1605834849.1378236</v>
      </c>
      <c r="W197" s="119">
        <f t="shared" si="185"/>
        <v>1704879228.8484001</v>
      </c>
      <c r="X197" s="120">
        <f t="shared" si="186"/>
        <v>1810032449.1770017</v>
      </c>
      <c r="Y197" s="120">
        <f t="shared" si="187"/>
        <v>1704879228.8484001</v>
      </c>
      <c r="Z197" s="119">
        <f t="shared" si="188"/>
        <v>1810032449.1770017</v>
      </c>
      <c r="AA197" s="119">
        <f t="shared" si="189"/>
        <v>1921671290.0459769</v>
      </c>
      <c r="AB197" s="119"/>
      <c r="AC197" s="34" t="str">
        <f t="shared" si="190"/>
        <v>BERTAHAP</v>
      </c>
      <c r="AD197" s="121">
        <f t="shared" si="191"/>
        <v>0</v>
      </c>
      <c r="AE197" s="122">
        <v>2</v>
      </c>
      <c r="AF197" s="123"/>
      <c r="AG197" s="119" t="e">
        <f>IF(AF197&gt;#REF!,"LB","KR")</f>
        <v>#REF!</v>
      </c>
      <c r="AH197" s="123">
        <f t="shared" si="213"/>
        <v>1567142000</v>
      </c>
      <c r="AI197" s="123">
        <f t="shared" si="213"/>
        <v>1766419000</v>
      </c>
      <c r="AJ197" s="123">
        <f t="shared" si="213"/>
        <v>1875368000</v>
      </c>
      <c r="AK197" s="124">
        <f t="shared" si="212"/>
        <v>1991036000</v>
      </c>
      <c r="AL197" s="124">
        <f t="shared" si="212"/>
        <v>1875368000</v>
      </c>
      <c r="AM197" s="123">
        <f t="shared" si="212"/>
        <v>1991036000</v>
      </c>
      <c r="AN197" s="123">
        <f t="shared" si="152"/>
        <v>2113839000</v>
      </c>
      <c r="AO197" s="54">
        <f t="shared" si="205"/>
        <v>1987891000</v>
      </c>
      <c r="AP197" s="44">
        <f t="shared" si="205"/>
        <v>2110499000</v>
      </c>
      <c r="AQ197" s="61">
        <f t="shared" si="192"/>
        <v>1789101900</v>
      </c>
      <c r="AR197" s="61">
        <f t="shared" si="193"/>
        <v>29818365</v>
      </c>
      <c r="AS197" s="125">
        <f t="shared" si="194"/>
        <v>37331925</v>
      </c>
      <c r="AT197" s="126">
        <f t="shared" si="195"/>
        <v>21104990</v>
      </c>
      <c r="AU197" s="5">
        <f t="shared" si="196"/>
        <v>29818365</v>
      </c>
      <c r="AV197" s="5">
        <f t="shared" si="197"/>
        <v>46884200</v>
      </c>
      <c r="AX197" s="1"/>
      <c r="AY197" s="1"/>
      <c r="BT197" s="56">
        <f t="shared" si="198"/>
        <v>-980243.39809999615</v>
      </c>
      <c r="CT197" s="61">
        <f t="shared" si="199"/>
        <v>1899449100</v>
      </c>
      <c r="CU197" s="45">
        <f t="shared" si="200"/>
        <v>21104990</v>
      </c>
      <c r="CX197" s="56">
        <f t="shared" si="201"/>
        <v>1687831200</v>
      </c>
      <c r="CY197" s="45">
        <f t="shared" si="202"/>
        <v>28130520</v>
      </c>
      <c r="CZ197" s="51">
        <f t="shared" si="203"/>
        <v>46884200</v>
      </c>
    </row>
    <row r="198" spans="1:104" x14ac:dyDescent="0.2">
      <c r="A198" s="3">
        <f t="shared" si="204"/>
        <v>159</v>
      </c>
      <c r="B198" s="111">
        <v>2</v>
      </c>
      <c r="C198" s="112" t="s">
        <v>183</v>
      </c>
      <c r="D198" s="113" t="s">
        <v>40</v>
      </c>
      <c r="E198" s="114"/>
      <c r="F198" s="42" t="s">
        <v>44</v>
      </c>
      <c r="G198" s="115">
        <f t="shared" si="172"/>
        <v>60</v>
      </c>
      <c r="H198" s="115">
        <f t="shared" si="173"/>
        <v>52</v>
      </c>
      <c r="I198" s="116">
        <f t="shared" si="174"/>
        <v>26966806</v>
      </c>
      <c r="J198" s="116">
        <f t="shared" si="175"/>
        <v>2</v>
      </c>
      <c r="K198" s="117">
        <f t="shared" si="176"/>
        <v>0.93</v>
      </c>
      <c r="L198" s="155">
        <f t="shared" si="215"/>
        <v>1.03</v>
      </c>
      <c r="M198" s="119">
        <f t="shared" si="177"/>
        <v>21585964.617592327</v>
      </c>
      <c r="N198" s="119">
        <f t="shared" si="178"/>
        <v>24330831.047542781</v>
      </c>
      <c r="O198" s="119">
        <f t="shared" si="179"/>
        <v>25831503.467400003</v>
      </c>
      <c r="P198" s="119">
        <f t="shared" si="180"/>
        <v>27424734.078439418</v>
      </c>
      <c r="Q198" s="120">
        <f t="shared" si="181"/>
        <v>25831503.467400003</v>
      </c>
      <c r="R198" s="119">
        <f t="shared" si="181"/>
        <v>27424734.078439418</v>
      </c>
      <c r="S198" s="119">
        <f t="shared" si="182"/>
        <v>29116231.667363286</v>
      </c>
      <c r="T198" s="119"/>
      <c r="U198" s="119">
        <f t="shared" si="183"/>
        <v>1122470160.1148009</v>
      </c>
      <c r="V198" s="119">
        <f t="shared" si="184"/>
        <v>1265203214.4722247</v>
      </c>
      <c r="W198" s="119">
        <f t="shared" si="185"/>
        <v>1343238180.3048003</v>
      </c>
      <c r="X198" s="120">
        <f t="shared" si="186"/>
        <v>1426086172.0788498</v>
      </c>
      <c r="Y198" s="120">
        <f t="shared" si="187"/>
        <v>1343238180.3048003</v>
      </c>
      <c r="Z198" s="119">
        <f t="shared" si="188"/>
        <v>1426086172.0788498</v>
      </c>
      <c r="AA198" s="119">
        <f t="shared" si="189"/>
        <v>1514044046.7028909</v>
      </c>
      <c r="AB198" s="119"/>
      <c r="AC198" s="34" t="str">
        <f t="shared" si="190"/>
        <v>BERTAHAP</v>
      </c>
      <c r="AD198" s="121">
        <f t="shared" si="191"/>
        <v>0</v>
      </c>
      <c r="AE198" s="122">
        <v>2</v>
      </c>
      <c r="AF198" s="123"/>
      <c r="AG198" s="119" t="e">
        <f>IF(AF198&gt;#REF!,"LB","KR")</f>
        <v>#REF!</v>
      </c>
      <c r="AH198" s="123">
        <f t="shared" si="213"/>
        <v>1234718000</v>
      </c>
      <c r="AI198" s="123">
        <f t="shared" si="213"/>
        <v>1391724000</v>
      </c>
      <c r="AJ198" s="123">
        <f t="shared" si="213"/>
        <v>1477562000</v>
      </c>
      <c r="AK198" s="124">
        <f t="shared" si="212"/>
        <v>1568695000</v>
      </c>
      <c r="AL198" s="124">
        <f t="shared" si="212"/>
        <v>1477562000</v>
      </c>
      <c r="AM198" s="123">
        <f t="shared" si="212"/>
        <v>1568695000</v>
      </c>
      <c r="AN198" s="123">
        <f t="shared" si="152"/>
        <v>1665449000</v>
      </c>
      <c r="AO198" s="54">
        <f t="shared" si="205"/>
        <v>1566216000</v>
      </c>
      <c r="AP198" s="44">
        <f t="shared" si="205"/>
        <v>1662817000</v>
      </c>
      <c r="AQ198" s="61">
        <f t="shared" si="192"/>
        <v>1409594400</v>
      </c>
      <c r="AR198" s="61">
        <f t="shared" si="193"/>
        <v>23493240</v>
      </c>
      <c r="AS198" s="125">
        <f t="shared" si="194"/>
        <v>29413031.25</v>
      </c>
      <c r="AT198" s="126">
        <f t="shared" si="195"/>
        <v>16628170</v>
      </c>
      <c r="AU198" s="5">
        <f t="shared" si="196"/>
        <v>23493240</v>
      </c>
      <c r="AV198" s="5">
        <f t="shared" si="197"/>
        <v>36939050</v>
      </c>
      <c r="AX198" s="1"/>
      <c r="AY198" s="1"/>
      <c r="BT198" s="56">
        <f t="shared" si="198"/>
        <v>-980243.39809999615</v>
      </c>
      <c r="CT198" s="61">
        <f t="shared" si="199"/>
        <v>1496535300</v>
      </c>
      <c r="CU198" s="45">
        <f t="shared" si="200"/>
        <v>16628170</v>
      </c>
      <c r="CX198" s="56">
        <f t="shared" si="201"/>
        <v>1329805800</v>
      </c>
      <c r="CY198" s="45">
        <f t="shared" si="202"/>
        <v>22163430</v>
      </c>
      <c r="CZ198" s="51">
        <f t="shared" si="203"/>
        <v>36939050</v>
      </c>
    </row>
    <row r="199" spans="1:104" x14ac:dyDescent="0.2">
      <c r="A199" s="3">
        <f t="shared" si="204"/>
        <v>160</v>
      </c>
      <c r="B199" s="111">
        <v>3</v>
      </c>
      <c r="C199" s="112" t="s">
        <v>183</v>
      </c>
      <c r="D199" s="113">
        <v>10</v>
      </c>
      <c r="E199" s="114"/>
      <c r="F199" s="42" t="s">
        <v>47</v>
      </c>
      <c r="G199" s="115">
        <f t="shared" si="172"/>
        <v>74</v>
      </c>
      <c r="H199" s="115">
        <f t="shared" si="173"/>
        <v>63</v>
      </c>
      <c r="I199" s="116">
        <f t="shared" si="174"/>
        <v>26966806</v>
      </c>
      <c r="J199" s="116">
        <f t="shared" si="175"/>
        <v>2</v>
      </c>
      <c r="K199" s="117">
        <f t="shared" si="176"/>
        <v>0.93</v>
      </c>
      <c r="L199" s="155">
        <f t="shared" si="215"/>
        <v>1.03</v>
      </c>
      <c r="M199" s="119">
        <f t="shared" si="177"/>
        <v>21585964.617592327</v>
      </c>
      <c r="N199" s="119">
        <f t="shared" si="178"/>
        <v>24330831.047542781</v>
      </c>
      <c r="O199" s="119">
        <f t="shared" si="179"/>
        <v>25831503.467400003</v>
      </c>
      <c r="P199" s="119">
        <f t="shared" si="180"/>
        <v>27424734.078439418</v>
      </c>
      <c r="Q199" s="120">
        <f t="shared" si="181"/>
        <v>25831503.467400003</v>
      </c>
      <c r="R199" s="119">
        <f t="shared" si="181"/>
        <v>27424734.078439418</v>
      </c>
      <c r="S199" s="119">
        <f t="shared" si="182"/>
        <v>29116231.667363286</v>
      </c>
      <c r="T199" s="119"/>
      <c r="U199" s="119">
        <f t="shared" si="183"/>
        <v>1359915770.9083166</v>
      </c>
      <c r="V199" s="119">
        <f t="shared" si="184"/>
        <v>1532842355.9951952</v>
      </c>
      <c r="W199" s="119">
        <f t="shared" si="185"/>
        <v>1627384718.4462001</v>
      </c>
      <c r="X199" s="120">
        <f t="shared" si="186"/>
        <v>1727758246.9416833</v>
      </c>
      <c r="Y199" s="120">
        <f t="shared" si="187"/>
        <v>1627384718.4462001</v>
      </c>
      <c r="Z199" s="119">
        <f t="shared" si="188"/>
        <v>1727758246.9416833</v>
      </c>
      <c r="AA199" s="119">
        <f t="shared" si="189"/>
        <v>1834322595.0438871</v>
      </c>
      <c r="AB199" s="119"/>
      <c r="AC199" s="34" t="str">
        <f t="shared" si="190"/>
        <v>BERTAHAP</v>
      </c>
      <c r="AD199" s="121">
        <f t="shared" si="191"/>
        <v>0</v>
      </c>
      <c r="AE199" s="122">
        <v>2</v>
      </c>
      <c r="AF199" s="123"/>
      <c r="AG199" s="119" t="e">
        <f>IF(AF199&gt;#REF!,"LB","KR")</f>
        <v>#REF!</v>
      </c>
      <c r="AH199" s="123">
        <f t="shared" si="213"/>
        <v>1495908000</v>
      </c>
      <c r="AI199" s="123">
        <f t="shared" si="213"/>
        <v>1686127000</v>
      </c>
      <c r="AJ199" s="123">
        <f t="shared" si="213"/>
        <v>1790124000</v>
      </c>
      <c r="AK199" s="124">
        <f t="shared" si="212"/>
        <v>1900535000</v>
      </c>
      <c r="AL199" s="124">
        <f t="shared" si="212"/>
        <v>1790124000</v>
      </c>
      <c r="AM199" s="123">
        <f t="shared" si="212"/>
        <v>1900535000</v>
      </c>
      <c r="AN199" s="123">
        <f t="shared" si="152"/>
        <v>2017755000</v>
      </c>
      <c r="AO199" s="54">
        <f t="shared" si="205"/>
        <v>1897532000</v>
      </c>
      <c r="AP199" s="44">
        <f t="shared" si="205"/>
        <v>2014568000</v>
      </c>
      <c r="AQ199" s="61">
        <f t="shared" si="192"/>
        <v>1707778800</v>
      </c>
      <c r="AR199" s="61">
        <f t="shared" si="193"/>
        <v>28462980</v>
      </c>
      <c r="AS199" s="125">
        <f t="shared" si="194"/>
        <v>35635031.25</v>
      </c>
      <c r="AT199" s="126">
        <f t="shared" si="195"/>
        <v>20145680</v>
      </c>
      <c r="AU199" s="5">
        <f t="shared" si="196"/>
        <v>28462980</v>
      </c>
      <c r="AV199" s="5">
        <f t="shared" si="197"/>
        <v>44753100</v>
      </c>
      <c r="AX199" s="1"/>
      <c r="AY199" s="1"/>
      <c r="BT199" s="56">
        <f t="shared" si="198"/>
        <v>-980243.39809999615</v>
      </c>
      <c r="CT199" s="61">
        <f t="shared" si="199"/>
        <v>1813111200</v>
      </c>
      <c r="CU199" s="45">
        <f t="shared" si="200"/>
        <v>20145680</v>
      </c>
      <c r="CX199" s="56">
        <f t="shared" si="201"/>
        <v>1611111600</v>
      </c>
      <c r="CY199" s="45">
        <f t="shared" si="202"/>
        <v>26851860</v>
      </c>
      <c r="CZ199" s="51">
        <f t="shared" si="203"/>
        <v>44753100</v>
      </c>
    </row>
    <row r="200" spans="1:104" x14ac:dyDescent="0.2">
      <c r="A200" s="3">
        <f t="shared" si="204"/>
        <v>161</v>
      </c>
      <c r="B200" s="111">
        <v>4</v>
      </c>
      <c r="C200" s="112" t="s">
        <v>183</v>
      </c>
      <c r="D200" s="140">
        <v>12</v>
      </c>
      <c r="E200" s="114"/>
      <c r="F200" s="42" t="s">
        <v>49</v>
      </c>
      <c r="G200" s="115">
        <f t="shared" si="172"/>
        <v>67</v>
      </c>
      <c r="H200" s="115">
        <f t="shared" si="173"/>
        <v>57</v>
      </c>
      <c r="I200" s="116">
        <f t="shared" si="174"/>
        <v>26966806</v>
      </c>
      <c r="J200" s="116">
        <f t="shared" si="175"/>
        <v>2</v>
      </c>
      <c r="K200" s="117">
        <f t="shared" si="176"/>
        <v>0.93</v>
      </c>
      <c r="L200" s="155">
        <f t="shared" si="215"/>
        <v>1.03</v>
      </c>
      <c r="M200" s="119">
        <f t="shared" si="177"/>
        <v>21585964.617592327</v>
      </c>
      <c r="N200" s="119">
        <f t="shared" si="178"/>
        <v>24330831.047542781</v>
      </c>
      <c r="O200" s="119">
        <f t="shared" si="179"/>
        <v>25831503.467400003</v>
      </c>
      <c r="P200" s="119">
        <f t="shared" si="180"/>
        <v>27424734.078439418</v>
      </c>
      <c r="Q200" s="120">
        <f t="shared" si="181"/>
        <v>25831503.467400003</v>
      </c>
      <c r="R200" s="119">
        <f t="shared" si="181"/>
        <v>27424734.078439418</v>
      </c>
      <c r="S200" s="119">
        <f t="shared" si="182"/>
        <v>29116231.667363286</v>
      </c>
      <c r="T200" s="119"/>
      <c r="U200" s="119">
        <f t="shared" si="183"/>
        <v>1230399983.2027626</v>
      </c>
      <c r="V200" s="119">
        <f t="shared" si="184"/>
        <v>1386857369.7099385</v>
      </c>
      <c r="W200" s="119">
        <f t="shared" si="185"/>
        <v>1472395697.6418002</v>
      </c>
      <c r="X200" s="120">
        <f t="shared" si="186"/>
        <v>1563209842.4710469</v>
      </c>
      <c r="Y200" s="120">
        <f t="shared" si="187"/>
        <v>1472395697.6418002</v>
      </c>
      <c r="Z200" s="119">
        <f t="shared" si="188"/>
        <v>1563209842.4710469</v>
      </c>
      <c r="AA200" s="119">
        <f t="shared" si="189"/>
        <v>1659625205.0397072</v>
      </c>
      <c r="AB200" s="119"/>
      <c r="AC200" s="34" t="str">
        <f t="shared" si="190"/>
        <v>BERTAHAP</v>
      </c>
      <c r="AD200" s="121">
        <f t="shared" si="191"/>
        <v>0</v>
      </c>
      <c r="AE200" s="122">
        <v>2</v>
      </c>
      <c r="AF200" s="123"/>
      <c r="AG200" s="119" t="e">
        <f>IF(AF200&gt;#REF!,"LB","KR")</f>
        <v>#REF!</v>
      </c>
      <c r="AH200" s="123">
        <f t="shared" si="213"/>
        <v>1353440000</v>
      </c>
      <c r="AI200" s="123">
        <f t="shared" si="213"/>
        <v>1525544000</v>
      </c>
      <c r="AJ200" s="123">
        <f t="shared" si="213"/>
        <v>1619636000</v>
      </c>
      <c r="AK200" s="124">
        <f t="shared" si="212"/>
        <v>1719531000</v>
      </c>
      <c r="AL200" s="124">
        <f t="shared" si="212"/>
        <v>1619636000</v>
      </c>
      <c r="AM200" s="123">
        <f t="shared" si="212"/>
        <v>1719531000</v>
      </c>
      <c r="AN200" s="123">
        <f t="shared" si="152"/>
        <v>1825588000</v>
      </c>
      <c r="AO200" s="54">
        <f t="shared" si="205"/>
        <v>1716815000</v>
      </c>
      <c r="AP200" s="44">
        <f t="shared" si="205"/>
        <v>1822703000</v>
      </c>
      <c r="AQ200" s="61">
        <f t="shared" si="192"/>
        <v>1545133500</v>
      </c>
      <c r="AR200" s="61">
        <f t="shared" si="193"/>
        <v>25752225</v>
      </c>
      <c r="AS200" s="125">
        <f t="shared" si="194"/>
        <v>32241206.25</v>
      </c>
      <c r="AT200" s="126">
        <f t="shared" si="195"/>
        <v>18227030</v>
      </c>
      <c r="AU200" s="5">
        <f t="shared" si="196"/>
        <v>25752225</v>
      </c>
      <c r="AV200" s="5">
        <f t="shared" si="197"/>
        <v>40490900</v>
      </c>
      <c r="AX200" s="1"/>
      <c r="AY200" s="1"/>
      <c r="BT200" s="56">
        <f t="shared" si="198"/>
        <v>-980243.39809999615</v>
      </c>
      <c r="CT200" s="61">
        <f t="shared" si="199"/>
        <v>1640432700</v>
      </c>
      <c r="CU200" s="45">
        <f t="shared" si="200"/>
        <v>18227030</v>
      </c>
      <c r="CX200" s="56">
        <f t="shared" si="201"/>
        <v>1457672400</v>
      </c>
      <c r="CY200" s="45">
        <f t="shared" si="202"/>
        <v>24294540</v>
      </c>
      <c r="CZ200" s="51">
        <f t="shared" si="203"/>
        <v>40490900</v>
      </c>
    </row>
    <row r="201" spans="1:104" x14ac:dyDescent="0.2">
      <c r="A201" s="3">
        <f t="shared" si="204"/>
        <v>162</v>
      </c>
      <c r="B201" s="111">
        <v>5</v>
      </c>
      <c r="C201" s="112" t="s">
        <v>183</v>
      </c>
      <c r="D201" s="113">
        <v>16</v>
      </c>
      <c r="E201" s="114"/>
      <c r="F201" s="42" t="s">
        <v>51</v>
      </c>
      <c r="G201" s="115">
        <f t="shared" si="172"/>
        <v>71</v>
      </c>
      <c r="H201" s="115">
        <f t="shared" si="173"/>
        <v>63</v>
      </c>
      <c r="I201" s="116">
        <f t="shared" si="174"/>
        <v>26966806</v>
      </c>
      <c r="J201" s="116">
        <f t="shared" si="175"/>
        <v>2</v>
      </c>
      <c r="K201" s="117">
        <f t="shared" si="176"/>
        <v>0.93</v>
      </c>
      <c r="L201" s="155">
        <f t="shared" si="215"/>
        <v>1.03</v>
      </c>
      <c r="M201" s="119">
        <f t="shared" si="177"/>
        <v>21585964.617592327</v>
      </c>
      <c r="N201" s="119">
        <f t="shared" si="178"/>
        <v>24330831.047542781</v>
      </c>
      <c r="O201" s="119">
        <f t="shared" si="179"/>
        <v>25831503.467400003</v>
      </c>
      <c r="P201" s="119">
        <f t="shared" si="180"/>
        <v>27424734.078439418</v>
      </c>
      <c r="Q201" s="120">
        <f t="shared" si="181"/>
        <v>25831503.467400003</v>
      </c>
      <c r="R201" s="119">
        <f t="shared" si="181"/>
        <v>27424734.078439418</v>
      </c>
      <c r="S201" s="119">
        <f t="shared" si="182"/>
        <v>29116231.667363286</v>
      </c>
      <c r="T201" s="119"/>
      <c r="U201" s="119">
        <f t="shared" si="183"/>
        <v>1359915770.9083166</v>
      </c>
      <c r="V201" s="119">
        <f t="shared" si="184"/>
        <v>1532842355.9951952</v>
      </c>
      <c r="W201" s="119">
        <f t="shared" si="185"/>
        <v>1627384718.4462001</v>
      </c>
      <c r="X201" s="120">
        <f t="shared" si="186"/>
        <v>1727758246.9416833</v>
      </c>
      <c r="Y201" s="120">
        <f t="shared" si="187"/>
        <v>1627384718.4462001</v>
      </c>
      <c r="Z201" s="119">
        <f t="shared" si="188"/>
        <v>1727758246.9416833</v>
      </c>
      <c r="AA201" s="119">
        <f t="shared" si="189"/>
        <v>1834322595.0438871</v>
      </c>
      <c r="AB201" s="119"/>
      <c r="AC201" s="34" t="str">
        <f t="shared" si="190"/>
        <v>BERTAHAP</v>
      </c>
      <c r="AD201" s="121">
        <f t="shared" si="191"/>
        <v>0</v>
      </c>
      <c r="AE201" s="122">
        <v>2</v>
      </c>
      <c r="AF201" s="123"/>
      <c r="AG201" s="119" t="e">
        <f>IF(AF201&gt;#REF!,"LB","KR")</f>
        <v>#REF!</v>
      </c>
      <c r="AH201" s="123">
        <f t="shared" si="213"/>
        <v>1495908000</v>
      </c>
      <c r="AI201" s="123">
        <f t="shared" si="213"/>
        <v>1686127000</v>
      </c>
      <c r="AJ201" s="123">
        <f t="shared" si="213"/>
        <v>1790124000</v>
      </c>
      <c r="AK201" s="124">
        <f t="shared" si="212"/>
        <v>1900535000</v>
      </c>
      <c r="AL201" s="124">
        <f t="shared" si="212"/>
        <v>1790124000</v>
      </c>
      <c r="AM201" s="123">
        <f t="shared" si="212"/>
        <v>1900535000</v>
      </c>
      <c r="AN201" s="123">
        <f t="shared" si="152"/>
        <v>2017755000</v>
      </c>
      <c r="AO201" s="54">
        <f t="shared" si="205"/>
        <v>1897532000</v>
      </c>
      <c r="AP201" s="44">
        <f t="shared" si="205"/>
        <v>2014568000</v>
      </c>
      <c r="AQ201" s="61">
        <f t="shared" si="192"/>
        <v>1707778800</v>
      </c>
      <c r="AR201" s="61">
        <f t="shared" si="193"/>
        <v>28462980</v>
      </c>
      <c r="AS201" s="125">
        <f t="shared" si="194"/>
        <v>35635031.25</v>
      </c>
      <c r="AT201" s="126">
        <f t="shared" si="195"/>
        <v>20145680</v>
      </c>
      <c r="AU201" s="5">
        <f t="shared" si="196"/>
        <v>28462980</v>
      </c>
      <c r="AV201" s="5">
        <f t="shared" si="197"/>
        <v>44753100</v>
      </c>
      <c r="AX201" s="1"/>
      <c r="AY201" s="1"/>
      <c r="BT201" s="56">
        <f t="shared" si="198"/>
        <v>-980243.39809999615</v>
      </c>
      <c r="CT201" s="61">
        <f t="shared" si="199"/>
        <v>1813111200</v>
      </c>
      <c r="CU201" s="45">
        <f t="shared" si="200"/>
        <v>20145680</v>
      </c>
      <c r="CX201" s="56">
        <f t="shared" si="201"/>
        <v>1611111600</v>
      </c>
      <c r="CY201" s="45">
        <f t="shared" si="202"/>
        <v>26851860</v>
      </c>
      <c r="CZ201" s="51">
        <f t="shared" si="203"/>
        <v>44753100</v>
      </c>
    </row>
    <row r="202" spans="1:104" x14ac:dyDescent="0.2">
      <c r="A202" s="3">
        <f t="shared" si="204"/>
        <v>163</v>
      </c>
      <c r="B202" s="111">
        <v>6</v>
      </c>
      <c r="C202" s="112" t="s">
        <v>183</v>
      </c>
      <c r="D202" s="140">
        <v>18</v>
      </c>
      <c r="E202" s="114"/>
      <c r="F202" s="42" t="s">
        <v>53</v>
      </c>
      <c r="G202" s="115">
        <f t="shared" si="172"/>
        <v>97</v>
      </c>
      <c r="H202" s="115">
        <f t="shared" si="173"/>
        <v>85</v>
      </c>
      <c r="I202" s="116">
        <f t="shared" si="174"/>
        <v>26966806</v>
      </c>
      <c r="J202" s="116">
        <f t="shared" si="175"/>
        <v>2</v>
      </c>
      <c r="K202" s="117">
        <f t="shared" si="176"/>
        <v>0.93</v>
      </c>
      <c r="L202" s="155">
        <f t="shared" si="215"/>
        <v>1.03</v>
      </c>
      <c r="M202" s="119">
        <f t="shared" si="177"/>
        <v>21585964.617592327</v>
      </c>
      <c r="N202" s="119">
        <f t="shared" si="178"/>
        <v>24330831.047542781</v>
      </c>
      <c r="O202" s="119">
        <f t="shared" si="179"/>
        <v>25831503.467400003</v>
      </c>
      <c r="P202" s="119">
        <f t="shared" si="180"/>
        <v>27424734.078439418</v>
      </c>
      <c r="Q202" s="120">
        <f t="shared" si="181"/>
        <v>25831503.467400003</v>
      </c>
      <c r="R202" s="119">
        <f t="shared" si="181"/>
        <v>27424734.078439418</v>
      </c>
      <c r="S202" s="119">
        <f t="shared" si="182"/>
        <v>29116231.667363286</v>
      </c>
      <c r="T202" s="119"/>
      <c r="U202" s="119">
        <f t="shared" si="183"/>
        <v>1834806992.4953477</v>
      </c>
      <c r="V202" s="119">
        <f t="shared" si="184"/>
        <v>2068120639.0411363</v>
      </c>
      <c r="W202" s="119">
        <f t="shared" si="185"/>
        <v>2195677794.7290001</v>
      </c>
      <c r="X202" s="120">
        <f t="shared" si="186"/>
        <v>2331102396.6673508</v>
      </c>
      <c r="Y202" s="120">
        <f t="shared" si="187"/>
        <v>2195677794.7290001</v>
      </c>
      <c r="Z202" s="119">
        <f t="shared" si="188"/>
        <v>2331102396.6673508</v>
      </c>
      <c r="AA202" s="119">
        <f t="shared" si="189"/>
        <v>2474879691.7258792</v>
      </c>
      <c r="AB202" s="119"/>
      <c r="AC202" s="34" t="str">
        <f t="shared" si="190"/>
        <v>BERTAHAP</v>
      </c>
      <c r="AD202" s="121">
        <f t="shared" si="191"/>
        <v>0</v>
      </c>
      <c r="AE202" s="122">
        <v>2</v>
      </c>
      <c r="AF202" s="123"/>
      <c r="AG202" s="119" t="e">
        <f>IF(AF202&gt;#REF!,"LB","KR")</f>
        <v>#REF!</v>
      </c>
      <c r="AH202" s="123">
        <f t="shared" si="213"/>
        <v>2018288000</v>
      </c>
      <c r="AI202" s="123">
        <f t="shared" si="213"/>
        <v>2274933000</v>
      </c>
      <c r="AJ202" s="123">
        <f t="shared" si="213"/>
        <v>2415246000</v>
      </c>
      <c r="AK202" s="124">
        <f t="shared" si="212"/>
        <v>2564213000</v>
      </c>
      <c r="AL202" s="124">
        <f t="shared" si="212"/>
        <v>2415246000</v>
      </c>
      <c r="AM202" s="123">
        <f t="shared" si="212"/>
        <v>2564213000</v>
      </c>
      <c r="AN202" s="123">
        <f t="shared" si="152"/>
        <v>2722368000</v>
      </c>
      <c r="AO202" s="54">
        <f t="shared" si="205"/>
        <v>2560161000</v>
      </c>
      <c r="AP202" s="44">
        <f t="shared" si="205"/>
        <v>2718066000</v>
      </c>
      <c r="AQ202" s="61">
        <f t="shared" si="192"/>
        <v>2304144900</v>
      </c>
      <c r="AR202" s="61">
        <f t="shared" si="193"/>
        <v>38402415</v>
      </c>
      <c r="AS202" s="125">
        <f t="shared" si="194"/>
        <v>48078993.75</v>
      </c>
      <c r="AT202" s="126">
        <f t="shared" si="195"/>
        <v>27180660</v>
      </c>
      <c r="AU202" s="5">
        <f t="shared" si="196"/>
        <v>38402415</v>
      </c>
      <c r="AV202" s="5">
        <f t="shared" si="197"/>
        <v>60381150</v>
      </c>
      <c r="AX202" s="1"/>
      <c r="AY202" s="1"/>
      <c r="BT202" s="56">
        <f t="shared" si="198"/>
        <v>-980243.39809999615</v>
      </c>
      <c r="CT202" s="61">
        <f t="shared" si="199"/>
        <v>2446259400</v>
      </c>
      <c r="CU202" s="45">
        <f t="shared" si="200"/>
        <v>27180660</v>
      </c>
      <c r="CX202" s="56">
        <f t="shared" si="201"/>
        <v>2173721400</v>
      </c>
      <c r="CY202" s="45">
        <f t="shared" si="202"/>
        <v>36228690</v>
      </c>
      <c r="CZ202" s="51">
        <f t="shared" si="203"/>
        <v>60381150</v>
      </c>
    </row>
    <row r="203" spans="1:104" x14ac:dyDescent="0.2">
      <c r="A203" s="3">
        <f t="shared" si="204"/>
        <v>164</v>
      </c>
      <c r="B203" s="111">
        <v>7</v>
      </c>
      <c r="C203" s="112" t="s">
        <v>183</v>
      </c>
      <c r="D203" s="140">
        <v>20</v>
      </c>
      <c r="E203" s="114"/>
      <c r="F203" s="42" t="s">
        <v>69</v>
      </c>
      <c r="G203" s="115">
        <f t="shared" si="172"/>
        <v>60</v>
      </c>
      <c r="H203" s="115">
        <f t="shared" si="173"/>
        <v>51</v>
      </c>
      <c r="I203" s="116">
        <f t="shared" si="174"/>
        <v>26966806</v>
      </c>
      <c r="J203" s="116">
        <f t="shared" si="175"/>
        <v>2</v>
      </c>
      <c r="K203" s="117">
        <f t="shared" si="176"/>
        <v>0.93</v>
      </c>
      <c r="L203" s="155">
        <f t="shared" si="215"/>
        <v>1.03</v>
      </c>
      <c r="M203" s="119">
        <f t="shared" si="177"/>
        <v>21585964.617592327</v>
      </c>
      <c r="N203" s="119">
        <f t="shared" si="178"/>
        <v>24330831.047542781</v>
      </c>
      <c r="O203" s="119">
        <f t="shared" si="179"/>
        <v>25831503.467400003</v>
      </c>
      <c r="P203" s="119">
        <f t="shared" si="180"/>
        <v>27424734.078439418</v>
      </c>
      <c r="Q203" s="120">
        <f t="shared" si="181"/>
        <v>25831503.467400003</v>
      </c>
      <c r="R203" s="119">
        <f t="shared" si="181"/>
        <v>27424734.078439418</v>
      </c>
      <c r="S203" s="119">
        <f t="shared" si="182"/>
        <v>29116231.667363286</v>
      </c>
      <c r="T203" s="119"/>
      <c r="U203" s="119">
        <f t="shared" si="183"/>
        <v>1100884195.4972086</v>
      </c>
      <c r="V203" s="119">
        <f t="shared" si="184"/>
        <v>1240872383.4246819</v>
      </c>
      <c r="W203" s="119">
        <f t="shared" si="185"/>
        <v>1317406676.8374002</v>
      </c>
      <c r="X203" s="120">
        <f t="shared" si="186"/>
        <v>1398661438.0004103</v>
      </c>
      <c r="Y203" s="120">
        <f t="shared" si="187"/>
        <v>1317406676.8374002</v>
      </c>
      <c r="Z203" s="119">
        <f t="shared" si="188"/>
        <v>1398661438.0004103</v>
      </c>
      <c r="AA203" s="119">
        <f t="shared" si="189"/>
        <v>1484927815.0355277</v>
      </c>
      <c r="AB203" s="119"/>
      <c r="AC203" s="34" t="str">
        <f t="shared" si="190"/>
        <v>BERTAHAP</v>
      </c>
      <c r="AD203" s="121">
        <f t="shared" si="191"/>
        <v>0</v>
      </c>
      <c r="AE203" s="122">
        <v>2</v>
      </c>
      <c r="AF203" s="123"/>
      <c r="AG203" s="119" t="e">
        <f>IF(AF203&gt;#REF!,"LB","KR")</f>
        <v>#REF!</v>
      </c>
      <c r="AH203" s="123">
        <f t="shared" si="213"/>
        <v>1210973000</v>
      </c>
      <c r="AI203" s="123">
        <f t="shared" si="213"/>
        <v>1364960000</v>
      </c>
      <c r="AJ203" s="123">
        <f t="shared" si="213"/>
        <v>1449148000</v>
      </c>
      <c r="AK203" s="124">
        <f t="shared" si="212"/>
        <v>1538528000</v>
      </c>
      <c r="AL203" s="124">
        <f t="shared" si="212"/>
        <v>1449148000</v>
      </c>
      <c r="AM203" s="123">
        <f t="shared" si="212"/>
        <v>1538528000</v>
      </c>
      <c r="AN203" s="123">
        <f t="shared" si="212"/>
        <v>1633421000</v>
      </c>
      <c r="AO203" s="54">
        <f t="shared" si="205"/>
        <v>1536097000</v>
      </c>
      <c r="AP203" s="44">
        <f t="shared" si="205"/>
        <v>1630840000</v>
      </c>
      <c r="AQ203" s="61">
        <f t="shared" si="192"/>
        <v>1382487300</v>
      </c>
      <c r="AR203" s="61">
        <f t="shared" si="193"/>
        <v>23041455</v>
      </c>
      <c r="AS203" s="125">
        <f t="shared" si="194"/>
        <v>28847400</v>
      </c>
      <c r="AT203" s="126">
        <f t="shared" si="195"/>
        <v>16308400</v>
      </c>
      <c r="AU203" s="5">
        <f t="shared" si="196"/>
        <v>23041455</v>
      </c>
      <c r="AV203" s="5">
        <f t="shared" si="197"/>
        <v>36228700</v>
      </c>
      <c r="AX203" s="1"/>
      <c r="AY203" s="1"/>
      <c r="BT203" s="56">
        <f t="shared" si="198"/>
        <v>-980243.39809999615</v>
      </c>
      <c r="CT203" s="61">
        <f t="shared" si="199"/>
        <v>1467756000</v>
      </c>
      <c r="CU203" s="45">
        <f t="shared" si="200"/>
        <v>16308400</v>
      </c>
      <c r="CX203" s="56">
        <f t="shared" si="201"/>
        <v>1304233200</v>
      </c>
      <c r="CY203" s="45">
        <f t="shared" si="202"/>
        <v>21737220</v>
      </c>
      <c r="CZ203" s="51">
        <f t="shared" si="203"/>
        <v>36228700</v>
      </c>
    </row>
    <row r="204" spans="1:104" x14ac:dyDescent="0.2">
      <c r="A204" s="3">
        <f t="shared" si="204"/>
        <v>165</v>
      </c>
      <c r="B204" s="111">
        <v>8</v>
      </c>
      <c r="C204" s="112" t="s">
        <v>183</v>
      </c>
      <c r="D204" s="140">
        <v>22</v>
      </c>
      <c r="E204" s="114"/>
      <c r="F204" s="42" t="s">
        <v>88</v>
      </c>
      <c r="G204" s="115">
        <f t="shared" si="172"/>
        <v>81</v>
      </c>
      <c r="H204" s="115">
        <f t="shared" si="173"/>
        <v>70</v>
      </c>
      <c r="I204" s="116">
        <f t="shared" si="174"/>
        <v>26966806</v>
      </c>
      <c r="J204" s="116">
        <f t="shared" si="175"/>
        <v>4</v>
      </c>
      <c r="K204" s="117">
        <f t="shared" si="176"/>
        <v>0.97</v>
      </c>
      <c r="L204" s="155">
        <f t="shared" si="215"/>
        <v>1.03</v>
      </c>
      <c r="M204" s="119">
        <f t="shared" si="177"/>
        <v>22514393.20329522</v>
      </c>
      <c r="N204" s="119">
        <f t="shared" si="178"/>
        <v>25377318.40442634</v>
      </c>
      <c r="O204" s="119">
        <f t="shared" si="179"/>
        <v>26942535.874600001</v>
      </c>
      <c r="P204" s="119">
        <f t="shared" si="180"/>
        <v>28604292.533426058</v>
      </c>
      <c r="Q204" s="120">
        <f t="shared" si="181"/>
        <v>26942535.874600001</v>
      </c>
      <c r="R204" s="119">
        <f t="shared" si="181"/>
        <v>28604292.533426058</v>
      </c>
      <c r="S204" s="119">
        <f t="shared" si="182"/>
        <v>30368542.706819769</v>
      </c>
      <c r="T204" s="119"/>
      <c r="U204" s="119">
        <f t="shared" si="183"/>
        <v>1576007524.2306654</v>
      </c>
      <c r="V204" s="119">
        <f t="shared" si="184"/>
        <v>1776412288.3098438</v>
      </c>
      <c r="W204" s="119">
        <f t="shared" si="185"/>
        <v>1885977511.2220001</v>
      </c>
      <c r="X204" s="120">
        <f t="shared" si="186"/>
        <v>2002300477.339824</v>
      </c>
      <c r="Y204" s="120">
        <f t="shared" si="187"/>
        <v>1885977511.2220001</v>
      </c>
      <c r="Z204" s="119">
        <f t="shared" si="188"/>
        <v>2002300477.339824</v>
      </c>
      <c r="AA204" s="119">
        <f t="shared" si="189"/>
        <v>2125797989.4773839</v>
      </c>
      <c r="AB204" s="119"/>
      <c r="AC204" s="34" t="str">
        <f t="shared" si="190"/>
        <v>BERTAHAP</v>
      </c>
      <c r="AD204" s="121">
        <f t="shared" si="191"/>
        <v>0</v>
      </c>
      <c r="AE204" s="122">
        <v>2</v>
      </c>
      <c r="AF204" s="123"/>
      <c r="AG204" s="119" t="e">
        <f>IF(AF204&gt;#REF!,"LB","KR")</f>
        <v>#REF!</v>
      </c>
      <c r="AH204" s="123">
        <f t="shared" si="213"/>
        <v>1733609000</v>
      </c>
      <c r="AI204" s="123">
        <f t="shared" si="213"/>
        <v>1954054000</v>
      </c>
      <c r="AJ204" s="123">
        <f t="shared" si="213"/>
        <v>2074576000</v>
      </c>
      <c r="AK204" s="124">
        <f t="shared" si="212"/>
        <v>2202531000</v>
      </c>
      <c r="AL204" s="124">
        <f t="shared" si="212"/>
        <v>2074576000</v>
      </c>
      <c r="AM204" s="123">
        <f t="shared" si="212"/>
        <v>2202531000</v>
      </c>
      <c r="AN204" s="123">
        <f t="shared" si="212"/>
        <v>2338378000</v>
      </c>
      <c r="AO204" s="54">
        <f t="shared" si="205"/>
        <v>2199051000</v>
      </c>
      <c r="AP204" s="44">
        <f t="shared" si="205"/>
        <v>2334683000</v>
      </c>
      <c r="AQ204" s="61">
        <f t="shared" si="192"/>
        <v>1979145900</v>
      </c>
      <c r="AR204" s="61">
        <f t="shared" si="193"/>
        <v>32985765</v>
      </c>
      <c r="AS204" s="125">
        <f t="shared" si="194"/>
        <v>41297456.25</v>
      </c>
      <c r="AT204" s="126">
        <f t="shared" si="195"/>
        <v>23346830</v>
      </c>
      <c r="AU204" s="5">
        <f t="shared" si="196"/>
        <v>32985765</v>
      </c>
      <c r="AV204" s="5">
        <f t="shared" si="197"/>
        <v>51864400</v>
      </c>
      <c r="AX204" s="1"/>
      <c r="AY204" s="1"/>
      <c r="BT204" s="56">
        <f t="shared" si="198"/>
        <v>130789.00910000131</v>
      </c>
      <c r="CT204" s="61">
        <f t="shared" si="199"/>
        <v>2101214700</v>
      </c>
      <c r="CU204" s="45">
        <f t="shared" si="200"/>
        <v>23346830</v>
      </c>
      <c r="CX204" s="56">
        <f t="shared" si="201"/>
        <v>1867118400</v>
      </c>
      <c r="CY204" s="45">
        <f t="shared" si="202"/>
        <v>31118640</v>
      </c>
      <c r="CZ204" s="51">
        <f t="shared" si="203"/>
        <v>51864400</v>
      </c>
    </row>
    <row r="205" spans="1:104" x14ac:dyDescent="0.2">
      <c r="A205" s="3">
        <f t="shared" si="204"/>
        <v>166</v>
      </c>
      <c r="B205" s="111">
        <v>1</v>
      </c>
      <c r="C205" s="112" t="s">
        <v>184</v>
      </c>
      <c r="D205" s="113" t="s">
        <v>23</v>
      </c>
      <c r="E205" s="114"/>
      <c r="F205" s="42" t="s">
        <v>38</v>
      </c>
      <c r="G205" s="115">
        <f t="shared" si="172"/>
        <v>113</v>
      </c>
      <c r="H205" s="115">
        <f t="shared" si="173"/>
        <v>101</v>
      </c>
      <c r="I205" s="116">
        <f t="shared" si="174"/>
        <v>26966806</v>
      </c>
      <c r="J205" s="116">
        <f t="shared" si="175"/>
        <v>6</v>
      </c>
      <c r="K205" s="117">
        <f t="shared" si="176"/>
        <v>0.95</v>
      </c>
      <c r="L205" s="118">
        <f t="shared" ref="L205:L222" si="216">SUMIF($AN$4:$AN$22,D205,$AW$4:$AW$22)</f>
        <v>1.02</v>
      </c>
      <c r="M205" s="119">
        <f t="shared" si="177"/>
        <v>21836099.50354626</v>
      </c>
      <c r="N205" s="119">
        <f t="shared" si="178"/>
        <v>24612773.029615775</v>
      </c>
      <c r="O205" s="119">
        <f t="shared" si="179"/>
        <v>26130835.013999999</v>
      </c>
      <c r="P205" s="119">
        <f t="shared" si="180"/>
        <v>27742527.739855718</v>
      </c>
      <c r="Q205" s="120">
        <f t="shared" si="181"/>
        <v>26130835.013999999</v>
      </c>
      <c r="R205" s="119">
        <f t="shared" si="181"/>
        <v>27742527.739855718</v>
      </c>
      <c r="S205" s="119">
        <f t="shared" si="182"/>
        <v>29453626.146440148</v>
      </c>
      <c r="T205" s="119"/>
      <c r="U205" s="119">
        <f t="shared" si="183"/>
        <v>2205446049.8581724</v>
      </c>
      <c r="V205" s="119">
        <f t="shared" si="184"/>
        <v>2485890075.9911933</v>
      </c>
      <c r="W205" s="119">
        <f t="shared" si="185"/>
        <v>2639214336.414</v>
      </c>
      <c r="X205" s="120">
        <f t="shared" si="186"/>
        <v>2801995301.7254276</v>
      </c>
      <c r="Y205" s="120">
        <f t="shared" si="187"/>
        <v>2639214336.414</v>
      </c>
      <c r="Z205" s="119">
        <f t="shared" si="188"/>
        <v>2801995301.7254276</v>
      </c>
      <c r="AA205" s="119">
        <f t="shared" si="189"/>
        <v>2974816240.7904549</v>
      </c>
      <c r="AB205" s="119"/>
      <c r="AC205" s="34" t="str">
        <f t="shared" si="190"/>
        <v>BERTAHAP</v>
      </c>
      <c r="AD205" s="121">
        <f t="shared" si="191"/>
        <v>0</v>
      </c>
      <c r="AE205" s="122">
        <v>2</v>
      </c>
      <c r="AF205" s="123"/>
      <c r="AG205" s="119" t="e">
        <f>IF(AF205&gt;#REF!,"LB","KR")</f>
        <v>#REF!</v>
      </c>
      <c r="AH205" s="123">
        <f t="shared" si="213"/>
        <v>2425991000</v>
      </c>
      <c r="AI205" s="123">
        <f t="shared" si="213"/>
        <v>2734480000</v>
      </c>
      <c r="AJ205" s="123">
        <f t="shared" si="213"/>
        <v>2903136000</v>
      </c>
      <c r="AK205" s="124">
        <f t="shared" si="212"/>
        <v>3082195000</v>
      </c>
      <c r="AL205" s="124">
        <f t="shared" si="212"/>
        <v>2903136000</v>
      </c>
      <c r="AM205" s="123">
        <f t="shared" si="212"/>
        <v>3082195000</v>
      </c>
      <c r="AN205" s="123">
        <f t="shared" si="212"/>
        <v>3272298000</v>
      </c>
      <c r="AO205" s="54">
        <f t="shared" si="205"/>
        <v>3077325000</v>
      </c>
      <c r="AP205" s="44">
        <f t="shared" si="205"/>
        <v>3267127000</v>
      </c>
      <c r="AQ205" s="61">
        <f t="shared" si="192"/>
        <v>2769592500</v>
      </c>
      <c r="AR205" s="61">
        <f t="shared" si="193"/>
        <v>46159875</v>
      </c>
      <c r="AS205" s="125">
        <f t="shared" si="194"/>
        <v>57791156.25</v>
      </c>
      <c r="AT205" s="126">
        <f t="shared" si="195"/>
        <v>32671270</v>
      </c>
      <c r="AU205" s="5">
        <f t="shared" si="196"/>
        <v>46159875</v>
      </c>
      <c r="AV205" s="5">
        <f t="shared" si="197"/>
        <v>72578400</v>
      </c>
      <c r="AX205" s="1"/>
      <c r="AY205" s="1"/>
      <c r="BT205" s="56">
        <f t="shared" si="198"/>
        <v>-680911.8515000008</v>
      </c>
      <c r="CT205" s="61">
        <f t="shared" si="199"/>
        <v>2940414300</v>
      </c>
      <c r="CU205" s="45">
        <f t="shared" si="200"/>
        <v>32671270</v>
      </c>
      <c r="CX205" s="56">
        <f t="shared" si="201"/>
        <v>2612822400</v>
      </c>
      <c r="CY205" s="45">
        <f t="shared" si="202"/>
        <v>43547040</v>
      </c>
      <c r="CZ205" s="51">
        <f t="shared" si="203"/>
        <v>72578400</v>
      </c>
    </row>
    <row r="206" spans="1:104" x14ac:dyDescent="0.2">
      <c r="A206" s="3">
        <f t="shared" si="204"/>
        <v>167</v>
      </c>
      <c r="B206" s="111">
        <v>2</v>
      </c>
      <c r="C206" s="112" t="s">
        <v>184</v>
      </c>
      <c r="D206" s="113" t="s">
        <v>34</v>
      </c>
      <c r="E206" s="114"/>
      <c r="F206" s="42" t="s">
        <v>41</v>
      </c>
      <c r="G206" s="115">
        <f t="shared" si="172"/>
        <v>78</v>
      </c>
      <c r="H206" s="115">
        <f t="shared" si="173"/>
        <v>66</v>
      </c>
      <c r="I206" s="116">
        <f t="shared" si="174"/>
        <v>26966806</v>
      </c>
      <c r="J206" s="116">
        <f t="shared" si="175"/>
        <v>2</v>
      </c>
      <c r="K206" s="117">
        <f t="shared" si="176"/>
        <v>0.93</v>
      </c>
      <c r="L206" s="118">
        <f t="shared" si="216"/>
        <v>1.02</v>
      </c>
      <c r="M206" s="119">
        <f t="shared" si="177"/>
        <v>21376392.145576868</v>
      </c>
      <c r="N206" s="119">
        <f t="shared" si="178"/>
        <v>24094609.386887025</v>
      </c>
      <c r="O206" s="119">
        <f t="shared" si="179"/>
        <v>25580712.171600003</v>
      </c>
      <c r="P206" s="119">
        <f t="shared" si="180"/>
        <v>27158474.52427981</v>
      </c>
      <c r="Q206" s="120">
        <f t="shared" si="181"/>
        <v>25580712.171600003</v>
      </c>
      <c r="R206" s="119">
        <f t="shared" si="181"/>
        <v>27158474.52427981</v>
      </c>
      <c r="S206" s="119">
        <f t="shared" si="182"/>
        <v>28833549.806515098</v>
      </c>
      <c r="T206" s="119"/>
      <c r="U206" s="119">
        <f t="shared" si="183"/>
        <v>1410841881.6080732</v>
      </c>
      <c r="V206" s="119">
        <f t="shared" si="184"/>
        <v>1590244219.5345438</v>
      </c>
      <c r="W206" s="119">
        <f t="shared" si="185"/>
        <v>1688327003.3256001</v>
      </c>
      <c r="X206" s="120">
        <f t="shared" si="186"/>
        <v>1792459318.6024675</v>
      </c>
      <c r="Y206" s="120">
        <f t="shared" si="187"/>
        <v>1688327003.3256001</v>
      </c>
      <c r="Z206" s="119">
        <f t="shared" si="188"/>
        <v>1792459318.6024675</v>
      </c>
      <c r="AA206" s="119">
        <f t="shared" si="189"/>
        <v>1903014287.2299964</v>
      </c>
      <c r="AB206" s="119"/>
      <c r="AC206" s="34" t="str">
        <f t="shared" si="190"/>
        <v>BERTAHAP</v>
      </c>
      <c r="AD206" s="121">
        <f t="shared" si="191"/>
        <v>0</v>
      </c>
      <c r="AE206" s="122">
        <v>2</v>
      </c>
      <c r="AF206" s="123"/>
      <c r="AG206" s="119" t="e">
        <f>IF(AF206&gt;#REF!,"LB","KR")</f>
        <v>#REF!</v>
      </c>
      <c r="AH206" s="123">
        <f t="shared" si="213"/>
        <v>1551927000</v>
      </c>
      <c r="AI206" s="123">
        <f t="shared" si="213"/>
        <v>1749269000</v>
      </c>
      <c r="AJ206" s="123">
        <f t="shared" si="213"/>
        <v>1857160000</v>
      </c>
      <c r="AK206" s="124">
        <f t="shared" si="212"/>
        <v>1971706000</v>
      </c>
      <c r="AL206" s="124">
        <f t="shared" si="212"/>
        <v>1857160000</v>
      </c>
      <c r="AM206" s="123">
        <f t="shared" si="212"/>
        <v>1971706000</v>
      </c>
      <c r="AN206" s="123">
        <f t="shared" si="212"/>
        <v>2093316000</v>
      </c>
      <c r="AO206" s="54">
        <f t="shared" si="205"/>
        <v>1968590000</v>
      </c>
      <c r="AP206" s="44">
        <f t="shared" si="205"/>
        <v>2090009000</v>
      </c>
      <c r="AQ206" s="61">
        <f t="shared" si="192"/>
        <v>1771731000</v>
      </c>
      <c r="AR206" s="61">
        <f t="shared" si="193"/>
        <v>29528850</v>
      </c>
      <c r="AS206" s="125">
        <f t="shared" si="194"/>
        <v>36969487.5</v>
      </c>
      <c r="AT206" s="126">
        <f t="shared" si="195"/>
        <v>20900090</v>
      </c>
      <c r="AU206" s="5">
        <f t="shared" si="196"/>
        <v>29528850</v>
      </c>
      <c r="AV206" s="5">
        <f t="shared" si="197"/>
        <v>46429000</v>
      </c>
      <c r="AX206" s="1"/>
      <c r="AY206" s="1"/>
      <c r="BT206" s="56">
        <f t="shared" si="198"/>
        <v>-1231034.6938999966</v>
      </c>
      <c r="CT206" s="61">
        <f t="shared" si="199"/>
        <v>1881008100</v>
      </c>
      <c r="CU206" s="45">
        <f t="shared" si="200"/>
        <v>20900090</v>
      </c>
      <c r="CX206" s="56">
        <f t="shared" si="201"/>
        <v>1671444000</v>
      </c>
      <c r="CY206" s="45">
        <f t="shared" si="202"/>
        <v>27857400</v>
      </c>
      <c r="CZ206" s="51">
        <f t="shared" si="203"/>
        <v>46429000</v>
      </c>
    </row>
    <row r="207" spans="1:104" x14ac:dyDescent="0.2">
      <c r="A207" s="3">
        <f t="shared" si="204"/>
        <v>168</v>
      </c>
      <c r="B207" s="111">
        <v>3</v>
      </c>
      <c r="C207" s="112" t="s">
        <v>184</v>
      </c>
      <c r="D207" s="113" t="s">
        <v>40</v>
      </c>
      <c r="E207" s="114"/>
      <c r="F207" s="42" t="s">
        <v>44</v>
      </c>
      <c r="G207" s="115">
        <f t="shared" si="172"/>
        <v>60</v>
      </c>
      <c r="H207" s="115">
        <f t="shared" si="173"/>
        <v>52</v>
      </c>
      <c r="I207" s="116">
        <f t="shared" si="174"/>
        <v>26966806</v>
      </c>
      <c r="J207" s="116">
        <f t="shared" si="175"/>
        <v>2</v>
      </c>
      <c r="K207" s="117">
        <f t="shared" si="176"/>
        <v>0.93</v>
      </c>
      <c r="L207" s="118">
        <f t="shared" si="216"/>
        <v>1.02</v>
      </c>
      <c r="M207" s="119">
        <f t="shared" si="177"/>
        <v>21376392.145576868</v>
      </c>
      <c r="N207" s="119">
        <f t="shared" si="178"/>
        <v>24094609.386887025</v>
      </c>
      <c r="O207" s="119">
        <f t="shared" si="179"/>
        <v>25580712.171600003</v>
      </c>
      <c r="P207" s="119">
        <f t="shared" si="180"/>
        <v>27158474.52427981</v>
      </c>
      <c r="Q207" s="120">
        <f t="shared" si="181"/>
        <v>25580712.171600003</v>
      </c>
      <c r="R207" s="119">
        <f t="shared" si="181"/>
        <v>27158474.52427981</v>
      </c>
      <c r="S207" s="119">
        <f t="shared" si="182"/>
        <v>28833549.806515098</v>
      </c>
      <c r="T207" s="119"/>
      <c r="U207" s="119">
        <f t="shared" si="183"/>
        <v>1111572391.5699971</v>
      </c>
      <c r="V207" s="119">
        <f t="shared" si="184"/>
        <v>1252919688.1181252</v>
      </c>
      <c r="W207" s="119">
        <f t="shared" si="185"/>
        <v>1330197032.9232001</v>
      </c>
      <c r="X207" s="120">
        <f t="shared" si="186"/>
        <v>1412240675.2625501</v>
      </c>
      <c r="Y207" s="120">
        <f t="shared" si="187"/>
        <v>1330197032.9232001</v>
      </c>
      <c r="Z207" s="119">
        <f t="shared" si="188"/>
        <v>1412240675.2625501</v>
      </c>
      <c r="AA207" s="119">
        <f t="shared" si="189"/>
        <v>1499344589.9387851</v>
      </c>
      <c r="AB207" s="119"/>
      <c r="AC207" s="34" t="str">
        <f t="shared" si="190"/>
        <v>BERTAHAP</v>
      </c>
      <c r="AD207" s="121">
        <f t="shared" si="191"/>
        <v>0</v>
      </c>
      <c r="AE207" s="122">
        <v>2</v>
      </c>
      <c r="AF207" s="123"/>
      <c r="AG207" s="119" t="e">
        <f>IF(AF207&gt;#REF!,"LB","KR")</f>
        <v>#REF!</v>
      </c>
      <c r="AH207" s="123">
        <f t="shared" si="213"/>
        <v>1222730000</v>
      </c>
      <c r="AI207" s="123">
        <f t="shared" si="213"/>
        <v>1378212000</v>
      </c>
      <c r="AJ207" s="123">
        <f t="shared" si="213"/>
        <v>1463217000</v>
      </c>
      <c r="AK207" s="124">
        <f t="shared" si="212"/>
        <v>1553465000</v>
      </c>
      <c r="AL207" s="124">
        <f t="shared" si="212"/>
        <v>1463217000</v>
      </c>
      <c r="AM207" s="123">
        <f t="shared" si="212"/>
        <v>1553465000</v>
      </c>
      <c r="AN207" s="123">
        <f t="shared" si="212"/>
        <v>1649280000</v>
      </c>
      <c r="AO207" s="54">
        <f t="shared" si="205"/>
        <v>1551011000</v>
      </c>
      <c r="AP207" s="44">
        <f t="shared" si="205"/>
        <v>1646673000</v>
      </c>
      <c r="AQ207" s="61">
        <f t="shared" si="192"/>
        <v>1395909900</v>
      </c>
      <c r="AR207" s="61">
        <f t="shared" si="193"/>
        <v>23265165</v>
      </c>
      <c r="AS207" s="125">
        <f t="shared" si="194"/>
        <v>29127468.75</v>
      </c>
      <c r="AT207" s="126">
        <f t="shared" si="195"/>
        <v>16466730</v>
      </c>
      <c r="AU207" s="5">
        <f t="shared" si="196"/>
        <v>23265165</v>
      </c>
      <c r="AV207" s="5">
        <f t="shared" si="197"/>
        <v>36580425</v>
      </c>
      <c r="AX207" s="1"/>
      <c r="AY207" s="1"/>
      <c r="BT207" s="56">
        <f t="shared" si="198"/>
        <v>-1231034.6938999966</v>
      </c>
      <c r="CT207" s="61">
        <f t="shared" si="199"/>
        <v>1482005700</v>
      </c>
      <c r="CU207" s="45">
        <f t="shared" si="200"/>
        <v>16466730</v>
      </c>
      <c r="CX207" s="56">
        <f t="shared" si="201"/>
        <v>1316895300</v>
      </c>
      <c r="CY207" s="45">
        <f t="shared" si="202"/>
        <v>21948255</v>
      </c>
      <c r="CZ207" s="51">
        <f t="shared" si="203"/>
        <v>36580425</v>
      </c>
    </row>
    <row r="208" spans="1:104" x14ac:dyDescent="0.2">
      <c r="A208" s="3">
        <f t="shared" si="204"/>
        <v>169</v>
      </c>
      <c r="B208" s="111">
        <v>4</v>
      </c>
      <c r="C208" s="112" t="s">
        <v>184</v>
      </c>
      <c r="D208" s="113">
        <v>10</v>
      </c>
      <c r="E208" s="114"/>
      <c r="F208" s="42" t="s">
        <v>47</v>
      </c>
      <c r="G208" s="115">
        <f t="shared" si="172"/>
        <v>74</v>
      </c>
      <c r="H208" s="115">
        <f t="shared" si="173"/>
        <v>63</v>
      </c>
      <c r="I208" s="116">
        <f t="shared" si="174"/>
        <v>26966806</v>
      </c>
      <c r="J208" s="116">
        <f t="shared" si="175"/>
        <v>2</v>
      </c>
      <c r="K208" s="117">
        <f t="shared" si="176"/>
        <v>0.93</v>
      </c>
      <c r="L208" s="118">
        <f t="shared" si="216"/>
        <v>1.02</v>
      </c>
      <c r="M208" s="119">
        <f t="shared" si="177"/>
        <v>21376392.145576868</v>
      </c>
      <c r="N208" s="119">
        <f t="shared" si="178"/>
        <v>24094609.386887025</v>
      </c>
      <c r="O208" s="119">
        <f t="shared" si="179"/>
        <v>25580712.171600003</v>
      </c>
      <c r="P208" s="119">
        <f t="shared" si="180"/>
        <v>27158474.52427981</v>
      </c>
      <c r="Q208" s="120">
        <f t="shared" si="181"/>
        <v>25580712.171600003</v>
      </c>
      <c r="R208" s="119">
        <f t="shared" si="181"/>
        <v>27158474.52427981</v>
      </c>
      <c r="S208" s="119">
        <f t="shared" si="182"/>
        <v>28833549.806515098</v>
      </c>
      <c r="T208" s="119"/>
      <c r="U208" s="119">
        <f t="shared" si="183"/>
        <v>1346712705.1713426</v>
      </c>
      <c r="V208" s="119">
        <f t="shared" si="184"/>
        <v>1517960391.3738825</v>
      </c>
      <c r="W208" s="119">
        <f t="shared" si="185"/>
        <v>1611584866.8108001</v>
      </c>
      <c r="X208" s="120">
        <f t="shared" si="186"/>
        <v>1710983895.029628</v>
      </c>
      <c r="Y208" s="120">
        <f t="shared" si="187"/>
        <v>1611584866.8108001</v>
      </c>
      <c r="Z208" s="119">
        <f t="shared" si="188"/>
        <v>1710983895.029628</v>
      </c>
      <c r="AA208" s="119">
        <f t="shared" si="189"/>
        <v>1816513637.810451</v>
      </c>
      <c r="AB208" s="119"/>
      <c r="AC208" s="34" t="str">
        <f t="shared" si="190"/>
        <v>BERTAHAP</v>
      </c>
      <c r="AD208" s="121">
        <f t="shared" si="191"/>
        <v>0</v>
      </c>
      <c r="AE208" s="122">
        <v>2</v>
      </c>
      <c r="AF208" s="123"/>
      <c r="AG208" s="119" t="e">
        <f>IF(AF208&gt;#REF!,"LB","KR")</f>
        <v>#REF!</v>
      </c>
      <c r="AH208" s="123">
        <f t="shared" si="213"/>
        <v>1481384000</v>
      </c>
      <c r="AI208" s="123">
        <f t="shared" si="213"/>
        <v>1669757000</v>
      </c>
      <c r="AJ208" s="123">
        <f t="shared" si="213"/>
        <v>1772744000</v>
      </c>
      <c r="AK208" s="124">
        <f t="shared" si="212"/>
        <v>1882083000</v>
      </c>
      <c r="AL208" s="124">
        <f t="shared" si="212"/>
        <v>1772744000</v>
      </c>
      <c r="AM208" s="123">
        <f t="shared" si="212"/>
        <v>1882083000</v>
      </c>
      <c r="AN208" s="123">
        <f t="shared" si="212"/>
        <v>1998166000</v>
      </c>
      <c r="AO208" s="54">
        <f t="shared" si="205"/>
        <v>1879109000</v>
      </c>
      <c r="AP208" s="44">
        <f t="shared" si="205"/>
        <v>1995008000</v>
      </c>
      <c r="AQ208" s="61">
        <f t="shared" si="192"/>
        <v>1691198100</v>
      </c>
      <c r="AR208" s="61">
        <f t="shared" si="193"/>
        <v>28186635</v>
      </c>
      <c r="AS208" s="125">
        <f t="shared" si="194"/>
        <v>35289056.25</v>
      </c>
      <c r="AT208" s="126">
        <f t="shared" si="195"/>
        <v>19950080</v>
      </c>
      <c r="AU208" s="5">
        <f t="shared" si="196"/>
        <v>28186635</v>
      </c>
      <c r="AV208" s="5">
        <f t="shared" si="197"/>
        <v>44318600</v>
      </c>
      <c r="AX208" s="1"/>
      <c r="AY208" s="1"/>
      <c r="BT208" s="56">
        <f t="shared" si="198"/>
        <v>-1231034.6938999966</v>
      </c>
      <c r="CT208" s="61">
        <f t="shared" si="199"/>
        <v>1795507200</v>
      </c>
      <c r="CU208" s="45">
        <f t="shared" si="200"/>
        <v>19950080</v>
      </c>
      <c r="CX208" s="56">
        <f t="shared" si="201"/>
        <v>1595469600</v>
      </c>
      <c r="CY208" s="45">
        <f t="shared" si="202"/>
        <v>26591160</v>
      </c>
      <c r="CZ208" s="51">
        <f t="shared" si="203"/>
        <v>44318600</v>
      </c>
    </row>
    <row r="209" spans="1:104" x14ac:dyDescent="0.2">
      <c r="A209" s="3">
        <f t="shared" si="204"/>
        <v>170</v>
      </c>
      <c r="B209" s="111">
        <v>5</v>
      </c>
      <c r="C209" s="112" t="s">
        <v>184</v>
      </c>
      <c r="D209" s="140">
        <v>12</v>
      </c>
      <c r="E209" s="114"/>
      <c r="F209" s="42" t="s">
        <v>49</v>
      </c>
      <c r="G209" s="115">
        <f t="shared" si="172"/>
        <v>67</v>
      </c>
      <c r="H209" s="115">
        <f t="shared" si="173"/>
        <v>57</v>
      </c>
      <c r="I209" s="116">
        <f t="shared" si="174"/>
        <v>26966806</v>
      </c>
      <c r="J209" s="116">
        <f t="shared" si="175"/>
        <v>2</v>
      </c>
      <c r="K209" s="117">
        <f t="shared" si="176"/>
        <v>0.93</v>
      </c>
      <c r="L209" s="118">
        <f t="shared" si="216"/>
        <v>1.02</v>
      </c>
      <c r="M209" s="119">
        <f t="shared" si="177"/>
        <v>21376392.145576868</v>
      </c>
      <c r="N209" s="119">
        <f t="shared" si="178"/>
        <v>24094609.386887025</v>
      </c>
      <c r="O209" s="119">
        <f t="shared" si="179"/>
        <v>25580712.171600003</v>
      </c>
      <c r="P209" s="119">
        <f t="shared" si="180"/>
        <v>27158474.52427981</v>
      </c>
      <c r="Q209" s="120">
        <f t="shared" si="181"/>
        <v>25580712.171600003</v>
      </c>
      <c r="R209" s="119">
        <f t="shared" si="181"/>
        <v>27158474.52427981</v>
      </c>
      <c r="S209" s="119">
        <f t="shared" si="182"/>
        <v>28833549.806515098</v>
      </c>
      <c r="T209" s="119"/>
      <c r="U209" s="119">
        <f t="shared" si="183"/>
        <v>1218454352.2978816</v>
      </c>
      <c r="V209" s="119">
        <f t="shared" si="184"/>
        <v>1373392735.0525603</v>
      </c>
      <c r="W209" s="119">
        <f t="shared" si="185"/>
        <v>1458100593.7812002</v>
      </c>
      <c r="X209" s="120">
        <f t="shared" si="186"/>
        <v>1548033047.8839493</v>
      </c>
      <c r="Y209" s="120">
        <f t="shared" si="187"/>
        <v>1458100593.7812002</v>
      </c>
      <c r="Z209" s="119">
        <f t="shared" si="188"/>
        <v>1548033047.8839493</v>
      </c>
      <c r="AA209" s="119">
        <f t="shared" si="189"/>
        <v>1643512338.9713607</v>
      </c>
      <c r="AB209" s="119"/>
      <c r="AC209" s="34" t="str">
        <f t="shared" si="190"/>
        <v>BERTAHAP</v>
      </c>
      <c r="AD209" s="121">
        <f t="shared" si="191"/>
        <v>0</v>
      </c>
      <c r="AE209" s="122">
        <v>2</v>
      </c>
      <c r="AF209" s="123"/>
      <c r="AG209" s="119" t="e">
        <f>IF(AF209&gt;#REF!,"LB","KR")</f>
        <v>#REF!</v>
      </c>
      <c r="AH209" s="123">
        <f t="shared" si="213"/>
        <v>1340300000</v>
      </c>
      <c r="AI209" s="123">
        <f t="shared" si="213"/>
        <v>1510733000</v>
      </c>
      <c r="AJ209" s="123">
        <f t="shared" si="213"/>
        <v>1603911000</v>
      </c>
      <c r="AK209" s="124">
        <f t="shared" si="212"/>
        <v>1702837000</v>
      </c>
      <c r="AL209" s="124">
        <f t="shared" si="212"/>
        <v>1603911000</v>
      </c>
      <c r="AM209" s="123">
        <f t="shared" si="212"/>
        <v>1702837000</v>
      </c>
      <c r="AN209" s="123">
        <f t="shared" si="212"/>
        <v>1807864000</v>
      </c>
      <c r="AO209" s="54">
        <f t="shared" si="205"/>
        <v>1700146000</v>
      </c>
      <c r="AP209" s="44">
        <f t="shared" si="205"/>
        <v>1805008000</v>
      </c>
      <c r="AQ209" s="61">
        <f t="shared" si="192"/>
        <v>1530131400</v>
      </c>
      <c r="AR209" s="61">
        <f t="shared" si="193"/>
        <v>25502190</v>
      </c>
      <c r="AS209" s="125">
        <f t="shared" si="194"/>
        <v>31928193.75</v>
      </c>
      <c r="AT209" s="126">
        <f t="shared" si="195"/>
        <v>18050080</v>
      </c>
      <c r="AU209" s="5">
        <f t="shared" si="196"/>
        <v>25502190</v>
      </c>
      <c r="AV209" s="5">
        <f t="shared" si="197"/>
        <v>40097775</v>
      </c>
      <c r="AX209" s="1"/>
      <c r="AY209" s="1"/>
      <c r="BT209" s="56">
        <f t="shared" si="198"/>
        <v>-1231034.6938999966</v>
      </c>
      <c r="CT209" s="61">
        <f t="shared" si="199"/>
        <v>1624507200</v>
      </c>
      <c r="CU209" s="45">
        <f t="shared" si="200"/>
        <v>18050080</v>
      </c>
      <c r="CX209" s="56">
        <f t="shared" si="201"/>
        <v>1443519900</v>
      </c>
      <c r="CY209" s="45">
        <f t="shared" si="202"/>
        <v>24058665</v>
      </c>
      <c r="CZ209" s="51">
        <f t="shared" si="203"/>
        <v>40097775</v>
      </c>
    </row>
    <row r="210" spans="1:104" x14ac:dyDescent="0.2">
      <c r="A210" s="3">
        <f t="shared" si="204"/>
        <v>171</v>
      </c>
      <c r="B210" s="111">
        <v>6</v>
      </c>
      <c r="C210" s="112" t="s">
        <v>184</v>
      </c>
      <c r="D210" s="113">
        <v>16</v>
      </c>
      <c r="E210" s="114"/>
      <c r="F210" s="42" t="s">
        <v>51</v>
      </c>
      <c r="G210" s="115">
        <f t="shared" si="172"/>
        <v>71</v>
      </c>
      <c r="H210" s="115">
        <f t="shared" si="173"/>
        <v>63</v>
      </c>
      <c r="I210" s="116">
        <f t="shared" si="174"/>
        <v>26966806</v>
      </c>
      <c r="J210" s="116">
        <f t="shared" si="175"/>
        <v>2</v>
      </c>
      <c r="K210" s="117">
        <f t="shared" si="176"/>
        <v>0.93</v>
      </c>
      <c r="L210" s="118">
        <f t="shared" si="216"/>
        <v>1.02</v>
      </c>
      <c r="M210" s="119">
        <f t="shared" si="177"/>
        <v>21376392.145576868</v>
      </c>
      <c r="N210" s="119">
        <f t="shared" si="178"/>
        <v>24094609.386887025</v>
      </c>
      <c r="O210" s="119">
        <f t="shared" si="179"/>
        <v>25580712.171600003</v>
      </c>
      <c r="P210" s="119">
        <f t="shared" si="180"/>
        <v>27158474.52427981</v>
      </c>
      <c r="Q210" s="120">
        <f t="shared" si="181"/>
        <v>25580712.171600003</v>
      </c>
      <c r="R210" s="119">
        <f t="shared" si="181"/>
        <v>27158474.52427981</v>
      </c>
      <c r="S210" s="119">
        <f t="shared" si="182"/>
        <v>28833549.806515098</v>
      </c>
      <c r="T210" s="119"/>
      <c r="U210" s="119">
        <f t="shared" si="183"/>
        <v>1346712705.1713426</v>
      </c>
      <c r="V210" s="119">
        <f t="shared" si="184"/>
        <v>1517960391.3738825</v>
      </c>
      <c r="W210" s="119">
        <f t="shared" si="185"/>
        <v>1611584866.8108001</v>
      </c>
      <c r="X210" s="120">
        <f t="shared" si="186"/>
        <v>1710983895.029628</v>
      </c>
      <c r="Y210" s="120">
        <f t="shared" si="187"/>
        <v>1611584866.8108001</v>
      </c>
      <c r="Z210" s="119">
        <f t="shared" si="188"/>
        <v>1710983895.029628</v>
      </c>
      <c r="AA210" s="119">
        <f t="shared" si="189"/>
        <v>1816513637.810451</v>
      </c>
      <c r="AB210" s="119"/>
      <c r="AC210" s="34" t="str">
        <f t="shared" si="190"/>
        <v>BERTAHAP</v>
      </c>
      <c r="AD210" s="121">
        <f t="shared" si="191"/>
        <v>0</v>
      </c>
      <c r="AE210" s="122">
        <v>2</v>
      </c>
      <c r="AF210" s="123"/>
      <c r="AG210" s="119" t="e">
        <f>IF(AF210&gt;#REF!,"LB","KR")</f>
        <v>#REF!</v>
      </c>
      <c r="AH210" s="123">
        <f t="shared" si="213"/>
        <v>1481384000</v>
      </c>
      <c r="AI210" s="123">
        <f t="shared" si="213"/>
        <v>1669757000</v>
      </c>
      <c r="AJ210" s="123">
        <f t="shared" si="213"/>
        <v>1772744000</v>
      </c>
      <c r="AK210" s="124">
        <f t="shared" si="212"/>
        <v>1882083000</v>
      </c>
      <c r="AL210" s="124">
        <f t="shared" si="212"/>
        <v>1772744000</v>
      </c>
      <c r="AM210" s="123">
        <f t="shared" si="212"/>
        <v>1882083000</v>
      </c>
      <c r="AN210" s="123">
        <f t="shared" si="212"/>
        <v>1998166000</v>
      </c>
      <c r="AO210" s="54">
        <f t="shared" si="205"/>
        <v>1879109000</v>
      </c>
      <c r="AP210" s="44">
        <f t="shared" si="205"/>
        <v>1995008000</v>
      </c>
      <c r="AQ210" s="61">
        <f t="shared" si="192"/>
        <v>1691198100</v>
      </c>
      <c r="AR210" s="61">
        <f t="shared" si="193"/>
        <v>28186635</v>
      </c>
      <c r="AS210" s="125">
        <f t="shared" si="194"/>
        <v>35289056.25</v>
      </c>
      <c r="AT210" s="126">
        <f t="shared" si="195"/>
        <v>19950080</v>
      </c>
      <c r="AU210" s="5">
        <f t="shared" si="196"/>
        <v>28186635</v>
      </c>
      <c r="AV210" s="5">
        <f t="shared" si="197"/>
        <v>44318600</v>
      </c>
      <c r="AX210" s="1"/>
      <c r="AY210" s="1"/>
      <c r="BT210" s="56">
        <f t="shared" si="198"/>
        <v>-1231034.6938999966</v>
      </c>
      <c r="CT210" s="61">
        <f t="shared" si="199"/>
        <v>1795507200</v>
      </c>
      <c r="CU210" s="45">
        <f t="shared" si="200"/>
        <v>19950080</v>
      </c>
      <c r="CX210" s="56">
        <f t="shared" si="201"/>
        <v>1595469600</v>
      </c>
      <c r="CY210" s="45">
        <f t="shared" si="202"/>
        <v>26591160</v>
      </c>
      <c r="CZ210" s="51">
        <f t="shared" si="203"/>
        <v>44318600</v>
      </c>
    </row>
    <row r="211" spans="1:104" x14ac:dyDescent="0.2">
      <c r="A211" s="3">
        <f t="shared" si="204"/>
        <v>172</v>
      </c>
      <c r="B211" s="111">
        <v>7</v>
      </c>
      <c r="C211" s="112" t="s">
        <v>184</v>
      </c>
      <c r="D211" s="140">
        <v>18</v>
      </c>
      <c r="E211" s="114"/>
      <c r="F211" s="42" t="s">
        <v>53</v>
      </c>
      <c r="G211" s="115">
        <f t="shared" si="172"/>
        <v>97</v>
      </c>
      <c r="H211" s="115">
        <f t="shared" si="173"/>
        <v>85</v>
      </c>
      <c r="I211" s="116">
        <f t="shared" si="174"/>
        <v>26966806</v>
      </c>
      <c r="J211" s="116">
        <f t="shared" si="175"/>
        <v>2</v>
      </c>
      <c r="K211" s="117">
        <f t="shared" si="176"/>
        <v>0.93</v>
      </c>
      <c r="L211" s="118">
        <f t="shared" si="216"/>
        <v>1.02</v>
      </c>
      <c r="M211" s="119">
        <f t="shared" si="177"/>
        <v>21376392.145576868</v>
      </c>
      <c r="N211" s="119">
        <f t="shared" si="178"/>
        <v>24094609.386887025</v>
      </c>
      <c r="O211" s="119">
        <f t="shared" si="179"/>
        <v>25580712.171600003</v>
      </c>
      <c r="P211" s="119">
        <f t="shared" si="180"/>
        <v>27158474.52427981</v>
      </c>
      <c r="Q211" s="120">
        <f t="shared" si="181"/>
        <v>25580712.171600003</v>
      </c>
      <c r="R211" s="119">
        <f t="shared" si="181"/>
        <v>27158474.52427981</v>
      </c>
      <c r="S211" s="119">
        <f t="shared" si="182"/>
        <v>28833549.806515098</v>
      </c>
      <c r="T211" s="119"/>
      <c r="U211" s="119">
        <f t="shared" si="183"/>
        <v>1816993332.3740337</v>
      </c>
      <c r="V211" s="119">
        <f t="shared" si="184"/>
        <v>2048041797.8853972</v>
      </c>
      <c r="W211" s="119">
        <f t="shared" si="185"/>
        <v>2174360534.5860004</v>
      </c>
      <c r="X211" s="120">
        <f t="shared" si="186"/>
        <v>2308470334.5637841</v>
      </c>
      <c r="Y211" s="120">
        <f t="shared" si="187"/>
        <v>2174360534.5860004</v>
      </c>
      <c r="Z211" s="119">
        <f t="shared" si="188"/>
        <v>2308470334.5637841</v>
      </c>
      <c r="AA211" s="119">
        <f t="shared" si="189"/>
        <v>2450851733.5537834</v>
      </c>
      <c r="AB211" s="119"/>
      <c r="AC211" s="34" t="str">
        <f t="shared" si="190"/>
        <v>BERTAHAP</v>
      </c>
      <c r="AD211" s="121">
        <f t="shared" si="191"/>
        <v>0</v>
      </c>
      <c r="AE211" s="122">
        <v>2</v>
      </c>
      <c r="AF211" s="123"/>
      <c r="AG211" s="119" t="e">
        <f>IF(AF211&gt;#REF!,"LB","KR")</f>
        <v>#REF!</v>
      </c>
      <c r="AH211" s="123">
        <f t="shared" si="213"/>
        <v>1998693000</v>
      </c>
      <c r="AI211" s="123">
        <f t="shared" si="213"/>
        <v>2252846000</v>
      </c>
      <c r="AJ211" s="123">
        <f t="shared" si="213"/>
        <v>2391797000</v>
      </c>
      <c r="AK211" s="124">
        <f t="shared" si="212"/>
        <v>2539318000</v>
      </c>
      <c r="AL211" s="124">
        <f t="shared" si="212"/>
        <v>2391797000</v>
      </c>
      <c r="AM211" s="123">
        <f t="shared" si="212"/>
        <v>2539318000</v>
      </c>
      <c r="AN211" s="123">
        <f t="shared" si="212"/>
        <v>2695937000</v>
      </c>
      <c r="AO211" s="54">
        <f t="shared" si="205"/>
        <v>2535305000</v>
      </c>
      <c r="AP211" s="44">
        <f t="shared" si="205"/>
        <v>2691678000</v>
      </c>
      <c r="AQ211" s="61">
        <f t="shared" si="192"/>
        <v>2281774500</v>
      </c>
      <c r="AR211" s="61">
        <f t="shared" si="193"/>
        <v>38029575</v>
      </c>
      <c r="AS211" s="125">
        <f t="shared" si="194"/>
        <v>47612212.5</v>
      </c>
      <c r="AT211" s="126">
        <f t="shared" si="195"/>
        <v>26916780</v>
      </c>
      <c r="AU211" s="5">
        <f t="shared" si="196"/>
        <v>38029575</v>
      </c>
      <c r="AV211" s="5">
        <f t="shared" si="197"/>
        <v>59794925</v>
      </c>
      <c r="AX211" s="1"/>
      <c r="AY211" s="1"/>
      <c r="BT211" s="56">
        <f t="shared" si="198"/>
        <v>-1231034.6938999966</v>
      </c>
      <c r="CT211" s="61">
        <f t="shared" si="199"/>
        <v>2422510200</v>
      </c>
      <c r="CU211" s="45">
        <f t="shared" si="200"/>
        <v>26916780</v>
      </c>
      <c r="CX211" s="56">
        <f t="shared" si="201"/>
        <v>2152617300</v>
      </c>
      <c r="CY211" s="45">
        <f t="shared" si="202"/>
        <v>35876955</v>
      </c>
      <c r="CZ211" s="51">
        <f t="shared" si="203"/>
        <v>59794925</v>
      </c>
    </row>
    <row r="212" spans="1:104" x14ac:dyDescent="0.2">
      <c r="A212" s="3">
        <f t="shared" si="204"/>
        <v>173</v>
      </c>
      <c r="B212" s="111">
        <v>8</v>
      </c>
      <c r="C212" s="112" t="s">
        <v>184</v>
      </c>
      <c r="D212" s="140">
        <v>20</v>
      </c>
      <c r="E212" s="114"/>
      <c r="F212" s="42" t="s">
        <v>69</v>
      </c>
      <c r="G212" s="115">
        <f t="shared" si="172"/>
        <v>60</v>
      </c>
      <c r="H212" s="115">
        <f t="shared" si="173"/>
        <v>51</v>
      </c>
      <c r="I212" s="116">
        <f t="shared" si="174"/>
        <v>26966806</v>
      </c>
      <c r="J212" s="116">
        <f t="shared" si="175"/>
        <v>2</v>
      </c>
      <c r="K212" s="117">
        <f t="shared" si="176"/>
        <v>0.93</v>
      </c>
      <c r="L212" s="118">
        <f t="shared" si="216"/>
        <v>1.02</v>
      </c>
      <c r="M212" s="119">
        <f t="shared" si="177"/>
        <v>21376392.145576868</v>
      </c>
      <c r="N212" s="119">
        <f t="shared" si="178"/>
        <v>24094609.386887025</v>
      </c>
      <c r="O212" s="119">
        <f t="shared" si="179"/>
        <v>25580712.171600003</v>
      </c>
      <c r="P212" s="119">
        <f t="shared" si="180"/>
        <v>27158474.52427981</v>
      </c>
      <c r="Q212" s="120">
        <f t="shared" si="181"/>
        <v>25580712.171600003</v>
      </c>
      <c r="R212" s="119">
        <f t="shared" si="181"/>
        <v>27158474.52427981</v>
      </c>
      <c r="S212" s="119">
        <f t="shared" si="182"/>
        <v>28833549.806515098</v>
      </c>
      <c r="T212" s="119"/>
      <c r="U212" s="119">
        <f t="shared" si="183"/>
        <v>1090195999.4244204</v>
      </c>
      <c r="V212" s="119">
        <f t="shared" si="184"/>
        <v>1228825078.7312384</v>
      </c>
      <c r="W212" s="119">
        <f t="shared" si="185"/>
        <v>1304616320.7516</v>
      </c>
      <c r="X212" s="120">
        <f t="shared" si="186"/>
        <v>1385082200.7382703</v>
      </c>
      <c r="Y212" s="120">
        <f t="shared" si="187"/>
        <v>1304616320.7516</v>
      </c>
      <c r="Z212" s="119">
        <f t="shared" si="188"/>
        <v>1385082200.7382703</v>
      </c>
      <c r="AA212" s="119">
        <f t="shared" si="189"/>
        <v>1470511040.1322699</v>
      </c>
      <c r="AB212" s="119"/>
      <c r="AC212" s="34" t="str">
        <f t="shared" si="190"/>
        <v>BERTAHAP</v>
      </c>
      <c r="AD212" s="121">
        <f t="shared" si="191"/>
        <v>0</v>
      </c>
      <c r="AE212" s="122">
        <v>2</v>
      </c>
      <c r="AF212" s="123"/>
      <c r="AG212" s="119" t="e">
        <f>IF(AF212&gt;#REF!,"LB","KR")</f>
        <v>#REF!</v>
      </c>
      <c r="AH212" s="123">
        <f t="shared" si="213"/>
        <v>1199216000</v>
      </c>
      <c r="AI212" s="123">
        <f t="shared" si="213"/>
        <v>1351708000</v>
      </c>
      <c r="AJ212" s="123">
        <f t="shared" si="213"/>
        <v>1435078000</v>
      </c>
      <c r="AK212" s="124">
        <f t="shared" si="212"/>
        <v>1523591000</v>
      </c>
      <c r="AL212" s="124">
        <f t="shared" si="212"/>
        <v>1435078000</v>
      </c>
      <c r="AM212" s="123">
        <f t="shared" si="212"/>
        <v>1523591000</v>
      </c>
      <c r="AN212" s="123">
        <f t="shared" si="212"/>
        <v>1617563000</v>
      </c>
      <c r="AO212" s="54">
        <f t="shared" si="205"/>
        <v>1521183000</v>
      </c>
      <c r="AP212" s="44">
        <f t="shared" si="205"/>
        <v>1615007000</v>
      </c>
      <c r="AQ212" s="61">
        <f t="shared" si="192"/>
        <v>1369064700</v>
      </c>
      <c r="AR212" s="61">
        <f t="shared" si="193"/>
        <v>22817745</v>
      </c>
      <c r="AS212" s="125">
        <f t="shared" si="194"/>
        <v>28567331.25</v>
      </c>
      <c r="AT212" s="126">
        <f t="shared" si="195"/>
        <v>16150070</v>
      </c>
      <c r="AU212" s="5">
        <f t="shared" si="196"/>
        <v>22817745</v>
      </c>
      <c r="AV212" s="5">
        <f t="shared" si="197"/>
        <v>35876950</v>
      </c>
      <c r="AX212" s="1"/>
      <c r="AY212" s="1"/>
      <c r="BT212" s="56">
        <f t="shared" si="198"/>
        <v>-1231034.6938999966</v>
      </c>
      <c r="CT212" s="61">
        <f t="shared" si="199"/>
        <v>1453506300</v>
      </c>
      <c r="CU212" s="45">
        <f t="shared" si="200"/>
        <v>16150070</v>
      </c>
      <c r="CX212" s="56">
        <f t="shared" si="201"/>
        <v>1291570200</v>
      </c>
      <c r="CY212" s="45">
        <f t="shared" si="202"/>
        <v>21526170</v>
      </c>
      <c r="CZ212" s="51">
        <f t="shared" si="203"/>
        <v>35876950</v>
      </c>
    </row>
    <row r="213" spans="1:104" x14ac:dyDescent="0.2">
      <c r="A213" s="3">
        <f t="shared" si="204"/>
        <v>174</v>
      </c>
      <c r="B213" s="111">
        <v>9</v>
      </c>
      <c r="C213" s="112" t="s">
        <v>184</v>
      </c>
      <c r="D213" s="140">
        <v>22</v>
      </c>
      <c r="E213" s="114"/>
      <c r="F213" s="42" t="s">
        <v>88</v>
      </c>
      <c r="G213" s="115">
        <f t="shared" si="172"/>
        <v>81</v>
      </c>
      <c r="H213" s="115">
        <f t="shared" si="173"/>
        <v>70</v>
      </c>
      <c r="I213" s="116">
        <f t="shared" si="174"/>
        <v>26966806</v>
      </c>
      <c r="J213" s="116">
        <f t="shared" si="175"/>
        <v>4</v>
      </c>
      <c r="K213" s="117">
        <f t="shared" si="176"/>
        <v>0.97</v>
      </c>
      <c r="L213" s="118">
        <f t="shared" si="216"/>
        <v>1.02</v>
      </c>
      <c r="M213" s="119">
        <f t="shared" si="177"/>
        <v>22295806.861515656</v>
      </c>
      <c r="N213" s="119">
        <f t="shared" si="178"/>
        <v>25130936.672344532</v>
      </c>
      <c r="O213" s="119">
        <f t="shared" si="179"/>
        <v>26680957.856400002</v>
      </c>
      <c r="P213" s="119">
        <f t="shared" si="180"/>
        <v>28326580.955431629</v>
      </c>
      <c r="Q213" s="120">
        <f t="shared" si="181"/>
        <v>26680957.856400002</v>
      </c>
      <c r="R213" s="119">
        <f t="shared" si="181"/>
        <v>28326580.955431629</v>
      </c>
      <c r="S213" s="119">
        <f t="shared" si="182"/>
        <v>30073702.48636521</v>
      </c>
      <c r="T213" s="119"/>
      <c r="U213" s="119">
        <f t="shared" si="183"/>
        <v>1560706480.3060958</v>
      </c>
      <c r="V213" s="119">
        <f t="shared" si="184"/>
        <v>1759165567.0641172</v>
      </c>
      <c r="W213" s="119">
        <f t="shared" si="185"/>
        <v>1867667049.9480002</v>
      </c>
      <c r="X213" s="120">
        <f t="shared" si="186"/>
        <v>1982860666.880214</v>
      </c>
      <c r="Y213" s="120">
        <f t="shared" si="187"/>
        <v>1867667049.9480002</v>
      </c>
      <c r="Z213" s="119">
        <f t="shared" si="188"/>
        <v>1982860666.880214</v>
      </c>
      <c r="AA213" s="119">
        <f t="shared" si="189"/>
        <v>2105159174.0455647</v>
      </c>
      <c r="AB213" s="119"/>
      <c r="AC213" s="34" t="str">
        <f t="shared" si="190"/>
        <v>BERTAHAP</v>
      </c>
      <c r="AD213" s="121">
        <f t="shared" si="191"/>
        <v>0</v>
      </c>
      <c r="AE213" s="122">
        <v>2</v>
      </c>
      <c r="AF213" s="123"/>
      <c r="AG213" s="119" t="e">
        <f>IF(AF213&gt;#REF!,"LB","KR")</f>
        <v>#REF!</v>
      </c>
      <c r="AH213" s="123">
        <f t="shared" si="213"/>
        <v>1716778000</v>
      </c>
      <c r="AI213" s="123">
        <f t="shared" si="213"/>
        <v>1935083000</v>
      </c>
      <c r="AJ213" s="123">
        <f t="shared" si="213"/>
        <v>2054434000</v>
      </c>
      <c r="AK213" s="124">
        <f t="shared" si="212"/>
        <v>2181147000</v>
      </c>
      <c r="AL213" s="124">
        <f t="shared" si="212"/>
        <v>2054434000</v>
      </c>
      <c r="AM213" s="123">
        <f t="shared" si="212"/>
        <v>2181147000</v>
      </c>
      <c r="AN213" s="123">
        <f t="shared" si="212"/>
        <v>2315676000</v>
      </c>
      <c r="AO213" s="54">
        <f t="shared" si="205"/>
        <v>2177701000</v>
      </c>
      <c r="AP213" s="44">
        <f t="shared" si="205"/>
        <v>2312016000</v>
      </c>
      <c r="AQ213" s="61">
        <f t="shared" si="192"/>
        <v>1959930900</v>
      </c>
      <c r="AR213" s="61">
        <f t="shared" si="193"/>
        <v>32665515</v>
      </c>
      <c r="AS213" s="125">
        <f t="shared" si="194"/>
        <v>40896506.25</v>
      </c>
      <c r="AT213" s="126">
        <f t="shared" si="195"/>
        <v>23120160</v>
      </c>
      <c r="AU213" s="5">
        <f t="shared" si="196"/>
        <v>32665515</v>
      </c>
      <c r="AV213" s="5">
        <f t="shared" si="197"/>
        <v>51360850</v>
      </c>
      <c r="AX213" s="1"/>
      <c r="AY213" s="1"/>
      <c r="BT213" s="56">
        <f t="shared" si="198"/>
        <v>-130789.00909999758</v>
      </c>
      <c r="CT213" s="61">
        <f t="shared" si="199"/>
        <v>2080814400</v>
      </c>
      <c r="CU213" s="45">
        <f t="shared" si="200"/>
        <v>23120160</v>
      </c>
      <c r="CX213" s="56">
        <f t="shared" si="201"/>
        <v>1848990600</v>
      </c>
      <c r="CY213" s="45">
        <f t="shared" si="202"/>
        <v>30816510</v>
      </c>
      <c r="CZ213" s="51">
        <f t="shared" si="203"/>
        <v>51360850</v>
      </c>
    </row>
    <row r="214" spans="1:104" x14ac:dyDescent="0.2">
      <c r="A214" s="3">
        <f t="shared" si="204"/>
        <v>175</v>
      </c>
      <c r="B214" s="111">
        <v>1</v>
      </c>
      <c r="C214" s="112" t="s">
        <v>185</v>
      </c>
      <c r="D214" s="113" t="s">
        <v>23</v>
      </c>
      <c r="E214" s="114"/>
      <c r="F214" s="42" t="s">
        <v>38</v>
      </c>
      <c r="G214" s="115">
        <f t="shared" si="172"/>
        <v>113</v>
      </c>
      <c r="H214" s="115">
        <f t="shared" si="173"/>
        <v>101</v>
      </c>
      <c r="I214" s="116">
        <f t="shared" si="174"/>
        <v>26966806</v>
      </c>
      <c r="J214" s="116">
        <f t="shared" si="175"/>
        <v>6</v>
      </c>
      <c r="K214" s="117">
        <f t="shared" si="176"/>
        <v>0.95</v>
      </c>
      <c r="L214" s="118">
        <f t="shared" si="216"/>
        <v>1.02</v>
      </c>
      <c r="M214" s="119">
        <f t="shared" si="177"/>
        <v>21836099.50354626</v>
      </c>
      <c r="N214" s="119">
        <f t="shared" si="178"/>
        <v>24612773.029615775</v>
      </c>
      <c r="O214" s="119">
        <f t="shared" si="179"/>
        <v>26130835.013999999</v>
      </c>
      <c r="P214" s="119">
        <f t="shared" si="180"/>
        <v>27742527.739855718</v>
      </c>
      <c r="Q214" s="120">
        <f t="shared" si="181"/>
        <v>26130835.013999999</v>
      </c>
      <c r="R214" s="119">
        <f t="shared" si="181"/>
        <v>27742527.739855718</v>
      </c>
      <c r="S214" s="119">
        <f t="shared" si="182"/>
        <v>29453626.146440148</v>
      </c>
      <c r="T214" s="119"/>
      <c r="U214" s="119">
        <f t="shared" si="183"/>
        <v>2205446049.8581724</v>
      </c>
      <c r="V214" s="119">
        <f t="shared" si="184"/>
        <v>2485890075.9911933</v>
      </c>
      <c r="W214" s="119">
        <f t="shared" si="185"/>
        <v>2639214336.414</v>
      </c>
      <c r="X214" s="120">
        <f t="shared" si="186"/>
        <v>2801995301.7254276</v>
      </c>
      <c r="Y214" s="120">
        <f t="shared" si="187"/>
        <v>2639214336.414</v>
      </c>
      <c r="Z214" s="119">
        <f t="shared" si="188"/>
        <v>2801995301.7254276</v>
      </c>
      <c r="AA214" s="119">
        <f t="shared" si="189"/>
        <v>2974816240.7904549</v>
      </c>
      <c r="AB214" s="119"/>
      <c r="AC214" s="34" t="str">
        <f t="shared" si="190"/>
        <v>BERTAHAP</v>
      </c>
      <c r="AD214" s="121">
        <f t="shared" si="191"/>
        <v>0</v>
      </c>
      <c r="AE214" s="122">
        <v>2</v>
      </c>
      <c r="AF214" s="123"/>
      <c r="AG214" s="119" t="e">
        <f>IF(AF214&gt;#REF!,"LB","KR")</f>
        <v>#REF!</v>
      </c>
      <c r="AH214" s="123">
        <f t="shared" si="213"/>
        <v>2425991000</v>
      </c>
      <c r="AI214" s="123">
        <f t="shared" si="213"/>
        <v>2734480000</v>
      </c>
      <c r="AJ214" s="123">
        <f t="shared" si="213"/>
        <v>2903136000</v>
      </c>
      <c r="AK214" s="124">
        <f t="shared" si="212"/>
        <v>3082195000</v>
      </c>
      <c r="AL214" s="124">
        <f t="shared" si="212"/>
        <v>2903136000</v>
      </c>
      <c r="AM214" s="123">
        <f t="shared" si="212"/>
        <v>3082195000</v>
      </c>
      <c r="AN214" s="123">
        <f t="shared" si="212"/>
        <v>3272298000</v>
      </c>
      <c r="AO214" s="54">
        <f t="shared" si="205"/>
        <v>3077325000</v>
      </c>
      <c r="AP214" s="44">
        <f t="shared" si="205"/>
        <v>3267127000</v>
      </c>
      <c r="AQ214" s="61">
        <f t="shared" si="192"/>
        <v>2769592500</v>
      </c>
      <c r="AR214" s="61">
        <f t="shared" si="193"/>
        <v>46159875</v>
      </c>
      <c r="AS214" s="125">
        <f t="shared" si="194"/>
        <v>57791156.25</v>
      </c>
      <c r="AT214" s="126">
        <f t="shared" si="195"/>
        <v>32671270</v>
      </c>
      <c r="AU214" s="5">
        <f t="shared" si="196"/>
        <v>46159875</v>
      </c>
      <c r="AV214" s="5">
        <f t="shared" si="197"/>
        <v>72578400</v>
      </c>
      <c r="AX214" s="1"/>
      <c r="AY214" s="1"/>
      <c r="BT214" s="56">
        <f t="shared" si="198"/>
        <v>-680911.8515000008</v>
      </c>
      <c r="CT214" s="61">
        <f t="shared" si="199"/>
        <v>2940414300</v>
      </c>
      <c r="CU214" s="45">
        <f t="shared" si="200"/>
        <v>32671270</v>
      </c>
      <c r="CX214" s="56">
        <f t="shared" si="201"/>
        <v>2612822400</v>
      </c>
      <c r="CY214" s="45">
        <f t="shared" si="202"/>
        <v>43547040</v>
      </c>
      <c r="CZ214" s="51">
        <f t="shared" si="203"/>
        <v>72578400</v>
      </c>
    </row>
    <row r="215" spans="1:104" x14ac:dyDescent="0.2">
      <c r="A215" s="3">
        <f t="shared" si="204"/>
        <v>176</v>
      </c>
      <c r="B215" s="111">
        <v>2</v>
      </c>
      <c r="C215" s="112" t="s">
        <v>185</v>
      </c>
      <c r="D215" s="113" t="s">
        <v>34</v>
      </c>
      <c r="E215" s="114"/>
      <c r="F215" s="42" t="s">
        <v>41</v>
      </c>
      <c r="G215" s="115">
        <f t="shared" si="172"/>
        <v>78</v>
      </c>
      <c r="H215" s="115">
        <f t="shared" si="173"/>
        <v>66</v>
      </c>
      <c r="I215" s="116">
        <f t="shared" si="174"/>
        <v>26966806</v>
      </c>
      <c r="J215" s="116">
        <f t="shared" si="175"/>
        <v>2</v>
      </c>
      <c r="K215" s="117">
        <f t="shared" si="176"/>
        <v>0.93</v>
      </c>
      <c r="L215" s="118">
        <f t="shared" si="216"/>
        <v>1.02</v>
      </c>
      <c r="M215" s="119">
        <f t="shared" si="177"/>
        <v>21376392.145576868</v>
      </c>
      <c r="N215" s="119">
        <f t="shared" si="178"/>
        <v>24094609.386887025</v>
      </c>
      <c r="O215" s="119">
        <f t="shared" si="179"/>
        <v>25580712.171600003</v>
      </c>
      <c r="P215" s="119">
        <f t="shared" si="180"/>
        <v>27158474.52427981</v>
      </c>
      <c r="Q215" s="120">
        <f t="shared" si="181"/>
        <v>25580712.171600003</v>
      </c>
      <c r="R215" s="119">
        <f t="shared" si="181"/>
        <v>27158474.52427981</v>
      </c>
      <c r="S215" s="119">
        <f t="shared" si="182"/>
        <v>28833549.806515098</v>
      </c>
      <c r="T215" s="119"/>
      <c r="U215" s="119">
        <f t="shared" si="183"/>
        <v>1410841881.6080732</v>
      </c>
      <c r="V215" s="119">
        <f t="shared" si="184"/>
        <v>1590244219.5345438</v>
      </c>
      <c r="W215" s="119">
        <f t="shared" si="185"/>
        <v>1688327003.3256001</v>
      </c>
      <c r="X215" s="120">
        <f t="shared" si="186"/>
        <v>1792459318.6024675</v>
      </c>
      <c r="Y215" s="120">
        <f t="shared" si="187"/>
        <v>1688327003.3256001</v>
      </c>
      <c r="Z215" s="119">
        <f t="shared" si="188"/>
        <v>1792459318.6024675</v>
      </c>
      <c r="AA215" s="119">
        <f t="shared" si="189"/>
        <v>1903014287.2299964</v>
      </c>
      <c r="AB215" s="119"/>
      <c r="AC215" s="34" t="str">
        <f t="shared" si="190"/>
        <v>BERTAHAP</v>
      </c>
      <c r="AD215" s="121">
        <f t="shared" si="191"/>
        <v>0</v>
      </c>
      <c r="AE215" s="122">
        <v>2</v>
      </c>
      <c r="AF215" s="123"/>
      <c r="AG215" s="119" t="e">
        <f>IF(AF215&gt;#REF!,"LB","KR")</f>
        <v>#REF!</v>
      </c>
      <c r="AH215" s="123">
        <f t="shared" si="213"/>
        <v>1551927000</v>
      </c>
      <c r="AI215" s="123">
        <f t="shared" si="213"/>
        <v>1749269000</v>
      </c>
      <c r="AJ215" s="123">
        <f t="shared" si="213"/>
        <v>1857160000</v>
      </c>
      <c r="AK215" s="124">
        <f t="shared" si="212"/>
        <v>1971706000</v>
      </c>
      <c r="AL215" s="124">
        <f t="shared" si="212"/>
        <v>1857160000</v>
      </c>
      <c r="AM215" s="123">
        <f t="shared" si="212"/>
        <v>1971706000</v>
      </c>
      <c r="AN215" s="123">
        <f t="shared" si="212"/>
        <v>2093316000</v>
      </c>
      <c r="AO215" s="54">
        <f t="shared" si="205"/>
        <v>1968590000</v>
      </c>
      <c r="AP215" s="44">
        <f t="shared" si="205"/>
        <v>2090009000</v>
      </c>
      <c r="AQ215" s="61">
        <f t="shared" si="192"/>
        <v>1771731000</v>
      </c>
      <c r="AR215" s="61">
        <f t="shared" si="193"/>
        <v>29528850</v>
      </c>
      <c r="AS215" s="125">
        <f t="shared" si="194"/>
        <v>36969487.5</v>
      </c>
      <c r="AT215" s="126">
        <f t="shared" si="195"/>
        <v>20900090</v>
      </c>
      <c r="AU215" s="5">
        <f t="shared" si="196"/>
        <v>29528850</v>
      </c>
      <c r="AV215" s="5">
        <f t="shared" si="197"/>
        <v>46429000</v>
      </c>
      <c r="AX215" s="1"/>
      <c r="AY215" s="1"/>
      <c r="BT215" s="56">
        <f t="shared" si="198"/>
        <v>-1231034.6938999966</v>
      </c>
      <c r="CT215" s="61">
        <f t="shared" si="199"/>
        <v>1881008100</v>
      </c>
      <c r="CU215" s="45">
        <f t="shared" si="200"/>
        <v>20900090</v>
      </c>
      <c r="CX215" s="56">
        <f t="shared" si="201"/>
        <v>1671444000</v>
      </c>
      <c r="CY215" s="45">
        <f t="shared" si="202"/>
        <v>27857400</v>
      </c>
      <c r="CZ215" s="51">
        <f t="shared" si="203"/>
        <v>46429000</v>
      </c>
    </row>
    <row r="216" spans="1:104" x14ac:dyDescent="0.2">
      <c r="A216" s="3">
        <f t="shared" si="204"/>
        <v>177</v>
      </c>
      <c r="B216" s="111">
        <v>3</v>
      </c>
      <c r="C216" s="112" t="s">
        <v>185</v>
      </c>
      <c r="D216" s="113" t="s">
        <v>40</v>
      </c>
      <c r="E216" s="114"/>
      <c r="F216" s="42" t="s">
        <v>44</v>
      </c>
      <c r="G216" s="115">
        <f t="shared" si="172"/>
        <v>60</v>
      </c>
      <c r="H216" s="115">
        <f t="shared" si="173"/>
        <v>52</v>
      </c>
      <c r="I216" s="116">
        <f t="shared" si="174"/>
        <v>26966806</v>
      </c>
      <c r="J216" s="116">
        <f t="shared" si="175"/>
        <v>2</v>
      </c>
      <c r="K216" s="117">
        <f t="shared" si="176"/>
        <v>0.93</v>
      </c>
      <c r="L216" s="118">
        <f t="shared" si="216"/>
        <v>1.02</v>
      </c>
      <c r="M216" s="119">
        <f t="shared" si="177"/>
        <v>21376392.145576868</v>
      </c>
      <c r="N216" s="119">
        <f t="shared" si="178"/>
        <v>24094609.386887025</v>
      </c>
      <c r="O216" s="119">
        <f t="shared" si="179"/>
        <v>25580712.171600003</v>
      </c>
      <c r="P216" s="119">
        <f t="shared" si="180"/>
        <v>27158474.52427981</v>
      </c>
      <c r="Q216" s="120">
        <f t="shared" si="181"/>
        <v>25580712.171600003</v>
      </c>
      <c r="R216" s="119">
        <f t="shared" si="181"/>
        <v>27158474.52427981</v>
      </c>
      <c r="S216" s="119">
        <f t="shared" si="182"/>
        <v>28833549.806515098</v>
      </c>
      <c r="T216" s="119"/>
      <c r="U216" s="119">
        <f t="shared" si="183"/>
        <v>1111572391.5699971</v>
      </c>
      <c r="V216" s="119">
        <f t="shared" si="184"/>
        <v>1252919688.1181252</v>
      </c>
      <c r="W216" s="119">
        <f t="shared" si="185"/>
        <v>1330197032.9232001</v>
      </c>
      <c r="X216" s="120">
        <f t="shared" si="186"/>
        <v>1412240675.2625501</v>
      </c>
      <c r="Y216" s="120">
        <f t="shared" si="187"/>
        <v>1330197032.9232001</v>
      </c>
      <c r="Z216" s="119">
        <f t="shared" si="188"/>
        <v>1412240675.2625501</v>
      </c>
      <c r="AA216" s="119">
        <f t="shared" si="189"/>
        <v>1499344589.9387851</v>
      </c>
      <c r="AB216" s="119"/>
      <c r="AC216" s="34" t="str">
        <f t="shared" si="190"/>
        <v>BERTAHAP</v>
      </c>
      <c r="AD216" s="121">
        <f t="shared" si="191"/>
        <v>0</v>
      </c>
      <c r="AE216" s="122">
        <v>2</v>
      </c>
      <c r="AF216" s="123"/>
      <c r="AG216" s="119" t="e">
        <f>IF(AF216&gt;#REF!,"LB","KR")</f>
        <v>#REF!</v>
      </c>
      <c r="AH216" s="123">
        <f t="shared" si="213"/>
        <v>1222730000</v>
      </c>
      <c r="AI216" s="123">
        <f t="shared" si="213"/>
        <v>1378212000</v>
      </c>
      <c r="AJ216" s="123">
        <f t="shared" si="213"/>
        <v>1463217000</v>
      </c>
      <c r="AK216" s="124">
        <f t="shared" si="212"/>
        <v>1553465000</v>
      </c>
      <c r="AL216" s="124">
        <f t="shared" si="212"/>
        <v>1463217000</v>
      </c>
      <c r="AM216" s="123">
        <f t="shared" si="212"/>
        <v>1553465000</v>
      </c>
      <c r="AN216" s="123">
        <f t="shared" si="212"/>
        <v>1649280000</v>
      </c>
      <c r="AO216" s="54">
        <f t="shared" si="205"/>
        <v>1551011000</v>
      </c>
      <c r="AP216" s="44">
        <f t="shared" si="205"/>
        <v>1646673000</v>
      </c>
      <c r="AQ216" s="61">
        <f t="shared" si="192"/>
        <v>1395909900</v>
      </c>
      <c r="AR216" s="61">
        <f t="shared" si="193"/>
        <v>23265165</v>
      </c>
      <c r="AS216" s="125">
        <f t="shared" si="194"/>
        <v>29127468.75</v>
      </c>
      <c r="AT216" s="126">
        <f t="shared" si="195"/>
        <v>16466730</v>
      </c>
      <c r="AU216" s="5">
        <f t="shared" si="196"/>
        <v>23265165</v>
      </c>
      <c r="AV216" s="5">
        <f t="shared" si="197"/>
        <v>36580425</v>
      </c>
      <c r="AX216" s="1"/>
      <c r="AY216" s="1"/>
      <c r="BT216" s="56">
        <f t="shared" si="198"/>
        <v>-1231034.6938999966</v>
      </c>
      <c r="CT216" s="61">
        <f t="shared" si="199"/>
        <v>1482005700</v>
      </c>
      <c r="CU216" s="45">
        <f t="shared" si="200"/>
        <v>16466730</v>
      </c>
      <c r="CX216" s="56">
        <f t="shared" si="201"/>
        <v>1316895300</v>
      </c>
      <c r="CY216" s="45">
        <f t="shared" si="202"/>
        <v>21948255</v>
      </c>
      <c r="CZ216" s="51">
        <f t="shared" si="203"/>
        <v>36580425</v>
      </c>
    </row>
    <row r="217" spans="1:104" x14ac:dyDescent="0.2">
      <c r="A217" s="3">
        <f t="shared" si="204"/>
        <v>178</v>
      </c>
      <c r="B217" s="111">
        <v>4</v>
      </c>
      <c r="C217" s="112" t="s">
        <v>185</v>
      </c>
      <c r="D217" s="113">
        <v>10</v>
      </c>
      <c r="E217" s="114"/>
      <c r="F217" s="42" t="s">
        <v>47</v>
      </c>
      <c r="G217" s="115">
        <f t="shared" si="172"/>
        <v>74</v>
      </c>
      <c r="H217" s="115">
        <f t="shared" si="173"/>
        <v>63</v>
      </c>
      <c r="I217" s="116">
        <f t="shared" si="174"/>
        <v>26966806</v>
      </c>
      <c r="J217" s="116">
        <f t="shared" si="175"/>
        <v>2</v>
      </c>
      <c r="K217" s="117">
        <f t="shared" si="176"/>
        <v>0.93</v>
      </c>
      <c r="L217" s="118">
        <f t="shared" si="216"/>
        <v>1.02</v>
      </c>
      <c r="M217" s="119">
        <f t="shared" si="177"/>
        <v>21376392.145576868</v>
      </c>
      <c r="N217" s="119">
        <f t="shared" si="178"/>
        <v>24094609.386887025</v>
      </c>
      <c r="O217" s="119">
        <f t="shared" si="179"/>
        <v>25580712.171600003</v>
      </c>
      <c r="P217" s="119">
        <f t="shared" si="180"/>
        <v>27158474.52427981</v>
      </c>
      <c r="Q217" s="120">
        <f t="shared" si="181"/>
        <v>25580712.171600003</v>
      </c>
      <c r="R217" s="119">
        <f t="shared" si="181"/>
        <v>27158474.52427981</v>
      </c>
      <c r="S217" s="119">
        <f t="shared" si="182"/>
        <v>28833549.806515098</v>
      </c>
      <c r="T217" s="119"/>
      <c r="U217" s="119">
        <f t="shared" si="183"/>
        <v>1346712705.1713426</v>
      </c>
      <c r="V217" s="119">
        <f t="shared" si="184"/>
        <v>1517960391.3738825</v>
      </c>
      <c r="W217" s="119">
        <f t="shared" si="185"/>
        <v>1611584866.8108001</v>
      </c>
      <c r="X217" s="120">
        <f t="shared" si="186"/>
        <v>1710983895.029628</v>
      </c>
      <c r="Y217" s="120">
        <f t="shared" si="187"/>
        <v>1611584866.8108001</v>
      </c>
      <c r="Z217" s="119">
        <f t="shared" si="188"/>
        <v>1710983895.029628</v>
      </c>
      <c r="AA217" s="119">
        <f t="shared" si="189"/>
        <v>1816513637.810451</v>
      </c>
      <c r="AB217" s="119"/>
      <c r="AC217" s="34" t="str">
        <f t="shared" si="190"/>
        <v>BERTAHAP</v>
      </c>
      <c r="AD217" s="121">
        <f t="shared" si="191"/>
        <v>0</v>
      </c>
      <c r="AE217" s="122">
        <v>2</v>
      </c>
      <c r="AF217" s="123"/>
      <c r="AG217" s="119" t="e">
        <f>IF(AF217&gt;#REF!,"LB","KR")</f>
        <v>#REF!</v>
      </c>
      <c r="AH217" s="123">
        <f t="shared" si="213"/>
        <v>1481384000</v>
      </c>
      <c r="AI217" s="123">
        <f t="shared" si="213"/>
        <v>1669757000</v>
      </c>
      <c r="AJ217" s="123">
        <f t="shared" si="213"/>
        <v>1772744000</v>
      </c>
      <c r="AK217" s="124">
        <f t="shared" si="212"/>
        <v>1882083000</v>
      </c>
      <c r="AL217" s="124">
        <f t="shared" si="212"/>
        <v>1772744000</v>
      </c>
      <c r="AM217" s="123">
        <f t="shared" si="212"/>
        <v>1882083000</v>
      </c>
      <c r="AN217" s="123">
        <f t="shared" si="212"/>
        <v>1998166000</v>
      </c>
      <c r="AO217" s="54">
        <f t="shared" si="205"/>
        <v>1879109000</v>
      </c>
      <c r="AP217" s="44">
        <f t="shared" si="205"/>
        <v>1995008000</v>
      </c>
      <c r="AQ217" s="61">
        <f t="shared" si="192"/>
        <v>1691198100</v>
      </c>
      <c r="AR217" s="61">
        <f t="shared" si="193"/>
        <v>28186635</v>
      </c>
      <c r="AS217" s="125">
        <f t="shared" si="194"/>
        <v>35289056.25</v>
      </c>
      <c r="AT217" s="126">
        <f t="shared" si="195"/>
        <v>19950080</v>
      </c>
      <c r="AU217" s="5">
        <f t="shared" si="196"/>
        <v>28186635</v>
      </c>
      <c r="AV217" s="5">
        <f t="shared" si="197"/>
        <v>44318600</v>
      </c>
      <c r="AX217" s="1"/>
      <c r="AY217" s="1"/>
      <c r="BT217" s="56">
        <f t="shared" si="198"/>
        <v>-1231034.6938999966</v>
      </c>
      <c r="CT217" s="61">
        <f t="shared" si="199"/>
        <v>1795507200</v>
      </c>
      <c r="CU217" s="45">
        <f t="shared" si="200"/>
        <v>19950080</v>
      </c>
      <c r="CX217" s="56">
        <f t="shared" si="201"/>
        <v>1595469600</v>
      </c>
      <c r="CY217" s="45">
        <f t="shared" si="202"/>
        <v>26591160</v>
      </c>
      <c r="CZ217" s="51">
        <f t="shared" si="203"/>
        <v>44318600</v>
      </c>
    </row>
    <row r="218" spans="1:104" x14ac:dyDescent="0.2">
      <c r="A218" s="3">
        <f t="shared" si="204"/>
        <v>179</v>
      </c>
      <c r="B218" s="111">
        <v>5</v>
      </c>
      <c r="C218" s="112" t="s">
        <v>185</v>
      </c>
      <c r="D218" s="140">
        <v>12</v>
      </c>
      <c r="E218" s="114"/>
      <c r="F218" s="42" t="s">
        <v>49</v>
      </c>
      <c r="G218" s="115">
        <f t="shared" si="172"/>
        <v>67</v>
      </c>
      <c r="H218" s="115">
        <f t="shared" si="173"/>
        <v>57</v>
      </c>
      <c r="I218" s="116">
        <f t="shared" si="174"/>
        <v>26966806</v>
      </c>
      <c r="J218" s="116">
        <f t="shared" si="175"/>
        <v>2</v>
      </c>
      <c r="K218" s="117">
        <f t="shared" si="176"/>
        <v>0.93</v>
      </c>
      <c r="L218" s="118">
        <f t="shared" si="216"/>
        <v>1.02</v>
      </c>
      <c r="M218" s="119">
        <f t="shared" si="177"/>
        <v>21376392.145576868</v>
      </c>
      <c r="N218" s="119">
        <f t="shared" si="178"/>
        <v>24094609.386887025</v>
      </c>
      <c r="O218" s="119">
        <f t="shared" si="179"/>
        <v>25580712.171600003</v>
      </c>
      <c r="P218" s="119">
        <f t="shared" si="180"/>
        <v>27158474.52427981</v>
      </c>
      <c r="Q218" s="120">
        <f t="shared" si="181"/>
        <v>25580712.171600003</v>
      </c>
      <c r="R218" s="119">
        <f t="shared" si="181"/>
        <v>27158474.52427981</v>
      </c>
      <c r="S218" s="119">
        <f t="shared" si="182"/>
        <v>28833549.806515098</v>
      </c>
      <c r="T218" s="119"/>
      <c r="U218" s="119">
        <f t="shared" si="183"/>
        <v>1218454352.2978816</v>
      </c>
      <c r="V218" s="119">
        <f t="shared" si="184"/>
        <v>1373392735.0525603</v>
      </c>
      <c r="W218" s="119">
        <f t="shared" si="185"/>
        <v>1458100593.7812002</v>
      </c>
      <c r="X218" s="120">
        <f t="shared" si="186"/>
        <v>1548033047.8839493</v>
      </c>
      <c r="Y218" s="120">
        <f t="shared" si="187"/>
        <v>1458100593.7812002</v>
      </c>
      <c r="Z218" s="119">
        <f t="shared" si="188"/>
        <v>1548033047.8839493</v>
      </c>
      <c r="AA218" s="119">
        <f t="shared" si="189"/>
        <v>1643512338.9713607</v>
      </c>
      <c r="AB218" s="119"/>
      <c r="AC218" s="34" t="str">
        <f t="shared" si="190"/>
        <v>BERTAHAP</v>
      </c>
      <c r="AD218" s="121">
        <f t="shared" si="191"/>
        <v>0</v>
      </c>
      <c r="AE218" s="122">
        <v>2</v>
      </c>
      <c r="AF218" s="123"/>
      <c r="AG218" s="119" t="e">
        <f>IF(AF218&gt;#REF!,"LB","KR")</f>
        <v>#REF!</v>
      </c>
      <c r="AH218" s="123">
        <f t="shared" si="213"/>
        <v>1340300000</v>
      </c>
      <c r="AI218" s="123">
        <f t="shared" si="213"/>
        <v>1510733000</v>
      </c>
      <c r="AJ218" s="123">
        <f t="shared" si="213"/>
        <v>1603911000</v>
      </c>
      <c r="AK218" s="124">
        <f t="shared" si="212"/>
        <v>1702837000</v>
      </c>
      <c r="AL218" s="124">
        <f t="shared" si="212"/>
        <v>1603911000</v>
      </c>
      <c r="AM218" s="123">
        <f t="shared" si="212"/>
        <v>1702837000</v>
      </c>
      <c r="AN218" s="123">
        <f t="shared" si="212"/>
        <v>1807864000</v>
      </c>
      <c r="AO218" s="54">
        <f t="shared" si="205"/>
        <v>1700146000</v>
      </c>
      <c r="AP218" s="44">
        <f t="shared" si="205"/>
        <v>1805008000</v>
      </c>
      <c r="AQ218" s="61">
        <f t="shared" si="192"/>
        <v>1530131400</v>
      </c>
      <c r="AR218" s="61">
        <f t="shared" si="193"/>
        <v>25502190</v>
      </c>
      <c r="AS218" s="125">
        <f t="shared" si="194"/>
        <v>31928193.75</v>
      </c>
      <c r="AT218" s="126">
        <f t="shared" si="195"/>
        <v>18050080</v>
      </c>
      <c r="AU218" s="5">
        <f t="shared" si="196"/>
        <v>25502190</v>
      </c>
      <c r="AV218" s="5">
        <f t="shared" si="197"/>
        <v>40097775</v>
      </c>
      <c r="AX218" s="1"/>
      <c r="AY218" s="1"/>
      <c r="BT218" s="56">
        <f t="shared" si="198"/>
        <v>-1231034.6938999966</v>
      </c>
      <c r="CT218" s="61">
        <f t="shared" si="199"/>
        <v>1624507200</v>
      </c>
      <c r="CU218" s="45">
        <f t="shared" si="200"/>
        <v>18050080</v>
      </c>
      <c r="CX218" s="56">
        <f t="shared" si="201"/>
        <v>1443519900</v>
      </c>
      <c r="CY218" s="45">
        <f t="shared" si="202"/>
        <v>24058665</v>
      </c>
      <c r="CZ218" s="51">
        <f t="shared" si="203"/>
        <v>40097775</v>
      </c>
    </row>
    <row r="219" spans="1:104" x14ac:dyDescent="0.2">
      <c r="A219" s="3">
        <f t="shared" si="204"/>
        <v>180</v>
      </c>
      <c r="B219" s="111">
        <v>6</v>
      </c>
      <c r="C219" s="112" t="s">
        <v>185</v>
      </c>
      <c r="D219" s="113">
        <v>16</v>
      </c>
      <c r="E219" s="114"/>
      <c r="F219" s="42" t="s">
        <v>51</v>
      </c>
      <c r="G219" s="115">
        <f t="shared" si="172"/>
        <v>71</v>
      </c>
      <c r="H219" s="115">
        <f t="shared" si="173"/>
        <v>63</v>
      </c>
      <c r="I219" s="116">
        <f t="shared" si="174"/>
        <v>26966806</v>
      </c>
      <c r="J219" s="116">
        <f t="shared" si="175"/>
        <v>2</v>
      </c>
      <c r="K219" s="117">
        <f t="shared" si="176"/>
        <v>0.93</v>
      </c>
      <c r="L219" s="118">
        <f t="shared" si="216"/>
        <v>1.02</v>
      </c>
      <c r="M219" s="119">
        <f t="shared" si="177"/>
        <v>21376392.145576868</v>
      </c>
      <c r="N219" s="119">
        <f t="shared" si="178"/>
        <v>24094609.386887025</v>
      </c>
      <c r="O219" s="119">
        <f t="shared" si="179"/>
        <v>25580712.171600003</v>
      </c>
      <c r="P219" s="119">
        <f t="shared" si="180"/>
        <v>27158474.52427981</v>
      </c>
      <c r="Q219" s="120">
        <f t="shared" si="181"/>
        <v>25580712.171600003</v>
      </c>
      <c r="R219" s="119">
        <f t="shared" si="181"/>
        <v>27158474.52427981</v>
      </c>
      <c r="S219" s="119">
        <f t="shared" si="182"/>
        <v>28833549.806515098</v>
      </c>
      <c r="T219" s="119"/>
      <c r="U219" s="119">
        <f t="shared" si="183"/>
        <v>1346712705.1713426</v>
      </c>
      <c r="V219" s="119">
        <f t="shared" si="184"/>
        <v>1517960391.3738825</v>
      </c>
      <c r="W219" s="119">
        <f t="shared" si="185"/>
        <v>1611584866.8108001</v>
      </c>
      <c r="X219" s="120">
        <f t="shared" si="186"/>
        <v>1710983895.029628</v>
      </c>
      <c r="Y219" s="120">
        <f t="shared" si="187"/>
        <v>1611584866.8108001</v>
      </c>
      <c r="Z219" s="119">
        <f t="shared" si="188"/>
        <v>1710983895.029628</v>
      </c>
      <c r="AA219" s="119">
        <f t="shared" si="189"/>
        <v>1816513637.810451</v>
      </c>
      <c r="AB219" s="119"/>
      <c r="AC219" s="34" t="str">
        <f t="shared" si="190"/>
        <v>BERTAHAP</v>
      </c>
      <c r="AD219" s="121">
        <f t="shared" si="191"/>
        <v>0</v>
      </c>
      <c r="AE219" s="122">
        <v>2</v>
      </c>
      <c r="AF219" s="123"/>
      <c r="AG219" s="119" t="e">
        <f>IF(AF219&gt;#REF!,"LB","KR")</f>
        <v>#REF!</v>
      </c>
      <c r="AH219" s="123">
        <f t="shared" si="213"/>
        <v>1481384000</v>
      </c>
      <c r="AI219" s="123">
        <f t="shared" si="213"/>
        <v>1669757000</v>
      </c>
      <c r="AJ219" s="123">
        <f t="shared" si="213"/>
        <v>1772744000</v>
      </c>
      <c r="AK219" s="124">
        <f t="shared" si="212"/>
        <v>1882083000</v>
      </c>
      <c r="AL219" s="124">
        <f t="shared" si="212"/>
        <v>1772744000</v>
      </c>
      <c r="AM219" s="123">
        <f t="shared" si="212"/>
        <v>1882083000</v>
      </c>
      <c r="AN219" s="123">
        <f t="shared" si="212"/>
        <v>1998166000</v>
      </c>
      <c r="AO219" s="54">
        <f t="shared" si="205"/>
        <v>1879109000</v>
      </c>
      <c r="AP219" s="44">
        <f t="shared" si="205"/>
        <v>1995008000</v>
      </c>
      <c r="AQ219" s="61">
        <f t="shared" si="192"/>
        <v>1691198100</v>
      </c>
      <c r="AR219" s="61">
        <f t="shared" si="193"/>
        <v>28186635</v>
      </c>
      <c r="AS219" s="125">
        <f t="shared" si="194"/>
        <v>35289056.25</v>
      </c>
      <c r="AT219" s="126">
        <f t="shared" si="195"/>
        <v>19950080</v>
      </c>
      <c r="AU219" s="5">
        <f t="shared" si="196"/>
        <v>28186635</v>
      </c>
      <c r="AV219" s="5">
        <f t="shared" si="197"/>
        <v>44318600</v>
      </c>
      <c r="AX219" s="1"/>
      <c r="AY219" s="1"/>
      <c r="BT219" s="56">
        <f t="shared" si="198"/>
        <v>-1231034.6938999966</v>
      </c>
      <c r="CT219" s="61">
        <f t="shared" si="199"/>
        <v>1795507200</v>
      </c>
      <c r="CU219" s="45">
        <f t="shared" si="200"/>
        <v>19950080</v>
      </c>
      <c r="CX219" s="56">
        <f t="shared" si="201"/>
        <v>1595469600</v>
      </c>
      <c r="CY219" s="45">
        <f t="shared" si="202"/>
        <v>26591160</v>
      </c>
      <c r="CZ219" s="51">
        <f t="shared" si="203"/>
        <v>44318600</v>
      </c>
    </row>
    <row r="220" spans="1:104" x14ac:dyDescent="0.2">
      <c r="A220" s="3">
        <f t="shared" si="204"/>
        <v>181</v>
      </c>
      <c r="B220" s="111">
        <v>7</v>
      </c>
      <c r="C220" s="112" t="s">
        <v>185</v>
      </c>
      <c r="D220" s="140">
        <v>18</v>
      </c>
      <c r="E220" s="114"/>
      <c r="F220" s="42" t="s">
        <v>53</v>
      </c>
      <c r="G220" s="115">
        <f t="shared" si="172"/>
        <v>97</v>
      </c>
      <c r="H220" s="115">
        <f t="shared" si="173"/>
        <v>85</v>
      </c>
      <c r="I220" s="116">
        <f t="shared" si="174"/>
        <v>26966806</v>
      </c>
      <c r="J220" s="116">
        <f t="shared" si="175"/>
        <v>2</v>
      </c>
      <c r="K220" s="117">
        <f t="shared" si="176"/>
        <v>0.93</v>
      </c>
      <c r="L220" s="118">
        <f t="shared" si="216"/>
        <v>1.02</v>
      </c>
      <c r="M220" s="119">
        <f t="shared" si="177"/>
        <v>21376392.145576868</v>
      </c>
      <c r="N220" s="119">
        <f t="shared" si="178"/>
        <v>24094609.386887025</v>
      </c>
      <c r="O220" s="119">
        <f t="shared" si="179"/>
        <v>25580712.171600003</v>
      </c>
      <c r="P220" s="119">
        <f t="shared" si="180"/>
        <v>27158474.52427981</v>
      </c>
      <c r="Q220" s="120">
        <f t="shared" si="181"/>
        <v>25580712.171600003</v>
      </c>
      <c r="R220" s="119">
        <f t="shared" si="181"/>
        <v>27158474.52427981</v>
      </c>
      <c r="S220" s="119">
        <f t="shared" si="182"/>
        <v>28833549.806515098</v>
      </c>
      <c r="T220" s="119"/>
      <c r="U220" s="119">
        <f t="shared" si="183"/>
        <v>1816993332.3740337</v>
      </c>
      <c r="V220" s="119">
        <f t="shared" si="184"/>
        <v>2048041797.8853972</v>
      </c>
      <c r="W220" s="119">
        <f t="shared" si="185"/>
        <v>2174360534.5860004</v>
      </c>
      <c r="X220" s="120">
        <f t="shared" si="186"/>
        <v>2308470334.5637841</v>
      </c>
      <c r="Y220" s="120">
        <f t="shared" si="187"/>
        <v>2174360534.5860004</v>
      </c>
      <c r="Z220" s="119">
        <f t="shared" si="188"/>
        <v>2308470334.5637841</v>
      </c>
      <c r="AA220" s="119">
        <f t="shared" si="189"/>
        <v>2450851733.5537834</v>
      </c>
      <c r="AB220" s="119"/>
      <c r="AC220" s="34" t="str">
        <f t="shared" si="190"/>
        <v>BERTAHAP</v>
      </c>
      <c r="AD220" s="121">
        <f t="shared" si="191"/>
        <v>0</v>
      </c>
      <c r="AE220" s="122">
        <v>2</v>
      </c>
      <c r="AF220" s="123"/>
      <c r="AG220" s="119" t="e">
        <f>IF(AF220&gt;#REF!,"LB","KR")</f>
        <v>#REF!</v>
      </c>
      <c r="AH220" s="123">
        <f t="shared" si="213"/>
        <v>1998693000</v>
      </c>
      <c r="AI220" s="123">
        <f t="shared" si="213"/>
        <v>2252846000</v>
      </c>
      <c r="AJ220" s="123">
        <f t="shared" si="213"/>
        <v>2391797000</v>
      </c>
      <c r="AK220" s="124">
        <f t="shared" si="212"/>
        <v>2539318000</v>
      </c>
      <c r="AL220" s="124">
        <f t="shared" si="212"/>
        <v>2391797000</v>
      </c>
      <c r="AM220" s="123">
        <f t="shared" si="212"/>
        <v>2539318000</v>
      </c>
      <c r="AN220" s="123">
        <f t="shared" si="212"/>
        <v>2695937000</v>
      </c>
      <c r="AO220" s="54">
        <f t="shared" si="205"/>
        <v>2535305000</v>
      </c>
      <c r="AP220" s="44">
        <f t="shared" si="205"/>
        <v>2691678000</v>
      </c>
      <c r="AQ220" s="61">
        <f t="shared" si="192"/>
        <v>2281774500</v>
      </c>
      <c r="AR220" s="61">
        <f t="shared" si="193"/>
        <v>38029575</v>
      </c>
      <c r="AS220" s="125">
        <f t="shared" si="194"/>
        <v>47612212.5</v>
      </c>
      <c r="AT220" s="126">
        <f t="shared" si="195"/>
        <v>26916780</v>
      </c>
      <c r="AU220" s="5">
        <f t="shared" si="196"/>
        <v>38029575</v>
      </c>
      <c r="AV220" s="5">
        <f t="shared" si="197"/>
        <v>59794925</v>
      </c>
      <c r="AX220" s="1"/>
      <c r="AY220" s="1"/>
      <c r="BT220" s="56">
        <f t="shared" si="198"/>
        <v>-1231034.6938999966</v>
      </c>
      <c r="CT220" s="61">
        <f t="shared" si="199"/>
        <v>2422510200</v>
      </c>
      <c r="CU220" s="45">
        <f t="shared" si="200"/>
        <v>26916780</v>
      </c>
      <c r="CX220" s="56">
        <f t="shared" si="201"/>
        <v>2152617300</v>
      </c>
      <c r="CY220" s="45">
        <f t="shared" si="202"/>
        <v>35876955</v>
      </c>
      <c r="CZ220" s="51">
        <f t="shared" si="203"/>
        <v>59794925</v>
      </c>
    </row>
    <row r="221" spans="1:104" x14ac:dyDescent="0.2">
      <c r="A221" s="3">
        <f t="shared" si="204"/>
        <v>182</v>
      </c>
      <c r="B221" s="111">
        <v>8</v>
      </c>
      <c r="C221" s="112" t="s">
        <v>185</v>
      </c>
      <c r="D221" s="140">
        <v>20</v>
      </c>
      <c r="E221" s="114"/>
      <c r="F221" s="42" t="s">
        <v>69</v>
      </c>
      <c r="G221" s="115">
        <f t="shared" si="172"/>
        <v>60</v>
      </c>
      <c r="H221" s="115">
        <f t="shared" si="173"/>
        <v>51</v>
      </c>
      <c r="I221" s="116">
        <f t="shared" si="174"/>
        <v>26966806</v>
      </c>
      <c r="J221" s="116">
        <f t="shared" si="175"/>
        <v>2</v>
      </c>
      <c r="K221" s="117">
        <f t="shared" si="176"/>
        <v>0.93</v>
      </c>
      <c r="L221" s="118">
        <f t="shared" si="216"/>
        <v>1.02</v>
      </c>
      <c r="M221" s="119">
        <f t="shared" si="177"/>
        <v>21376392.145576868</v>
      </c>
      <c r="N221" s="119">
        <f t="shared" si="178"/>
        <v>24094609.386887025</v>
      </c>
      <c r="O221" s="119">
        <f t="shared" si="179"/>
        <v>25580712.171600003</v>
      </c>
      <c r="P221" s="119">
        <f t="shared" si="180"/>
        <v>27158474.52427981</v>
      </c>
      <c r="Q221" s="120">
        <f t="shared" si="181"/>
        <v>25580712.171600003</v>
      </c>
      <c r="R221" s="119">
        <f t="shared" si="181"/>
        <v>27158474.52427981</v>
      </c>
      <c r="S221" s="119">
        <f t="shared" si="182"/>
        <v>28833549.806515098</v>
      </c>
      <c r="T221" s="119"/>
      <c r="U221" s="119">
        <f t="shared" si="183"/>
        <v>1090195999.4244204</v>
      </c>
      <c r="V221" s="119">
        <f t="shared" si="184"/>
        <v>1228825078.7312384</v>
      </c>
      <c r="W221" s="119">
        <f t="shared" si="185"/>
        <v>1304616320.7516</v>
      </c>
      <c r="X221" s="120">
        <f t="shared" si="186"/>
        <v>1385082200.7382703</v>
      </c>
      <c r="Y221" s="120">
        <f t="shared" si="187"/>
        <v>1304616320.7516</v>
      </c>
      <c r="Z221" s="119">
        <f t="shared" si="188"/>
        <v>1385082200.7382703</v>
      </c>
      <c r="AA221" s="119">
        <f t="shared" si="189"/>
        <v>1470511040.1322699</v>
      </c>
      <c r="AB221" s="119"/>
      <c r="AC221" s="34" t="str">
        <f t="shared" si="190"/>
        <v>BERTAHAP</v>
      </c>
      <c r="AD221" s="121">
        <f t="shared" si="191"/>
        <v>0</v>
      </c>
      <c r="AE221" s="122">
        <v>2</v>
      </c>
      <c r="AF221" s="123"/>
      <c r="AG221" s="119" t="e">
        <f>IF(AF221&gt;#REF!,"LB","KR")</f>
        <v>#REF!</v>
      </c>
      <c r="AH221" s="123">
        <f t="shared" si="213"/>
        <v>1199216000</v>
      </c>
      <c r="AI221" s="123">
        <f t="shared" si="213"/>
        <v>1351708000</v>
      </c>
      <c r="AJ221" s="123">
        <f t="shared" si="213"/>
        <v>1435078000</v>
      </c>
      <c r="AK221" s="124">
        <f t="shared" si="212"/>
        <v>1523591000</v>
      </c>
      <c r="AL221" s="124">
        <f t="shared" si="212"/>
        <v>1435078000</v>
      </c>
      <c r="AM221" s="123">
        <f t="shared" si="212"/>
        <v>1523591000</v>
      </c>
      <c r="AN221" s="123">
        <f t="shared" si="212"/>
        <v>1617563000</v>
      </c>
      <c r="AO221" s="54">
        <f t="shared" si="205"/>
        <v>1521183000</v>
      </c>
      <c r="AP221" s="44">
        <f t="shared" si="205"/>
        <v>1615007000</v>
      </c>
      <c r="AQ221" s="61">
        <f t="shared" si="192"/>
        <v>1369064700</v>
      </c>
      <c r="AR221" s="61">
        <f t="shared" si="193"/>
        <v>22817745</v>
      </c>
      <c r="AS221" s="125">
        <f t="shared" si="194"/>
        <v>28567331.25</v>
      </c>
      <c r="AT221" s="126">
        <f t="shared" si="195"/>
        <v>16150070</v>
      </c>
      <c r="AU221" s="5">
        <f t="shared" si="196"/>
        <v>22817745</v>
      </c>
      <c r="AV221" s="5">
        <f t="shared" si="197"/>
        <v>35876950</v>
      </c>
      <c r="AX221" s="1"/>
      <c r="AY221" s="1"/>
      <c r="BT221" s="56">
        <f t="shared" si="198"/>
        <v>-1231034.6938999966</v>
      </c>
      <c r="CT221" s="61">
        <f t="shared" si="199"/>
        <v>1453506300</v>
      </c>
      <c r="CU221" s="45">
        <f t="shared" si="200"/>
        <v>16150070</v>
      </c>
      <c r="CX221" s="56">
        <f t="shared" si="201"/>
        <v>1291570200</v>
      </c>
      <c r="CY221" s="45">
        <f t="shared" si="202"/>
        <v>21526170</v>
      </c>
      <c r="CZ221" s="51">
        <f t="shared" si="203"/>
        <v>35876950</v>
      </c>
    </row>
    <row r="222" spans="1:104" x14ac:dyDescent="0.2">
      <c r="A222" s="3">
        <f t="shared" si="204"/>
        <v>183</v>
      </c>
      <c r="B222" s="111">
        <v>9</v>
      </c>
      <c r="C222" s="112" t="s">
        <v>185</v>
      </c>
      <c r="D222" s="140">
        <v>22</v>
      </c>
      <c r="E222" s="114"/>
      <c r="F222" s="42" t="s">
        <v>88</v>
      </c>
      <c r="G222" s="115">
        <f t="shared" si="172"/>
        <v>81</v>
      </c>
      <c r="H222" s="115">
        <f t="shared" si="173"/>
        <v>70</v>
      </c>
      <c r="I222" s="116">
        <f t="shared" si="174"/>
        <v>26966806</v>
      </c>
      <c r="J222" s="116">
        <f t="shared" si="175"/>
        <v>4</v>
      </c>
      <c r="K222" s="117">
        <f t="shared" si="176"/>
        <v>0.97</v>
      </c>
      <c r="L222" s="118">
        <f t="shared" si="216"/>
        <v>1.02</v>
      </c>
      <c r="M222" s="119">
        <f t="shared" si="177"/>
        <v>22295806.861515656</v>
      </c>
      <c r="N222" s="119">
        <f t="shared" si="178"/>
        <v>25130936.672344532</v>
      </c>
      <c r="O222" s="119">
        <f t="shared" si="179"/>
        <v>26680957.856400002</v>
      </c>
      <c r="P222" s="119">
        <f t="shared" si="180"/>
        <v>28326580.955431629</v>
      </c>
      <c r="Q222" s="120">
        <f t="shared" si="181"/>
        <v>26680957.856400002</v>
      </c>
      <c r="R222" s="119">
        <f t="shared" si="181"/>
        <v>28326580.955431629</v>
      </c>
      <c r="S222" s="119">
        <f t="shared" si="182"/>
        <v>30073702.48636521</v>
      </c>
      <c r="T222" s="119"/>
      <c r="U222" s="119">
        <f t="shared" si="183"/>
        <v>1560706480.3060958</v>
      </c>
      <c r="V222" s="119">
        <f t="shared" si="184"/>
        <v>1759165567.0641172</v>
      </c>
      <c r="W222" s="119">
        <f t="shared" si="185"/>
        <v>1867667049.9480002</v>
      </c>
      <c r="X222" s="120">
        <f t="shared" si="186"/>
        <v>1982860666.880214</v>
      </c>
      <c r="Y222" s="120">
        <f t="shared" si="187"/>
        <v>1867667049.9480002</v>
      </c>
      <c r="Z222" s="119">
        <f t="shared" si="188"/>
        <v>1982860666.880214</v>
      </c>
      <c r="AA222" s="119">
        <f t="shared" si="189"/>
        <v>2105159174.0455647</v>
      </c>
      <c r="AB222" s="119"/>
      <c r="AC222" s="34" t="str">
        <f t="shared" si="190"/>
        <v>BERTAHAP</v>
      </c>
      <c r="AD222" s="121">
        <f t="shared" si="191"/>
        <v>0</v>
      </c>
      <c r="AE222" s="122">
        <v>2</v>
      </c>
      <c r="AF222" s="123"/>
      <c r="AG222" s="119" t="e">
        <f>IF(AF222&gt;#REF!,"LB","KR")</f>
        <v>#REF!</v>
      </c>
      <c r="AH222" s="123">
        <f t="shared" si="213"/>
        <v>1716778000</v>
      </c>
      <c r="AI222" s="123">
        <f t="shared" si="213"/>
        <v>1935083000</v>
      </c>
      <c r="AJ222" s="123">
        <f t="shared" si="213"/>
        <v>2054434000</v>
      </c>
      <c r="AK222" s="124">
        <f t="shared" si="212"/>
        <v>2181147000</v>
      </c>
      <c r="AL222" s="124">
        <f t="shared" si="212"/>
        <v>2054434000</v>
      </c>
      <c r="AM222" s="123">
        <f t="shared" si="212"/>
        <v>2181147000</v>
      </c>
      <c r="AN222" s="123">
        <f t="shared" si="212"/>
        <v>2315676000</v>
      </c>
      <c r="AO222" s="54">
        <f t="shared" si="205"/>
        <v>2177701000</v>
      </c>
      <c r="AP222" s="44">
        <f t="shared" si="205"/>
        <v>2312016000</v>
      </c>
      <c r="AQ222" s="61">
        <f t="shared" si="192"/>
        <v>1959930900</v>
      </c>
      <c r="AR222" s="61">
        <f t="shared" si="193"/>
        <v>32665515</v>
      </c>
      <c r="AS222" s="125">
        <f t="shared" si="194"/>
        <v>40896506.25</v>
      </c>
      <c r="AT222" s="126">
        <f t="shared" si="195"/>
        <v>23120160</v>
      </c>
      <c r="AU222" s="5">
        <f t="shared" si="196"/>
        <v>32665515</v>
      </c>
      <c r="AV222" s="5">
        <f t="shared" si="197"/>
        <v>51360850</v>
      </c>
      <c r="AX222" s="1"/>
      <c r="AY222" s="1"/>
      <c r="BT222" s="56">
        <f t="shared" si="198"/>
        <v>-130789.00909999758</v>
      </c>
      <c r="CT222" s="61">
        <f t="shared" si="199"/>
        <v>2080814400</v>
      </c>
      <c r="CU222" s="45">
        <f t="shared" si="200"/>
        <v>23120160</v>
      </c>
      <c r="CX222" s="56">
        <f t="shared" si="201"/>
        <v>1848990600</v>
      </c>
      <c r="CY222" s="45">
        <f t="shared" si="202"/>
        <v>30816510</v>
      </c>
      <c r="CZ222" s="51">
        <f t="shared" si="203"/>
        <v>51360850</v>
      </c>
    </row>
    <row r="223" spans="1:104" x14ac:dyDescent="0.2">
      <c r="A223" s="3">
        <f t="shared" si="204"/>
        <v>184</v>
      </c>
      <c r="B223" s="111">
        <v>1</v>
      </c>
      <c r="C223" s="112" t="s">
        <v>186</v>
      </c>
      <c r="D223" s="113" t="s">
        <v>23</v>
      </c>
      <c r="E223" s="114"/>
      <c r="F223" s="42" t="s">
        <v>38</v>
      </c>
      <c r="G223" s="115">
        <f t="shared" si="172"/>
        <v>113</v>
      </c>
      <c r="H223" s="115">
        <f t="shared" si="173"/>
        <v>101</v>
      </c>
      <c r="I223" s="116">
        <f t="shared" si="174"/>
        <v>26966806</v>
      </c>
      <c r="J223" s="116">
        <f t="shared" si="175"/>
        <v>6</v>
      </c>
      <c r="K223" s="117">
        <f t="shared" si="176"/>
        <v>0.95</v>
      </c>
      <c r="L223" s="155">
        <f t="shared" ref="L223:L230" si="217">SUMIF($AN$4:$AN$22,D223,$BM$4:$BM$22)</f>
        <v>1.03</v>
      </c>
      <c r="M223" s="119">
        <f t="shared" si="177"/>
        <v>22050178.910443772</v>
      </c>
      <c r="N223" s="119">
        <f t="shared" si="178"/>
        <v>24854074.725984558</v>
      </c>
      <c r="O223" s="119">
        <f t="shared" si="179"/>
        <v>26387019.671</v>
      </c>
      <c r="P223" s="119">
        <f t="shared" si="180"/>
        <v>28014513.305932734</v>
      </c>
      <c r="Q223" s="120">
        <f t="shared" si="181"/>
        <v>26387019.671</v>
      </c>
      <c r="R223" s="119">
        <f t="shared" si="181"/>
        <v>28014513.305932734</v>
      </c>
      <c r="S223" s="119">
        <f t="shared" si="182"/>
        <v>29742387.187091526</v>
      </c>
      <c r="T223" s="119"/>
      <c r="U223" s="119">
        <f t="shared" si="183"/>
        <v>2227068069.9548211</v>
      </c>
      <c r="V223" s="119">
        <f t="shared" si="184"/>
        <v>2510261547.3244405</v>
      </c>
      <c r="W223" s="119">
        <f t="shared" si="185"/>
        <v>2665088986.7709999</v>
      </c>
      <c r="X223" s="120">
        <f t="shared" si="186"/>
        <v>2829465843.8992062</v>
      </c>
      <c r="Y223" s="120">
        <f t="shared" si="187"/>
        <v>2665088986.7709999</v>
      </c>
      <c r="Z223" s="119">
        <f t="shared" si="188"/>
        <v>2829465843.8992062</v>
      </c>
      <c r="AA223" s="119">
        <f t="shared" si="189"/>
        <v>3003981105.896244</v>
      </c>
      <c r="AB223" s="119"/>
      <c r="AC223" s="34" t="str">
        <f t="shared" si="190"/>
        <v>BERTAHAP</v>
      </c>
      <c r="AD223" s="121">
        <f t="shared" si="191"/>
        <v>0</v>
      </c>
      <c r="AE223" s="122">
        <v>2</v>
      </c>
      <c r="AF223" s="123"/>
      <c r="AG223" s="119" t="e">
        <f>IF(AF223&gt;#REF!,"LB","KR")</f>
        <v>#REF!</v>
      </c>
      <c r="AH223" s="123">
        <f t="shared" si="213"/>
        <v>2449775000</v>
      </c>
      <c r="AI223" s="123">
        <f t="shared" si="213"/>
        <v>2761288000</v>
      </c>
      <c r="AJ223" s="123">
        <f t="shared" si="213"/>
        <v>2931598000</v>
      </c>
      <c r="AK223" s="124">
        <f t="shared" si="212"/>
        <v>3112413000</v>
      </c>
      <c r="AL223" s="124">
        <f t="shared" si="212"/>
        <v>2931598000</v>
      </c>
      <c r="AM223" s="123">
        <f t="shared" si="212"/>
        <v>3112413000</v>
      </c>
      <c r="AN223" s="123">
        <f t="shared" si="212"/>
        <v>3304380000</v>
      </c>
      <c r="AO223" s="54">
        <f t="shared" si="205"/>
        <v>3107494000</v>
      </c>
      <c r="AP223" s="44">
        <f t="shared" si="205"/>
        <v>3299158000</v>
      </c>
      <c r="AQ223" s="61">
        <f t="shared" si="192"/>
        <v>2796744600</v>
      </c>
      <c r="AR223" s="61">
        <f t="shared" si="193"/>
        <v>46612410</v>
      </c>
      <c r="AS223" s="125">
        <f t="shared" si="194"/>
        <v>58357743.75</v>
      </c>
      <c r="AT223" s="126">
        <f t="shared" si="195"/>
        <v>32991580</v>
      </c>
      <c r="AU223" s="5">
        <f t="shared" si="196"/>
        <v>46612410</v>
      </c>
      <c r="AV223" s="5">
        <f t="shared" si="197"/>
        <v>73289950</v>
      </c>
      <c r="AX223" s="1"/>
      <c r="AY223" s="1"/>
      <c r="BT223" s="56">
        <f t="shared" si="198"/>
        <v>-424727.19449999928</v>
      </c>
      <c r="CT223" s="61">
        <f t="shared" si="199"/>
        <v>2969242200</v>
      </c>
      <c r="CU223" s="45">
        <f t="shared" si="200"/>
        <v>32991580</v>
      </c>
      <c r="CX223" s="56">
        <f t="shared" si="201"/>
        <v>2638438200</v>
      </c>
      <c r="CY223" s="45">
        <f t="shared" si="202"/>
        <v>43973970</v>
      </c>
      <c r="CZ223" s="51">
        <f t="shared" si="203"/>
        <v>73289950</v>
      </c>
    </row>
    <row r="224" spans="1:104" x14ac:dyDescent="0.2">
      <c r="A224" s="3">
        <f t="shared" si="204"/>
        <v>185</v>
      </c>
      <c r="B224" s="111">
        <v>2</v>
      </c>
      <c r="C224" s="112" t="s">
        <v>186</v>
      </c>
      <c r="D224" s="113" t="s">
        <v>34</v>
      </c>
      <c r="E224" s="114"/>
      <c r="F224" s="42" t="s">
        <v>41</v>
      </c>
      <c r="G224" s="115">
        <f t="shared" si="172"/>
        <v>78</v>
      </c>
      <c r="H224" s="115">
        <f t="shared" si="173"/>
        <v>66</v>
      </c>
      <c r="I224" s="116">
        <f t="shared" si="174"/>
        <v>26966806</v>
      </c>
      <c r="J224" s="116">
        <f t="shared" si="175"/>
        <v>2</v>
      </c>
      <c r="K224" s="117">
        <f t="shared" si="176"/>
        <v>0.93</v>
      </c>
      <c r="L224" s="155">
        <f t="shared" si="217"/>
        <v>1.03</v>
      </c>
      <c r="M224" s="119">
        <f t="shared" si="177"/>
        <v>21585964.617592327</v>
      </c>
      <c r="N224" s="119">
        <f t="shared" si="178"/>
        <v>24330831.047542781</v>
      </c>
      <c r="O224" s="119">
        <f t="shared" si="179"/>
        <v>25831503.467400003</v>
      </c>
      <c r="P224" s="119">
        <f t="shared" si="180"/>
        <v>27424734.078439418</v>
      </c>
      <c r="Q224" s="120">
        <f t="shared" si="181"/>
        <v>25831503.467400003</v>
      </c>
      <c r="R224" s="119">
        <f t="shared" si="181"/>
        <v>27424734.078439418</v>
      </c>
      <c r="S224" s="119">
        <f t="shared" si="182"/>
        <v>29116231.667363286</v>
      </c>
      <c r="T224" s="119"/>
      <c r="U224" s="119">
        <f t="shared" si="183"/>
        <v>1424673664.7610936</v>
      </c>
      <c r="V224" s="119">
        <f t="shared" si="184"/>
        <v>1605834849.1378236</v>
      </c>
      <c r="W224" s="119">
        <f t="shared" si="185"/>
        <v>1704879228.8484001</v>
      </c>
      <c r="X224" s="120">
        <f t="shared" si="186"/>
        <v>1810032449.1770017</v>
      </c>
      <c r="Y224" s="120">
        <f t="shared" si="187"/>
        <v>1704879228.8484001</v>
      </c>
      <c r="Z224" s="119">
        <f t="shared" si="188"/>
        <v>1810032449.1770017</v>
      </c>
      <c r="AA224" s="119">
        <f t="shared" si="189"/>
        <v>1921671290.0459769</v>
      </c>
      <c r="AB224" s="119"/>
      <c r="AC224" s="34" t="str">
        <f t="shared" si="190"/>
        <v>BERTAHAP</v>
      </c>
      <c r="AD224" s="121">
        <f t="shared" si="191"/>
        <v>0</v>
      </c>
      <c r="AE224" s="122">
        <v>2</v>
      </c>
      <c r="AF224" s="123"/>
      <c r="AG224" s="119" t="e">
        <f>IF(AF224&gt;#REF!,"LB","KR")</f>
        <v>#REF!</v>
      </c>
      <c r="AH224" s="123">
        <f t="shared" si="213"/>
        <v>1567142000</v>
      </c>
      <c r="AI224" s="123">
        <f t="shared" si="213"/>
        <v>1766419000</v>
      </c>
      <c r="AJ224" s="123">
        <f t="shared" si="213"/>
        <v>1875368000</v>
      </c>
      <c r="AK224" s="124">
        <f t="shared" si="212"/>
        <v>1991036000</v>
      </c>
      <c r="AL224" s="124">
        <f t="shared" si="212"/>
        <v>1875368000</v>
      </c>
      <c r="AM224" s="123">
        <f t="shared" si="212"/>
        <v>1991036000</v>
      </c>
      <c r="AN224" s="123">
        <f t="shared" si="212"/>
        <v>2113839000</v>
      </c>
      <c r="AO224" s="54">
        <f t="shared" si="205"/>
        <v>1987891000</v>
      </c>
      <c r="AP224" s="44">
        <f t="shared" si="205"/>
        <v>2110499000</v>
      </c>
      <c r="AQ224" s="61">
        <f t="shared" si="192"/>
        <v>1789101900</v>
      </c>
      <c r="AR224" s="61">
        <f t="shared" si="193"/>
        <v>29818365</v>
      </c>
      <c r="AS224" s="125">
        <f t="shared" si="194"/>
        <v>37331925</v>
      </c>
      <c r="AT224" s="126">
        <f t="shared" si="195"/>
        <v>21104990</v>
      </c>
      <c r="AU224" s="5">
        <f t="shared" si="196"/>
        <v>29818365</v>
      </c>
      <c r="AV224" s="5">
        <f t="shared" si="197"/>
        <v>46884200</v>
      </c>
      <c r="AX224" s="1"/>
      <c r="AY224" s="1"/>
      <c r="BT224" s="56">
        <f t="shared" si="198"/>
        <v>-980243.39809999615</v>
      </c>
      <c r="CT224" s="61">
        <f t="shared" si="199"/>
        <v>1899449100</v>
      </c>
      <c r="CU224" s="45">
        <f t="shared" si="200"/>
        <v>21104990</v>
      </c>
      <c r="CX224" s="56">
        <f t="shared" si="201"/>
        <v>1687831200</v>
      </c>
      <c r="CY224" s="45">
        <f t="shared" si="202"/>
        <v>28130520</v>
      </c>
      <c r="CZ224" s="51">
        <f t="shared" si="203"/>
        <v>46884200</v>
      </c>
    </row>
    <row r="225" spans="1:104" x14ac:dyDescent="0.2">
      <c r="A225" s="3">
        <f t="shared" si="204"/>
        <v>186</v>
      </c>
      <c r="B225" s="111">
        <v>3</v>
      </c>
      <c r="C225" s="112" t="s">
        <v>186</v>
      </c>
      <c r="D225" s="113" t="s">
        <v>40</v>
      </c>
      <c r="E225" s="114"/>
      <c r="F225" s="42" t="s">
        <v>44</v>
      </c>
      <c r="G225" s="115">
        <f t="shared" si="172"/>
        <v>60</v>
      </c>
      <c r="H225" s="115">
        <f t="shared" si="173"/>
        <v>52</v>
      </c>
      <c r="I225" s="116">
        <f t="shared" si="174"/>
        <v>26966806</v>
      </c>
      <c r="J225" s="116">
        <f t="shared" si="175"/>
        <v>2</v>
      </c>
      <c r="K225" s="117">
        <f t="shared" si="176"/>
        <v>0.93</v>
      </c>
      <c r="L225" s="155">
        <f t="shared" si="217"/>
        <v>1.03</v>
      </c>
      <c r="M225" s="119">
        <f t="shared" si="177"/>
        <v>21585964.617592327</v>
      </c>
      <c r="N225" s="119">
        <f t="shared" si="178"/>
        <v>24330831.047542781</v>
      </c>
      <c r="O225" s="119">
        <f t="shared" si="179"/>
        <v>25831503.467400003</v>
      </c>
      <c r="P225" s="119">
        <f t="shared" si="180"/>
        <v>27424734.078439418</v>
      </c>
      <c r="Q225" s="120">
        <f t="shared" si="181"/>
        <v>25831503.467400003</v>
      </c>
      <c r="R225" s="119">
        <f t="shared" si="181"/>
        <v>27424734.078439418</v>
      </c>
      <c r="S225" s="119">
        <f t="shared" si="182"/>
        <v>29116231.667363286</v>
      </c>
      <c r="T225" s="119"/>
      <c r="U225" s="119">
        <f t="shared" si="183"/>
        <v>1122470160.1148009</v>
      </c>
      <c r="V225" s="119">
        <f t="shared" si="184"/>
        <v>1265203214.4722247</v>
      </c>
      <c r="W225" s="119">
        <f t="shared" si="185"/>
        <v>1343238180.3048003</v>
      </c>
      <c r="X225" s="120">
        <f t="shared" si="186"/>
        <v>1426086172.0788498</v>
      </c>
      <c r="Y225" s="120">
        <f t="shared" si="187"/>
        <v>1343238180.3048003</v>
      </c>
      <c r="Z225" s="119">
        <f t="shared" si="188"/>
        <v>1426086172.0788498</v>
      </c>
      <c r="AA225" s="119">
        <f t="shared" si="189"/>
        <v>1514044046.7028909</v>
      </c>
      <c r="AB225" s="119"/>
      <c r="AC225" s="34" t="str">
        <f t="shared" si="190"/>
        <v>BERTAHAP</v>
      </c>
      <c r="AD225" s="121">
        <f t="shared" si="191"/>
        <v>0</v>
      </c>
      <c r="AE225" s="122">
        <v>2</v>
      </c>
      <c r="AF225" s="123"/>
      <c r="AG225" s="119" t="e">
        <f>IF(AF225&gt;#REF!,"LB","KR")</f>
        <v>#REF!</v>
      </c>
      <c r="AH225" s="123">
        <f t="shared" si="213"/>
        <v>1234718000</v>
      </c>
      <c r="AI225" s="123">
        <f t="shared" si="213"/>
        <v>1391724000</v>
      </c>
      <c r="AJ225" s="123">
        <f t="shared" si="213"/>
        <v>1477562000</v>
      </c>
      <c r="AK225" s="124">
        <f t="shared" si="212"/>
        <v>1568695000</v>
      </c>
      <c r="AL225" s="124">
        <f t="shared" si="212"/>
        <v>1477562000</v>
      </c>
      <c r="AM225" s="123">
        <f t="shared" si="212"/>
        <v>1568695000</v>
      </c>
      <c r="AN225" s="123">
        <f t="shared" si="212"/>
        <v>1665449000</v>
      </c>
      <c r="AO225" s="54">
        <f t="shared" si="205"/>
        <v>1566216000</v>
      </c>
      <c r="AP225" s="44">
        <f t="shared" si="205"/>
        <v>1662817000</v>
      </c>
      <c r="AQ225" s="61">
        <f t="shared" si="192"/>
        <v>1409594400</v>
      </c>
      <c r="AR225" s="61">
        <f t="shared" si="193"/>
        <v>23493240</v>
      </c>
      <c r="AS225" s="125">
        <f t="shared" si="194"/>
        <v>29413031.25</v>
      </c>
      <c r="AT225" s="126">
        <f t="shared" si="195"/>
        <v>16628170</v>
      </c>
      <c r="AU225" s="5">
        <f t="shared" si="196"/>
        <v>23493240</v>
      </c>
      <c r="AV225" s="5">
        <f t="shared" si="197"/>
        <v>36939050</v>
      </c>
      <c r="AX225" s="1"/>
      <c r="AY225" s="1"/>
      <c r="BT225" s="56">
        <f t="shared" si="198"/>
        <v>-980243.39809999615</v>
      </c>
      <c r="CT225" s="61">
        <f t="shared" si="199"/>
        <v>1496535300</v>
      </c>
      <c r="CU225" s="45">
        <f t="shared" si="200"/>
        <v>16628170</v>
      </c>
      <c r="CX225" s="56">
        <f t="shared" si="201"/>
        <v>1329805800</v>
      </c>
      <c r="CY225" s="45">
        <f t="shared" si="202"/>
        <v>22163430</v>
      </c>
      <c r="CZ225" s="51">
        <f t="shared" si="203"/>
        <v>36939050</v>
      </c>
    </row>
    <row r="226" spans="1:104" x14ac:dyDescent="0.2">
      <c r="A226" s="3">
        <f t="shared" si="204"/>
        <v>187</v>
      </c>
      <c r="B226" s="111">
        <v>4</v>
      </c>
      <c r="C226" s="112" t="s">
        <v>186</v>
      </c>
      <c r="D226" s="113">
        <v>10</v>
      </c>
      <c r="E226" s="114"/>
      <c r="F226" s="42" t="s">
        <v>47</v>
      </c>
      <c r="G226" s="115">
        <f t="shared" si="172"/>
        <v>74</v>
      </c>
      <c r="H226" s="115">
        <f t="shared" si="173"/>
        <v>63</v>
      </c>
      <c r="I226" s="116">
        <f t="shared" si="174"/>
        <v>26966806</v>
      </c>
      <c r="J226" s="116">
        <f t="shared" si="175"/>
        <v>2</v>
      </c>
      <c r="K226" s="117">
        <f t="shared" si="176"/>
        <v>0.93</v>
      </c>
      <c r="L226" s="155">
        <f t="shared" si="217"/>
        <v>1.03</v>
      </c>
      <c r="M226" s="119">
        <f t="shared" si="177"/>
        <v>21585964.617592327</v>
      </c>
      <c r="N226" s="119">
        <f t="shared" si="178"/>
        <v>24330831.047542781</v>
      </c>
      <c r="O226" s="119">
        <f t="shared" si="179"/>
        <v>25831503.467400003</v>
      </c>
      <c r="P226" s="119">
        <f t="shared" si="180"/>
        <v>27424734.078439418</v>
      </c>
      <c r="Q226" s="120">
        <f t="shared" si="181"/>
        <v>25831503.467400003</v>
      </c>
      <c r="R226" s="119">
        <f t="shared" si="181"/>
        <v>27424734.078439418</v>
      </c>
      <c r="S226" s="119">
        <f t="shared" si="182"/>
        <v>29116231.667363286</v>
      </c>
      <c r="T226" s="119"/>
      <c r="U226" s="119">
        <f t="shared" si="183"/>
        <v>1359915770.9083166</v>
      </c>
      <c r="V226" s="119">
        <f t="shared" si="184"/>
        <v>1532842355.9951952</v>
      </c>
      <c r="W226" s="119">
        <f t="shared" si="185"/>
        <v>1627384718.4462001</v>
      </c>
      <c r="X226" s="120">
        <f t="shared" si="186"/>
        <v>1727758246.9416833</v>
      </c>
      <c r="Y226" s="120">
        <f t="shared" si="187"/>
        <v>1627384718.4462001</v>
      </c>
      <c r="Z226" s="119">
        <f t="shared" si="188"/>
        <v>1727758246.9416833</v>
      </c>
      <c r="AA226" s="119">
        <f t="shared" si="189"/>
        <v>1834322595.0438871</v>
      </c>
      <c r="AB226" s="119"/>
      <c r="AC226" s="34" t="str">
        <f t="shared" si="190"/>
        <v>BERTAHAP</v>
      </c>
      <c r="AD226" s="121">
        <f t="shared" si="191"/>
        <v>0</v>
      </c>
      <c r="AE226" s="122">
        <v>2</v>
      </c>
      <c r="AF226" s="123"/>
      <c r="AG226" s="119" t="e">
        <f>IF(AF226&gt;#REF!,"LB","KR")</f>
        <v>#REF!</v>
      </c>
      <c r="AH226" s="123">
        <f t="shared" si="213"/>
        <v>1495908000</v>
      </c>
      <c r="AI226" s="123">
        <f t="shared" si="213"/>
        <v>1686127000</v>
      </c>
      <c r="AJ226" s="123">
        <f t="shared" si="213"/>
        <v>1790124000</v>
      </c>
      <c r="AK226" s="124">
        <f t="shared" si="212"/>
        <v>1900535000</v>
      </c>
      <c r="AL226" s="124">
        <f t="shared" si="212"/>
        <v>1790124000</v>
      </c>
      <c r="AM226" s="123">
        <f t="shared" si="212"/>
        <v>1900535000</v>
      </c>
      <c r="AN226" s="123">
        <f t="shared" si="212"/>
        <v>2017755000</v>
      </c>
      <c r="AO226" s="54">
        <f t="shared" si="205"/>
        <v>1897532000</v>
      </c>
      <c r="AP226" s="44">
        <f t="shared" si="205"/>
        <v>2014568000</v>
      </c>
      <c r="AQ226" s="61">
        <f t="shared" si="192"/>
        <v>1707778800</v>
      </c>
      <c r="AR226" s="61">
        <f t="shared" si="193"/>
        <v>28462980</v>
      </c>
      <c r="AS226" s="125">
        <f t="shared" si="194"/>
        <v>35635031.25</v>
      </c>
      <c r="AT226" s="126">
        <f t="shared" si="195"/>
        <v>20145680</v>
      </c>
      <c r="AU226" s="5">
        <f t="shared" si="196"/>
        <v>28462980</v>
      </c>
      <c r="AV226" s="5">
        <f t="shared" si="197"/>
        <v>44753100</v>
      </c>
      <c r="AX226" s="1"/>
      <c r="AY226" s="1"/>
      <c r="BT226" s="56">
        <f t="shared" si="198"/>
        <v>-980243.39809999615</v>
      </c>
      <c r="CT226" s="61">
        <f t="shared" si="199"/>
        <v>1813111200</v>
      </c>
      <c r="CU226" s="45">
        <f t="shared" si="200"/>
        <v>20145680</v>
      </c>
      <c r="CX226" s="56">
        <f t="shared" si="201"/>
        <v>1611111600</v>
      </c>
      <c r="CY226" s="45">
        <f t="shared" si="202"/>
        <v>26851860</v>
      </c>
      <c r="CZ226" s="51">
        <f t="shared" si="203"/>
        <v>44753100</v>
      </c>
    </row>
    <row r="227" spans="1:104" x14ac:dyDescent="0.2">
      <c r="A227" s="3">
        <f t="shared" si="204"/>
        <v>188</v>
      </c>
      <c r="B227" s="111">
        <v>5</v>
      </c>
      <c r="C227" s="112" t="s">
        <v>186</v>
      </c>
      <c r="D227" s="113">
        <v>16</v>
      </c>
      <c r="E227" s="114"/>
      <c r="F227" s="42" t="s">
        <v>51</v>
      </c>
      <c r="G227" s="115">
        <f t="shared" si="172"/>
        <v>71</v>
      </c>
      <c r="H227" s="115">
        <f t="shared" si="173"/>
        <v>63</v>
      </c>
      <c r="I227" s="116">
        <f t="shared" si="174"/>
        <v>26966806</v>
      </c>
      <c r="J227" s="116">
        <f t="shared" si="175"/>
        <v>2</v>
      </c>
      <c r="K227" s="117">
        <f t="shared" si="176"/>
        <v>0.93</v>
      </c>
      <c r="L227" s="155">
        <f t="shared" si="217"/>
        <v>1.03</v>
      </c>
      <c r="M227" s="119">
        <f t="shared" si="177"/>
        <v>21585964.617592327</v>
      </c>
      <c r="N227" s="119">
        <f t="shared" si="178"/>
        <v>24330831.047542781</v>
      </c>
      <c r="O227" s="119">
        <f t="shared" si="179"/>
        <v>25831503.467400003</v>
      </c>
      <c r="P227" s="119">
        <f t="shared" si="180"/>
        <v>27424734.078439418</v>
      </c>
      <c r="Q227" s="120">
        <f t="shared" si="181"/>
        <v>25831503.467400003</v>
      </c>
      <c r="R227" s="119">
        <f t="shared" si="181"/>
        <v>27424734.078439418</v>
      </c>
      <c r="S227" s="119">
        <f t="shared" si="182"/>
        <v>29116231.667363286</v>
      </c>
      <c r="T227" s="119"/>
      <c r="U227" s="119">
        <f t="shared" si="183"/>
        <v>1359915770.9083166</v>
      </c>
      <c r="V227" s="119">
        <f t="shared" si="184"/>
        <v>1532842355.9951952</v>
      </c>
      <c r="W227" s="119">
        <f t="shared" si="185"/>
        <v>1627384718.4462001</v>
      </c>
      <c r="X227" s="120">
        <f t="shared" si="186"/>
        <v>1727758246.9416833</v>
      </c>
      <c r="Y227" s="120">
        <f t="shared" si="187"/>
        <v>1627384718.4462001</v>
      </c>
      <c r="Z227" s="119">
        <f t="shared" si="188"/>
        <v>1727758246.9416833</v>
      </c>
      <c r="AA227" s="119">
        <f t="shared" si="189"/>
        <v>1834322595.0438871</v>
      </c>
      <c r="AB227" s="119"/>
      <c r="AC227" s="34" t="str">
        <f t="shared" si="190"/>
        <v>BERTAHAP</v>
      </c>
      <c r="AD227" s="121">
        <f t="shared" si="191"/>
        <v>0</v>
      </c>
      <c r="AE227" s="122">
        <v>2</v>
      </c>
      <c r="AF227" s="123"/>
      <c r="AG227" s="119" t="e">
        <f>IF(AF227&gt;#REF!,"LB","KR")</f>
        <v>#REF!</v>
      </c>
      <c r="AH227" s="123">
        <f t="shared" si="213"/>
        <v>1495908000</v>
      </c>
      <c r="AI227" s="123">
        <f t="shared" si="213"/>
        <v>1686127000</v>
      </c>
      <c r="AJ227" s="123">
        <f t="shared" si="213"/>
        <v>1790124000</v>
      </c>
      <c r="AK227" s="124">
        <f t="shared" si="212"/>
        <v>1900535000</v>
      </c>
      <c r="AL227" s="124">
        <f t="shared" si="212"/>
        <v>1790124000</v>
      </c>
      <c r="AM227" s="123">
        <f t="shared" si="212"/>
        <v>1900535000</v>
      </c>
      <c r="AN227" s="123">
        <f t="shared" si="212"/>
        <v>2017755000</v>
      </c>
      <c r="AO227" s="54">
        <f t="shared" si="205"/>
        <v>1897532000</v>
      </c>
      <c r="AP227" s="44">
        <f t="shared" si="205"/>
        <v>2014568000</v>
      </c>
      <c r="AQ227" s="61">
        <f t="shared" si="192"/>
        <v>1707778800</v>
      </c>
      <c r="AR227" s="61">
        <f t="shared" si="193"/>
        <v>28462980</v>
      </c>
      <c r="AS227" s="125">
        <f t="shared" si="194"/>
        <v>35635031.25</v>
      </c>
      <c r="AT227" s="126">
        <f t="shared" si="195"/>
        <v>20145680</v>
      </c>
      <c r="AU227" s="5">
        <f t="shared" si="196"/>
        <v>28462980</v>
      </c>
      <c r="AV227" s="5">
        <f t="shared" si="197"/>
        <v>44753100</v>
      </c>
      <c r="AX227" s="1"/>
      <c r="AY227" s="1"/>
      <c r="BT227" s="56">
        <f t="shared" si="198"/>
        <v>-980243.39809999615</v>
      </c>
      <c r="CT227" s="61">
        <f t="shared" si="199"/>
        <v>1813111200</v>
      </c>
      <c r="CU227" s="45">
        <f t="shared" si="200"/>
        <v>20145680</v>
      </c>
      <c r="CX227" s="56">
        <f t="shared" si="201"/>
        <v>1611111600</v>
      </c>
      <c r="CY227" s="45">
        <f t="shared" si="202"/>
        <v>26851860</v>
      </c>
      <c r="CZ227" s="51">
        <f t="shared" si="203"/>
        <v>44753100</v>
      </c>
    </row>
    <row r="228" spans="1:104" x14ac:dyDescent="0.2">
      <c r="A228" s="3">
        <f t="shared" si="204"/>
        <v>189</v>
      </c>
      <c r="B228" s="111">
        <v>6</v>
      </c>
      <c r="C228" s="112" t="s">
        <v>186</v>
      </c>
      <c r="D228" s="140">
        <v>18</v>
      </c>
      <c r="E228" s="114"/>
      <c r="F228" s="42" t="s">
        <v>53</v>
      </c>
      <c r="G228" s="115">
        <f t="shared" si="172"/>
        <v>97</v>
      </c>
      <c r="H228" s="115">
        <f t="shared" si="173"/>
        <v>85</v>
      </c>
      <c r="I228" s="116">
        <f t="shared" si="174"/>
        <v>26966806</v>
      </c>
      <c r="J228" s="116">
        <f t="shared" si="175"/>
        <v>2</v>
      </c>
      <c r="K228" s="117">
        <f t="shared" si="176"/>
        <v>0.93</v>
      </c>
      <c r="L228" s="155">
        <f t="shared" si="217"/>
        <v>1.03</v>
      </c>
      <c r="M228" s="119">
        <f t="shared" si="177"/>
        <v>21585964.617592327</v>
      </c>
      <c r="N228" s="119">
        <f t="shared" si="178"/>
        <v>24330831.047542781</v>
      </c>
      <c r="O228" s="119">
        <f t="shared" si="179"/>
        <v>25831503.467400003</v>
      </c>
      <c r="P228" s="119">
        <f t="shared" si="180"/>
        <v>27424734.078439418</v>
      </c>
      <c r="Q228" s="120">
        <f t="shared" si="181"/>
        <v>25831503.467400003</v>
      </c>
      <c r="R228" s="119">
        <f t="shared" si="181"/>
        <v>27424734.078439418</v>
      </c>
      <c r="S228" s="119">
        <f t="shared" si="182"/>
        <v>29116231.667363286</v>
      </c>
      <c r="T228" s="119"/>
      <c r="U228" s="119">
        <f t="shared" si="183"/>
        <v>1834806992.4953477</v>
      </c>
      <c r="V228" s="119">
        <f t="shared" si="184"/>
        <v>2068120639.0411363</v>
      </c>
      <c r="W228" s="119">
        <f t="shared" si="185"/>
        <v>2195677794.7290001</v>
      </c>
      <c r="X228" s="120">
        <f t="shared" si="186"/>
        <v>2331102396.6673508</v>
      </c>
      <c r="Y228" s="120">
        <f t="shared" si="187"/>
        <v>2195677794.7290001</v>
      </c>
      <c r="Z228" s="119">
        <f t="shared" si="188"/>
        <v>2331102396.6673508</v>
      </c>
      <c r="AA228" s="119">
        <f t="shared" si="189"/>
        <v>2474879691.7258792</v>
      </c>
      <c r="AB228" s="119"/>
      <c r="AC228" s="34" t="str">
        <f t="shared" si="190"/>
        <v>BERTAHAP</v>
      </c>
      <c r="AD228" s="121">
        <f t="shared" si="191"/>
        <v>0</v>
      </c>
      <c r="AE228" s="122">
        <v>2</v>
      </c>
      <c r="AF228" s="123"/>
      <c r="AG228" s="119" t="e">
        <f>IF(AF228&gt;#REF!,"LB","KR")</f>
        <v>#REF!</v>
      </c>
      <c r="AH228" s="123">
        <f t="shared" si="213"/>
        <v>2018288000</v>
      </c>
      <c r="AI228" s="123">
        <f t="shared" si="213"/>
        <v>2274933000</v>
      </c>
      <c r="AJ228" s="123">
        <f t="shared" si="213"/>
        <v>2415246000</v>
      </c>
      <c r="AK228" s="124">
        <f t="shared" si="212"/>
        <v>2564213000</v>
      </c>
      <c r="AL228" s="124">
        <f t="shared" si="212"/>
        <v>2415246000</v>
      </c>
      <c r="AM228" s="123">
        <f t="shared" si="212"/>
        <v>2564213000</v>
      </c>
      <c r="AN228" s="123">
        <f t="shared" si="212"/>
        <v>2722368000</v>
      </c>
      <c r="AO228" s="54">
        <f t="shared" si="205"/>
        <v>2560161000</v>
      </c>
      <c r="AP228" s="44">
        <f t="shared" si="205"/>
        <v>2718066000</v>
      </c>
      <c r="AQ228" s="61">
        <f t="shared" si="192"/>
        <v>2304144900</v>
      </c>
      <c r="AR228" s="61">
        <f t="shared" si="193"/>
        <v>38402415</v>
      </c>
      <c r="AS228" s="125">
        <f t="shared" si="194"/>
        <v>48078993.75</v>
      </c>
      <c r="AT228" s="126">
        <f t="shared" si="195"/>
        <v>27180660</v>
      </c>
      <c r="AU228" s="5">
        <f t="shared" si="196"/>
        <v>38402415</v>
      </c>
      <c r="AV228" s="5">
        <f t="shared" si="197"/>
        <v>60381150</v>
      </c>
      <c r="AX228" s="1"/>
      <c r="AY228" s="1"/>
      <c r="BT228" s="56">
        <f t="shared" si="198"/>
        <v>-980243.39809999615</v>
      </c>
      <c r="CT228" s="61">
        <f t="shared" si="199"/>
        <v>2446259400</v>
      </c>
      <c r="CU228" s="45">
        <f t="shared" si="200"/>
        <v>27180660</v>
      </c>
      <c r="CX228" s="56">
        <f t="shared" si="201"/>
        <v>2173721400</v>
      </c>
      <c r="CY228" s="45">
        <f t="shared" si="202"/>
        <v>36228690</v>
      </c>
      <c r="CZ228" s="51">
        <f t="shared" si="203"/>
        <v>60381150</v>
      </c>
    </row>
    <row r="229" spans="1:104" x14ac:dyDescent="0.2">
      <c r="A229" s="3">
        <f t="shared" si="204"/>
        <v>190</v>
      </c>
      <c r="B229" s="111">
        <v>7</v>
      </c>
      <c r="C229" s="112" t="s">
        <v>186</v>
      </c>
      <c r="D229" s="140">
        <v>20</v>
      </c>
      <c r="E229" s="114"/>
      <c r="F229" s="42" t="s">
        <v>69</v>
      </c>
      <c r="G229" s="115">
        <f t="shared" si="172"/>
        <v>60</v>
      </c>
      <c r="H229" s="115">
        <f t="shared" si="173"/>
        <v>51</v>
      </c>
      <c r="I229" s="116">
        <f t="shared" si="174"/>
        <v>26966806</v>
      </c>
      <c r="J229" s="116">
        <f t="shared" si="175"/>
        <v>2</v>
      </c>
      <c r="K229" s="117">
        <f t="shared" si="176"/>
        <v>0.93</v>
      </c>
      <c r="L229" s="155">
        <f t="shared" si="217"/>
        <v>1.03</v>
      </c>
      <c r="M229" s="119">
        <f t="shared" si="177"/>
        <v>21585964.617592327</v>
      </c>
      <c r="N229" s="119">
        <f t="shared" si="178"/>
        <v>24330831.047542781</v>
      </c>
      <c r="O229" s="119">
        <f t="shared" si="179"/>
        <v>25831503.467400003</v>
      </c>
      <c r="P229" s="119">
        <f t="shared" si="180"/>
        <v>27424734.078439418</v>
      </c>
      <c r="Q229" s="120">
        <f t="shared" si="181"/>
        <v>25831503.467400003</v>
      </c>
      <c r="R229" s="119">
        <f t="shared" si="181"/>
        <v>27424734.078439418</v>
      </c>
      <c r="S229" s="119">
        <f t="shared" si="182"/>
        <v>29116231.667363286</v>
      </c>
      <c r="T229" s="119"/>
      <c r="U229" s="119">
        <f t="shared" si="183"/>
        <v>1100884195.4972086</v>
      </c>
      <c r="V229" s="119">
        <f t="shared" si="184"/>
        <v>1240872383.4246819</v>
      </c>
      <c r="W229" s="119">
        <f t="shared" si="185"/>
        <v>1317406676.8374002</v>
      </c>
      <c r="X229" s="120">
        <f t="shared" si="186"/>
        <v>1398661438.0004103</v>
      </c>
      <c r="Y229" s="120">
        <f t="shared" si="187"/>
        <v>1317406676.8374002</v>
      </c>
      <c r="Z229" s="119">
        <f t="shared" si="188"/>
        <v>1398661438.0004103</v>
      </c>
      <c r="AA229" s="119">
        <f t="shared" si="189"/>
        <v>1484927815.0355277</v>
      </c>
      <c r="AB229" s="119"/>
      <c r="AC229" s="34" t="str">
        <f t="shared" si="190"/>
        <v>BERTAHAP</v>
      </c>
      <c r="AD229" s="121">
        <f t="shared" si="191"/>
        <v>0</v>
      </c>
      <c r="AE229" s="122">
        <v>2</v>
      </c>
      <c r="AF229" s="123"/>
      <c r="AG229" s="119" t="e">
        <f>IF(AF229&gt;#REF!,"LB","KR")</f>
        <v>#REF!</v>
      </c>
      <c r="AH229" s="123">
        <f t="shared" si="213"/>
        <v>1210973000</v>
      </c>
      <c r="AI229" s="123">
        <f t="shared" si="213"/>
        <v>1364960000</v>
      </c>
      <c r="AJ229" s="123">
        <f t="shared" si="213"/>
        <v>1449148000</v>
      </c>
      <c r="AK229" s="124">
        <f t="shared" si="212"/>
        <v>1538528000</v>
      </c>
      <c r="AL229" s="124">
        <f t="shared" si="212"/>
        <v>1449148000</v>
      </c>
      <c r="AM229" s="123">
        <f t="shared" si="212"/>
        <v>1538528000</v>
      </c>
      <c r="AN229" s="123">
        <f t="shared" si="212"/>
        <v>1633421000</v>
      </c>
      <c r="AO229" s="54">
        <f t="shared" si="205"/>
        <v>1536097000</v>
      </c>
      <c r="AP229" s="44">
        <f t="shared" si="205"/>
        <v>1630840000</v>
      </c>
      <c r="AQ229" s="61">
        <f t="shared" si="192"/>
        <v>1382487300</v>
      </c>
      <c r="AR229" s="61">
        <f t="shared" si="193"/>
        <v>23041455</v>
      </c>
      <c r="AS229" s="125">
        <f t="shared" si="194"/>
        <v>28847400</v>
      </c>
      <c r="AT229" s="126">
        <f t="shared" si="195"/>
        <v>16308400</v>
      </c>
      <c r="AU229" s="5">
        <f t="shared" si="196"/>
        <v>23041455</v>
      </c>
      <c r="AV229" s="5">
        <f t="shared" si="197"/>
        <v>36228700</v>
      </c>
      <c r="AX229" s="1"/>
      <c r="AY229" s="1"/>
      <c r="BT229" s="56">
        <f t="shared" si="198"/>
        <v>-980243.39809999615</v>
      </c>
      <c r="CT229" s="61">
        <f t="shared" si="199"/>
        <v>1467756000</v>
      </c>
      <c r="CU229" s="45">
        <f t="shared" si="200"/>
        <v>16308400</v>
      </c>
      <c r="CX229" s="56">
        <f t="shared" si="201"/>
        <v>1304233200</v>
      </c>
      <c r="CY229" s="45">
        <f t="shared" si="202"/>
        <v>21737220</v>
      </c>
      <c r="CZ229" s="51">
        <f t="shared" si="203"/>
        <v>36228700</v>
      </c>
    </row>
    <row r="230" spans="1:104" x14ac:dyDescent="0.2">
      <c r="A230" s="3">
        <f t="shared" si="204"/>
        <v>191</v>
      </c>
      <c r="B230" s="111">
        <v>8</v>
      </c>
      <c r="C230" s="112" t="s">
        <v>186</v>
      </c>
      <c r="D230" s="140">
        <v>22</v>
      </c>
      <c r="E230" s="114"/>
      <c r="F230" s="42" t="s">
        <v>88</v>
      </c>
      <c r="G230" s="115">
        <f t="shared" si="172"/>
        <v>81</v>
      </c>
      <c r="H230" s="115">
        <f t="shared" si="173"/>
        <v>70</v>
      </c>
      <c r="I230" s="116">
        <f t="shared" si="174"/>
        <v>26966806</v>
      </c>
      <c r="J230" s="116">
        <f t="shared" si="175"/>
        <v>4</v>
      </c>
      <c r="K230" s="117">
        <f t="shared" si="176"/>
        <v>0.97</v>
      </c>
      <c r="L230" s="155">
        <f t="shared" si="217"/>
        <v>1.03</v>
      </c>
      <c r="M230" s="119">
        <f t="shared" si="177"/>
        <v>22514393.20329522</v>
      </c>
      <c r="N230" s="119">
        <f t="shared" si="178"/>
        <v>25377318.40442634</v>
      </c>
      <c r="O230" s="119">
        <f t="shared" si="179"/>
        <v>26942535.874600001</v>
      </c>
      <c r="P230" s="119">
        <f t="shared" si="180"/>
        <v>28604292.533426058</v>
      </c>
      <c r="Q230" s="120">
        <f t="shared" si="181"/>
        <v>26942535.874600001</v>
      </c>
      <c r="R230" s="119">
        <f t="shared" si="181"/>
        <v>28604292.533426058</v>
      </c>
      <c r="S230" s="119">
        <f t="shared" si="182"/>
        <v>30368542.706819769</v>
      </c>
      <c r="T230" s="119"/>
      <c r="U230" s="119">
        <f t="shared" si="183"/>
        <v>1576007524.2306654</v>
      </c>
      <c r="V230" s="119">
        <f t="shared" si="184"/>
        <v>1776412288.3098438</v>
      </c>
      <c r="W230" s="119">
        <f t="shared" si="185"/>
        <v>1885977511.2220001</v>
      </c>
      <c r="X230" s="120">
        <f t="shared" si="186"/>
        <v>2002300477.339824</v>
      </c>
      <c r="Y230" s="120">
        <f t="shared" si="187"/>
        <v>1885977511.2220001</v>
      </c>
      <c r="Z230" s="119">
        <f t="shared" si="188"/>
        <v>2002300477.339824</v>
      </c>
      <c r="AA230" s="119">
        <f t="shared" si="189"/>
        <v>2125797989.4773839</v>
      </c>
      <c r="AB230" s="119"/>
      <c r="AC230" s="34" t="str">
        <f t="shared" si="190"/>
        <v>BERTAHAP</v>
      </c>
      <c r="AD230" s="121">
        <f t="shared" si="191"/>
        <v>0</v>
      </c>
      <c r="AE230" s="122">
        <v>2</v>
      </c>
      <c r="AF230" s="123"/>
      <c r="AG230" s="119" t="e">
        <f>IF(AF230&gt;#REF!,"LB","KR")</f>
        <v>#REF!</v>
      </c>
      <c r="AH230" s="123">
        <f t="shared" si="213"/>
        <v>1733609000</v>
      </c>
      <c r="AI230" s="123">
        <f t="shared" si="213"/>
        <v>1954054000</v>
      </c>
      <c r="AJ230" s="123">
        <f t="shared" si="213"/>
        <v>2074576000</v>
      </c>
      <c r="AK230" s="124">
        <f t="shared" si="212"/>
        <v>2202531000</v>
      </c>
      <c r="AL230" s="124">
        <f t="shared" si="212"/>
        <v>2074576000</v>
      </c>
      <c r="AM230" s="123">
        <f t="shared" si="212"/>
        <v>2202531000</v>
      </c>
      <c r="AN230" s="123">
        <f t="shared" si="212"/>
        <v>2338378000</v>
      </c>
      <c r="AO230" s="54">
        <f t="shared" si="205"/>
        <v>2199051000</v>
      </c>
      <c r="AP230" s="44">
        <f t="shared" si="205"/>
        <v>2334683000</v>
      </c>
      <c r="AQ230" s="61">
        <f t="shared" si="192"/>
        <v>1979145900</v>
      </c>
      <c r="AR230" s="61">
        <f t="shared" si="193"/>
        <v>32985765</v>
      </c>
      <c r="AS230" s="125">
        <f t="shared" si="194"/>
        <v>41297456.25</v>
      </c>
      <c r="AT230" s="126">
        <f t="shared" si="195"/>
        <v>23346830</v>
      </c>
      <c r="AU230" s="5">
        <f t="shared" si="196"/>
        <v>32985765</v>
      </c>
      <c r="AV230" s="5">
        <f t="shared" si="197"/>
        <v>51864400</v>
      </c>
      <c r="AX230" s="1"/>
      <c r="AY230" s="1"/>
      <c r="BT230" s="56">
        <f t="shared" si="198"/>
        <v>130789.00910000131</v>
      </c>
      <c r="CT230" s="61">
        <f t="shared" si="199"/>
        <v>2101214700</v>
      </c>
      <c r="CU230" s="45">
        <f t="shared" si="200"/>
        <v>23346830</v>
      </c>
      <c r="CX230" s="56">
        <f t="shared" si="201"/>
        <v>1867118400</v>
      </c>
      <c r="CY230" s="45">
        <f t="shared" si="202"/>
        <v>31118640</v>
      </c>
      <c r="CZ230" s="51">
        <f t="shared" si="203"/>
        <v>51864400</v>
      </c>
    </row>
    <row r="231" spans="1:104" x14ac:dyDescent="0.2">
      <c r="A231" s="3">
        <f t="shared" si="204"/>
        <v>192</v>
      </c>
      <c r="B231" s="111">
        <v>1</v>
      </c>
      <c r="C231" s="112" t="s">
        <v>187</v>
      </c>
      <c r="D231" s="113" t="s">
        <v>23</v>
      </c>
      <c r="E231" s="114"/>
      <c r="F231" s="42" t="s">
        <v>38</v>
      </c>
      <c r="G231" s="115">
        <f t="shared" si="172"/>
        <v>113</v>
      </c>
      <c r="H231" s="115">
        <f t="shared" si="173"/>
        <v>101</v>
      </c>
      <c r="I231" s="116">
        <f t="shared" si="174"/>
        <v>26966806</v>
      </c>
      <c r="J231" s="116">
        <f t="shared" si="175"/>
        <v>6</v>
      </c>
      <c r="K231" s="117">
        <f t="shared" si="176"/>
        <v>0.95</v>
      </c>
      <c r="L231" s="118">
        <f t="shared" ref="L231:L238" si="218">SUMIF($AN$4:$AN$22,D231,$BD$4:$BD$22)</f>
        <v>1.02</v>
      </c>
      <c r="M231" s="119">
        <f t="shared" si="177"/>
        <v>21836099.50354626</v>
      </c>
      <c r="N231" s="119">
        <f t="shared" si="178"/>
        <v>24612773.029615775</v>
      </c>
      <c r="O231" s="119">
        <f t="shared" si="179"/>
        <v>26130835.013999999</v>
      </c>
      <c r="P231" s="119">
        <f t="shared" si="180"/>
        <v>27742527.739855718</v>
      </c>
      <c r="Q231" s="120">
        <f t="shared" si="181"/>
        <v>26130835.013999999</v>
      </c>
      <c r="R231" s="119">
        <f t="shared" si="181"/>
        <v>27742527.739855718</v>
      </c>
      <c r="S231" s="119">
        <f t="shared" si="182"/>
        <v>29453626.146440148</v>
      </c>
      <c r="T231" s="119"/>
      <c r="U231" s="119">
        <f t="shared" si="183"/>
        <v>2205446049.8581724</v>
      </c>
      <c r="V231" s="119">
        <f t="shared" si="184"/>
        <v>2485890075.9911933</v>
      </c>
      <c r="W231" s="119">
        <f t="shared" si="185"/>
        <v>2639214336.414</v>
      </c>
      <c r="X231" s="120">
        <f t="shared" si="186"/>
        <v>2801995301.7254276</v>
      </c>
      <c r="Y231" s="120">
        <f t="shared" si="187"/>
        <v>2639214336.414</v>
      </c>
      <c r="Z231" s="119">
        <f t="shared" si="188"/>
        <v>2801995301.7254276</v>
      </c>
      <c r="AA231" s="119">
        <f t="shared" si="189"/>
        <v>2974816240.7904549</v>
      </c>
      <c r="AB231" s="119"/>
      <c r="AC231" s="34" t="str">
        <f t="shared" si="190"/>
        <v>BERTAHAP</v>
      </c>
      <c r="AD231" s="121">
        <f t="shared" si="191"/>
        <v>0</v>
      </c>
      <c r="AE231" s="122">
        <v>2</v>
      </c>
      <c r="AF231" s="123"/>
      <c r="AG231" s="119" t="e">
        <f>IF(AF231&gt;#REF!,"LB","KR")</f>
        <v>#REF!</v>
      </c>
      <c r="AH231" s="123">
        <f t="shared" si="213"/>
        <v>2425991000</v>
      </c>
      <c r="AI231" s="123">
        <f t="shared" si="213"/>
        <v>2734480000</v>
      </c>
      <c r="AJ231" s="123">
        <f t="shared" si="213"/>
        <v>2903136000</v>
      </c>
      <c r="AK231" s="124">
        <f t="shared" si="212"/>
        <v>3082195000</v>
      </c>
      <c r="AL231" s="124">
        <f t="shared" si="212"/>
        <v>2903136000</v>
      </c>
      <c r="AM231" s="123">
        <f t="shared" si="212"/>
        <v>3082195000</v>
      </c>
      <c r="AN231" s="123">
        <f t="shared" si="212"/>
        <v>3272298000</v>
      </c>
      <c r="AO231" s="54">
        <f t="shared" si="205"/>
        <v>3077325000</v>
      </c>
      <c r="AP231" s="44">
        <f t="shared" si="205"/>
        <v>3267127000</v>
      </c>
      <c r="AQ231" s="61">
        <f t="shared" si="192"/>
        <v>2769592500</v>
      </c>
      <c r="AR231" s="61">
        <f t="shared" si="193"/>
        <v>46159875</v>
      </c>
      <c r="AS231" s="125">
        <f t="shared" si="194"/>
        <v>57791156.25</v>
      </c>
      <c r="AT231" s="126">
        <f t="shared" si="195"/>
        <v>32671270</v>
      </c>
      <c r="AU231" s="5">
        <f t="shared" si="196"/>
        <v>46159875</v>
      </c>
      <c r="AV231" s="5">
        <f t="shared" si="197"/>
        <v>72578400</v>
      </c>
      <c r="AX231" s="1"/>
      <c r="AY231" s="1"/>
      <c r="BT231" s="56">
        <f t="shared" si="198"/>
        <v>-680911.8515000008</v>
      </c>
      <c r="CT231" s="61">
        <f t="shared" si="199"/>
        <v>2940414300</v>
      </c>
      <c r="CU231" s="45">
        <f t="shared" si="200"/>
        <v>32671270</v>
      </c>
      <c r="CX231" s="56">
        <f t="shared" si="201"/>
        <v>2612822400</v>
      </c>
      <c r="CY231" s="45">
        <f t="shared" si="202"/>
        <v>43547040</v>
      </c>
      <c r="CZ231" s="51">
        <f t="shared" si="203"/>
        <v>72578400</v>
      </c>
    </row>
    <row r="232" spans="1:104" x14ac:dyDescent="0.2">
      <c r="A232" s="3">
        <f t="shared" si="204"/>
        <v>193</v>
      </c>
      <c r="B232" s="111">
        <v>2</v>
      </c>
      <c r="C232" s="112" t="s">
        <v>187</v>
      </c>
      <c r="D232" s="113" t="s">
        <v>34</v>
      </c>
      <c r="E232" s="114"/>
      <c r="F232" s="42" t="s">
        <v>41</v>
      </c>
      <c r="G232" s="115">
        <f t="shared" ref="G232:G295" si="219">SUMIF($V$10:$V$28,F232,$AA$10:$AA$28)</f>
        <v>78</v>
      </c>
      <c r="H232" s="115">
        <f t="shared" ref="H232:H298" si="220">SUMIF($V$10:$V$28,F232,$X$10:$X$28)</f>
        <v>66</v>
      </c>
      <c r="I232" s="116">
        <f t="shared" ref="I232:I298" si="221">$I$27</f>
        <v>26966806</v>
      </c>
      <c r="J232" s="116">
        <f t="shared" ref="J232:J298" si="222">SUMIF($AN$4:$AN$22,D232,$AP$4:$AP$22)</f>
        <v>2</v>
      </c>
      <c r="K232" s="117">
        <f t="shared" ref="K232:K295" si="223">IF(J232=$AJ$25,$AI$25,IF(J232=$AJ$26,$AI$26,IF(J232=$AJ$27,$AI$27,IF(J232=$AJ$28,$AI$28,IF(J232=$AJ$29,$AI$29,IF(J232=$AJ$30,$AI$30))))))</f>
        <v>0.93</v>
      </c>
      <c r="L232" s="118">
        <f t="shared" si="218"/>
        <v>1.02</v>
      </c>
      <c r="M232" s="119">
        <f t="shared" ref="M232:M298" si="224">$O232/(1+6%/12)^36</f>
        <v>21376392.145576868</v>
      </c>
      <c r="N232" s="119">
        <f t="shared" ref="N232:N298" si="225">$O232/(1+6%/12)^12</f>
        <v>24094609.386887025</v>
      </c>
      <c r="O232" s="119">
        <f t="shared" ref="O232:O298" si="226">$I$27*K232*L232</f>
        <v>25580712.171600003</v>
      </c>
      <c r="P232" s="119">
        <f t="shared" ref="P232:P298" si="227">$O232*(1+6%/12)^12</f>
        <v>27158474.52427981</v>
      </c>
      <c r="Q232" s="120">
        <f t="shared" ref="Q232:R298" si="228">O232</f>
        <v>25580712.171600003</v>
      </c>
      <c r="R232" s="119">
        <f t="shared" si="228"/>
        <v>27158474.52427981</v>
      </c>
      <c r="S232" s="119">
        <f t="shared" ref="S232:S298" si="229">$O232*(1+6%/12)^24</f>
        <v>28833549.806515098</v>
      </c>
      <c r="T232" s="119"/>
      <c r="U232" s="119">
        <f t="shared" ref="U232:U298" si="230">M232*H232</f>
        <v>1410841881.6080732</v>
      </c>
      <c r="V232" s="119">
        <f t="shared" ref="V232:V298" si="231">N232*H232</f>
        <v>1590244219.5345438</v>
      </c>
      <c r="W232" s="119">
        <f t="shared" ref="W232:W298" si="232">O232*H232</f>
        <v>1688327003.3256001</v>
      </c>
      <c r="X232" s="120">
        <f t="shared" ref="X232:X298" si="233">P232*H232</f>
        <v>1792459318.6024675</v>
      </c>
      <c r="Y232" s="120">
        <f t="shared" ref="Y232:Y298" si="234">Q232*H232</f>
        <v>1688327003.3256001</v>
      </c>
      <c r="Z232" s="119">
        <f t="shared" ref="Z232:Z298" si="235">R232*H232</f>
        <v>1792459318.6024675</v>
      </c>
      <c r="AA232" s="119">
        <f t="shared" ref="AA232:AA298" si="236">S232*H232</f>
        <v>1903014287.2299964</v>
      </c>
      <c r="AB232" s="119"/>
      <c r="AC232" s="34" t="str">
        <f t="shared" ref="AC232:AC298" si="237">IF(AE232=$H$32,$M$32,IF(AE232=$H$33,$M$33,IF(AE232=$H$34,$M$34)))</f>
        <v>BERTAHAP</v>
      </c>
      <c r="AD232" s="121">
        <f t="shared" ref="AD232:AD295" si="238">IF(AC232=$M$32,$N$32,IF(AC232=$M$33,$N$33,$N$34))</f>
        <v>0</v>
      </c>
      <c r="AE232" s="122">
        <v>2</v>
      </c>
      <c r="AF232" s="123"/>
      <c r="AG232" s="119" t="e">
        <f>IF(AF232&gt;#REF!,"LB","KR")</f>
        <v>#REF!</v>
      </c>
      <c r="AH232" s="123">
        <f t="shared" si="213"/>
        <v>1551927000</v>
      </c>
      <c r="AI232" s="123">
        <f t="shared" si="213"/>
        <v>1749269000</v>
      </c>
      <c r="AJ232" s="123">
        <f t="shared" si="213"/>
        <v>1857160000</v>
      </c>
      <c r="AK232" s="124">
        <f t="shared" si="212"/>
        <v>1971706000</v>
      </c>
      <c r="AL232" s="124">
        <f t="shared" si="212"/>
        <v>1857160000</v>
      </c>
      <c r="AM232" s="123">
        <f t="shared" si="212"/>
        <v>1971706000</v>
      </c>
      <c r="AN232" s="123">
        <f t="shared" si="212"/>
        <v>2093316000</v>
      </c>
      <c r="AO232" s="54">
        <f t="shared" si="205"/>
        <v>1968590000</v>
      </c>
      <c r="AP232" s="44">
        <f t="shared" si="205"/>
        <v>2090009000</v>
      </c>
      <c r="AQ232" s="61">
        <f t="shared" ref="AQ232:AQ298" si="239">AO232-(AO232*10%)</f>
        <v>1771731000</v>
      </c>
      <c r="AR232" s="61">
        <f t="shared" ref="AR232:AR295" si="240">(AQ232*40%)/24</f>
        <v>29528850</v>
      </c>
      <c r="AS232" s="125">
        <f t="shared" ref="AS232:AS298" si="241">(AK232*90%)/48</f>
        <v>36969487.5</v>
      </c>
      <c r="AT232" s="126">
        <f t="shared" ref="AT232:AT298" si="242">(AP232*90%)*40%/36</f>
        <v>20900090</v>
      </c>
      <c r="AU232" s="5">
        <f t="shared" ref="AU232:AU298" si="243">(AO232*90%)*40%/24</f>
        <v>29528850</v>
      </c>
      <c r="AV232" s="5">
        <f t="shared" ref="AV232:AV298" si="244">AJ232*90%/36</f>
        <v>46429000</v>
      </c>
      <c r="AX232" s="1"/>
      <c r="AY232" s="1"/>
      <c r="BT232" s="56">
        <f t="shared" ref="BT232:BT298" si="245">O232-$O$298</f>
        <v>-1231034.6938999966</v>
      </c>
      <c r="CT232" s="61">
        <f t="shared" ref="CT232:CT298" si="246">AP232-(AP232*10%)</f>
        <v>1881008100</v>
      </c>
      <c r="CU232" s="45">
        <f t="shared" ref="CU232:CU295" si="247">(CT232*40%)/36</f>
        <v>20900090</v>
      </c>
      <c r="CX232" s="56">
        <f t="shared" ref="CX232:CX295" si="248">AJ232*90%</f>
        <v>1671444000</v>
      </c>
      <c r="CY232" s="45">
        <f t="shared" ref="CY232:CY295" si="249">(CX232*40%)/24</f>
        <v>27857400</v>
      </c>
      <c r="CZ232" s="51">
        <f t="shared" ref="CZ232:CZ298" si="250">(AJ232*90%)/36</f>
        <v>46429000</v>
      </c>
    </row>
    <row r="233" spans="1:104" x14ac:dyDescent="0.2">
      <c r="A233" s="3">
        <f t="shared" ref="A233:A296" si="251">A232+1</f>
        <v>194</v>
      </c>
      <c r="B233" s="111">
        <v>3</v>
      </c>
      <c r="C233" s="112" t="s">
        <v>187</v>
      </c>
      <c r="D233" s="113" t="s">
        <v>40</v>
      </c>
      <c r="E233" s="114"/>
      <c r="F233" s="42" t="s">
        <v>44</v>
      </c>
      <c r="G233" s="115">
        <f t="shared" si="219"/>
        <v>60</v>
      </c>
      <c r="H233" s="115">
        <f t="shared" si="220"/>
        <v>52</v>
      </c>
      <c r="I233" s="116">
        <f t="shared" si="221"/>
        <v>26966806</v>
      </c>
      <c r="J233" s="116">
        <f t="shared" si="222"/>
        <v>2</v>
      </c>
      <c r="K233" s="117">
        <f t="shared" si="223"/>
        <v>0.93</v>
      </c>
      <c r="L233" s="118">
        <f t="shared" si="218"/>
        <v>1.02</v>
      </c>
      <c r="M233" s="119">
        <f t="shared" si="224"/>
        <v>21376392.145576868</v>
      </c>
      <c r="N233" s="119">
        <f t="shared" si="225"/>
        <v>24094609.386887025</v>
      </c>
      <c r="O233" s="119">
        <f t="shared" si="226"/>
        <v>25580712.171600003</v>
      </c>
      <c r="P233" s="119">
        <f t="shared" si="227"/>
        <v>27158474.52427981</v>
      </c>
      <c r="Q233" s="120">
        <f t="shared" si="228"/>
        <v>25580712.171600003</v>
      </c>
      <c r="R233" s="119">
        <f t="shared" si="228"/>
        <v>27158474.52427981</v>
      </c>
      <c r="S233" s="119">
        <f t="shared" si="229"/>
        <v>28833549.806515098</v>
      </c>
      <c r="T233" s="119"/>
      <c r="U233" s="119">
        <f t="shared" si="230"/>
        <v>1111572391.5699971</v>
      </c>
      <c r="V233" s="119">
        <f t="shared" si="231"/>
        <v>1252919688.1181252</v>
      </c>
      <c r="W233" s="119">
        <f t="shared" si="232"/>
        <v>1330197032.9232001</v>
      </c>
      <c r="X233" s="120">
        <f t="shared" si="233"/>
        <v>1412240675.2625501</v>
      </c>
      <c r="Y233" s="120">
        <f t="shared" si="234"/>
        <v>1330197032.9232001</v>
      </c>
      <c r="Z233" s="119">
        <f t="shared" si="235"/>
        <v>1412240675.2625501</v>
      </c>
      <c r="AA233" s="119">
        <f t="shared" si="236"/>
        <v>1499344589.9387851</v>
      </c>
      <c r="AB233" s="119"/>
      <c r="AC233" s="34" t="str">
        <f t="shared" si="237"/>
        <v>BERTAHAP</v>
      </c>
      <c r="AD233" s="121">
        <f t="shared" si="238"/>
        <v>0</v>
      </c>
      <c r="AE233" s="122">
        <v>2</v>
      </c>
      <c r="AF233" s="123"/>
      <c r="AG233" s="119" t="e">
        <f>IF(AF233&gt;#REF!,"LB","KR")</f>
        <v>#REF!</v>
      </c>
      <c r="AH233" s="123">
        <f t="shared" si="213"/>
        <v>1222730000</v>
      </c>
      <c r="AI233" s="123">
        <f t="shared" si="213"/>
        <v>1378212000</v>
      </c>
      <c r="AJ233" s="123">
        <f t="shared" si="213"/>
        <v>1463217000</v>
      </c>
      <c r="AK233" s="124">
        <f t="shared" si="212"/>
        <v>1553465000</v>
      </c>
      <c r="AL233" s="124">
        <f t="shared" si="212"/>
        <v>1463217000</v>
      </c>
      <c r="AM233" s="123">
        <f t="shared" si="212"/>
        <v>1553465000</v>
      </c>
      <c r="AN233" s="123">
        <f t="shared" si="212"/>
        <v>1649280000</v>
      </c>
      <c r="AO233" s="54">
        <f t="shared" ref="AO233:AP296" si="252">ROUNDUP(AJ233+(AJ233*6%),-3)</f>
        <v>1551011000</v>
      </c>
      <c r="AP233" s="44">
        <f t="shared" si="252"/>
        <v>1646673000</v>
      </c>
      <c r="AQ233" s="61">
        <f t="shared" si="239"/>
        <v>1395909900</v>
      </c>
      <c r="AR233" s="61">
        <f t="shared" si="240"/>
        <v>23265165</v>
      </c>
      <c r="AS233" s="125">
        <f t="shared" si="241"/>
        <v>29127468.75</v>
      </c>
      <c r="AT233" s="126">
        <f t="shared" si="242"/>
        <v>16466730</v>
      </c>
      <c r="AU233" s="5">
        <f t="shared" si="243"/>
        <v>23265165</v>
      </c>
      <c r="AV233" s="5">
        <f t="shared" si="244"/>
        <v>36580425</v>
      </c>
      <c r="AX233" s="1"/>
      <c r="AY233" s="1"/>
      <c r="BT233" s="56">
        <f t="shared" si="245"/>
        <v>-1231034.6938999966</v>
      </c>
      <c r="CT233" s="61">
        <f t="shared" si="246"/>
        <v>1482005700</v>
      </c>
      <c r="CU233" s="45">
        <f t="shared" si="247"/>
        <v>16466730</v>
      </c>
      <c r="CX233" s="56">
        <f t="shared" si="248"/>
        <v>1316895300</v>
      </c>
      <c r="CY233" s="45">
        <f t="shared" si="249"/>
        <v>21948255</v>
      </c>
      <c r="CZ233" s="51">
        <f t="shared" si="250"/>
        <v>36580425</v>
      </c>
    </row>
    <row r="234" spans="1:104" x14ac:dyDescent="0.2">
      <c r="A234" s="3">
        <f t="shared" si="251"/>
        <v>195</v>
      </c>
      <c r="B234" s="111">
        <v>4</v>
      </c>
      <c r="C234" s="112" t="s">
        <v>187</v>
      </c>
      <c r="D234" s="113">
        <v>10</v>
      </c>
      <c r="E234" s="114"/>
      <c r="F234" s="42" t="s">
        <v>47</v>
      </c>
      <c r="G234" s="115">
        <f t="shared" si="219"/>
        <v>74</v>
      </c>
      <c r="H234" s="115">
        <f t="shared" si="220"/>
        <v>63</v>
      </c>
      <c r="I234" s="116">
        <f t="shared" si="221"/>
        <v>26966806</v>
      </c>
      <c r="J234" s="116">
        <f t="shared" si="222"/>
        <v>2</v>
      </c>
      <c r="K234" s="117">
        <f t="shared" si="223"/>
        <v>0.93</v>
      </c>
      <c r="L234" s="118">
        <f t="shared" si="218"/>
        <v>1.02</v>
      </c>
      <c r="M234" s="119">
        <f t="shared" si="224"/>
        <v>21376392.145576868</v>
      </c>
      <c r="N234" s="119">
        <f t="shared" si="225"/>
        <v>24094609.386887025</v>
      </c>
      <c r="O234" s="119">
        <f t="shared" si="226"/>
        <v>25580712.171600003</v>
      </c>
      <c r="P234" s="119">
        <f t="shared" si="227"/>
        <v>27158474.52427981</v>
      </c>
      <c r="Q234" s="120">
        <f t="shared" si="228"/>
        <v>25580712.171600003</v>
      </c>
      <c r="R234" s="119">
        <f t="shared" si="228"/>
        <v>27158474.52427981</v>
      </c>
      <c r="S234" s="119">
        <f t="shared" si="229"/>
        <v>28833549.806515098</v>
      </c>
      <c r="T234" s="119"/>
      <c r="U234" s="119">
        <f t="shared" si="230"/>
        <v>1346712705.1713426</v>
      </c>
      <c r="V234" s="119">
        <f t="shared" si="231"/>
        <v>1517960391.3738825</v>
      </c>
      <c r="W234" s="119">
        <f t="shared" si="232"/>
        <v>1611584866.8108001</v>
      </c>
      <c r="X234" s="120">
        <f t="shared" si="233"/>
        <v>1710983895.029628</v>
      </c>
      <c r="Y234" s="120">
        <f t="shared" si="234"/>
        <v>1611584866.8108001</v>
      </c>
      <c r="Z234" s="119">
        <f t="shared" si="235"/>
        <v>1710983895.029628</v>
      </c>
      <c r="AA234" s="119">
        <f t="shared" si="236"/>
        <v>1816513637.810451</v>
      </c>
      <c r="AB234" s="119"/>
      <c r="AC234" s="34" t="str">
        <f t="shared" si="237"/>
        <v>BERTAHAP</v>
      </c>
      <c r="AD234" s="121">
        <f t="shared" si="238"/>
        <v>0</v>
      </c>
      <c r="AE234" s="122">
        <v>2</v>
      </c>
      <c r="AF234" s="123"/>
      <c r="AG234" s="119" t="e">
        <f>IF(AF234&gt;#REF!,"LB","KR")</f>
        <v>#REF!</v>
      </c>
      <c r="AH234" s="123">
        <f t="shared" si="213"/>
        <v>1481384000</v>
      </c>
      <c r="AI234" s="123">
        <f t="shared" si="213"/>
        <v>1669757000</v>
      </c>
      <c r="AJ234" s="123">
        <f t="shared" si="213"/>
        <v>1772744000</v>
      </c>
      <c r="AK234" s="124">
        <f t="shared" si="212"/>
        <v>1882083000</v>
      </c>
      <c r="AL234" s="124">
        <f t="shared" si="212"/>
        <v>1772744000</v>
      </c>
      <c r="AM234" s="123">
        <f t="shared" si="212"/>
        <v>1882083000</v>
      </c>
      <c r="AN234" s="123">
        <f t="shared" si="212"/>
        <v>1998166000</v>
      </c>
      <c r="AO234" s="54">
        <f t="shared" si="252"/>
        <v>1879109000</v>
      </c>
      <c r="AP234" s="44">
        <f t="shared" si="252"/>
        <v>1995008000</v>
      </c>
      <c r="AQ234" s="61">
        <f t="shared" si="239"/>
        <v>1691198100</v>
      </c>
      <c r="AR234" s="61">
        <f t="shared" si="240"/>
        <v>28186635</v>
      </c>
      <c r="AS234" s="125">
        <f t="shared" si="241"/>
        <v>35289056.25</v>
      </c>
      <c r="AT234" s="126">
        <f t="shared" si="242"/>
        <v>19950080</v>
      </c>
      <c r="AU234" s="5">
        <f t="shared" si="243"/>
        <v>28186635</v>
      </c>
      <c r="AV234" s="5">
        <f t="shared" si="244"/>
        <v>44318600</v>
      </c>
      <c r="AX234" s="1"/>
      <c r="AY234" s="1"/>
      <c r="BT234" s="56">
        <f t="shared" si="245"/>
        <v>-1231034.6938999966</v>
      </c>
      <c r="CT234" s="61">
        <f t="shared" si="246"/>
        <v>1795507200</v>
      </c>
      <c r="CU234" s="45">
        <f t="shared" si="247"/>
        <v>19950080</v>
      </c>
      <c r="CX234" s="56">
        <f t="shared" si="248"/>
        <v>1595469600</v>
      </c>
      <c r="CY234" s="45">
        <f t="shared" si="249"/>
        <v>26591160</v>
      </c>
      <c r="CZ234" s="51">
        <f t="shared" si="250"/>
        <v>44318600</v>
      </c>
    </row>
    <row r="235" spans="1:104" x14ac:dyDescent="0.2">
      <c r="A235" s="3">
        <f t="shared" si="251"/>
        <v>196</v>
      </c>
      <c r="B235" s="111">
        <v>5</v>
      </c>
      <c r="C235" s="112" t="s">
        <v>187</v>
      </c>
      <c r="D235" s="113">
        <v>16</v>
      </c>
      <c r="E235" s="114"/>
      <c r="F235" s="42" t="s">
        <v>51</v>
      </c>
      <c r="G235" s="115">
        <f t="shared" si="219"/>
        <v>71</v>
      </c>
      <c r="H235" s="115">
        <f t="shared" si="220"/>
        <v>63</v>
      </c>
      <c r="I235" s="116">
        <f t="shared" si="221"/>
        <v>26966806</v>
      </c>
      <c r="J235" s="116">
        <f t="shared" si="222"/>
        <v>2</v>
      </c>
      <c r="K235" s="117">
        <f t="shared" si="223"/>
        <v>0.93</v>
      </c>
      <c r="L235" s="118">
        <f t="shared" si="218"/>
        <v>1.02</v>
      </c>
      <c r="M235" s="119">
        <f t="shared" si="224"/>
        <v>21376392.145576868</v>
      </c>
      <c r="N235" s="119">
        <f t="shared" si="225"/>
        <v>24094609.386887025</v>
      </c>
      <c r="O235" s="119">
        <f t="shared" si="226"/>
        <v>25580712.171600003</v>
      </c>
      <c r="P235" s="119">
        <f t="shared" si="227"/>
        <v>27158474.52427981</v>
      </c>
      <c r="Q235" s="120">
        <f t="shared" si="228"/>
        <v>25580712.171600003</v>
      </c>
      <c r="R235" s="119">
        <f t="shared" si="228"/>
        <v>27158474.52427981</v>
      </c>
      <c r="S235" s="119">
        <f t="shared" si="229"/>
        <v>28833549.806515098</v>
      </c>
      <c r="T235" s="119"/>
      <c r="U235" s="119">
        <f t="shared" si="230"/>
        <v>1346712705.1713426</v>
      </c>
      <c r="V235" s="119">
        <f t="shared" si="231"/>
        <v>1517960391.3738825</v>
      </c>
      <c r="W235" s="119">
        <f t="shared" si="232"/>
        <v>1611584866.8108001</v>
      </c>
      <c r="X235" s="120">
        <f t="shared" si="233"/>
        <v>1710983895.029628</v>
      </c>
      <c r="Y235" s="120">
        <f t="shared" si="234"/>
        <v>1611584866.8108001</v>
      </c>
      <c r="Z235" s="119">
        <f t="shared" si="235"/>
        <v>1710983895.029628</v>
      </c>
      <c r="AA235" s="119">
        <f t="shared" si="236"/>
        <v>1816513637.810451</v>
      </c>
      <c r="AB235" s="119"/>
      <c r="AC235" s="34" t="str">
        <f t="shared" si="237"/>
        <v>BERTAHAP</v>
      </c>
      <c r="AD235" s="121">
        <f t="shared" si="238"/>
        <v>0</v>
      </c>
      <c r="AE235" s="122">
        <v>2</v>
      </c>
      <c r="AF235" s="123"/>
      <c r="AG235" s="119" t="e">
        <f>IF(AF235&gt;#REF!,"LB","KR")</f>
        <v>#REF!</v>
      </c>
      <c r="AH235" s="123">
        <f t="shared" si="213"/>
        <v>1481384000</v>
      </c>
      <c r="AI235" s="123">
        <f t="shared" si="213"/>
        <v>1669757000</v>
      </c>
      <c r="AJ235" s="123">
        <f t="shared" si="213"/>
        <v>1772744000</v>
      </c>
      <c r="AK235" s="124">
        <f t="shared" si="212"/>
        <v>1882083000</v>
      </c>
      <c r="AL235" s="124">
        <f t="shared" si="212"/>
        <v>1772744000</v>
      </c>
      <c r="AM235" s="123">
        <f t="shared" si="212"/>
        <v>1882083000</v>
      </c>
      <c r="AN235" s="123">
        <f t="shared" si="212"/>
        <v>1998166000</v>
      </c>
      <c r="AO235" s="54">
        <f t="shared" si="252"/>
        <v>1879109000</v>
      </c>
      <c r="AP235" s="44">
        <f t="shared" si="252"/>
        <v>1995008000</v>
      </c>
      <c r="AQ235" s="61">
        <f t="shared" si="239"/>
        <v>1691198100</v>
      </c>
      <c r="AR235" s="61">
        <f t="shared" si="240"/>
        <v>28186635</v>
      </c>
      <c r="AS235" s="125">
        <f t="shared" si="241"/>
        <v>35289056.25</v>
      </c>
      <c r="AT235" s="126">
        <f t="shared" si="242"/>
        <v>19950080</v>
      </c>
      <c r="AU235" s="5">
        <f t="shared" si="243"/>
        <v>28186635</v>
      </c>
      <c r="AV235" s="5">
        <f t="shared" si="244"/>
        <v>44318600</v>
      </c>
      <c r="AX235" s="1"/>
      <c r="AY235" s="1"/>
      <c r="BT235" s="56">
        <f t="shared" si="245"/>
        <v>-1231034.6938999966</v>
      </c>
      <c r="CT235" s="61">
        <f t="shared" si="246"/>
        <v>1795507200</v>
      </c>
      <c r="CU235" s="45">
        <f t="shared" si="247"/>
        <v>19950080</v>
      </c>
      <c r="CX235" s="56">
        <f t="shared" si="248"/>
        <v>1595469600</v>
      </c>
      <c r="CY235" s="45">
        <f t="shared" si="249"/>
        <v>26591160</v>
      </c>
      <c r="CZ235" s="51">
        <f t="shared" si="250"/>
        <v>44318600</v>
      </c>
    </row>
    <row r="236" spans="1:104" x14ac:dyDescent="0.2">
      <c r="A236" s="3">
        <f t="shared" si="251"/>
        <v>197</v>
      </c>
      <c r="B236" s="111">
        <v>6</v>
      </c>
      <c r="C236" s="112" t="s">
        <v>187</v>
      </c>
      <c r="D236" s="140">
        <v>18</v>
      </c>
      <c r="E236" s="114"/>
      <c r="F236" s="42" t="s">
        <v>53</v>
      </c>
      <c r="G236" s="115">
        <f t="shared" si="219"/>
        <v>97</v>
      </c>
      <c r="H236" s="115">
        <f t="shared" si="220"/>
        <v>85</v>
      </c>
      <c r="I236" s="116">
        <f t="shared" si="221"/>
        <v>26966806</v>
      </c>
      <c r="J236" s="116">
        <f t="shared" si="222"/>
        <v>2</v>
      </c>
      <c r="K236" s="117">
        <f t="shared" si="223"/>
        <v>0.93</v>
      </c>
      <c r="L236" s="118">
        <f t="shared" si="218"/>
        <v>1.02</v>
      </c>
      <c r="M236" s="119">
        <f t="shared" si="224"/>
        <v>21376392.145576868</v>
      </c>
      <c r="N236" s="119">
        <f t="shared" si="225"/>
        <v>24094609.386887025</v>
      </c>
      <c r="O236" s="119">
        <f t="shared" si="226"/>
        <v>25580712.171600003</v>
      </c>
      <c r="P236" s="119">
        <f t="shared" si="227"/>
        <v>27158474.52427981</v>
      </c>
      <c r="Q236" s="120">
        <f t="shared" si="228"/>
        <v>25580712.171600003</v>
      </c>
      <c r="R236" s="119">
        <f t="shared" si="228"/>
        <v>27158474.52427981</v>
      </c>
      <c r="S236" s="119">
        <f t="shared" si="229"/>
        <v>28833549.806515098</v>
      </c>
      <c r="T236" s="119"/>
      <c r="U236" s="119">
        <f t="shared" si="230"/>
        <v>1816993332.3740337</v>
      </c>
      <c r="V236" s="119">
        <f t="shared" si="231"/>
        <v>2048041797.8853972</v>
      </c>
      <c r="W236" s="119">
        <f t="shared" si="232"/>
        <v>2174360534.5860004</v>
      </c>
      <c r="X236" s="120">
        <f t="shared" si="233"/>
        <v>2308470334.5637841</v>
      </c>
      <c r="Y236" s="120">
        <f t="shared" si="234"/>
        <v>2174360534.5860004</v>
      </c>
      <c r="Z236" s="119">
        <f t="shared" si="235"/>
        <v>2308470334.5637841</v>
      </c>
      <c r="AA236" s="119">
        <f t="shared" si="236"/>
        <v>2450851733.5537834</v>
      </c>
      <c r="AB236" s="119"/>
      <c r="AC236" s="34" t="str">
        <f t="shared" si="237"/>
        <v>BERTAHAP</v>
      </c>
      <c r="AD236" s="121">
        <f t="shared" si="238"/>
        <v>0</v>
      </c>
      <c r="AE236" s="122">
        <v>2</v>
      </c>
      <c r="AF236" s="123"/>
      <c r="AG236" s="119" t="e">
        <f>IF(AF236&gt;#REF!,"LB","KR")</f>
        <v>#REF!</v>
      </c>
      <c r="AH236" s="123">
        <f t="shared" si="213"/>
        <v>1998693000</v>
      </c>
      <c r="AI236" s="123">
        <f t="shared" si="213"/>
        <v>2252846000</v>
      </c>
      <c r="AJ236" s="123">
        <f t="shared" si="213"/>
        <v>2391797000</v>
      </c>
      <c r="AK236" s="124">
        <f t="shared" si="212"/>
        <v>2539318000</v>
      </c>
      <c r="AL236" s="124">
        <f t="shared" si="212"/>
        <v>2391797000</v>
      </c>
      <c r="AM236" s="123">
        <f t="shared" si="212"/>
        <v>2539318000</v>
      </c>
      <c r="AN236" s="123">
        <f t="shared" si="212"/>
        <v>2695937000</v>
      </c>
      <c r="AO236" s="54">
        <f t="shared" si="252"/>
        <v>2535305000</v>
      </c>
      <c r="AP236" s="44">
        <f t="shared" si="252"/>
        <v>2691678000</v>
      </c>
      <c r="AQ236" s="61">
        <f t="shared" si="239"/>
        <v>2281774500</v>
      </c>
      <c r="AR236" s="61">
        <f t="shared" si="240"/>
        <v>38029575</v>
      </c>
      <c r="AS236" s="125">
        <f t="shared" si="241"/>
        <v>47612212.5</v>
      </c>
      <c r="AT236" s="126">
        <f t="shared" si="242"/>
        <v>26916780</v>
      </c>
      <c r="AU236" s="5">
        <f t="shared" si="243"/>
        <v>38029575</v>
      </c>
      <c r="AV236" s="5">
        <f t="shared" si="244"/>
        <v>59794925</v>
      </c>
      <c r="AX236" s="1"/>
      <c r="AY236" s="1"/>
      <c r="BT236" s="56">
        <f t="shared" si="245"/>
        <v>-1231034.6938999966</v>
      </c>
      <c r="CT236" s="61">
        <f t="shared" si="246"/>
        <v>2422510200</v>
      </c>
      <c r="CU236" s="45">
        <f t="shared" si="247"/>
        <v>26916780</v>
      </c>
      <c r="CX236" s="56">
        <f t="shared" si="248"/>
        <v>2152617300</v>
      </c>
      <c r="CY236" s="45">
        <f t="shared" si="249"/>
        <v>35876955</v>
      </c>
      <c r="CZ236" s="51">
        <f t="shared" si="250"/>
        <v>59794925</v>
      </c>
    </row>
    <row r="237" spans="1:104" x14ac:dyDescent="0.2">
      <c r="A237" s="3">
        <f t="shared" si="251"/>
        <v>198</v>
      </c>
      <c r="B237" s="111">
        <v>7</v>
      </c>
      <c r="C237" s="112" t="s">
        <v>187</v>
      </c>
      <c r="D237" s="140">
        <v>20</v>
      </c>
      <c r="E237" s="114"/>
      <c r="F237" s="42" t="s">
        <v>69</v>
      </c>
      <c r="G237" s="115">
        <f t="shared" si="219"/>
        <v>60</v>
      </c>
      <c r="H237" s="115">
        <f t="shared" si="220"/>
        <v>51</v>
      </c>
      <c r="I237" s="116">
        <f t="shared" si="221"/>
        <v>26966806</v>
      </c>
      <c r="J237" s="116">
        <f t="shared" si="222"/>
        <v>2</v>
      </c>
      <c r="K237" s="117">
        <f t="shared" si="223"/>
        <v>0.93</v>
      </c>
      <c r="L237" s="118">
        <f t="shared" si="218"/>
        <v>1.02</v>
      </c>
      <c r="M237" s="119">
        <f t="shared" si="224"/>
        <v>21376392.145576868</v>
      </c>
      <c r="N237" s="119">
        <f t="shared" si="225"/>
        <v>24094609.386887025</v>
      </c>
      <c r="O237" s="119">
        <f t="shared" si="226"/>
        <v>25580712.171600003</v>
      </c>
      <c r="P237" s="119">
        <f t="shared" si="227"/>
        <v>27158474.52427981</v>
      </c>
      <c r="Q237" s="120">
        <f t="shared" si="228"/>
        <v>25580712.171600003</v>
      </c>
      <c r="R237" s="119">
        <f t="shared" si="228"/>
        <v>27158474.52427981</v>
      </c>
      <c r="S237" s="119">
        <f t="shared" si="229"/>
        <v>28833549.806515098</v>
      </c>
      <c r="T237" s="119"/>
      <c r="U237" s="119">
        <f t="shared" si="230"/>
        <v>1090195999.4244204</v>
      </c>
      <c r="V237" s="119">
        <f t="shared" si="231"/>
        <v>1228825078.7312384</v>
      </c>
      <c r="W237" s="119">
        <f t="shared" si="232"/>
        <v>1304616320.7516</v>
      </c>
      <c r="X237" s="120">
        <f t="shared" si="233"/>
        <v>1385082200.7382703</v>
      </c>
      <c r="Y237" s="120">
        <f t="shared" si="234"/>
        <v>1304616320.7516</v>
      </c>
      <c r="Z237" s="119">
        <f t="shared" si="235"/>
        <v>1385082200.7382703</v>
      </c>
      <c r="AA237" s="119">
        <f t="shared" si="236"/>
        <v>1470511040.1322699</v>
      </c>
      <c r="AB237" s="119"/>
      <c r="AC237" s="34" t="str">
        <f t="shared" si="237"/>
        <v>BERTAHAP</v>
      </c>
      <c r="AD237" s="121">
        <f t="shared" si="238"/>
        <v>0</v>
      </c>
      <c r="AE237" s="122">
        <v>2</v>
      </c>
      <c r="AF237" s="123"/>
      <c r="AG237" s="119" t="e">
        <f>IF(AF237&gt;#REF!,"LB","KR")</f>
        <v>#REF!</v>
      </c>
      <c r="AH237" s="123">
        <f t="shared" si="213"/>
        <v>1199216000</v>
      </c>
      <c r="AI237" s="123">
        <f t="shared" si="213"/>
        <v>1351708000</v>
      </c>
      <c r="AJ237" s="123">
        <f t="shared" si="213"/>
        <v>1435078000</v>
      </c>
      <c r="AK237" s="124">
        <f t="shared" si="212"/>
        <v>1523591000</v>
      </c>
      <c r="AL237" s="124">
        <f t="shared" si="212"/>
        <v>1435078000</v>
      </c>
      <c r="AM237" s="123">
        <f t="shared" si="212"/>
        <v>1523591000</v>
      </c>
      <c r="AN237" s="123">
        <f t="shared" si="212"/>
        <v>1617563000</v>
      </c>
      <c r="AO237" s="54">
        <f t="shared" si="252"/>
        <v>1521183000</v>
      </c>
      <c r="AP237" s="44">
        <f t="shared" si="252"/>
        <v>1615007000</v>
      </c>
      <c r="AQ237" s="61">
        <f t="shared" si="239"/>
        <v>1369064700</v>
      </c>
      <c r="AR237" s="61">
        <f t="shared" si="240"/>
        <v>22817745</v>
      </c>
      <c r="AS237" s="125">
        <f t="shared" si="241"/>
        <v>28567331.25</v>
      </c>
      <c r="AT237" s="126">
        <f t="shared" si="242"/>
        <v>16150070</v>
      </c>
      <c r="AU237" s="5">
        <f t="shared" si="243"/>
        <v>22817745</v>
      </c>
      <c r="AV237" s="5">
        <f t="shared" si="244"/>
        <v>35876950</v>
      </c>
      <c r="AX237" s="1"/>
      <c r="AY237" s="1"/>
      <c r="BT237" s="56">
        <f t="shared" si="245"/>
        <v>-1231034.6938999966</v>
      </c>
      <c r="CT237" s="61">
        <f t="shared" si="246"/>
        <v>1453506300</v>
      </c>
      <c r="CU237" s="45">
        <f t="shared" si="247"/>
        <v>16150070</v>
      </c>
      <c r="CX237" s="56">
        <f t="shared" si="248"/>
        <v>1291570200</v>
      </c>
      <c r="CY237" s="45">
        <f t="shared" si="249"/>
        <v>21526170</v>
      </c>
      <c r="CZ237" s="51">
        <f t="shared" si="250"/>
        <v>35876950</v>
      </c>
    </row>
    <row r="238" spans="1:104" x14ac:dyDescent="0.2">
      <c r="A238" s="3">
        <f t="shared" si="251"/>
        <v>199</v>
      </c>
      <c r="B238" s="111">
        <v>8</v>
      </c>
      <c r="C238" s="112" t="s">
        <v>187</v>
      </c>
      <c r="D238" s="140">
        <v>22</v>
      </c>
      <c r="E238" s="114"/>
      <c r="F238" s="42" t="s">
        <v>88</v>
      </c>
      <c r="G238" s="115">
        <f t="shared" si="219"/>
        <v>81</v>
      </c>
      <c r="H238" s="115">
        <f t="shared" si="220"/>
        <v>70</v>
      </c>
      <c r="I238" s="116">
        <f t="shared" si="221"/>
        <v>26966806</v>
      </c>
      <c r="J238" s="116">
        <f t="shared" si="222"/>
        <v>4</v>
      </c>
      <c r="K238" s="117">
        <f t="shared" si="223"/>
        <v>0.97</v>
      </c>
      <c r="L238" s="118">
        <f t="shared" si="218"/>
        <v>1.02</v>
      </c>
      <c r="M238" s="119">
        <f t="shared" si="224"/>
        <v>22295806.861515656</v>
      </c>
      <c r="N238" s="119">
        <f t="shared" si="225"/>
        <v>25130936.672344532</v>
      </c>
      <c r="O238" s="119">
        <f t="shared" si="226"/>
        <v>26680957.856400002</v>
      </c>
      <c r="P238" s="119">
        <f t="shared" si="227"/>
        <v>28326580.955431629</v>
      </c>
      <c r="Q238" s="120">
        <f t="shared" si="228"/>
        <v>26680957.856400002</v>
      </c>
      <c r="R238" s="119">
        <f t="shared" si="228"/>
        <v>28326580.955431629</v>
      </c>
      <c r="S238" s="119">
        <f t="shared" si="229"/>
        <v>30073702.48636521</v>
      </c>
      <c r="T238" s="119"/>
      <c r="U238" s="119">
        <f t="shared" si="230"/>
        <v>1560706480.3060958</v>
      </c>
      <c r="V238" s="119">
        <f t="shared" si="231"/>
        <v>1759165567.0641172</v>
      </c>
      <c r="W238" s="119">
        <f t="shared" si="232"/>
        <v>1867667049.9480002</v>
      </c>
      <c r="X238" s="120">
        <f t="shared" si="233"/>
        <v>1982860666.880214</v>
      </c>
      <c r="Y238" s="120">
        <f t="shared" si="234"/>
        <v>1867667049.9480002</v>
      </c>
      <c r="Z238" s="119">
        <f t="shared" si="235"/>
        <v>1982860666.880214</v>
      </c>
      <c r="AA238" s="119">
        <f t="shared" si="236"/>
        <v>2105159174.0455647</v>
      </c>
      <c r="AB238" s="119"/>
      <c r="AC238" s="34" t="str">
        <f t="shared" si="237"/>
        <v>BERTAHAP</v>
      </c>
      <c r="AD238" s="121">
        <f t="shared" si="238"/>
        <v>0</v>
      </c>
      <c r="AE238" s="122">
        <v>2</v>
      </c>
      <c r="AF238" s="123"/>
      <c r="AG238" s="119" t="e">
        <f>IF(AF238&gt;#REF!,"LB","KR")</f>
        <v>#REF!</v>
      </c>
      <c r="AH238" s="123">
        <f t="shared" si="213"/>
        <v>1716778000</v>
      </c>
      <c r="AI238" s="123">
        <f t="shared" si="213"/>
        <v>1935083000</v>
      </c>
      <c r="AJ238" s="123">
        <f t="shared" si="213"/>
        <v>2054434000</v>
      </c>
      <c r="AK238" s="124">
        <f t="shared" si="212"/>
        <v>2181147000</v>
      </c>
      <c r="AL238" s="124">
        <f t="shared" si="212"/>
        <v>2054434000</v>
      </c>
      <c r="AM238" s="123">
        <f t="shared" si="212"/>
        <v>2181147000</v>
      </c>
      <c r="AN238" s="123">
        <f t="shared" si="212"/>
        <v>2315676000</v>
      </c>
      <c r="AO238" s="54">
        <f t="shared" si="252"/>
        <v>2177701000</v>
      </c>
      <c r="AP238" s="44">
        <f t="shared" si="252"/>
        <v>2312016000</v>
      </c>
      <c r="AQ238" s="61">
        <f t="shared" si="239"/>
        <v>1959930900</v>
      </c>
      <c r="AR238" s="61">
        <f t="shared" si="240"/>
        <v>32665515</v>
      </c>
      <c r="AS238" s="125">
        <f t="shared" si="241"/>
        <v>40896506.25</v>
      </c>
      <c r="AT238" s="126">
        <f t="shared" si="242"/>
        <v>23120160</v>
      </c>
      <c r="AU238" s="5">
        <f t="shared" si="243"/>
        <v>32665515</v>
      </c>
      <c r="AV238" s="5">
        <f t="shared" si="244"/>
        <v>51360850</v>
      </c>
      <c r="AX238" s="1"/>
      <c r="AY238" s="1"/>
      <c r="BT238" s="56">
        <f t="shared" si="245"/>
        <v>-130789.00909999758</v>
      </c>
      <c r="CT238" s="61">
        <f t="shared" si="246"/>
        <v>2080814400</v>
      </c>
      <c r="CU238" s="45">
        <f t="shared" si="247"/>
        <v>23120160</v>
      </c>
      <c r="CX238" s="56">
        <f t="shared" si="248"/>
        <v>1848990600</v>
      </c>
      <c r="CY238" s="45">
        <f t="shared" si="249"/>
        <v>30816510</v>
      </c>
      <c r="CZ238" s="51">
        <f t="shared" si="250"/>
        <v>51360850</v>
      </c>
    </row>
    <row r="239" spans="1:104" x14ac:dyDescent="0.2">
      <c r="A239" s="3">
        <f t="shared" si="251"/>
        <v>200</v>
      </c>
      <c r="B239" s="111">
        <v>1</v>
      </c>
      <c r="C239" s="112" t="s">
        <v>188</v>
      </c>
      <c r="D239" s="113" t="s">
        <v>23</v>
      </c>
      <c r="E239" s="114"/>
      <c r="F239" s="42" t="s">
        <v>38</v>
      </c>
      <c r="G239" s="115">
        <f t="shared" si="219"/>
        <v>113</v>
      </c>
      <c r="H239" s="115">
        <f t="shared" si="220"/>
        <v>101</v>
      </c>
      <c r="I239" s="116">
        <f t="shared" si="221"/>
        <v>26966806</v>
      </c>
      <c r="J239" s="116">
        <f t="shared" si="222"/>
        <v>6</v>
      </c>
      <c r="K239" s="117">
        <f t="shared" si="223"/>
        <v>0.95</v>
      </c>
      <c r="L239" s="155">
        <f t="shared" ref="L239:L246" si="253">SUMIF($AN$4:$AN$22,D239,$BN$4:$BN$22)</f>
        <v>1.03</v>
      </c>
      <c r="M239" s="119">
        <f t="shared" si="224"/>
        <v>22050178.910443772</v>
      </c>
      <c r="N239" s="119">
        <f t="shared" si="225"/>
        <v>24854074.725984558</v>
      </c>
      <c r="O239" s="119">
        <f t="shared" si="226"/>
        <v>26387019.671</v>
      </c>
      <c r="P239" s="119">
        <f t="shared" si="227"/>
        <v>28014513.305932734</v>
      </c>
      <c r="Q239" s="120">
        <f t="shared" si="228"/>
        <v>26387019.671</v>
      </c>
      <c r="R239" s="119">
        <f t="shared" si="228"/>
        <v>28014513.305932734</v>
      </c>
      <c r="S239" s="119">
        <f t="shared" si="229"/>
        <v>29742387.187091526</v>
      </c>
      <c r="T239" s="119"/>
      <c r="U239" s="119">
        <f t="shared" si="230"/>
        <v>2227068069.9548211</v>
      </c>
      <c r="V239" s="119">
        <f t="shared" si="231"/>
        <v>2510261547.3244405</v>
      </c>
      <c r="W239" s="119">
        <f t="shared" si="232"/>
        <v>2665088986.7709999</v>
      </c>
      <c r="X239" s="120">
        <f t="shared" si="233"/>
        <v>2829465843.8992062</v>
      </c>
      <c r="Y239" s="120">
        <f t="shared" si="234"/>
        <v>2665088986.7709999</v>
      </c>
      <c r="Z239" s="119">
        <f t="shared" si="235"/>
        <v>2829465843.8992062</v>
      </c>
      <c r="AA239" s="119">
        <f t="shared" si="236"/>
        <v>3003981105.896244</v>
      </c>
      <c r="AB239" s="119"/>
      <c r="AC239" s="34" t="str">
        <f t="shared" si="237"/>
        <v>BERTAHAP</v>
      </c>
      <c r="AD239" s="121">
        <f t="shared" si="238"/>
        <v>0</v>
      </c>
      <c r="AE239" s="122">
        <v>2</v>
      </c>
      <c r="AF239" s="123"/>
      <c r="AG239" s="119" t="e">
        <f>IF(AF239&gt;#REF!,"LB","KR")</f>
        <v>#REF!</v>
      </c>
      <c r="AH239" s="123">
        <f t="shared" si="213"/>
        <v>2449775000</v>
      </c>
      <c r="AI239" s="123">
        <f t="shared" si="213"/>
        <v>2761288000</v>
      </c>
      <c r="AJ239" s="123">
        <f t="shared" si="213"/>
        <v>2931598000</v>
      </c>
      <c r="AK239" s="124">
        <f t="shared" si="212"/>
        <v>3112413000</v>
      </c>
      <c r="AL239" s="124">
        <f t="shared" si="212"/>
        <v>2931598000</v>
      </c>
      <c r="AM239" s="123">
        <f t="shared" si="212"/>
        <v>3112413000</v>
      </c>
      <c r="AN239" s="123">
        <f t="shared" si="212"/>
        <v>3304380000</v>
      </c>
      <c r="AO239" s="54">
        <f t="shared" si="252"/>
        <v>3107494000</v>
      </c>
      <c r="AP239" s="44">
        <f t="shared" si="252"/>
        <v>3299158000</v>
      </c>
      <c r="AQ239" s="61">
        <f t="shared" si="239"/>
        <v>2796744600</v>
      </c>
      <c r="AR239" s="61">
        <f t="shared" si="240"/>
        <v>46612410</v>
      </c>
      <c r="AS239" s="125">
        <f t="shared" si="241"/>
        <v>58357743.75</v>
      </c>
      <c r="AT239" s="126">
        <f t="shared" si="242"/>
        <v>32991580</v>
      </c>
      <c r="AU239" s="5">
        <f t="shared" si="243"/>
        <v>46612410</v>
      </c>
      <c r="AV239" s="5">
        <f t="shared" si="244"/>
        <v>73289950</v>
      </c>
      <c r="AX239" s="1"/>
      <c r="AY239" s="1"/>
      <c r="BT239" s="56">
        <f t="shared" si="245"/>
        <v>-424727.19449999928</v>
      </c>
      <c r="CT239" s="61">
        <f t="shared" si="246"/>
        <v>2969242200</v>
      </c>
      <c r="CU239" s="45">
        <f t="shared" si="247"/>
        <v>32991580</v>
      </c>
      <c r="CX239" s="56">
        <f t="shared" si="248"/>
        <v>2638438200</v>
      </c>
      <c r="CY239" s="45">
        <f t="shared" si="249"/>
        <v>43973970</v>
      </c>
      <c r="CZ239" s="51">
        <f t="shared" si="250"/>
        <v>73289950</v>
      </c>
    </row>
    <row r="240" spans="1:104" x14ac:dyDescent="0.2">
      <c r="A240" s="3">
        <f t="shared" si="251"/>
        <v>201</v>
      </c>
      <c r="B240" s="111">
        <v>2</v>
      </c>
      <c r="C240" s="112" t="s">
        <v>188</v>
      </c>
      <c r="D240" s="113" t="s">
        <v>34</v>
      </c>
      <c r="E240" s="114"/>
      <c r="F240" s="42" t="s">
        <v>41</v>
      </c>
      <c r="G240" s="115">
        <f t="shared" si="219"/>
        <v>78</v>
      </c>
      <c r="H240" s="115">
        <f t="shared" si="220"/>
        <v>66</v>
      </c>
      <c r="I240" s="116">
        <f t="shared" si="221"/>
        <v>26966806</v>
      </c>
      <c r="J240" s="116">
        <f t="shared" si="222"/>
        <v>2</v>
      </c>
      <c r="K240" s="117">
        <f t="shared" si="223"/>
        <v>0.93</v>
      </c>
      <c r="L240" s="155">
        <f t="shared" si="253"/>
        <v>1.03</v>
      </c>
      <c r="M240" s="119">
        <f t="shared" si="224"/>
        <v>21585964.617592327</v>
      </c>
      <c r="N240" s="119">
        <f t="shared" si="225"/>
        <v>24330831.047542781</v>
      </c>
      <c r="O240" s="119">
        <f t="shared" si="226"/>
        <v>25831503.467400003</v>
      </c>
      <c r="P240" s="119">
        <f t="shared" si="227"/>
        <v>27424734.078439418</v>
      </c>
      <c r="Q240" s="120">
        <f t="shared" si="228"/>
        <v>25831503.467400003</v>
      </c>
      <c r="R240" s="119">
        <f t="shared" si="228"/>
        <v>27424734.078439418</v>
      </c>
      <c r="S240" s="119">
        <f t="shared" si="229"/>
        <v>29116231.667363286</v>
      </c>
      <c r="T240" s="119"/>
      <c r="U240" s="119">
        <f t="shared" si="230"/>
        <v>1424673664.7610936</v>
      </c>
      <c r="V240" s="119">
        <f t="shared" si="231"/>
        <v>1605834849.1378236</v>
      </c>
      <c r="W240" s="119">
        <f t="shared" si="232"/>
        <v>1704879228.8484001</v>
      </c>
      <c r="X240" s="120">
        <f t="shared" si="233"/>
        <v>1810032449.1770017</v>
      </c>
      <c r="Y240" s="120">
        <f t="shared" si="234"/>
        <v>1704879228.8484001</v>
      </c>
      <c r="Z240" s="119">
        <f t="shared" si="235"/>
        <v>1810032449.1770017</v>
      </c>
      <c r="AA240" s="119">
        <f t="shared" si="236"/>
        <v>1921671290.0459769</v>
      </c>
      <c r="AB240" s="119"/>
      <c r="AC240" s="34" t="str">
        <f t="shared" si="237"/>
        <v>BERTAHAP</v>
      </c>
      <c r="AD240" s="121">
        <f t="shared" si="238"/>
        <v>0</v>
      </c>
      <c r="AE240" s="122">
        <v>2</v>
      </c>
      <c r="AF240" s="123"/>
      <c r="AG240" s="119" t="e">
        <f>IF(AF240&gt;#REF!,"LB","KR")</f>
        <v>#REF!</v>
      </c>
      <c r="AH240" s="123">
        <f t="shared" si="213"/>
        <v>1567142000</v>
      </c>
      <c r="AI240" s="123">
        <f t="shared" si="213"/>
        <v>1766419000</v>
      </c>
      <c r="AJ240" s="123">
        <f t="shared" si="213"/>
        <v>1875368000</v>
      </c>
      <c r="AK240" s="124">
        <f t="shared" si="212"/>
        <v>1991036000</v>
      </c>
      <c r="AL240" s="124">
        <f t="shared" si="212"/>
        <v>1875368000</v>
      </c>
      <c r="AM240" s="123">
        <f t="shared" si="212"/>
        <v>1991036000</v>
      </c>
      <c r="AN240" s="123">
        <f t="shared" si="212"/>
        <v>2113839000</v>
      </c>
      <c r="AO240" s="54">
        <f t="shared" si="252"/>
        <v>1987891000</v>
      </c>
      <c r="AP240" s="44">
        <f t="shared" si="252"/>
        <v>2110499000</v>
      </c>
      <c r="AQ240" s="61">
        <f t="shared" si="239"/>
        <v>1789101900</v>
      </c>
      <c r="AR240" s="61">
        <f t="shared" si="240"/>
        <v>29818365</v>
      </c>
      <c r="AS240" s="125">
        <f t="shared" si="241"/>
        <v>37331925</v>
      </c>
      <c r="AT240" s="126">
        <f t="shared" si="242"/>
        <v>21104990</v>
      </c>
      <c r="AU240" s="5">
        <f t="shared" si="243"/>
        <v>29818365</v>
      </c>
      <c r="AV240" s="5">
        <f t="shared" si="244"/>
        <v>46884200</v>
      </c>
      <c r="AX240" s="1"/>
      <c r="AY240" s="1"/>
      <c r="BT240" s="56">
        <f t="shared" si="245"/>
        <v>-980243.39809999615</v>
      </c>
      <c r="CT240" s="61">
        <f t="shared" si="246"/>
        <v>1899449100</v>
      </c>
      <c r="CU240" s="45">
        <f t="shared" si="247"/>
        <v>21104990</v>
      </c>
      <c r="CX240" s="56">
        <f t="shared" si="248"/>
        <v>1687831200</v>
      </c>
      <c r="CY240" s="45">
        <f t="shared" si="249"/>
        <v>28130520</v>
      </c>
      <c r="CZ240" s="51">
        <f t="shared" si="250"/>
        <v>46884200</v>
      </c>
    </row>
    <row r="241" spans="1:104" x14ac:dyDescent="0.2">
      <c r="A241" s="3">
        <f t="shared" si="251"/>
        <v>202</v>
      </c>
      <c r="B241" s="111">
        <v>3</v>
      </c>
      <c r="C241" s="112" t="s">
        <v>188</v>
      </c>
      <c r="D241" s="113" t="s">
        <v>40</v>
      </c>
      <c r="E241" s="114"/>
      <c r="F241" s="42" t="s">
        <v>44</v>
      </c>
      <c r="G241" s="115">
        <f t="shared" si="219"/>
        <v>60</v>
      </c>
      <c r="H241" s="115">
        <f t="shared" si="220"/>
        <v>52</v>
      </c>
      <c r="I241" s="116">
        <f t="shared" si="221"/>
        <v>26966806</v>
      </c>
      <c r="J241" s="116">
        <f t="shared" si="222"/>
        <v>2</v>
      </c>
      <c r="K241" s="117">
        <f t="shared" si="223"/>
        <v>0.93</v>
      </c>
      <c r="L241" s="155">
        <f t="shared" si="253"/>
        <v>1.03</v>
      </c>
      <c r="M241" s="119">
        <f t="shared" si="224"/>
        <v>21585964.617592327</v>
      </c>
      <c r="N241" s="119">
        <f t="shared" si="225"/>
        <v>24330831.047542781</v>
      </c>
      <c r="O241" s="119">
        <f t="shared" si="226"/>
        <v>25831503.467400003</v>
      </c>
      <c r="P241" s="119">
        <f t="shared" si="227"/>
        <v>27424734.078439418</v>
      </c>
      <c r="Q241" s="120">
        <f t="shared" si="228"/>
        <v>25831503.467400003</v>
      </c>
      <c r="R241" s="119">
        <f t="shared" si="228"/>
        <v>27424734.078439418</v>
      </c>
      <c r="S241" s="119">
        <f t="shared" si="229"/>
        <v>29116231.667363286</v>
      </c>
      <c r="T241" s="119"/>
      <c r="U241" s="119">
        <f t="shared" si="230"/>
        <v>1122470160.1148009</v>
      </c>
      <c r="V241" s="119">
        <f t="shared" si="231"/>
        <v>1265203214.4722247</v>
      </c>
      <c r="W241" s="119">
        <f t="shared" si="232"/>
        <v>1343238180.3048003</v>
      </c>
      <c r="X241" s="120">
        <f t="shared" si="233"/>
        <v>1426086172.0788498</v>
      </c>
      <c r="Y241" s="120">
        <f t="shared" si="234"/>
        <v>1343238180.3048003</v>
      </c>
      <c r="Z241" s="119">
        <f t="shared" si="235"/>
        <v>1426086172.0788498</v>
      </c>
      <c r="AA241" s="119">
        <f t="shared" si="236"/>
        <v>1514044046.7028909</v>
      </c>
      <c r="AB241" s="119"/>
      <c r="AC241" s="34" t="str">
        <f t="shared" si="237"/>
        <v>BERTAHAP</v>
      </c>
      <c r="AD241" s="121">
        <f t="shared" si="238"/>
        <v>0</v>
      </c>
      <c r="AE241" s="122">
        <v>2</v>
      </c>
      <c r="AF241" s="123"/>
      <c r="AG241" s="119" t="e">
        <f>IF(AF241&gt;#REF!,"LB","KR")</f>
        <v>#REF!</v>
      </c>
      <c r="AH241" s="123">
        <f t="shared" si="213"/>
        <v>1234718000</v>
      </c>
      <c r="AI241" s="123">
        <f t="shared" si="213"/>
        <v>1391724000</v>
      </c>
      <c r="AJ241" s="123">
        <f t="shared" si="213"/>
        <v>1477562000</v>
      </c>
      <c r="AK241" s="124">
        <f t="shared" si="212"/>
        <v>1568695000</v>
      </c>
      <c r="AL241" s="124">
        <f t="shared" si="212"/>
        <v>1477562000</v>
      </c>
      <c r="AM241" s="123">
        <f t="shared" si="212"/>
        <v>1568695000</v>
      </c>
      <c r="AN241" s="123">
        <f t="shared" si="212"/>
        <v>1665449000</v>
      </c>
      <c r="AO241" s="54">
        <f t="shared" si="252"/>
        <v>1566216000</v>
      </c>
      <c r="AP241" s="44">
        <f t="shared" si="252"/>
        <v>1662817000</v>
      </c>
      <c r="AQ241" s="61">
        <f t="shared" si="239"/>
        <v>1409594400</v>
      </c>
      <c r="AR241" s="61">
        <f t="shared" si="240"/>
        <v>23493240</v>
      </c>
      <c r="AS241" s="125">
        <f t="shared" si="241"/>
        <v>29413031.25</v>
      </c>
      <c r="AT241" s="126">
        <f t="shared" si="242"/>
        <v>16628170</v>
      </c>
      <c r="AU241" s="5">
        <f t="shared" si="243"/>
        <v>23493240</v>
      </c>
      <c r="AV241" s="5">
        <f t="shared" si="244"/>
        <v>36939050</v>
      </c>
      <c r="AX241" s="1"/>
      <c r="AY241" s="1"/>
      <c r="BT241" s="56">
        <f t="shared" si="245"/>
        <v>-980243.39809999615</v>
      </c>
      <c r="CT241" s="61">
        <f t="shared" si="246"/>
        <v>1496535300</v>
      </c>
      <c r="CU241" s="45">
        <f t="shared" si="247"/>
        <v>16628170</v>
      </c>
      <c r="CX241" s="56">
        <f t="shared" si="248"/>
        <v>1329805800</v>
      </c>
      <c r="CY241" s="45">
        <f t="shared" si="249"/>
        <v>22163430</v>
      </c>
      <c r="CZ241" s="51">
        <f t="shared" si="250"/>
        <v>36939050</v>
      </c>
    </row>
    <row r="242" spans="1:104" x14ac:dyDescent="0.2">
      <c r="A242" s="3">
        <f t="shared" si="251"/>
        <v>203</v>
      </c>
      <c r="B242" s="111">
        <v>4</v>
      </c>
      <c r="C242" s="112" t="s">
        <v>188</v>
      </c>
      <c r="D242" s="113">
        <v>10</v>
      </c>
      <c r="E242" s="114"/>
      <c r="F242" s="42" t="s">
        <v>47</v>
      </c>
      <c r="G242" s="115">
        <f t="shared" si="219"/>
        <v>74</v>
      </c>
      <c r="H242" s="115">
        <f t="shared" si="220"/>
        <v>63</v>
      </c>
      <c r="I242" s="116">
        <f t="shared" si="221"/>
        <v>26966806</v>
      </c>
      <c r="J242" s="116">
        <f t="shared" si="222"/>
        <v>2</v>
      </c>
      <c r="K242" s="117">
        <f t="shared" si="223"/>
        <v>0.93</v>
      </c>
      <c r="L242" s="155">
        <f t="shared" si="253"/>
        <v>1.03</v>
      </c>
      <c r="M242" s="119">
        <f t="shared" si="224"/>
        <v>21585964.617592327</v>
      </c>
      <c r="N242" s="119">
        <f t="shared" si="225"/>
        <v>24330831.047542781</v>
      </c>
      <c r="O242" s="119">
        <f t="shared" si="226"/>
        <v>25831503.467400003</v>
      </c>
      <c r="P242" s="119">
        <f t="shared" si="227"/>
        <v>27424734.078439418</v>
      </c>
      <c r="Q242" s="120">
        <f t="shared" si="228"/>
        <v>25831503.467400003</v>
      </c>
      <c r="R242" s="119">
        <f t="shared" si="228"/>
        <v>27424734.078439418</v>
      </c>
      <c r="S242" s="119">
        <f t="shared" si="229"/>
        <v>29116231.667363286</v>
      </c>
      <c r="T242" s="119"/>
      <c r="U242" s="119">
        <f t="shared" si="230"/>
        <v>1359915770.9083166</v>
      </c>
      <c r="V242" s="119">
        <f t="shared" si="231"/>
        <v>1532842355.9951952</v>
      </c>
      <c r="W242" s="119">
        <f t="shared" si="232"/>
        <v>1627384718.4462001</v>
      </c>
      <c r="X242" s="120">
        <f t="shared" si="233"/>
        <v>1727758246.9416833</v>
      </c>
      <c r="Y242" s="120">
        <f t="shared" si="234"/>
        <v>1627384718.4462001</v>
      </c>
      <c r="Z242" s="119">
        <f t="shared" si="235"/>
        <v>1727758246.9416833</v>
      </c>
      <c r="AA242" s="119">
        <f t="shared" si="236"/>
        <v>1834322595.0438871</v>
      </c>
      <c r="AB242" s="119"/>
      <c r="AC242" s="34" t="str">
        <f t="shared" si="237"/>
        <v>BERTAHAP</v>
      </c>
      <c r="AD242" s="121">
        <f t="shared" si="238"/>
        <v>0</v>
      </c>
      <c r="AE242" s="122">
        <v>2</v>
      </c>
      <c r="AF242" s="123"/>
      <c r="AG242" s="119" t="e">
        <f>IF(AF242&gt;#REF!,"LB","KR")</f>
        <v>#REF!</v>
      </c>
      <c r="AH242" s="123">
        <f t="shared" si="213"/>
        <v>1495908000</v>
      </c>
      <c r="AI242" s="123">
        <f t="shared" si="213"/>
        <v>1686127000</v>
      </c>
      <c r="AJ242" s="123">
        <f t="shared" si="213"/>
        <v>1790124000</v>
      </c>
      <c r="AK242" s="124">
        <f t="shared" si="212"/>
        <v>1900535000</v>
      </c>
      <c r="AL242" s="124">
        <f t="shared" si="212"/>
        <v>1790124000</v>
      </c>
      <c r="AM242" s="123">
        <f t="shared" si="212"/>
        <v>1900535000</v>
      </c>
      <c r="AN242" s="123">
        <f t="shared" si="212"/>
        <v>2017755000</v>
      </c>
      <c r="AO242" s="54">
        <f t="shared" si="252"/>
        <v>1897532000</v>
      </c>
      <c r="AP242" s="44">
        <f t="shared" si="252"/>
        <v>2014568000</v>
      </c>
      <c r="AQ242" s="61">
        <f t="shared" si="239"/>
        <v>1707778800</v>
      </c>
      <c r="AR242" s="61">
        <f t="shared" si="240"/>
        <v>28462980</v>
      </c>
      <c r="AS242" s="125">
        <f t="shared" si="241"/>
        <v>35635031.25</v>
      </c>
      <c r="AT242" s="126">
        <f t="shared" si="242"/>
        <v>20145680</v>
      </c>
      <c r="AU242" s="5">
        <f t="shared" si="243"/>
        <v>28462980</v>
      </c>
      <c r="AV242" s="5">
        <f t="shared" si="244"/>
        <v>44753100</v>
      </c>
      <c r="AX242" s="1"/>
      <c r="AY242" s="1"/>
      <c r="BT242" s="56">
        <f t="shared" si="245"/>
        <v>-980243.39809999615</v>
      </c>
      <c r="CT242" s="61">
        <f t="shared" si="246"/>
        <v>1813111200</v>
      </c>
      <c r="CU242" s="45">
        <f t="shared" si="247"/>
        <v>20145680</v>
      </c>
      <c r="CX242" s="56">
        <f t="shared" si="248"/>
        <v>1611111600</v>
      </c>
      <c r="CY242" s="45">
        <f t="shared" si="249"/>
        <v>26851860</v>
      </c>
      <c r="CZ242" s="51">
        <f t="shared" si="250"/>
        <v>44753100</v>
      </c>
    </row>
    <row r="243" spans="1:104" x14ac:dyDescent="0.2">
      <c r="A243" s="3">
        <f t="shared" si="251"/>
        <v>204</v>
      </c>
      <c r="B243" s="111">
        <v>5</v>
      </c>
      <c r="C243" s="112" t="s">
        <v>188</v>
      </c>
      <c r="D243" s="113">
        <v>16</v>
      </c>
      <c r="E243" s="114"/>
      <c r="F243" s="42" t="s">
        <v>51</v>
      </c>
      <c r="G243" s="115">
        <f t="shared" si="219"/>
        <v>71</v>
      </c>
      <c r="H243" s="115">
        <f t="shared" si="220"/>
        <v>63</v>
      </c>
      <c r="I243" s="116">
        <f t="shared" si="221"/>
        <v>26966806</v>
      </c>
      <c r="J243" s="116">
        <f t="shared" si="222"/>
        <v>2</v>
      </c>
      <c r="K243" s="117">
        <f t="shared" si="223"/>
        <v>0.93</v>
      </c>
      <c r="L243" s="155">
        <f t="shared" si="253"/>
        <v>1.03</v>
      </c>
      <c r="M243" s="119">
        <f t="shared" si="224"/>
        <v>21585964.617592327</v>
      </c>
      <c r="N243" s="119">
        <f t="shared" si="225"/>
        <v>24330831.047542781</v>
      </c>
      <c r="O243" s="119">
        <f t="shared" si="226"/>
        <v>25831503.467400003</v>
      </c>
      <c r="P243" s="119">
        <f t="shared" si="227"/>
        <v>27424734.078439418</v>
      </c>
      <c r="Q243" s="120">
        <f t="shared" si="228"/>
        <v>25831503.467400003</v>
      </c>
      <c r="R243" s="119">
        <f t="shared" si="228"/>
        <v>27424734.078439418</v>
      </c>
      <c r="S243" s="119">
        <f t="shared" si="229"/>
        <v>29116231.667363286</v>
      </c>
      <c r="T243" s="119"/>
      <c r="U243" s="119">
        <f t="shared" si="230"/>
        <v>1359915770.9083166</v>
      </c>
      <c r="V243" s="119">
        <f t="shared" si="231"/>
        <v>1532842355.9951952</v>
      </c>
      <c r="W243" s="119">
        <f t="shared" si="232"/>
        <v>1627384718.4462001</v>
      </c>
      <c r="X243" s="120">
        <f t="shared" si="233"/>
        <v>1727758246.9416833</v>
      </c>
      <c r="Y243" s="120">
        <f t="shared" si="234"/>
        <v>1627384718.4462001</v>
      </c>
      <c r="Z243" s="119">
        <f t="shared" si="235"/>
        <v>1727758246.9416833</v>
      </c>
      <c r="AA243" s="119">
        <f t="shared" si="236"/>
        <v>1834322595.0438871</v>
      </c>
      <c r="AB243" s="119"/>
      <c r="AC243" s="34" t="str">
        <f t="shared" si="237"/>
        <v>BERTAHAP</v>
      </c>
      <c r="AD243" s="121">
        <f t="shared" si="238"/>
        <v>0</v>
      </c>
      <c r="AE243" s="122">
        <v>2</v>
      </c>
      <c r="AF243" s="123"/>
      <c r="AG243" s="119" t="e">
        <f>IF(AF243&gt;#REF!,"LB","KR")</f>
        <v>#REF!</v>
      </c>
      <c r="AH243" s="123">
        <f t="shared" si="213"/>
        <v>1495908000</v>
      </c>
      <c r="AI243" s="123">
        <f t="shared" si="213"/>
        <v>1686127000</v>
      </c>
      <c r="AJ243" s="123">
        <f t="shared" si="213"/>
        <v>1790124000</v>
      </c>
      <c r="AK243" s="124">
        <f t="shared" si="212"/>
        <v>1900535000</v>
      </c>
      <c r="AL243" s="124">
        <f t="shared" si="212"/>
        <v>1790124000</v>
      </c>
      <c r="AM243" s="123">
        <f t="shared" si="212"/>
        <v>1900535000</v>
      </c>
      <c r="AN243" s="123">
        <f t="shared" si="212"/>
        <v>2017755000</v>
      </c>
      <c r="AO243" s="54">
        <f t="shared" si="252"/>
        <v>1897532000</v>
      </c>
      <c r="AP243" s="44">
        <f t="shared" si="252"/>
        <v>2014568000</v>
      </c>
      <c r="AQ243" s="61">
        <f t="shared" si="239"/>
        <v>1707778800</v>
      </c>
      <c r="AR243" s="61">
        <f t="shared" si="240"/>
        <v>28462980</v>
      </c>
      <c r="AS243" s="125">
        <f t="shared" si="241"/>
        <v>35635031.25</v>
      </c>
      <c r="AT243" s="126">
        <f t="shared" si="242"/>
        <v>20145680</v>
      </c>
      <c r="AU243" s="5">
        <f t="shared" si="243"/>
        <v>28462980</v>
      </c>
      <c r="AV243" s="5">
        <f t="shared" si="244"/>
        <v>44753100</v>
      </c>
      <c r="AX243" s="1"/>
      <c r="AY243" s="1"/>
      <c r="BT243" s="56">
        <f t="shared" si="245"/>
        <v>-980243.39809999615</v>
      </c>
      <c r="CT243" s="61">
        <f t="shared" si="246"/>
        <v>1813111200</v>
      </c>
      <c r="CU243" s="45">
        <f t="shared" si="247"/>
        <v>20145680</v>
      </c>
      <c r="CX243" s="56">
        <f t="shared" si="248"/>
        <v>1611111600</v>
      </c>
      <c r="CY243" s="45">
        <f t="shared" si="249"/>
        <v>26851860</v>
      </c>
      <c r="CZ243" s="51">
        <f t="shared" si="250"/>
        <v>44753100</v>
      </c>
    </row>
    <row r="244" spans="1:104" x14ac:dyDescent="0.2">
      <c r="A244" s="3">
        <f t="shared" si="251"/>
        <v>205</v>
      </c>
      <c r="B244" s="111">
        <v>6</v>
      </c>
      <c r="C244" s="112" t="s">
        <v>188</v>
      </c>
      <c r="D244" s="140">
        <v>18</v>
      </c>
      <c r="E244" s="114"/>
      <c r="F244" s="42" t="s">
        <v>53</v>
      </c>
      <c r="G244" s="115">
        <f t="shared" si="219"/>
        <v>97</v>
      </c>
      <c r="H244" s="115">
        <f t="shared" si="220"/>
        <v>85</v>
      </c>
      <c r="I244" s="116">
        <f t="shared" si="221"/>
        <v>26966806</v>
      </c>
      <c r="J244" s="116">
        <f t="shared" si="222"/>
        <v>2</v>
      </c>
      <c r="K244" s="117">
        <f t="shared" si="223"/>
        <v>0.93</v>
      </c>
      <c r="L244" s="155">
        <f t="shared" si="253"/>
        <v>1.03</v>
      </c>
      <c r="M244" s="119">
        <f t="shared" si="224"/>
        <v>21585964.617592327</v>
      </c>
      <c r="N244" s="119">
        <f t="shared" si="225"/>
        <v>24330831.047542781</v>
      </c>
      <c r="O244" s="119">
        <f t="shared" si="226"/>
        <v>25831503.467400003</v>
      </c>
      <c r="P244" s="119">
        <f t="shared" si="227"/>
        <v>27424734.078439418</v>
      </c>
      <c r="Q244" s="120">
        <f t="shared" si="228"/>
        <v>25831503.467400003</v>
      </c>
      <c r="R244" s="119">
        <f t="shared" si="228"/>
        <v>27424734.078439418</v>
      </c>
      <c r="S244" s="119">
        <f t="shared" si="229"/>
        <v>29116231.667363286</v>
      </c>
      <c r="T244" s="119"/>
      <c r="U244" s="119">
        <f t="shared" si="230"/>
        <v>1834806992.4953477</v>
      </c>
      <c r="V244" s="119">
        <f t="shared" si="231"/>
        <v>2068120639.0411363</v>
      </c>
      <c r="W244" s="119">
        <f t="shared" si="232"/>
        <v>2195677794.7290001</v>
      </c>
      <c r="X244" s="120">
        <f t="shared" si="233"/>
        <v>2331102396.6673508</v>
      </c>
      <c r="Y244" s="120">
        <f t="shared" si="234"/>
        <v>2195677794.7290001</v>
      </c>
      <c r="Z244" s="119">
        <f t="shared" si="235"/>
        <v>2331102396.6673508</v>
      </c>
      <c r="AA244" s="119">
        <f t="shared" si="236"/>
        <v>2474879691.7258792</v>
      </c>
      <c r="AB244" s="119"/>
      <c r="AC244" s="34" t="str">
        <f t="shared" si="237"/>
        <v>BERTAHAP</v>
      </c>
      <c r="AD244" s="121">
        <f t="shared" si="238"/>
        <v>0</v>
      </c>
      <c r="AE244" s="122">
        <v>2</v>
      </c>
      <c r="AF244" s="123"/>
      <c r="AG244" s="119" t="e">
        <f>IF(AF244&gt;#REF!,"LB","KR")</f>
        <v>#REF!</v>
      </c>
      <c r="AH244" s="123">
        <f t="shared" si="213"/>
        <v>2018288000</v>
      </c>
      <c r="AI244" s="123">
        <f t="shared" si="213"/>
        <v>2274933000</v>
      </c>
      <c r="AJ244" s="123">
        <f t="shared" si="213"/>
        <v>2415246000</v>
      </c>
      <c r="AK244" s="124">
        <f t="shared" si="212"/>
        <v>2564213000</v>
      </c>
      <c r="AL244" s="124">
        <f t="shared" si="212"/>
        <v>2415246000</v>
      </c>
      <c r="AM244" s="123">
        <f t="shared" si="212"/>
        <v>2564213000</v>
      </c>
      <c r="AN244" s="123">
        <f t="shared" si="212"/>
        <v>2722368000</v>
      </c>
      <c r="AO244" s="54">
        <f t="shared" si="252"/>
        <v>2560161000</v>
      </c>
      <c r="AP244" s="44">
        <f t="shared" si="252"/>
        <v>2718066000</v>
      </c>
      <c r="AQ244" s="61">
        <f t="shared" si="239"/>
        <v>2304144900</v>
      </c>
      <c r="AR244" s="61">
        <f t="shared" si="240"/>
        <v>38402415</v>
      </c>
      <c r="AS244" s="125">
        <f t="shared" si="241"/>
        <v>48078993.75</v>
      </c>
      <c r="AT244" s="126">
        <f t="shared" si="242"/>
        <v>27180660</v>
      </c>
      <c r="AU244" s="5">
        <f t="shared" si="243"/>
        <v>38402415</v>
      </c>
      <c r="AV244" s="5">
        <f t="shared" si="244"/>
        <v>60381150</v>
      </c>
      <c r="AX244" s="1"/>
      <c r="AY244" s="1"/>
      <c r="BT244" s="56">
        <f t="shared" si="245"/>
        <v>-980243.39809999615</v>
      </c>
      <c r="CT244" s="61">
        <f t="shared" si="246"/>
        <v>2446259400</v>
      </c>
      <c r="CU244" s="45">
        <f t="shared" si="247"/>
        <v>27180660</v>
      </c>
      <c r="CX244" s="56">
        <f t="shared" si="248"/>
        <v>2173721400</v>
      </c>
      <c r="CY244" s="45">
        <f t="shared" si="249"/>
        <v>36228690</v>
      </c>
      <c r="CZ244" s="51">
        <f t="shared" si="250"/>
        <v>60381150</v>
      </c>
    </row>
    <row r="245" spans="1:104" x14ac:dyDescent="0.2">
      <c r="A245" s="3">
        <f t="shared" si="251"/>
        <v>206</v>
      </c>
      <c r="B245" s="111">
        <v>7</v>
      </c>
      <c r="C245" s="112" t="s">
        <v>188</v>
      </c>
      <c r="D245" s="140">
        <v>20</v>
      </c>
      <c r="E245" s="114"/>
      <c r="F245" s="42" t="s">
        <v>69</v>
      </c>
      <c r="G245" s="115">
        <f t="shared" si="219"/>
        <v>60</v>
      </c>
      <c r="H245" s="115">
        <f t="shared" si="220"/>
        <v>51</v>
      </c>
      <c r="I245" s="116">
        <f t="shared" si="221"/>
        <v>26966806</v>
      </c>
      <c r="J245" s="116">
        <f t="shared" si="222"/>
        <v>2</v>
      </c>
      <c r="K245" s="117">
        <f t="shared" si="223"/>
        <v>0.93</v>
      </c>
      <c r="L245" s="155">
        <f t="shared" si="253"/>
        <v>1.03</v>
      </c>
      <c r="M245" s="119">
        <f t="shared" si="224"/>
        <v>21585964.617592327</v>
      </c>
      <c r="N245" s="119">
        <f t="shared" si="225"/>
        <v>24330831.047542781</v>
      </c>
      <c r="O245" s="119">
        <f t="shared" si="226"/>
        <v>25831503.467400003</v>
      </c>
      <c r="P245" s="119">
        <f t="shared" si="227"/>
        <v>27424734.078439418</v>
      </c>
      <c r="Q245" s="120">
        <f t="shared" si="228"/>
        <v>25831503.467400003</v>
      </c>
      <c r="R245" s="119">
        <f t="shared" si="228"/>
        <v>27424734.078439418</v>
      </c>
      <c r="S245" s="119">
        <f t="shared" si="229"/>
        <v>29116231.667363286</v>
      </c>
      <c r="T245" s="119"/>
      <c r="U245" s="119">
        <f t="shared" si="230"/>
        <v>1100884195.4972086</v>
      </c>
      <c r="V245" s="119">
        <f t="shared" si="231"/>
        <v>1240872383.4246819</v>
      </c>
      <c r="W245" s="119">
        <f t="shared" si="232"/>
        <v>1317406676.8374002</v>
      </c>
      <c r="X245" s="120">
        <f t="shared" si="233"/>
        <v>1398661438.0004103</v>
      </c>
      <c r="Y245" s="120">
        <f t="shared" si="234"/>
        <v>1317406676.8374002</v>
      </c>
      <c r="Z245" s="119">
        <f t="shared" si="235"/>
        <v>1398661438.0004103</v>
      </c>
      <c r="AA245" s="119">
        <f t="shared" si="236"/>
        <v>1484927815.0355277</v>
      </c>
      <c r="AB245" s="119"/>
      <c r="AC245" s="34" t="str">
        <f t="shared" si="237"/>
        <v>BERTAHAP</v>
      </c>
      <c r="AD245" s="121">
        <f t="shared" si="238"/>
        <v>0</v>
      </c>
      <c r="AE245" s="122">
        <v>2</v>
      </c>
      <c r="AF245" s="123"/>
      <c r="AG245" s="119" t="e">
        <f>IF(AF245&gt;#REF!,"LB","KR")</f>
        <v>#REF!</v>
      </c>
      <c r="AH245" s="123">
        <f t="shared" si="213"/>
        <v>1210973000</v>
      </c>
      <c r="AI245" s="123">
        <f t="shared" si="213"/>
        <v>1364960000</v>
      </c>
      <c r="AJ245" s="123">
        <f t="shared" si="213"/>
        <v>1449148000</v>
      </c>
      <c r="AK245" s="124">
        <f t="shared" si="212"/>
        <v>1538528000</v>
      </c>
      <c r="AL245" s="124">
        <f t="shared" si="212"/>
        <v>1449148000</v>
      </c>
      <c r="AM245" s="123">
        <f t="shared" si="212"/>
        <v>1538528000</v>
      </c>
      <c r="AN245" s="123">
        <f t="shared" si="212"/>
        <v>1633421000</v>
      </c>
      <c r="AO245" s="54">
        <f t="shared" si="252"/>
        <v>1536097000</v>
      </c>
      <c r="AP245" s="44">
        <f t="shared" si="252"/>
        <v>1630840000</v>
      </c>
      <c r="AQ245" s="61">
        <f t="shared" si="239"/>
        <v>1382487300</v>
      </c>
      <c r="AR245" s="61">
        <f t="shared" si="240"/>
        <v>23041455</v>
      </c>
      <c r="AS245" s="125">
        <f t="shared" si="241"/>
        <v>28847400</v>
      </c>
      <c r="AT245" s="126">
        <f t="shared" si="242"/>
        <v>16308400</v>
      </c>
      <c r="AU245" s="5">
        <f t="shared" si="243"/>
        <v>23041455</v>
      </c>
      <c r="AV245" s="5">
        <f t="shared" si="244"/>
        <v>36228700</v>
      </c>
      <c r="AX245" s="1"/>
      <c r="AY245" s="1"/>
      <c r="BT245" s="56">
        <f t="shared" si="245"/>
        <v>-980243.39809999615</v>
      </c>
      <c r="CT245" s="61">
        <f t="shared" si="246"/>
        <v>1467756000</v>
      </c>
      <c r="CU245" s="45">
        <f t="shared" si="247"/>
        <v>16308400</v>
      </c>
      <c r="CX245" s="56">
        <f t="shared" si="248"/>
        <v>1304233200</v>
      </c>
      <c r="CY245" s="45">
        <f t="shared" si="249"/>
        <v>21737220</v>
      </c>
      <c r="CZ245" s="51">
        <f t="shared" si="250"/>
        <v>36228700</v>
      </c>
    </row>
    <row r="246" spans="1:104" x14ac:dyDescent="0.2">
      <c r="A246" s="3">
        <f t="shared" si="251"/>
        <v>207</v>
      </c>
      <c r="B246" s="111">
        <v>8</v>
      </c>
      <c r="C246" s="112" t="s">
        <v>188</v>
      </c>
      <c r="D246" s="140">
        <v>22</v>
      </c>
      <c r="E246" s="114"/>
      <c r="F246" s="42" t="s">
        <v>88</v>
      </c>
      <c r="G246" s="115">
        <f t="shared" si="219"/>
        <v>81</v>
      </c>
      <c r="H246" s="115">
        <f t="shared" si="220"/>
        <v>70</v>
      </c>
      <c r="I246" s="116">
        <f t="shared" si="221"/>
        <v>26966806</v>
      </c>
      <c r="J246" s="116">
        <f t="shared" si="222"/>
        <v>4</v>
      </c>
      <c r="K246" s="117">
        <f t="shared" si="223"/>
        <v>0.97</v>
      </c>
      <c r="L246" s="155">
        <f t="shared" si="253"/>
        <v>1.03</v>
      </c>
      <c r="M246" s="119">
        <f t="shared" si="224"/>
        <v>22514393.20329522</v>
      </c>
      <c r="N246" s="119">
        <f t="shared" si="225"/>
        <v>25377318.40442634</v>
      </c>
      <c r="O246" s="119">
        <f t="shared" si="226"/>
        <v>26942535.874600001</v>
      </c>
      <c r="P246" s="119">
        <f t="shared" si="227"/>
        <v>28604292.533426058</v>
      </c>
      <c r="Q246" s="120">
        <f t="shared" si="228"/>
        <v>26942535.874600001</v>
      </c>
      <c r="R246" s="119">
        <f t="shared" si="228"/>
        <v>28604292.533426058</v>
      </c>
      <c r="S246" s="119">
        <f t="shared" si="229"/>
        <v>30368542.706819769</v>
      </c>
      <c r="T246" s="119"/>
      <c r="U246" s="119">
        <f t="shared" si="230"/>
        <v>1576007524.2306654</v>
      </c>
      <c r="V246" s="119">
        <f t="shared" si="231"/>
        <v>1776412288.3098438</v>
      </c>
      <c r="W246" s="119">
        <f t="shared" si="232"/>
        <v>1885977511.2220001</v>
      </c>
      <c r="X246" s="120">
        <f t="shared" si="233"/>
        <v>2002300477.339824</v>
      </c>
      <c r="Y246" s="120">
        <f t="shared" si="234"/>
        <v>1885977511.2220001</v>
      </c>
      <c r="Z246" s="119">
        <f t="shared" si="235"/>
        <v>2002300477.339824</v>
      </c>
      <c r="AA246" s="119">
        <f t="shared" si="236"/>
        <v>2125797989.4773839</v>
      </c>
      <c r="AB246" s="119"/>
      <c r="AC246" s="34" t="str">
        <f t="shared" si="237"/>
        <v>BERTAHAP</v>
      </c>
      <c r="AD246" s="121">
        <f t="shared" si="238"/>
        <v>0</v>
      </c>
      <c r="AE246" s="122">
        <v>2</v>
      </c>
      <c r="AF246" s="123"/>
      <c r="AG246" s="119" t="e">
        <f>IF(AF246&gt;#REF!,"LB","KR")</f>
        <v>#REF!</v>
      </c>
      <c r="AH246" s="123">
        <f t="shared" si="213"/>
        <v>1733609000</v>
      </c>
      <c r="AI246" s="123">
        <f t="shared" si="213"/>
        <v>1954054000</v>
      </c>
      <c r="AJ246" s="123">
        <f t="shared" si="213"/>
        <v>2074576000</v>
      </c>
      <c r="AK246" s="124">
        <f t="shared" si="212"/>
        <v>2202531000</v>
      </c>
      <c r="AL246" s="124">
        <f t="shared" si="212"/>
        <v>2074576000</v>
      </c>
      <c r="AM246" s="123">
        <f t="shared" si="212"/>
        <v>2202531000</v>
      </c>
      <c r="AN246" s="123">
        <f t="shared" si="212"/>
        <v>2338378000</v>
      </c>
      <c r="AO246" s="54">
        <f t="shared" si="252"/>
        <v>2199051000</v>
      </c>
      <c r="AP246" s="44">
        <f t="shared" si="252"/>
        <v>2334683000</v>
      </c>
      <c r="AQ246" s="61">
        <f t="shared" si="239"/>
        <v>1979145900</v>
      </c>
      <c r="AR246" s="61">
        <f t="shared" si="240"/>
        <v>32985765</v>
      </c>
      <c r="AS246" s="125">
        <f t="shared" si="241"/>
        <v>41297456.25</v>
      </c>
      <c r="AT246" s="126">
        <f t="shared" si="242"/>
        <v>23346830</v>
      </c>
      <c r="AU246" s="5">
        <f t="shared" si="243"/>
        <v>32985765</v>
      </c>
      <c r="AV246" s="5">
        <f t="shared" si="244"/>
        <v>51864400</v>
      </c>
      <c r="AX246" s="1"/>
      <c r="AY246" s="1"/>
      <c r="BT246" s="56">
        <f t="shared" si="245"/>
        <v>130789.00910000131</v>
      </c>
      <c r="CT246" s="61">
        <f t="shared" si="246"/>
        <v>2101214700</v>
      </c>
      <c r="CU246" s="45">
        <f t="shared" si="247"/>
        <v>23346830</v>
      </c>
      <c r="CX246" s="56">
        <f t="shared" si="248"/>
        <v>1867118400</v>
      </c>
      <c r="CY246" s="45">
        <f t="shared" si="249"/>
        <v>31118640</v>
      </c>
      <c r="CZ246" s="51">
        <f t="shared" si="250"/>
        <v>51864400</v>
      </c>
    </row>
    <row r="247" spans="1:104" x14ac:dyDescent="0.2">
      <c r="A247" s="3">
        <f t="shared" si="251"/>
        <v>208</v>
      </c>
      <c r="B247" s="111">
        <v>1</v>
      </c>
      <c r="C247" s="112" t="s">
        <v>189</v>
      </c>
      <c r="D247" s="113" t="s">
        <v>23</v>
      </c>
      <c r="E247" s="114"/>
      <c r="F247" s="42" t="s">
        <v>38</v>
      </c>
      <c r="G247" s="115">
        <f t="shared" si="219"/>
        <v>113</v>
      </c>
      <c r="H247" s="115">
        <f t="shared" si="220"/>
        <v>101</v>
      </c>
      <c r="I247" s="116">
        <f t="shared" si="221"/>
        <v>26966806</v>
      </c>
      <c r="J247" s="116">
        <f t="shared" si="222"/>
        <v>6</v>
      </c>
      <c r="K247" s="117">
        <f t="shared" si="223"/>
        <v>0.95</v>
      </c>
      <c r="L247" s="118">
        <f t="shared" ref="L247:L282" si="254">SUMIF($AN$4:$AN$22,D247,$AY$4:$AY$22)</f>
        <v>1.0149999999999999</v>
      </c>
      <c r="M247" s="119">
        <f t="shared" si="224"/>
        <v>21729059.800097499</v>
      </c>
      <c r="N247" s="119">
        <f t="shared" si="225"/>
        <v>24492122.181431383</v>
      </c>
      <c r="O247" s="119">
        <f t="shared" si="226"/>
        <v>26002742.685499996</v>
      </c>
      <c r="P247" s="119">
        <f t="shared" si="227"/>
        <v>27606534.956817206</v>
      </c>
      <c r="Q247" s="120">
        <f t="shared" si="228"/>
        <v>26002742.685499996</v>
      </c>
      <c r="R247" s="119">
        <f t="shared" si="228"/>
        <v>27606534.956817206</v>
      </c>
      <c r="S247" s="119">
        <f t="shared" si="229"/>
        <v>29309245.626114458</v>
      </c>
      <c r="T247" s="119"/>
      <c r="U247" s="119">
        <f t="shared" si="230"/>
        <v>2194635039.8098474</v>
      </c>
      <c r="V247" s="119">
        <f t="shared" si="231"/>
        <v>2473704340.3245697</v>
      </c>
      <c r="W247" s="119">
        <f t="shared" si="232"/>
        <v>2626277011.2354994</v>
      </c>
      <c r="X247" s="120">
        <f t="shared" si="233"/>
        <v>2788260030.6385379</v>
      </c>
      <c r="Y247" s="120">
        <f t="shared" si="234"/>
        <v>2626277011.2354994</v>
      </c>
      <c r="Z247" s="119">
        <f t="shared" si="235"/>
        <v>2788260030.6385379</v>
      </c>
      <c r="AA247" s="119">
        <f t="shared" si="236"/>
        <v>2960233808.2375603</v>
      </c>
      <c r="AB247" s="119"/>
      <c r="AC247" s="34" t="str">
        <f t="shared" si="237"/>
        <v>BERTAHAP</v>
      </c>
      <c r="AD247" s="121">
        <f t="shared" si="238"/>
        <v>0</v>
      </c>
      <c r="AE247" s="122">
        <v>2</v>
      </c>
      <c r="AF247" s="123"/>
      <c r="AG247" s="119" t="e">
        <f>IF(AF247&gt;#REF!,"LB","KR")</f>
        <v>#REF!</v>
      </c>
      <c r="AH247" s="123">
        <f t="shared" si="213"/>
        <v>2414099000</v>
      </c>
      <c r="AI247" s="123">
        <f t="shared" si="213"/>
        <v>2721075000</v>
      </c>
      <c r="AJ247" s="123">
        <f t="shared" si="213"/>
        <v>2888905000</v>
      </c>
      <c r="AK247" s="124">
        <f t="shared" si="213"/>
        <v>3067087000</v>
      </c>
      <c r="AL247" s="124">
        <f t="shared" si="213"/>
        <v>2888905000</v>
      </c>
      <c r="AM247" s="123">
        <f t="shared" si="213"/>
        <v>3067087000</v>
      </c>
      <c r="AN247" s="123">
        <f t="shared" si="213"/>
        <v>3256258000</v>
      </c>
      <c r="AO247" s="54">
        <f t="shared" si="252"/>
        <v>3062240000</v>
      </c>
      <c r="AP247" s="44">
        <f t="shared" si="252"/>
        <v>3251113000</v>
      </c>
      <c r="AQ247" s="61">
        <f t="shared" si="239"/>
        <v>2756016000</v>
      </c>
      <c r="AR247" s="61">
        <f t="shared" si="240"/>
        <v>45933600</v>
      </c>
      <c r="AS247" s="125">
        <f t="shared" si="241"/>
        <v>57507881.25</v>
      </c>
      <c r="AT247" s="126">
        <f t="shared" si="242"/>
        <v>32511130</v>
      </c>
      <c r="AU247" s="5">
        <f t="shared" si="243"/>
        <v>45933600</v>
      </c>
      <c r="AV247" s="5">
        <f t="shared" si="244"/>
        <v>72222625</v>
      </c>
      <c r="AX247" s="1"/>
      <c r="AY247" s="1"/>
      <c r="BT247" s="56">
        <f t="shared" si="245"/>
        <v>-809004.18000000343</v>
      </c>
      <c r="CT247" s="61">
        <f t="shared" si="246"/>
        <v>2926001700</v>
      </c>
      <c r="CU247" s="45">
        <f t="shared" si="247"/>
        <v>32511130</v>
      </c>
      <c r="CX247" s="56">
        <f t="shared" si="248"/>
        <v>2600014500</v>
      </c>
      <c r="CY247" s="45">
        <f t="shared" si="249"/>
        <v>43333575</v>
      </c>
      <c r="CZ247" s="51">
        <f t="shared" si="250"/>
        <v>72222625</v>
      </c>
    </row>
    <row r="248" spans="1:104" x14ac:dyDescent="0.2">
      <c r="A248" s="3">
        <f t="shared" si="251"/>
        <v>209</v>
      </c>
      <c r="B248" s="111">
        <v>2</v>
      </c>
      <c r="C248" s="112" t="s">
        <v>189</v>
      </c>
      <c r="D248" s="113" t="s">
        <v>34</v>
      </c>
      <c r="E248" s="114"/>
      <c r="F248" s="42" t="s">
        <v>41</v>
      </c>
      <c r="G248" s="115">
        <f t="shared" si="219"/>
        <v>78</v>
      </c>
      <c r="H248" s="115">
        <f t="shared" si="220"/>
        <v>66</v>
      </c>
      <c r="I248" s="116">
        <f t="shared" si="221"/>
        <v>26966806</v>
      </c>
      <c r="J248" s="116">
        <f t="shared" si="222"/>
        <v>2</v>
      </c>
      <c r="K248" s="117">
        <f t="shared" si="223"/>
        <v>0.93</v>
      </c>
      <c r="L248" s="118">
        <f t="shared" si="254"/>
        <v>1.0149999999999999</v>
      </c>
      <c r="M248" s="119">
        <f t="shared" si="224"/>
        <v>21271605.909569133</v>
      </c>
      <c r="N248" s="119">
        <f t="shared" si="225"/>
        <v>23976498.556559145</v>
      </c>
      <c r="O248" s="119">
        <f t="shared" si="226"/>
        <v>25455316.523699999</v>
      </c>
      <c r="P248" s="119">
        <f t="shared" si="227"/>
        <v>27025344.747200005</v>
      </c>
      <c r="Q248" s="120">
        <f t="shared" si="228"/>
        <v>25455316.523699999</v>
      </c>
      <c r="R248" s="119">
        <f t="shared" si="228"/>
        <v>27025344.747200005</v>
      </c>
      <c r="S248" s="119">
        <f t="shared" si="229"/>
        <v>28692208.876091</v>
      </c>
      <c r="T248" s="119"/>
      <c r="U248" s="119">
        <f t="shared" si="230"/>
        <v>1403925990.0315628</v>
      </c>
      <c r="V248" s="119">
        <f t="shared" si="231"/>
        <v>1582448904.7329035</v>
      </c>
      <c r="W248" s="119">
        <f t="shared" si="232"/>
        <v>1680050890.5641999</v>
      </c>
      <c r="X248" s="120">
        <f t="shared" si="233"/>
        <v>1783672753.3152003</v>
      </c>
      <c r="Y248" s="120">
        <f t="shared" si="234"/>
        <v>1680050890.5641999</v>
      </c>
      <c r="Z248" s="119">
        <f t="shared" si="235"/>
        <v>1783672753.3152003</v>
      </c>
      <c r="AA248" s="119">
        <f t="shared" si="236"/>
        <v>1893685785.822006</v>
      </c>
      <c r="AB248" s="119"/>
      <c r="AC248" s="34" t="str">
        <f t="shared" si="237"/>
        <v>BERTAHAP</v>
      </c>
      <c r="AD248" s="121">
        <f t="shared" si="238"/>
        <v>0</v>
      </c>
      <c r="AE248" s="122">
        <v>2</v>
      </c>
      <c r="AF248" s="123"/>
      <c r="AG248" s="119" t="e">
        <f>IF(AF248&gt;#REF!,"LB","KR")</f>
        <v>#REF!</v>
      </c>
      <c r="AH248" s="123">
        <f t="shared" ref="AH248:AN284" si="255">ROUNDUP((U248*(1+$J$5)),-3)</f>
        <v>1544319000</v>
      </c>
      <c r="AI248" s="123">
        <f t="shared" si="255"/>
        <v>1740694000</v>
      </c>
      <c r="AJ248" s="123">
        <f t="shared" si="255"/>
        <v>1848056000</v>
      </c>
      <c r="AK248" s="124">
        <f t="shared" si="255"/>
        <v>1962041000</v>
      </c>
      <c r="AL248" s="124">
        <f t="shared" si="255"/>
        <v>1848056000</v>
      </c>
      <c r="AM248" s="123">
        <f t="shared" si="255"/>
        <v>1962041000</v>
      </c>
      <c r="AN248" s="123">
        <f t="shared" si="255"/>
        <v>2083055000</v>
      </c>
      <c r="AO248" s="54">
        <f t="shared" si="252"/>
        <v>1958940000</v>
      </c>
      <c r="AP248" s="44">
        <f t="shared" si="252"/>
        <v>2079764000</v>
      </c>
      <c r="AQ248" s="61">
        <f t="shared" si="239"/>
        <v>1763046000</v>
      </c>
      <c r="AR248" s="61">
        <f t="shared" si="240"/>
        <v>29384100</v>
      </c>
      <c r="AS248" s="125">
        <f t="shared" si="241"/>
        <v>36788268.75</v>
      </c>
      <c r="AT248" s="126">
        <f t="shared" si="242"/>
        <v>20797640</v>
      </c>
      <c r="AU248" s="5">
        <f t="shared" si="243"/>
        <v>29384100</v>
      </c>
      <c r="AV248" s="5">
        <f t="shared" si="244"/>
        <v>46201400</v>
      </c>
      <c r="AX248" s="1"/>
      <c r="AY248" s="1"/>
      <c r="BT248" s="56">
        <f t="shared" si="245"/>
        <v>-1356430.3418000005</v>
      </c>
      <c r="CT248" s="61">
        <f t="shared" si="246"/>
        <v>1871787600</v>
      </c>
      <c r="CU248" s="45">
        <f t="shared" si="247"/>
        <v>20797640</v>
      </c>
      <c r="CX248" s="56">
        <f t="shared" si="248"/>
        <v>1663250400</v>
      </c>
      <c r="CY248" s="45">
        <f t="shared" si="249"/>
        <v>27720840</v>
      </c>
      <c r="CZ248" s="51">
        <f t="shared" si="250"/>
        <v>46201400</v>
      </c>
    </row>
    <row r="249" spans="1:104" x14ac:dyDescent="0.2">
      <c r="A249" s="3">
        <f t="shared" si="251"/>
        <v>210</v>
      </c>
      <c r="B249" s="111">
        <v>3</v>
      </c>
      <c r="C249" s="112" t="s">
        <v>189</v>
      </c>
      <c r="D249" s="113" t="s">
        <v>40</v>
      </c>
      <c r="E249" s="114"/>
      <c r="F249" s="42" t="s">
        <v>44</v>
      </c>
      <c r="G249" s="115">
        <f t="shared" si="219"/>
        <v>60</v>
      </c>
      <c r="H249" s="115">
        <f t="shared" si="220"/>
        <v>52</v>
      </c>
      <c r="I249" s="116">
        <f t="shared" si="221"/>
        <v>26966806</v>
      </c>
      <c r="J249" s="116">
        <f t="shared" si="222"/>
        <v>2</v>
      </c>
      <c r="K249" s="117">
        <f t="shared" si="223"/>
        <v>0.93</v>
      </c>
      <c r="L249" s="118">
        <f t="shared" si="254"/>
        <v>1.0149999999999999</v>
      </c>
      <c r="M249" s="119">
        <f t="shared" si="224"/>
        <v>21271605.909569133</v>
      </c>
      <c r="N249" s="119">
        <f t="shared" si="225"/>
        <v>23976498.556559145</v>
      </c>
      <c r="O249" s="119">
        <f t="shared" si="226"/>
        <v>25455316.523699999</v>
      </c>
      <c r="P249" s="119">
        <f t="shared" si="227"/>
        <v>27025344.747200005</v>
      </c>
      <c r="Q249" s="120">
        <f t="shared" si="228"/>
        <v>25455316.523699999</v>
      </c>
      <c r="R249" s="119">
        <f t="shared" si="228"/>
        <v>27025344.747200005</v>
      </c>
      <c r="S249" s="119">
        <f t="shared" si="229"/>
        <v>28692208.876091</v>
      </c>
      <c r="T249" s="119"/>
      <c r="U249" s="119">
        <f t="shared" si="230"/>
        <v>1106123507.297595</v>
      </c>
      <c r="V249" s="119">
        <f t="shared" si="231"/>
        <v>1246777924.9410756</v>
      </c>
      <c r="W249" s="119">
        <f t="shared" si="232"/>
        <v>1323676459.2323999</v>
      </c>
      <c r="X249" s="120">
        <f t="shared" si="233"/>
        <v>1405317926.8544002</v>
      </c>
      <c r="Y249" s="120">
        <f t="shared" si="234"/>
        <v>1323676459.2323999</v>
      </c>
      <c r="Z249" s="119">
        <f t="shared" si="235"/>
        <v>1405317926.8544002</v>
      </c>
      <c r="AA249" s="119">
        <f t="shared" si="236"/>
        <v>1491994861.5567319</v>
      </c>
      <c r="AB249" s="119"/>
      <c r="AC249" s="34" t="str">
        <f t="shared" si="237"/>
        <v>BERTAHAP</v>
      </c>
      <c r="AD249" s="121">
        <f t="shared" si="238"/>
        <v>0</v>
      </c>
      <c r="AE249" s="122">
        <v>2</v>
      </c>
      <c r="AF249" s="123"/>
      <c r="AG249" s="119" t="e">
        <f>IF(AF249&gt;#REF!,"LB","KR")</f>
        <v>#REF!</v>
      </c>
      <c r="AH249" s="123">
        <f t="shared" si="255"/>
        <v>1216736000</v>
      </c>
      <c r="AI249" s="123">
        <f t="shared" si="255"/>
        <v>1371456000</v>
      </c>
      <c r="AJ249" s="123">
        <f t="shared" si="255"/>
        <v>1456045000</v>
      </c>
      <c r="AK249" s="124">
        <f t="shared" si="255"/>
        <v>1545850000</v>
      </c>
      <c r="AL249" s="124">
        <f t="shared" si="255"/>
        <v>1456045000</v>
      </c>
      <c r="AM249" s="123">
        <f t="shared" si="255"/>
        <v>1545850000</v>
      </c>
      <c r="AN249" s="123">
        <f t="shared" si="255"/>
        <v>1641195000</v>
      </c>
      <c r="AO249" s="54">
        <f t="shared" si="252"/>
        <v>1543408000</v>
      </c>
      <c r="AP249" s="44">
        <f t="shared" si="252"/>
        <v>1638601000</v>
      </c>
      <c r="AQ249" s="61">
        <f t="shared" si="239"/>
        <v>1389067200</v>
      </c>
      <c r="AR249" s="61">
        <f t="shared" si="240"/>
        <v>23151120</v>
      </c>
      <c r="AS249" s="125">
        <f t="shared" si="241"/>
        <v>28984687.5</v>
      </c>
      <c r="AT249" s="126">
        <f t="shared" si="242"/>
        <v>16386010</v>
      </c>
      <c r="AU249" s="5">
        <f t="shared" si="243"/>
        <v>23151120</v>
      </c>
      <c r="AV249" s="5">
        <f t="shared" si="244"/>
        <v>36401125</v>
      </c>
      <c r="AX249" s="1"/>
      <c r="AY249" s="1"/>
      <c r="BT249" s="56">
        <f t="shared" si="245"/>
        <v>-1356430.3418000005</v>
      </c>
      <c r="CT249" s="61">
        <f t="shared" si="246"/>
        <v>1474740900</v>
      </c>
      <c r="CU249" s="45">
        <f t="shared" si="247"/>
        <v>16386010</v>
      </c>
      <c r="CX249" s="56">
        <f t="shared" si="248"/>
        <v>1310440500</v>
      </c>
      <c r="CY249" s="45">
        <f t="shared" si="249"/>
        <v>21840675</v>
      </c>
      <c r="CZ249" s="51">
        <f t="shared" si="250"/>
        <v>36401125</v>
      </c>
    </row>
    <row r="250" spans="1:104" x14ac:dyDescent="0.2">
      <c r="A250" s="3">
        <f t="shared" si="251"/>
        <v>211</v>
      </c>
      <c r="B250" s="111">
        <v>4</v>
      </c>
      <c r="C250" s="112" t="s">
        <v>189</v>
      </c>
      <c r="D250" s="113">
        <v>10</v>
      </c>
      <c r="E250" s="114"/>
      <c r="F250" s="42" t="s">
        <v>47</v>
      </c>
      <c r="G250" s="115">
        <f t="shared" si="219"/>
        <v>74</v>
      </c>
      <c r="H250" s="115">
        <f t="shared" si="220"/>
        <v>63</v>
      </c>
      <c r="I250" s="116">
        <f t="shared" si="221"/>
        <v>26966806</v>
      </c>
      <c r="J250" s="116">
        <f t="shared" si="222"/>
        <v>2</v>
      </c>
      <c r="K250" s="117">
        <f t="shared" si="223"/>
        <v>0.93</v>
      </c>
      <c r="L250" s="118">
        <f t="shared" si="254"/>
        <v>1.0149999999999999</v>
      </c>
      <c r="M250" s="119">
        <f t="shared" si="224"/>
        <v>21271605.909569133</v>
      </c>
      <c r="N250" s="119">
        <f t="shared" si="225"/>
        <v>23976498.556559145</v>
      </c>
      <c r="O250" s="119">
        <f t="shared" si="226"/>
        <v>25455316.523699999</v>
      </c>
      <c r="P250" s="119">
        <f t="shared" si="227"/>
        <v>27025344.747200005</v>
      </c>
      <c r="Q250" s="120">
        <f t="shared" si="228"/>
        <v>25455316.523699999</v>
      </c>
      <c r="R250" s="119">
        <f t="shared" si="228"/>
        <v>27025344.747200005</v>
      </c>
      <c r="S250" s="119">
        <f t="shared" si="229"/>
        <v>28692208.876091</v>
      </c>
      <c r="T250" s="119"/>
      <c r="U250" s="119">
        <f t="shared" si="230"/>
        <v>1340111172.3028555</v>
      </c>
      <c r="V250" s="119">
        <f t="shared" si="231"/>
        <v>1510519409.0632262</v>
      </c>
      <c r="W250" s="119">
        <f t="shared" si="232"/>
        <v>1603684940.9930999</v>
      </c>
      <c r="X250" s="120">
        <f t="shared" si="233"/>
        <v>1702596719.0736003</v>
      </c>
      <c r="Y250" s="120">
        <f t="shared" si="234"/>
        <v>1603684940.9930999</v>
      </c>
      <c r="Z250" s="119">
        <f t="shared" si="235"/>
        <v>1702596719.0736003</v>
      </c>
      <c r="AA250" s="119">
        <f t="shared" si="236"/>
        <v>1807609159.193733</v>
      </c>
      <c r="AB250" s="119"/>
      <c r="AC250" s="34" t="str">
        <f t="shared" si="237"/>
        <v>BERTAHAP</v>
      </c>
      <c r="AD250" s="121">
        <f t="shared" si="238"/>
        <v>0</v>
      </c>
      <c r="AE250" s="122">
        <v>2</v>
      </c>
      <c r="AF250" s="123"/>
      <c r="AG250" s="119" t="e">
        <f>IF(AF250&gt;#REF!,"LB","KR")</f>
        <v>#REF!</v>
      </c>
      <c r="AH250" s="123">
        <f t="shared" si="255"/>
        <v>1474123000</v>
      </c>
      <c r="AI250" s="123">
        <f t="shared" si="255"/>
        <v>1661572000</v>
      </c>
      <c r="AJ250" s="123">
        <f t="shared" si="255"/>
        <v>1764054000</v>
      </c>
      <c r="AK250" s="124">
        <f t="shared" si="255"/>
        <v>1872857000</v>
      </c>
      <c r="AL250" s="124">
        <f t="shared" si="255"/>
        <v>1764054000</v>
      </c>
      <c r="AM250" s="123">
        <f t="shared" si="255"/>
        <v>1872857000</v>
      </c>
      <c r="AN250" s="123">
        <f t="shared" si="255"/>
        <v>1988371000</v>
      </c>
      <c r="AO250" s="54">
        <f t="shared" si="252"/>
        <v>1869898000</v>
      </c>
      <c r="AP250" s="44">
        <f t="shared" si="252"/>
        <v>1985229000</v>
      </c>
      <c r="AQ250" s="61">
        <f t="shared" si="239"/>
        <v>1682908200</v>
      </c>
      <c r="AR250" s="61">
        <f t="shared" si="240"/>
        <v>28048470</v>
      </c>
      <c r="AS250" s="125">
        <f t="shared" si="241"/>
        <v>35116068.75</v>
      </c>
      <c r="AT250" s="126">
        <f t="shared" si="242"/>
        <v>19852290</v>
      </c>
      <c r="AU250" s="5">
        <f t="shared" si="243"/>
        <v>28048470</v>
      </c>
      <c r="AV250" s="5">
        <f t="shared" si="244"/>
        <v>44101350</v>
      </c>
      <c r="AX250" s="1"/>
      <c r="AY250" s="1"/>
      <c r="BT250" s="56">
        <f t="shared" si="245"/>
        <v>-1356430.3418000005</v>
      </c>
      <c r="CT250" s="61">
        <f t="shared" si="246"/>
        <v>1786706100</v>
      </c>
      <c r="CU250" s="45">
        <f t="shared" si="247"/>
        <v>19852290</v>
      </c>
      <c r="CX250" s="56">
        <f t="shared" si="248"/>
        <v>1587648600</v>
      </c>
      <c r="CY250" s="45">
        <f t="shared" si="249"/>
        <v>26460810</v>
      </c>
      <c r="CZ250" s="51">
        <f t="shared" si="250"/>
        <v>44101350</v>
      </c>
    </row>
    <row r="251" spans="1:104" x14ac:dyDescent="0.2">
      <c r="A251" s="3">
        <f t="shared" si="251"/>
        <v>212</v>
      </c>
      <c r="B251" s="111">
        <v>5</v>
      </c>
      <c r="C251" s="112" t="s">
        <v>189</v>
      </c>
      <c r="D251" s="140">
        <v>12</v>
      </c>
      <c r="E251" s="114"/>
      <c r="F251" s="42" t="s">
        <v>49</v>
      </c>
      <c r="G251" s="115">
        <f t="shared" si="219"/>
        <v>67</v>
      </c>
      <c r="H251" s="115">
        <f t="shared" si="220"/>
        <v>57</v>
      </c>
      <c r="I251" s="116">
        <f t="shared" si="221"/>
        <v>26966806</v>
      </c>
      <c r="J251" s="116">
        <f t="shared" si="222"/>
        <v>2</v>
      </c>
      <c r="K251" s="117">
        <f t="shared" si="223"/>
        <v>0.93</v>
      </c>
      <c r="L251" s="118">
        <f t="shared" si="254"/>
        <v>1.0149999999999999</v>
      </c>
      <c r="M251" s="119">
        <f t="shared" si="224"/>
        <v>21271605.909569133</v>
      </c>
      <c r="N251" s="119">
        <f t="shared" si="225"/>
        <v>23976498.556559145</v>
      </c>
      <c r="O251" s="119">
        <f t="shared" si="226"/>
        <v>25455316.523699999</v>
      </c>
      <c r="P251" s="119">
        <f t="shared" si="227"/>
        <v>27025344.747200005</v>
      </c>
      <c r="Q251" s="120">
        <f t="shared" si="228"/>
        <v>25455316.523699999</v>
      </c>
      <c r="R251" s="119">
        <f t="shared" si="228"/>
        <v>27025344.747200005</v>
      </c>
      <c r="S251" s="119">
        <f t="shared" si="229"/>
        <v>28692208.876091</v>
      </c>
      <c r="T251" s="119"/>
      <c r="U251" s="119">
        <f t="shared" si="230"/>
        <v>1212481536.8454406</v>
      </c>
      <c r="V251" s="119">
        <f t="shared" si="231"/>
        <v>1366660417.7238712</v>
      </c>
      <c r="W251" s="119">
        <f t="shared" si="232"/>
        <v>1450953041.8508999</v>
      </c>
      <c r="X251" s="120">
        <f t="shared" si="233"/>
        <v>1540444650.5904002</v>
      </c>
      <c r="Y251" s="120">
        <f t="shared" si="234"/>
        <v>1450953041.8508999</v>
      </c>
      <c r="Z251" s="119">
        <f t="shared" si="235"/>
        <v>1540444650.5904002</v>
      </c>
      <c r="AA251" s="119">
        <f t="shared" si="236"/>
        <v>1635455905.937187</v>
      </c>
      <c r="AB251" s="119"/>
      <c r="AC251" s="34" t="str">
        <f t="shared" si="237"/>
        <v>BERTAHAP</v>
      </c>
      <c r="AD251" s="121">
        <f t="shared" si="238"/>
        <v>0</v>
      </c>
      <c r="AE251" s="122">
        <v>2</v>
      </c>
      <c r="AF251" s="123"/>
      <c r="AG251" s="119" t="e">
        <f>IF(AF251&gt;#REF!,"LB","KR")</f>
        <v>#REF!</v>
      </c>
      <c r="AH251" s="123">
        <f t="shared" si="255"/>
        <v>1333730000</v>
      </c>
      <c r="AI251" s="123">
        <f t="shared" si="255"/>
        <v>1503327000</v>
      </c>
      <c r="AJ251" s="123">
        <f t="shared" si="255"/>
        <v>1596049000</v>
      </c>
      <c r="AK251" s="124">
        <f t="shared" si="255"/>
        <v>1694490000</v>
      </c>
      <c r="AL251" s="124">
        <f t="shared" si="255"/>
        <v>1596049000</v>
      </c>
      <c r="AM251" s="123">
        <f t="shared" si="255"/>
        <v>1694490000</v>
      </c>
      <c r="AN251" s="123">
        <f t="shared" si="255"/>
        <v>1799002000</v>
      </c>
      <c r="AO251" s="54">
        <f t="shared" si="252"/>
        <v>1691812000</v>
      </c>
      <c r="AP251" s="44">
        <f t="shared" si="252"/>
        <v>1796160000</v>
      </c>
      <c r="AQ251" s="61">
        <f t="shared" si="239"/>
        <v>1522630800</v>
      </c>
      <c r="AR251" s="61">
        <f t="shared" si="240"/>
        <v>25377180</v>
      </c>
      <c r="AS251" s="125">
        <f t="shared" si="241"/>
        <v>31771687.5</v>
      </c>
      <c r="AT251" s="126">
        <f t="shared" si="242"/>
        <v>17961600</v>
      </c>
      <c r="AU251" s="5">
        <f t="shared" si="243"/>
        <v>25377180</v>
      </c>
      <c r="AV251" s="5">
        <f t="shared" si="244"/>
        <v>39901225</v>
      </c>
      <c r="AX251" s="1"/>
      <c r="AY251" s="1"/>
      <c r="BT251" s="56">
        <f t="shared" si="245"/>
        <v>-1356430.3418000005</v>
      </c>
      <c r="CT251" s="61">
        <f t="shared" si="246"/>
        <v>1616544000</v>
      </c>
      <c r="CU251" s="45">
        <f t="shared" si="247"/>
        <v>17961600</v>
      </c>
      <c r="CX251" s="56">
        <f t="shared" si="248"/>
        <v>1436444100</v>
      </c>
      <c r="CY251" s="45">
        <f t="shared" si="249"/>
        <v>23940735</v>
      </c>
      <c r="CZ251" s="51">
        <f t="shared" si="250"/>
        <v>39901225</v>
      </c>
    </row>
    <row r="252" spans="1:104" x14ac:dyDescent="0.2">
      <c r="A252" s="3">
        <f t="shared" si="251"/>
        <v>213</v>
      </c>
      <c r="B252" s="111">
        <v>6</v>
      </c>
      <c r="C252" s="112" t="s">
        <v>189</v>
      </c>
      <c r="D252" s="113">
        <v>16</v>
      </c>
      <c r="E252" s="114"/>
      <c r="F252" s="42" t="s">
        <v>51</v>
      </c>
      <c r="G252" s="115">
        <f t="shared" si="219"/>
        <v>71</v>
      </c>
      <c r="H252" s="115">
        <f t="shared" si="220"/>
        <v>63</v>
      </c>
      <c r="I252" s="116">
        <f t="shared" si="221"/>
        <v>26966806</v>
      </c>
      <c r="J252" s="116">
        <f t="shared" si="222"/>
        <v>2</v>
      </c>
      <c r="K252" s="117">
        <f t="shared" si="223"/>
        <v>0.93</v>
      </c>
      <c r="L252" s="118">
        <f t="shared" si="254"/>
        <v>1.0149999999999999</v>
      </c>
      <c r="M252" s="119">
        <f t="shared" si="224"/>
        <v>21271605.909569133</v>
      </c>
      <c r="N252" s="119">
        <f t="shared" si="225"/>
        <v>23976498.556559145</v>
      </c>
      <c r="O252" s="119">
        <f t="shared" si="226"/>
        <v>25455316.523699999</v>
      </c>
      <c r="P252" s="119">
        <f t="shared" si="227"/>
        <v>27025344.747200005</v>
      </c>
      <c r="Q252" s="120">
        <f t="shared" si="228"/>
        <v>25455316.523699999</v>
      </c>
      <c r="R252" s="119">
        <f t="shared" si="228"/>
        <v>27025344.747200005</v>
      </c>
      <c r="S252" s="119">
        <f t="shared" si="229"/>
        <v>28692208.876091</v>
      </c>
      <c r="T252" s="119"/>
      <c r="U252" s="119">
        <f t="shared" si="230"/>
        <v>1340111172.3028555</v>
      </c>
      <c r="V252" s="119">
        <f t="shared" si="231"/>
        <v>1510519409.0632262</v>
      </c>
      <c r="W252" s="119">
        <f t="shared" si="232"/>
        <v>1603684940.9930999</v>
      </c>
      <c r="X252" s="120">
        <f t="shared" si="233"/>
        <v>1702596719.0736003</v>
      </c>
      <c r="Y252" s="120">
        <f t="shared" si="234"/>
        <v>1603684940.9930999</v>
      </c>
      <c r="Z252" s="119">
        <f t="shared" si="235"/>
        <v>1702596719.0736003</v>
      </c>
      <c r="AA252" s="119">
        <f t="shared" si="236"/>
        <v>1807609159.193733</v>
      </c>
      <c r="AB252" s="119"/>
      <c r="AC252" s="34" t="str">
        <f t="shared" si="237"/>
        <v>BERTAHAP</v>
      </c>
      <c r="AD252" s="121">
        <f t="shared" si="238"/>
        <v>0</v>
      </c>
      <c r="AE252" s="122">
        <v>2</v>
      </c>
      <c r="AF252" s="123"/>
      <c r="AG252" s="119" t="e">
        <f>IF(AF252&gt;#REF!,"LB","KR")</f>
        <v>#REF!</v>
      </c>
      <c r="AH252" s="123">
        <f t="shared" si="255"/>
        <v>1474123000</v>
      </c>
      <c r="AI252" s="123">
        <f t="shared" si="255"/>
        <v>1661572000</v>
      </c>
      <c r="AJ252" s="123">
        <f t="shared" si="255"/>
        <v>1764054000</v>
      </c>
      <c r="AK252" s="124">
        <f t="shared" si="255"/>
        <v>1872857000</v>
      </c>
      <c r="AL252" s="124">
        <f t="shared" si="255"/>
        <v>1764054000</v>
      </c>
      <c r="AM252" s="123">
        <f t="shared" si="255"/>
        <v>1872857000</v>
      </c>
      <c r="AN252" s="123">
        <f t="shared" si="255"/>
        <v>1988371000</v>
      </c>
      <c r="AO252" s="54">
        <f t="shared" si="252"/>
        <v>1869898000</v>
      </c>
      <c r="AP252" s="44">
        <f t="shared" si="252"/>
        <v>1985229000</v>
      </c>
      <c r="AQ252" s="61">
        <f t="shared" si="239"/>
        <v>1682908200</v>
      </c>
      <c r="AR252" s="61">
        <f t="shared" si="240"/>
        <v>28048470</v>
      </c>
      <c r="AS252" s="125">
        <f t="shared" si="241"/>
        <v>35116068.75</v>
      </c>
      <c r="AT252" s="126">
        <f t="shared" si="242"/>
        <v>19852290</v>
      </c>
      <c r="AU252" s="5">
        <f t="shared" si="243"/>
        <v>28048470</v>
      </c>
      <c r="AV252" s="5">
        <f t="shared" si="244"/>
        <v>44101350</v>
      </c>
      <c r="AX252" s="1"/>
      <c r="AY252" s="1"/>
      <c r="BT252" s="56">
        <f t="shared" si="245"/>
        <v>-1356430.3418000005</v>
      </c>
      <c r="CT252" s="61">
        <f t="shared" si="246"/>
        <v>1786706100</v>
      </c>
      <c r="CU252" s="45">
        <f t="shared" si="247"/>
        <v>19852290</v>
      </c>
      <c r="CX252" s="56">
        <f t="shared" si="248"/>
        <v>1587648600</v>
      </c>
      <c r="CY252" s="45">
        <f t="shared" si="249"/>
        <v>26460810</v>
      </c>
      <c r="CZ252" s="51">
        <f t="shared" si="250"/>
        <v>44101350</v>
      </c>
    </row>
    <row r="253" spans="1:104" x14ac:dyDescent="0.2">
      <c r="A253" s="3">
        <f t="shared" si="251"/>
        <v>214</v>
      </c>
      <c r="B253" s="111">
        <v>7</v>
      </c>
      <c r="C253" s="112" t="s">
        <v>189</v>
      </c>
      <c r="D253" s="140">
        <v>18</v>
      </c>
      <c r="E253" s="114"/>
      <c r="F253" s="42" t="s">
        <v>53</v>
      </c>
      <c r="G253" s="115">
        <f t="shared" si="219"/>
        <v>97</v>
      </c>
      <c r="H253" s="115">
        <f t="shared" si="220"/>
        <v>85</v>
      </c>
      <c r="I253" s="116">
        <f t="shared" si="221"/>
        <v>26966806</v>
      </c>
      <c r="J253" s="116">
        <f t="shared" si="222"/>
        <v>2</v>
      </c>
      <c r="K253" s="117">
        <f t="shared" si="223"/>
        <v>0.93</v>
      </c>
      <c r="L253" s="118">
        <f t="shared" si="254"/>
        <v>1.0149999999999999</v>
      </c>
      <c r="M253" s="119">
        <f t="shared" si="224"/>
        <v>21271605.909569133</v>
      </c>
      <c r="N253" s="119">
        <f t="shared" si="225"/>
        <v>23976498.556559145</v>
      </c>
      <c r="O253" s="119">
        <f t="shared" si="226"/>
        <v>25455316.523699999</v>
      </c>
      <c r="P253" s="119">
        <f t="shared" si="227"/>
        <v>27025344.747200005</v>
      </c>
      <c r="Q253" s="120">
        <f t="shared" si="228"/>
        <v>25455316.523699999</v>
      </c>
      <c r="R253" s="119">
        <f t="shared" si="228"/>
        <v>27025344.747200005</v>
      </c>
      <c r="S253" s="119">
        <f t="shared" si="229"/>
        <v>28692208.876091</v>
      </c>
      <c r="T253" s="119"/>
      <c r="U253" s="119">
        <f t="shared" si="230"/>
        <v>1808086502.3133764</v>
      </c>
      <c r="V253" s="119">
        <f t="shared" si="231"/>
        <v>2038002377.3075273</v>
      </c>
      <c r="W253" s="119">
        <f t="shared" si="232"/>
        <v>2163701904.5144997</v>
      </c>
      <c r="X253" s="120">
        <f t="shared" si="233"/>
        <v>2297154303.5120006</v>
      </c>
      <c r="Y253" s="120">
        <f t="shared" si="234"/>
        <v>2163701904.5144997</v>
      </c>
      <c r="Z253" s="119">
        <f t="shared" si="235"/>
        <v>2297154303.5120006</v>
      </c>
      <c r="AA253" s="119">
        <f t="shared" si="236"/>
        <v>2438837754.4677348</v>
      </c>
      <c r="AB253" s="119"/>
      <c r="AC253" s="34" t="str">
        <f t="shared" si="237"/>
        <v>BERTAHAP</v>
      </c>
      <c r="AD253" s="121">
        <f t="shared" si="238"/>
        <v>0</v>
      </c>
      <c r="AE253" s="122">
        <v>2</v>
      </c>
      <c r="AF253" s="123"/>
      <c r="AG253" s="119" t="e">
        <f>IF(AF253&gt;#REF!,"LB","KR")</f>
        <v>#REF!</v>
      </c>
      <c r="AH253" s="123">
        <f t="shared" si="255"/>
        <v>1988896000</v>
      </c>
      <c r="AI253" s="123">
        <f t="shared" si="255"/>
        <v>2241803000</v>
      </c>
      <c r="AJ253" s="123">
        <f t="shared" si="255"/>
        <v>2380073000</v>
      </c>
      <c r="AK253" s="124">
        <f t="shared" si="255"/>
        <v>2526870000</v>
      </c>
      <c r="AL253" s="124">
        <f t="shared" si="255"/>
        <v>2380073000</v>
      </c>
      <c r="AM253" s="123">
        <f t="shared" si="255"/>
        <v>2526870000</v>
      </c>
      <c r="AN253" s="123">
        <f t="shared" si="255"/>
        <v>2682722000</v>
      </c>
      <c r="AO253" s="54">
        <f t="shared" si="252"/>
        <v>2522878000</v>
      </c>
      <c r="AP253" s="44">
        <f t="shared" si="252"/>
        <v>2678483000</v>
      </c>
      <c r="AQ253" s="61">
        <f t="shared" si="239"/>
        <v>2270590200</v>
      </c>
      <c r="AR253" s="61">
        <f t="shared" si="240"/>
        <v>37843170</v>
      </c>
      <c r="AS253" s="125">
        <f t="shared" si="241"/>
        <v>47378812.5</v>
      </c>
      <c r="AT253" s="126">
        <f t="shared" si="242"/>
        <v>26784830</v>
      </c>
      <c r="AU253" s="5">
        <f t="shared" si="243"/>
        <v>37843170</v>
      </c>
      <c r="AV253" s="5">
        <f t="shared" si="244"/>
        <v>59501825</v>
      </c>
      <c r="AX253" s="1"/>
      <c r="AY253" s="1"/>
      <c r="BT253" s="56">
        <f t="shared" si="245"/>
        <v>-1356430.3418000005</v>
      </c>
      <c r="CT253" s="61">
        <f t="shared" si="246"/>
        <v>2410634700</v>
      </c>
      <c r="CU253" s="45">
        <f t="shared" si="247"/>
        <v>26784830</v>
      </c>
      <c r="CX253" s="56">
        <f t="shared" si="248"/>
        <v>2142065700</v>
      </c>
      <c r="CY253" s="45">
        <f t="shared" si="249"/>
        <v>35701095</v>
      </c>
      <c r="CZ253" s="51">
        <f t="shared" si="250"/>
        <v>59501825</v>
      </c>
    </row>
    <row r="254" spans="1:104" x14ac:dyDescent="0.2">
      <c r="A254" s="3">
        <f t="shared" si="251"/>
        <v>215</v>
      </c>
      <c r="B254" s="111">
        <v>8</v>
      </c>
      <c r="C254" s="112" t="s">
        <v>189</v>
      </c>
      <c r="D254" s="140">
        <v>20</v>
      </c>
      <c r="E254" s="114"/>
      <c r="F254" s="42" t="s">
        <v>69</v>
      </c>
      <c r="G254" s="115">
        <f t="shared" si="219"/>
        <v>60</v>
      </c>
      <c r="H254" s="115">
        <f t="shared" si="220"/>
        <v>51</v>
      </c>
      <c r="I254" s="116">
        <f t="shared" si="221"/>
        <v>26966806</v>
      </c>
      <c r="J254" s="116">
        <f t="shared" si="222"/>
        <v>2</v>
      </c>
      <c r="K254" s="117">
        <f t="shared" si="223"/>
        <v>0.93</v>
      </c>
      <c r="L254" s="118">
        <f t="shared" si="254"/>
        <v>1.0149999999999999</v>
      </c>
      <c r="M254" s="119">
        <f t="shared" si="224"/>
        <v>21271605.909569133</v>
      </c>
      <c r="N254" s="119">
        <f t="shared" si="225"/>
        <v>23976498.556559145</v>
      </c>
      <c r="O254" s="119">
        <f t="shared" si="226"/>
        <v>25455316.523699999</v>
      </c>
      <c r="P254" s="119">
        <f t="shared" si="227"/>
        <v>27025344.747200005</v>
      </c>
      <c r="Q254" s="120">
        <f t="shared" si="228"/>
        <v>25455316.523699999</v>
      </c>
      <c r="R254" s="119">
        <f t="shared" si="228"/>
        <v>27025344.747200005</v>
      </c>
      <c r="S254" s="119">
        <f t="shared" si="229"/>
        <v>28692208.876091</v>
      </c>
      <c r="T254" s="119"/>
      <c r="U254" s="119">
        <f t="shared" si="230"/>
        <v>1084851901.3880258</v>
      </c>
      <c r="V254" s="119">
        <f t="shared" si="231"/>
        <v>1222801426.3845165</v>
      </c>
      <c r="W254" s="119">
        <f t="shared" si="232"/>
        <v>1298221142.7086999</v>
      </c>
      <c r="X254" s="120">
        <f t="shared" si="233"/>
        <v>1378292582.1072001</v>
      </c>
      <c r="Y254" s="120">
        <f t="shared" si="234"/>
        <v>1298221142.7086999</v>
      </c>
      <c r="Z254" s="119">
        <f t="shared" si="235"/>
        <v>1378292582.1072001</v>
      </c>
      <c r="AA254" s="119">
        <f t="shared" si="236"/>
        <v>1463302652.6806409</v>
      </c>
      <c r="AB254" s="119"/>
      <c r="AC254" s="34" t="str">
        <f t="shared" si="237"/>
        <v>BERTAHAP</v>
      </c>
      <c r="AD254" s="121">
        <f t="shared" si="238"/>
        <v>0</v>
      </c>
      <c r="AE254" s="122">
        <v>2</v>
      </c>
      <c r="AF254" s="123"/>
      <c r="AG254" s="119" t="e">
        <f>IF(AF254&gt;#REF!,"LB","KR")</f>
        <v>#REF!</v>
      </c>
      <c r="AH254" s="123">
        <f t="shared" si="255"/>
        <v>1193338000</v>
      </c>
      <c r="AI254" s="123">
        <f t="shared" si="255"/>
        <v>1345082000</v>
      </c>
      <c r="AJ254" s="123">
        <f t="shared" si="255"/>
        <v>1428044000</v>
      </c>
      <c r="AK254" s="124">
        <f t="shared" si="255"/>
        <v>1516122000</v>
      </c>
      <c r="AL254" s="124">
        <f t="shared" si="255"/>
        <v>1428044000</v>
      </c>
      <c r="AM254" s="123">
        <f t="shared" si="255"/>
        <v>1516122000</v>
      </c>
      <c r="AN254" s="123">
        <f t="shared" si="255"/>
        <v>1609633000</v>
      </c>
      <c r="AO254" s="54">
        <f t="shared" si="252"/>
        <v>1513727000</v>
      </c>
      <c r="AP254" s="44">
        <f t="shared" si="252"/>
        <v>1607090000</v>
      </c>
      <c r="AQ254" s="61">
        <f t="shared" si="239"/>
        <v>1362354300</v>
      </c>
      <c r="AR254" s="61">
        <f t="shared" si="240"/>
        <v>22705905</v>
      </c>
      <c r="AS254" s="125">
        <f t="shared" si="241"/>
        <v>28427287.5</v>
      </c>
      <c r="AT254" s="126">
        <f t="shared" si="242"/>
        <v>16070900</v>
      </c>
      <c r="AU254" s="5">
        <f t="shared" si="243"/>
        <v>22705905</v>
      </c>
      <c r="AV254" s="5">
        <f t="shared" si="244"/>
        <v>35701100</v>
      </c>
      <c r="AX254" s="1"/>
      <c r="AY254" s="1"/>
      <c r="BT254" s="56">
        <f t="shared" si="245"/>
        <v>-1356430.3418000005</v>
      </c>
      <c r="CT254" s="61">
        <f t="shared" si="246"/>
        <v>1446381000</v>
      </c>
      <c r="CU254" s="45">
        <f t="shared" si="247"/>
        <v>16070900</v>
      </c>
      <c r="CX254" s="56">
        <f t="shared" si="248"/>
        <v>1285239600</v>
      </c>
      <c r="CY254" s="45">
        <f t="shared" si="249"/>
        <v>21420660</v>
      </c>
      <c r="CZ254" s="51">
        <f t="shared" si="250"/>
        <v>35701100</v>
      </c>
    </row>
    <row r="255" spans="1:104" x14ac:dyDescent="0.2">
      <c r="A255" s="3">
        <f t="shared" si="251"/>
        <v>216</v>
      </c>
      <c r="B255" s="111">
        <v>9</v>
      </c>
      <c r="C255" s="112" t="s">
        <v>189</v>
      </c>
      <c r="D255" s="140">
        <v>22</v>
      </c>
      <c r="E255" s="114"/>
      <c r="F255" s="42" t="s">
        <v>88</v>
      </c>
      <c r="G255" s="115">
        <f t="shared" si="219"/>
        <v>81</v>
      </c>
      <c r="H255" s="115">
        <f t="shared" si="220"/>
        <v>70</v>
      </c>
      <c r="I255" s="116">
        <f t="shared" si="221"/>
        <v>26966806</v>
      </c>
      <c r="J255" s="116">
        <f t="shared" si="222"/>
        <v>4</v>
      </c>
      <c r="K255" s="117">
        <f t="shared" si="223"/>
        <v>0.97</v>
      </c>
      <c r="L255" s="118">
        <f t="shared" si="254"/>
        <v>1.0149999999999999</v>
      </c>
      <c r="M255" s="119">
        <f t="shared" si="224"/>
        <v>22186513.690625869</v>
      </c>
      <c r="N255" s="119">
        <f t="shared" si="225"/>
        <v>25007745.806303624</v>
      </c>
      <c r="O255" s="119">
        <f t="shared" si="226"/>
        <v>26550168.847299997</v>
      </c>
      <c r="P255" s="119">
        <f t="shared" si="227"/>
        <v>28187725.166434411</v>
      </c>
      <c r="Q255" s="120">
        <f t="shared" si="228"/>
        <v>26550168.847299997</v>
      </c>
      <c r="R255" s="119">
        <f t="shared" si="228"/>
        <v>28187725.166434411</v>
      </c>
      <c r="S255" s="119">
        <f t="shared" si="229"/>
        <v>29926282.376137923</v>
      </c>
      <c r="T255" s="119"/>
      <c r="U255" s="119">
        <f t="shared" si="230"/>
        <v>1553055958.3438108</v>
      </c>
      <c r="V255" s="119">
        <f t="shared" si="231"/>
        <v>1750542206.4412537</v>
      </c>
      <c r="W255" s="119">
        <f t="shared" si="232"/>
        <v>1858511819.3109999</v>
      </c>
      <c r="X255" s="120">
        <f t="shared" si="233"/>
        <v>1973140761.6504087</v>
      </c>
      <c r="Y255" s="120">
        <f t="shared" si="234"/>
        <v>1858511819.3109999</v>
      </c>
      <c r="Z255" s="119">
        <f t="shared" si="235"/>
        <v>1973140761.6504087</v>
      </c>
      <c r="AA255" s="119">
        <f t="shared" si="236"/>
        <v>2094839766.3296547</v>
      </c>
      <c r="AB255" s="119"/>
      <c r="AC255" s="34" t="str">
        <f t="shared" si="237"/>
        <v>BERTAHAP</v>
      </c>
      <c r="AD255" s="121">
        <f t="shared" si="238"/>
        <v>0</v>
      </c>
      <c r="AE255" s="122">
        <v>2</v>
      </c>
      <c r="AF255" s="123"/>
      <c r="AG255" s="119" t="e">
        <f>IF(AF255&gt;#REF!,"LB","KR")</f>
        <v>#REF!</v>
      </c>
      <c r="AH255" s="123">
        <f t="shared" si="255"/>
        <v>1708362000</v>
      </c>
      <c r="AI255" s="123">
        <f t="shared" si="255"/>
        <v>1925597000</v>
      </c>
      <c r="AJ255" s="123">
        <f t="shared" si="255"/>
        <v>2044364000</v>
      </c>
      <c r="AK255" s="124">
        <f t="shared" si="255"/>
        <v>2170455000</v>
      </c>
      <c r="AL255" s="124">
        <f t="shared" si="255"/>
        <v>2044364000</v>
      </c>
      <c r="AM255" s="123">
        <f t="shared" si="255"/>
        <v>2170455000</v>
      </c>
      <c r="AN255" s="123">
        <f t="shared" si="255"/>
        <v>2304324000</v>
      </c>
      <c r="AO255" s="54">
        <f t="shared" si="252"/>
        <v>2167026000</v>
      </c>
      <c r="AP255" s="44">
        <f t="shared" si="252"/>
        <v>2300683000</v>
      </c>
      <c r="AQ255" s="61">
        <f t="shared" si="239"/>
        <v>1950323400</v>
      </c>
      <c r="AR255" s="61">
        <f t="shared" si="240"/>
        <v>32505390</v>
      </c>
      <c r="AS255" s="125">
        <f t="shared" si="241"/>
        <v>40696031.25</v>
      </c>
      <c r="AT255" s="126">
        <f t="shared" si="242"/>
        <v>23006830</v>
      </c>
      <c r="AU255" s="5">
        <f t="shared" si="243"/>
        <v>32505390</v>
      </c>
      <c r="AV255" s="5">
        <f t="shared" si="244"/>
        <v>51109100</v>
      </c>
      <c r="AX255" s="1"/>
      <c r="AY255" s="1"/>
      <c r="BT255" s="56">
        <f t="shared" si="245"/>
        <v>-261578.01820000261</v>
      </c>
      <c r="CT255" s="61">
        <f t="shared" si="246"/>
        <v>2070614700</v>
      </c>
      <c r="CU255" s="45">
        <f t="shared" si="247"/>
        <v>23006830</v>
      </c>
      <c r="CX255" s="56">
        <f t="shared" si="248"/>
        <v>1839927600</v>
      </c>
      <c r="CY255" s="45">
        <f t="shared" si="249"/>
        <v>30665460</v>
      </c>
      <c r="CZ255" s="51">
        <f t="shared" si="250"/>
        <v>51109100</v>
      </c>
    </row>
    <row r="256" spans="1:104" x14ac:dyDescent="0.2">
      <c r="A256" s="3">
        <f t="shared" si="251"/>
        <v>217</v>
      </c>
      <c r="B256" s="111">
        <v>1</v>
      </c>
      <c r="C256" s="112" t="s">
        <v>190</v>
      </c>
      <c r="D256" s="113" t="s">
        <v>23</v>
      </c>
      <c r="E256" s="114"/>
      <c r="F256" s="42" t="s">
        <v>38</v>
      </c>
      <c r="G256" s="115">
        <f t="shared" si="219"/>
        <v>113</v>
      </c>
      <c r="H256" s="115">
        <f t="shared" si="220"/>
        <v>101</v>
      </c>
      <c r="I256" s="116">
        <f t="shared" si="221"/>
        <v>26966806</v>
      </c>
      <c r="J256" s="116">
        <f t="shared" si="222"/>
        <v>6</v>
      </c>
      <c r="K256" s="117">
        <f t="shared" si="223"/>
        <v>0.95</v>
      </c>
      <c r="L256" s="118">
        <f t="shared" si="254"/>
        <v>1.0149999999999999</v>
      </c>
      <c r="M256" s="119">
        <f t="shared" si="224"/>
        <v>21729059.800097499</v>
      </c>
      <c r="N256" s="119">
        <f t="shared" si="225"/>
        <v>24492122.181431383</v>
      </c>
      <c r="O256" s="119">
        <f t="shared" si="226"/>
        <v>26002742.685499996</v>
      </c>
      <c r="P256" s="119">
        <f t="shared" si="227"/>
        <v>27606534.956817206</v>
      </c>
      <c r="Q256" s="120">
        <f t="shared" si="228"/>
        <v>26002742.685499996</v>
      </c>
      <c r="R256" s="119">
        <f t="shared" si="228"/>
        <v>27606534.956817206</v>
      </c>
      <c r="S256" s="119">
        <f t="shared" si="229"/>
        <v>29309245.626114458</v>
      </c>
      <c r="T256" s="119"/>
      <c r="U256" s="119">
        <f t="shared" si="230"/>
        <v>2194635039.8098474</v>
      </c>
      <c r="V256" s="119">
        <f t="shared" si="231"/>
        <v>2473704340.3245697</v>
      </c>
      <c r="W256" s="119">
        <f t="shared" si="232"/>
        <v>2626277011.2354994</v>
      </c>
      <c r="X256" s="120">
        <f t="shared" si="233"/>
        <v>2788260030.6385379</v>
      </c>
      <c r="Y256" s="120">
        <f t="shared" si="234"/>
        <v>2626277011.2354994</v>
      </c>
      <c r="Z256" s="119">
        <f t="shared" si="235"/>
        <v>2788260030.6385379</v>
      </c>
      <c r="AA256" s="119">
        <f t="shared" si="236"/>
        <v>2960233808.2375603</v>
      </c>
      <c r="AB256" s="119"/>
      <c r="AC256" s="34" t="str">
        <f t="shared" si="237"/>
        <v>BERTAHAP</v>
      </c>
      <c r="AD256" s="121">
        <f t="shared" si="238"/>
        <v>0</v>
      </c>
      <c r="AE256" s="122">
        <v>2</v>
      </c>
      <c r="AF256" s="123"/>
      <c r="AG256" s="119" t="e">
        <f>IF(AF256&gt;#REF!,"LB","KR")</f>
        <v>#REF!</v>
      </c>
      <c r="AH256" s="123">
        <f t="shared" si="255"/>
        <v>2414099000</v>
      </c>
      <c r="AI256" s="123">
        <f t="shared" si="255"/>
        <v>2721075000</v>
      </c>
      <c r="AJ256" s="123">
        <f t="shared" si="255"/>
        <v>2888905000</v>
      </c>
      <c r="AK256" s="124">
        <f t="shared" si="255"/>
        <v>3067087000</v>
      </c>
      <c r="AL256" s="124">
        <f t="shared" si="255"/>
        <v>2888905000</v>
      </c>
      <c r="AM256" s="123">
        <f t="shared" si="255"/>
        <v>3067087000</v>
      </c>
      <c r="AN256" s="123">
        <f t="shared" si="255"/>
        <v>3256258000</v>
      </c>
      <c r="AO256" s="54">
        <f t="shared" si="252"/>
        <v>3062240000</v>
      </c>
      <c r="AP256" s="44">
        <f t="shared" si="252"/>
        <v>3251113000</v>
      </c>
      <c r="AQ256" s="61">
        <f t="shared" si="239"/>
        <v>2756016000</v>
      </c>
      <c r="AR256" s="61">
        <f t="shared" si="240"/>
        <v>45933600</v>
      </c>
      <c r="AS256" s="125">
        <f t="shared" si="241"/>
        <v>57507881.25</v>
      </c>
      <c r="AT256" s="126">
        <f t="shared" si="242"/>
        <v>32511130</v>
      </c>
      <c r="AU256" s="5">
        <f t="shared" si="243"/>
        <v>45933600</v>
      </c>
      <c r="AV256" s="5">
        <f t="shared" si="244"/>
        <v>72222625</v>
      </c>
      <c r="AX256" s="1"/>
      <c r="AY256" s="1"/>
      <c r="BT256" s="56">
        <f t="shared" si="245"/>
        <v>-809004.18000000343</v>
      </c>
      <c r="CT256" s="61">
        <f t="shared" si="246"/>
        <v>2926001700</v>
      </c>
      <c r="CU256" s="45">
        <f t="shared" si="247"/>
        <v>32511130</v>
      </c>
      <c r="CX256" s="56">
        <f t="shared" si="248"/>
        <v>2600014500</v>
      </c>
      <c r="CY256" s="45">
        <f t="shared" si="249"/>
        <v>43333575</v>
      </c>
      <c r="CZ256" s="51">
        <f t="shared" si="250"/>
        <v>72222625</v>
      </c>
    </row>
    <row r="257" spans="1:104" x14ac:dyDescent="0.2">
      <c r="A257" s="3">
        <f t="shared" si="251"/>
        <v>218</v>
      </c>
      <c r="B257" s="111">
        <v>2</v>
      </c>
      <c r="C257" s="112" t="s">
        <v>190</v>
      </c>
      <c r="D257" s="113" t="s">
        <v>34</v>
      </c>
      <c r="E257" s="114"/>
      <c r="F257" s="42" t="s">
        <v>41</v>
      </c>
      <c r="G257" s="115">
        <f t="shared" si="219"/>
        <v>78</v>
      </c>
      <c r="H257" s="115">
        <f t="shared" si="220"/>
        <v>66</v>
      </c>
      <c r="I257" s="116">
        <f t="shared" si="221"/>
        <v>26966806</v>
      </c>
      <c r="J257" s="116">
        <f t="shared" si="222"/>
        <v>2</v>
      </c>
      <c r="K257" s="117">
        <f t="shared" si="223"/>
        <v>0.93</v>
      </c>
      <c r="L257" s="118">
        <f t="shared" si="254"/>
        <v>1.0149999999999999</v>
      </c>
      <c r="M257" s="119">
        <f t="shared" si="224"/>
        <v>21271605.909569133</v>
      </c>
      <c r="N257" s="119">
        <f t="shared" si="225"/>
        <v>23976498.556559145</v>
      </c>
      <c r="O257" s="119">
        <f t="shared" si="226"/>
        <v>25455316.523699999</v>
      </c>
      <c r="P257" s="119">
        <f t="shared" si="227"/>
        <v>27025344.747200005</v>
      </c>
      <c r="Q257" s="120">
        <f t="shared" si="228"/>
        <v>25455316.523699999</v>
      </c>
      <c r="R257" s="119">
        <f t="shared" si="228"/>
        <v>27025344.747200005</v>
      </c>
      <c r="S257" s="119">
        <f t="shared" si="229"/>
        <v>28692208.876091</v>
      </c>
      <c r="T257" s="119"/>
      <c r="U257" s="119">
        <f t="shared" si="230"/>
        <v>1403925990.0315628</v>
      </c>
      <c r="V257" s="119">
        <f t="shared" si="231"/>
        <v>1582448904.7329035</v>
      </c>
      <c r="W257" s="119">
        <f t="shared" si="232"/>
        <v>1680050890.5641999</v>
      </c>
      <c r="X257" s="120">
        <f t="shared" si="233"/>
        <v>1783672753.3152003</v>
      </c>
      <c r="Y257" s="120">
        <f t="shared" si="234"/>
        <v>1680050890.5641999</v>
      </c>
      <c r="Z257" s="119">
        <f t="shared" si="235"/>
        <v>1783672753.3152003</v>
      </c>
      <c r="AA257" s="119">
        <f t="shared" si="236"/>
        <v>1893685785.822006</v>
      </c>
      <c r="AB257" s="119"/>
      <c r="AC257" s="34" t="str">
        <f t="shared" si="237"/>
        <v>BERTAHAP</v>
      </c>
      <c r="AD257" s="121">
        <f t="shared" si="238"/>
        <v>0</v>
      </c>
      <c r="AE257" s="122">
        <v>2</v>
      </c>
      <c r="AF257" s="123"/>
      <c r="AG257" s="119" t="e">
        <f>IF(AF257&gt;#REF!,"LB","KR")</f>
        <v>#REF!</v>
      </c>
      <c r="AH257" s="123">
        <f t="shared" si="255"/>
        <v>1544319000</v>
      </c>
      <c r="AI257" s="123">
        <f t="shared" si="255"/>
        <v>1740694000</v>
      </c>
      <c r="AJ257" s="123">
        <f t="shared" si="255"/>
        <v>1848056000</v>
      </c>
      <c r="AK257" s="124">
        <f t="shared" si="255"/>
        <v>1962041000</v>
      </c>
      <c r="AL257" s="124">
        <f t="shared" si="255"/>
        <v>1848056000</v>
      </c>
      <c r="AM257" s="123">
        <f t="shared" si="255"/>
        <v>1962041000</v>
      </c>
      <c r="AN257" s="123">
        <f t="shared" si="255"/>
        <v>2083055000</v>
      </c>
      <c r="AO257" s="54">
        <f t="shared" si="252"/>
        <v>1958940000</v>
      </c>
      <c r="AP257" s="44">
        <f t="shared" si="252"/>
        <v>2079764000</v>
      </c>
      <c r="AQ257" s="61">
        <f t="shared" si="239"/>
        <v>1763046000</v>
      </c>
      <c r="AR257" s="61">
        <f t="shared" si="240"/>
        <v>29384100</v>
      </c>
      <c r="AS257" s="125">
        <f t="shared" si="241"/>
        <v>36788268.75</v>
      </c>
      <c r="AT257" s="126">
        <f t="shared" si="242"/>
        <v>20797640</v>
      </c>
      <c r="AU257" s="5">
        <f t="shared" si="243"/>
        <v>29384100</v>
      </c>
      <c r="AV257" s="5">
        <f t="shared" si="244"/>
        <v>46201400</v>
      </c>
      <c r="AX257" s="1"/>
      <c r="AY257" s="1"/>
      <c r="BT257" s="56">
        <f t="shared" si="245"/>
        <v>-1356430.3418000005</v>
      </c>
      <c r="CT257" s="61">
        <f t="shared" si="246"/>
        <v>1871787600</v>
      </c>
      <c r="CU257" s="45">
        <f t="shared" si="247"/>
        <v>20797640</v>
      </c>
      <c r="CX257" s="56">
        <f t="shared" si="248"/>
        <v>1663250400</v>
      </c>
      <c r="CY257" s="45">
        <f t="shared" si="249"/>
        <v>27720840</v>
      </c>
      <c r="CZ257" s="51">
        <f t="shared" si="250"/>
        <v>46201400</v>
      </c>
    </row>
    <row r="258" spans="1:104" x14ac:dyDescent="0.2">
      <c r="A258" s="3">
        <f t="shared" si="251"/>
        <v>219</v>
      </c>
      <c r="B258" s="111">
        <v>3</v>
      </c>
      <c r="C258" s="112" t="s">
        <v>190</v>
      </c>
      <c r="D258" s="113" t="s">
        <v>40</v>
      </c>
      <c r="E258" s="114"/>
      <c r="F258" s="42" t="s">
        <v>44</v>
      </c>
      <c r="G258" s="115">
        <f t="shared" si="219"/>
        <v>60</v>
      </c>
      <c r="H258" s="115">
        <f t="shared" si="220"/>
        <v>52</v>
      </c>
      <c r="I258" s="116">
        <f t="shared" si="221"/>
        <v>26966806</v>
      </c>
      <c r="J258" s="116">
        <f t="shared" si="222"/>
        <v>2</v>
      </c>
      <c r="K258" s="117">
        <f t="shared" si="223"/>
        <v>0.93</v>
      </c>
      <c r="L258" s="118">
        <f t="shared" si="254"/>
        <v>1.0149999999999999</v>
      </c>
      <c r="M258" s="119">
        <f t="shared" si="224"/>
        <v>21271605.909569133</v>
      </c>
      <c r="N258" s="119">
        <f t="shared" si="225"/>
        <v>23976498.556559145</v>
      </c>
      <c r="O258" s="119">
        <f t="shared" si="226"/>
        <v>25455316.523699999</v>
      </c>
      <c r="P258" s="119">
        <f t="shared" si="227"/>
        <v>27025344.747200005</v>
      </c>
      <c r="Q258" s="120">
        <f t="shared" si="228"/>
        <v>25455316.523699999</v>
      </c>
      <c r="R258" s="119">
        <f t="shared" si="228"/>
        <v>27025344.747200005</v>
      </c>
      <c r="S258" s="119">
        <f t="shared" si="229"/>
        <v>28692208.876091</v>
      </c>
      <c r="T258" s="119"/>
      <c r="U258" s="119">
        <f t="shared" si="230"/>
        <v>1106123507.297595</v>
      </c>
      <c r="V258" s="119">
        <f t="shared" si="231"/>
        <v>1246777924.9410756</v>
      </c>
      <c r="W258" s="119">
        <f t="shared" si="232"/>
        <v>1323676459.2323999</v>
      </c>
      <c r="X258" s="120">
        <f t="shared" si="233"/>
        <v>1405317926.8544002</v>
      </c>
      <c r="Y258" s="120">
        <f t="shared" si="234"/>
        <v>1323676459.2323999</v>
      </c>
      <c r="Z258" s="119">
        <f t="shared" si="235"/>
        <v>1405317926.8544002</v>
      </c>
      <c r="AA258" s="119">
        <f t="shared" si="236"/>
        <v>1491994861.5567319</v>
      </c>
      <c r="AB258" s="119"/>
      <c r="AC258" s="34" t="str">
        <f t="shared" si="237"/>
        <v>BERTAHAP</v>
      </c>
      <c r="AD258" s="121">
        <f t="shared" si="238"/>
        <v>0</v>
      </c>
      <c r="AE258" s="122">
        <v>2</v>
      </c>
      <c r="AF258" s="123"/>
      <c r="AG258" s="119" t="e">
        <f>IF(AF258&gt;#REF!,"LB","KR")</f>
        <v>#REF!</v>
      </c>
      <c r="AH258" s="123">
        <f t="shared" si="255"/>
        <v>1216736000</v>
      </c>
      <c r="AI258" s="123">
        <f t="shared" si="255"/>
        <v>1371456000</v>
      </c>
      <c r="AJ258" s="123">
        <f t="shared" si="255"/>
        <v>1456045000</v>
      </c>
      <c r="AK258" s="124">
        <f t="shared" si="255"/>
        <v>1545850000</v>
      </c>
      <c r="AL258" s="124">
        <f t="shared" si="255"/>
        <v>1456045000</v>
      </c>
      <c r="AM258" s="123">
        <f t="shared" si="255"/>
        <v>1545850000</v>
      </c>
      <c r="AN258" s="123">
        <f t="shared" si="255"/>
        <v>1641195000</v>
      </c>
      <c r="AO258" s="54">
        <f t="shared" si="252"/>
        <v>1543408000</v>
      </c>
      <c r="AP258" s="44">
        <f t="shared" si="252"/>
        <v>1638601000</v>
      </c>
      <c r="AQ258" s="61">
        <f t="shared" si="239"/>
        <v>1389067200</v>
      </c>
      <c r="AR258" s="61">
        <f t="shared" si="240"/>
        <v>23151120</v>
      </c>
      <c r="AS258" s="125">
        <f t="shared" si="241"/>
        <v>28984687.5</v>
      </c>
      <c r="AT258" s="126">
        <f t="shared" si="242"/>
        <v>16386010</v>
      </c>
      <c r="AU258" s="5">
        <f t="shared" si="243"/>
        <v>23151120</v>
      </c>
      <c r="AV258" s="5">
        <f t="shared" si="244"/>
        <v>36401125</v>
      </c>
      <c r="AX258" s="1"/>
      <c r="AY258" s="1"/>
      <c r="BT258" s="56">
        <f t="shared" si="245"/>
        <v>-1356430.3418000005</v>
      </c>
      <c r="CT258" s="61">
        <f t="shared" si="246"/>
        <v>1474740900</v>
      </c>
      <c r="CU258" s="45">
        <f t="shared" si="247"/>
        <v>16386010</v>
      </c>
      <c r="CX258" s="56">
        <f t="shared" si="248"/>
        <v>1310440500</v>
      </c>
      <c r="CY258" s="45">
        <f t="shared" si="249"/>
        <v>21840675</v>
      </c>
      <c r="CZ258" s="51">
        <f t="shared" si="250"/>
        <v>36401125</v>
      </c>
    </row>
    <row r="259" spans="1:104" x14ac:dyDescent="0.2">
      <c r="A259" s="3">
        <f t="shared" si="251"/>
        <v>220</v>
      </c>
      <c r="B259" s="111">
        <v>4</v>
      </c>
      <c r="C259" s="112" t="s">
        <v>190</v>
      </c>
      <c r="D259" s="113">
        <v>10</v>
      </c>
      <c r="E259" s="114"/>
      <c r="F259" s="42" t="s">
        <v>47</v>
      </c>
      <c r="G259" s="115">
        <f t="shared" si="219"/>
        <v>74</v>
      </c>
      <c r="H259" s="115">
        <f t="shared" si="220"/>
        <v>63</v>
      </c>
      <c r="I259" s="116">
        <f t="shared" si="221"/>
        <v>26966806</v>
      </c>
      <c r="J259" s="116">
        <f t="shared" si="222"/>
        <v>2</v>
      </c>
      <c r="K259" s="117">
        <f t="shared" si="223"/>
        <v>0.93</v>
      </c>
      <c r="L259" s="118">
        <f t="shared" si="254"/>
        <v>1.0149999999999999</v>
      </c>
      <c r="M259" s="119">
        <f t="shared" si="224"/>
        <v>21271605.909569133</v>
      </c>
      <c r="N259" s="119">
        <f t="shared" si="225"/>
        <v>23976498.556559145</v>
      </c>
      <c r="O259" s="119">
        <f t="shared" si="226"/>
        <v>25455316.523699999</v>
      </c>
      <c r="P259" s="119">
        <f t="shared" si="227"/>
        <v>27025344.747200005</v>
      </c>
      <c r="Q259" s="120">
        <f t="shared" si="228"/>
        <v>25455316.523699999</v>
      </c>
      <c r="R259" s="119">
        <f t="shared" si="228"/>
        <v>27025344.747200005</v>
      </c>
      <c r="S259" s="119">
        <f t="shared" si="229"/>
        <v>28692208.876091</v>
      </c>
      <c r="T259" s="119"/>
      <c r="U259" s="119">
        <f t="shared" si="230"/>
        <v>1340111172.3028555</v>
      </c>
      <c r="V259" s="119">
        <f t="shared" si="231"/>
        <v>1510519409.0632262</v>
      </c>
      <c r="W259" s="119">
        <f t="shared" si="232"/>
        <v>1603684940.9930999</v>
      </c>
      <c r="X259" s="120">
        <f t="shared" si="233"/>
        <v>1702596719.0736003</v>
      </c>
      <c r="Y259" s="120">
        <f t="shared" si="234"/>
        <v>1603684940.9930999</v>
      </c>
      <c r="Z259" s="119">
        <f t="shared" si="235"/>
        <v>1702596719.0736003</v>
      </c>
      <c r="AA259" s="119">
        <f t="shared" si="236"/>
        <v>1807609159.193733</v>
      </c>
      <c r="AB259" s="119"/>
      <c r="AC259" s="34" t="str">
        <f t="shared" si="237"/>
        <v>BERTAHAP</v>
      </c>
      <c r="AD259" s="121">
        <f t="shared" si="238"/>
        <v>0</v>
      </c>
      <c r="AE259" s="122">
        <v>2</v>
      </c>
      <c r="AF259" s="123"/>
      <c r="AG259" s="119" t="e">
        <f>IF(AF259&gt;#REF!,"LB","KR")</f>
        <v>#REF!</v>
      </c>
      <c r="AH259" s="123">
        <f t="shared" si="255"/>
        <v>1474123000</v>
      </c>
      <c r="AI259" s="123">
        <f t="shared" si="255"/>
        <v>1661572000</v>
      </c>
      <c r="AJ259" s="123">
        <f t="shared" si="255"/>
        <v>1764054000</v>
      </c>
      <c r="AK259" s="124">
        <f t="shared" si="255"/>
        <v>1872857000</v>
      </c>
      <c r="AL259" s="124">
        <f t="shared" si="255"/>
        <v>1764054000</v>
      </c>
      <c r="AM259" s="123">
        <f t="shared" si="255"/>
        <v>1872857000</v>
      </c>
      <c r="AN259" s="123">
        <f t="shared" si="255"/>
        <v>1988371000</v>
      </c>
      <c r="AO259" s="54">
        <f t="shared" si="252"/>
        <v>1869898000</v>
      </c>
      <c r="AP259" s="44">
        <f t="shared" si="252"/>
        <v>1985229000</v>
      </c>
      <c r="AQ259" s="61">
        <f t="shared" si="239"/>
        <v>1682908200</v>
      </c>
      <c r="AR259" s="61">
        <f t="shared" si="240"/>
        <v>28048470</v>
      </c>
      <c r="AS259" s="125">
        <f t="shared" si="241"/>
        <v>35116068.75</v>
      </c>
      <c r="AT259" s="126">
        <f t="shared" si="242"/>
        <v>19852290</v>
      </c>
      <c r="AU259" s="5">
        <f t="shared" si="243"/>
        <v>28048470</v>
      </c>
      <c r="AV259" s="5">
        <f t="shared" si="244"/>
        <v>44101350</v>
      </c>
      <c r="AX259" s="1"/>
      <c r="AY259" s="1"/>
      <c r="BT259" s="56">
        <f t="shared" si="245"/>
        <v>-1356430.3418000005</v>
      </c>
      <c r="CT259" s="61">
        <f t="shared" si="246"/>
        <v>1786706100</v>
      </c>
      <c r="CU259" s="45">
        <f t="shared" si="247"/>
        <v>19852290</v>
      </c>
      <c r="CX259" s="56">
        <f t="shared" si="248"/>
        <v>1587648600</v>
      </c>
      <c r="CY259" s="45">
        <f t="shared" si="249"/>
        <v>26460810</v>
      </c>
      <c r="CZ259" s="51">
        <f t="shared" si="250"/>
        <v>44101350</v>
      </c>
    </row>
    <row r="260" spans="1:104" x14ac:dyDescent="0.2">
      <c r="A260" s="3">
        <f t="shared" si="251"/>
        <v>221</v>
      </c>
      <c r="B260" s="111">
        <v>5</v>
      </c>
      <c r="C260" s="112" t="s">
        <v>190</v>
      </c>
      <c r="D260" s="140">
        <v>12</v>
      </c>
      <c r="E260" s="114"/>
      <c r="F260" s="42" t="s">
        <v>49</v>
      </c>
      <c r="G260" s="115">
        <f t="shared" si="219"/>
        <v>67</v>
      </c>
      <c r="H260" s="115">
        <f t="shared" si="220"/>
        <v>57</v>
      </c>
      <c r="I260" s="116">
        <f t="shared" si="221"/>
        <v>26966806</v>
      </c>
      <c r="J260" s="116">
        <f t="shared" si="222"/>
        <v>2</v>
      </c>
      <c r="K260" s="117">
        <f t="shared" si="223"/>
        <v>0.93</v>
      </c>
      <c r="L260" s="118">
        <f t="shared" si="254"/>
        <v>1.0149999999999999</v>
      </c>
      <c r="M260" s="119">
        <f t="shared" si="224"/>
        <v>21271605.909569133</v>
      </c>
      <c r="N260" s="119">
        <f t="shared" si="225"/>
        <v>23976498.556559145</v>
      </c>
      <c r="O260" s="119">
        <f t="shared" si="226"/>
        <v>25455316.523699999</v>
      </c>
      <c r="P260" s="119">
        <f t="shared" si="227"/>
        <v>27025344.747200005</v>
      </c>
      <c r="Q260" s="120">
        <f t="shared" si="228"/>
        <v>25455316.523699999</v>
      </c>
      <c r="R260" s="119">
        <f t="shared" si="228"/>
        <v>27025344.747200005</v>
      </c>
      <c r="S260" s="119">
        <f t="shared" si="229"/>
        <v>28692208.876091</v>
      </c>
      <c r="T260" s="119"/>
      <c r="U260" s="119">
        <f t="shared" si="230"/>
        <v>1212481536.8454406</v>
      </c>
      <c r="V260" s="119">
        <f t="shared" si="231"/>
        <v>1366660417.7238712</v>
      </c>
      <c r="W260" s="119">
        <f t="shared" si="232"/>
        <v>1450953041.8508999</v>
      </c>
      <c r="X260" s="120">
        <f t="shared" si="233"/>
        <v>1540444650.5904002</v>
      </c>
      <c r="Y260" s="120">
        <f t="shared" si="234"/>
        <v>1450953041.8508999</v>
      </c>
      <c r="Z260" s="119">
        <f t="shared" si="235"/>
        <v>1540444650.5904002</v>
      </c>
      <c r="AA260" s="119">
        <f t="shared" si="236"/>
        <v>1635455905.937187</v>
      </c>
      <c r="AB260" s="119"/>
      <c r="AC260" s="34" t="str">
        <f t="shared" si="237"/>
        <v>BERTAHAP</v>
      </c>
      <c r="AD260" s="121">
        <f t="shared" si="238"/>
        <v>0</v>
      </c>
      <c r="AE260" s="122">
        <v>2</v>
      </c>
      <c r="AF260" s="123"/>
      <c r="AG260" s="119" t="e">
        <f>IF(AF260&gt;#REF!,"LB","KR")</f>
        <v>#REF!</v>
      </c>
      <c r="AH260" s="123">
        <f t="shared" si="255"/>
        <v>1333730000</v>
      </c>
      <c r="AI260" s="123">
        <f t="shared" si="255"/>
        <v>1503327000</v>
      </c>
      <c r="AJ260" s="123">
        <f t="shared" si="255"/>
        <v>1596049000</v>
      </c>
      <c r="AK260" s="124">
        <f t="shared" si="255"/>
        <v>1694490000</v>
      </c>
      <c r="AL260" s="124">
        <f t="shared" si="255"/>
        <v>1596049000</v>
      </c>
      <c r="AM260" s="123">
        <f t="shared" si="255"/>
        <v>1694490000</v>
      </c>
      <c r="AN260" s="123">
        <f t="shared" si="255"/>
        <v>1799002000</v>
      </c>
      <c r="AO260" s="54">
        <f t="shared" si="252"/>
        <v>1691812000</v>
      </c>
      <c r="AP260" s="44">
        <f t="shared" si="252"/>
        <v>1796160000</v>
      </c>
      <c r="AQ260" s="61">
        <f t="shared" si="239"/>
        <v>1522630800</v>
      </c>
      <c r="AR260" s="61">
        <f t="shared" si="240"/>
        <v>25377180</v>
      </c>
      <c r="AS260" s="125">
        <f t="shared" si="241"/>
        <v>31771687.5</v>
      </c>
      <c r="AT260" s="126">
        <f t="shared" si="242"/>
        <v>17961600</v>
      </c>
      <c r="AU260" s="5">
        <f t="shared" si="243"/>
        <v>25377180</v>
      </c>
      <c r="AV260" s="5">
        <f t="shared" si="244"/>
        <v>39901225</v>
      </c>
      <c r="AX260" s="1"/>
      <c r="AY260" s="1"/>
      <c r="BT260" s="56">
        <f t="shared" si="245"/>
        <v>-1356430.3418000005</v>
      </c>
      <c r="CT260" s="61">
        <f t="shared" si="246"/>
        <v>1616544000</v>
      </c>
      <c r="CU260" s="45">
        <f t="shared" si="247"/>
        <v>17961600</v>
      </c>
      <c r="CX260" s="56">
        <f t="shared" si="248"/>
        <v>1436444100</v>
      </c>
      <c r="CY260" s="45">
        <f t="shared" si="249"/>
        <v>23940735</v>
      </c>
      <c r="CZ260" s="51">
        <f t="shared" si="250"/>
        <v>39901225</v>
      </c>
    </row>
    <row r="261" spans="1:104" x14ac:dyDescent="0.2">
      <c r="A261" s="3">
        <f t="shared" si="251"/>
        <v>222</v>
      </c>
      <c r="B261" s="111">
        <v>6</v>
      </c>
      <c r="C261" s="112" t="s">
        <v>190</v>
      </c>
      <c r="D261" s="113">
        <v>16</v>
      </c>
      <c r="E261" s="114"/>
      <c r="F261" s="42" t="s">
        <v>51</v>
      </c>
      <c r="G261" s="115">
        <f t="shared" si="219"/>
        <v>71</v>
      </c>
      <c r="H261" s="115">
        <f t="shared" si="220"/>
        <v>63</v>
      </c>
      <c r="I261" s="116">
        <f t="shared" si="221"/>
        <v>26966806</v>
      </c>
      <c r="J261" s="116">
        <f t="shared" si="222"/>
        <v>2</v>
      </c>
      <c r="K261" s="117">
        <f t="shared" si="223"/>
        <v>0.93</v>
      </c>
      <c r="L261" s="118">
        <f t="shared" si="254"/>
        <v>1.0149999999999999</v>
      </c>
      <c r="M261" s="119">
        <f t="shared" si="224"/>
        <v>21271605.909569133</v>
      </c>
      <c r="N261" s="119">
        <f t="shared" si="225"/>
        <v>23976498.556559145</v>
      </c>
      <c r="O261" s="119">
        <f t="shared" si="226"/>
        <v>25455316.523699999</v>
      </c>
      <c r="P261" s="119">
        <f t="shared" si="227"/>
        <v>27025344.747200005</v>
      </c>
      <c r="Q261" s="120">
        <f t="shared" si="228"/>
        <v>25455316.523699999</v>
      </c>
      <c r="R261" s="119">
        <f t="shared" si="228"/>
        <v>27025344.747200005</v>
      </c>
      <c r="S261" s="119">
        <f t="shared" si="229"/>
        <v>28692208.876091</v>
      </c>
      <c r="T261" s="119"/>
      <c r="U261" s="119">
        <f t="shared" si="230"/>
        <v>1340111172.3028555</v>
      </c>
      <c r="V261" s="119">
        <f t="shared" si="231"/>
        <v>1510519409.0632262</v>
      </c>
      <c r="W261" s="119">
        <f t="shared" si="232"/>
        <v>1603684940.9930999</v>
      </c>
      <c r="X261" s="120">
        <f t="shared" si="233"/>
        <v>1702596719.0736003</v>
      </c>
      <c r="Y261" s="120">
        <f t="shared" si="234"/>
        <v>1603684940.9930999</v>
      </c>
      <c r="Z261" s="119">
        <f t="shared" si="235"/>
        <v>1702596719.0736003</v>
      </c>
      <c r="AA261" s="119">
        <f t="shared" si="236"/>
        <v>1807609159.193733</v>
      </c>
      <c r="AB261" s="119"/>
      <c r="AC261" s="34" t="str">
        <f t="shared" si="237"/>
        <v>BERTAHAP</v>
      </c>
      <c r="AD261" s="121">
        <f t="shared" si="238"/>
        <v>0</v>
      </c>
      <c r="AE261" s="122">
        <v>2</v>
      </c>
      <c r="AF261" s="123"/>
      <c r="AG261" s="119" t="e">
        <f>IF(AF261&gt;#REF!,"LB","KR")</f>
        <v>#REF!</v>
      </c>
      <c r="AH261" s="123">
        <f t="shared" si="255"/>
        <v>1474123000</v>
      </c>
      <c r="AI261" s="123">
        <f t="shared" si="255"/>
        <v>1661572000</v>
      </c>
      <c r="AJ261" s="123">
        <f t="shared" si="255"/>
        <v>1764054000</v>
      </c>
      <c r="AK261" s="124">
        <f t="shared" si="255"/>
        <v>1872857000</v>
      </c>
      <c r="AL261" s="124">
        <f t="shared" si="255"/>
        <v>1764054000</v>
      </c>
      <c r="AM261" s="123">
        <f t="shared" si="255"/>
        <v>1872857000</v>
      </c>
      <c r="AN261" s="123">
        <f t="shared" si="255"/>
        <v>1988371000</v>
      </c>
      <c r="AO261" s="54">
        <f t="shared" si="252"/>
        <v>1869898000</v>
      </c>
      <c r="AP261" s="44">
        <f t="shared" si="252"/>
        <v>1985229000</v>
      </c>
      <c r="AQ261" s="61">
        <f t="shared" si="239"/>
        <v>1682908200</v>
      </c>
      <c r="AR261" s="61">
        <f t="shared" si="240"/>
        <v>28048470</v>
      </c>
      <c r="AS261" s="125">
        <f t="shared" si="241"/>
        <v>35116068.75</v>
      </c>
      <c r="AT261" s="126">
        <f t="shared" si="242"/>
        <v>19852290</v>
      </c>
      <c r="AU261" s="5">
        <f t="shared" si="243"/>
        <v>28048470</v>
      </c>
      <c r="AV261" s="5">
        <f t="shared" si="244"/>
        <v>44101350</v>
      </c>
      <c r="AX261" s="1"/>
      <c r="AY261" s="1"/>
      <c r="BT261" s="56">
        <f t="shared" si="245"/>
        <v>-1356430.3418000005</v>
      </c>
      <c r="CT261" s="61">
        <f t="shared" si="246"/>
        <v>1786706100</v>
      </c>
      <c r="CU261" s="45">
        <f t="shared" si="247"/>
        <v>19852290</v>
      </c>
      <c r="CX261" s="56">
        <f t="shared" si="248"/>
        <v>1587648600</v>
      </c>
      <c r="CY261" s="45">
        <f t="shared" si="249"/>
        <v>26460810</v>
      </c>
      <c r="CZ261" s="51">
        <f t="shared" si="250"/>
        <v>44101350</v>
      </c>
    </row>
    <row r="262" spans="1:104" x14ac:dyDescent="0.2">
      <c r="A262" s="3">
        <f t="shared" si="251"/>
        <v>223</v>
      </c>
      <c r="B262" s="111">
        <v>7</v>
      </c>
      <c r="C262" s="112" t="s">
        <v>190</v>
      </c>
      <c r="D262" s="140">
        <v>18</v>
      </c>
      <c r="E262" s="114"/>
      <c r="F262" s="42" t="s">
        <v>53</v>
      </c>
      <c r="G262" s="115">
        <f t="shared" si="219"/>
        <v>97</v>
      </c>
      <c r="H262" s="115">
        <f t="shared" si="220"/>
        <v>85</v>
      </c>
      <c r="I262" s="116">
        <f t="shared" si="221"/>
        <v>26966806</v>
      </c>
      <c r="J262" s="116">
        <f t="shared" si="222"/>
        <v>2</v>
      </c>
      <c r="K262" s="117">
        <f t="shared" si="223"/>
        <v>0.93</v>
      </c>
      <c r="L262" s="118">
        <f t="shared" si="254"/>
        <v>1.0149999999999999</v>
      </c>
      <c r="M262" s="119">
        <f t="shared" si="224"/>
        <v>21271605.909569133</v>
      </c>
      <c r="N262" s="119">
        <f t="shared" si="225"/>
        <v>23976498.556559145</v>
      </c>
      <c r="O262" s="119">
        <f t="shared" si="226"/>
        <v>25455316.523699999</v>
      </c>
      <c r="P262" s="119">
        <f t="shared" si="227"/>
        <v>27025344.747200005</v>
      </c>
      <c r="Q262" s="120">
        <f t="shared" si="228"/>
        <v>25455316.523699999</v>
      </c>
      <c r="R262" s="119">
        <f t="shared" si="228"/>
        <v>27025344.747200005</v>
      </c>
      <c r="S262" s="119">
        <f t="shared" si="229"/>
        <v>28692208.876091</v>
      </c>
      <c r="T262" s="119"/>
      <c r="U262" s="119">
        <f t="shared" si="230"/>
        <v>1808086502.3133764</v>
      </c>
      <c r="V262" s="119">
        <f t="shared" si="231"/>
        <v>2038002377.3075273</v>
      </c>
      <c r="W262" s="119">
        <f t="shared" si="232"/>
        <v>2163701904.5144997</v>
      </c>
      <c r="X262" s="120">
        <f t="shared" si="233"/>
        <v>2297154303.5120006</v>
      </c>
      <c r="Y262" s="120">
        <f t="shared" si="234"/>
        <v>2163701904.5144997</v>
      </c>
      <c r="Z262" s="119">
        <f t="shared" si="235"/>
        <v>2297154303.5120006</v>
      </c>
      <c r="AA262" s="119">
        <f t="shared" si="236"/>
        <v>2438837754.4677348</v>
      </c>
      <c r="AB262" s="119"/>
      <c r="AC262" s="34" t="str">
        <f t="shared" si="237"/>
        <v>BERTAHAP</v>
      </c>
      <c r="AD262" s="121">
        <f t="shared" si="238"/>
        <v>0</v>
      </c>
      <c r="AE262" s="122">
        <v>2</v>
      </c>
      <c r="AF262" s="123"/>
      <c r="AG262" s="119" t="e">
        <f>IF(AF262&gt;#REF!,"LB","KR")</f>
        <v>#REF!</v>
      </c>
      <c r="AH262" s="123">
        <f t="shared" si="255"/>
        <v>1988896000</v>
      </c>
      <c r="AI262" s="123">
        <f t="shared" si="255"/>
        <v>2241803000</v>
      </c>
      <c r="AJ262" s="123">
        <f t="shared" si="255"/>
        <v>2380073000</v>
      </c>
      <c r="AK262" s="124">
        <f t="shared" si="255"/>
        <v>2526870000</v>
      </c>
      <c r="AL262" s="124">
        <f t="shared" si="255"/>
        <v>2380073000</v>
      </c>
      <c r="AM262" s="123">
        <f t="shared" si="255"/>
        <v>2526870000</v>
      </c>
      <c r="AN262" s="123">
        <f t="shared" si="255"/>
        <v>2682722000</v>
      </c>
      <c r="AO262" s="54">
        <f t="shared" si="252"/>
        <v>2522878000</v>
      </c>
      <c r="AP262" s="44">
        <f t="shared" si="252"/>
        <v>2678483000</v>
      </c>
      <c r="AQ262" s="61">
        <f t="shared" si="239"/>
        <v>2270590200</v>
      </c>
      <c r="AR262" s="61">
        <f t="shared" si="240"/>
        <v>37843170</v>
      </c>
      <c r="AS262" s="125">
        <f t="shared" si="241"/>
        <v>47378812.5</v>
      </c>
      <c r="AT262" s="126">
        <f t="shared" si="242"/>
        <v>26784830</v>
      </c>
      <c r="AU262" s="5">
        <f t="shared" si="243"/>
        <v>37843170</v>
      </c>
      <c r="AV262" s="5">
        <f t="shared" si="244"/>
        <v>59501825</v>
      </c>
      <c r="AX262" s="1"/>
      <c r="AY262" s="1"/>
      <c r="BT262" s="56">
        <f t="shared" si="245"/>
        <v>-1356430.3418000005</v>
      </c>
      <c r="CT262" s="61">
        <f t="shared" si="246"/>
        <v>2410634700</v>
      </c>
      <c r="CU262" s="45">
        <f t="shared" si="247"/>
        <v>26784830</v>
      </c>
      <c r="CX262" s="56">
        <f t="shared" si="248"/>
        <v>2142065700</v>
      </c>
      <c r="CY262" s="45">
        <f t="shared" si="249"/>
        <v>35701095</v>
      </c>
      <c r="CZ262" s="51">
        <f t="shared" si="250"/>
        <v>59501825</v>
      </c>
    </row>
    <row r="263" spans="1:104" x14ac:dyDescent="0.2">
      <c r="A263" s="3">
        <f t="shared" si="251"/>
        <v>224</v>
      </c>
      <c r="B263" s="111">
        <v>8</v>
      </c>
      <c r="C263" s="112" t="s">
        <v>190</v>
      </c>
      <c r="D263" s="140">
        <v>20</v>
      </c>
      <c r="E263" s="114"/>
      <c r="F263" s="42" t="s">
        <v>69</v>
      </c>
      <c r="G263" s="115">
        <f t="shared" si="219"/>
        <v>60</v>
      </c>
      <c r="H263" s="115">
        <f t="shared" si="220"/>
        <v>51</v>
      </c>
      <c r="I263" s="116">
        <f t="shared" si="221"/>
        <v>26966806</v>
      </c>
      <c r="J263" s="116">
        <f t="shared" si="222"/>
        <v>2</v>
      </c>
      <c r="K263" s="117">
        <f t="shared" si="223"/>
        <v>0.93</v>
      </c>
      <c r="L263" s="118">
        <f t="shared" si="254"/>
        <v>1.0149999999999999</v>
      </c>
      <c r="M263" s="119">
        <f t="shared" si="224"/>
        <v>21271605.909569133</v>
      </c>
      <c r="N263" s="119">
        <f t="shared" si="225"/>
        <v>23976498.556559145</v>
      </c>
      <c r="O263" s="119">
        <f t="shared" si="226"/>
        <v>25455316.523699999</v>
      </c>
      <c r="P263" s="119">
        <f t="shared" si="227"/>
        <v>27025344.747200005</v>
      </c>
      <c r="Q263" s="120">
        <f t="shared" si="228"/>
        <v>25455316.523699999</v>
      </c>
      <c r="R263" s="119">
        <f t="shared" si="228"/>
        <v>27025344.747200005</v>
      </c>
      <c r="S263" s="119">
        <f t="shared" si="229"/>
        <v>28692208.876091</v>
      </c>
      <c r="T263" s="119"/>
      <c r="U263" s="119">
        <f t="shared" si="230"/>
        <v>1084851901.3880258</v>
      </c>
      <c r="V263" s="119">
        <f t="shared" si="231"/>
        <v>1222801426.3845165</v>
      </c>
      <c r="W263" s="119">
        <f t="shared" si="232"/>
        <v>1298221142.7086999</v>
      </c>
      <c r="X263" s="120">
        <f t="shared" si="233"/>
        <v>1378292582.1072001</v>
      </c>
      <c r="Y263" s="120">
        <f t="shared" si="234"/>
        <v>1298221142.7086999</v>
      </c>
      <c r="Z263" s="119">
        <f t="shared" si="235"/>
        <v>1378292582.1072001</v>
      </c>
      <c r="AA263" s="119">
        <f t="shared" si="236"/>
        <v>1463302652.6806409</v>
      </c>
      <c r="AB263" s="119"/>
      <c r="AC263" s="34" t="str">
        <f t="shared" si="237"/>
        <v>BERTAHAP</v>
      </c>
      <c r="AD263" s="121">
        <f t="shared" si="238"/>
        <v>0</v>
      </c>
      <c r="AE263" s="122">
        <v>2</v>
      </c>
      <c r="AF263" s="123"/>
      <c r="AG263" s="119" t="e">
        <f>IF(AF263&gt;#REF!,"LB","KR")</f>
        <v>#REF!</v>
      </c>
      <c r="AH263" s="123">
        <f t="shared" si="255"/>
        <v>1193338000</v>
      </c>
      <c r="AI263" s="123">
        <f t="shared" si="255"/>
        <v>1345082000</v>
      </c>
      <c r="AJ263" s="123">
        <f t="shared" si="255"/>
        <v>1428044000</v>
      </c>
      <c r="AK263" s="124">
        <f t="shared" si="255"/>
        <v>1516122000</v>
      </c>
      <c r="AL263" s="124">
        <f t="shared" si="255"/>
        <v>1428044000</v>
      </c>
      <c r="AM263" s="123">
        <f t="shared" si="255"/>
        <v>1516122000</v>
      </c>
      <c r="AN263" s="123">
        <f t="shared" si="255"/>
        <v>1609633000</v>
      </c>
      <c r="AO263" s="54">
        <f t="shared" si="252"/>
        <v>1513727000</v>
      </c>
      <c r="AP263" s="44">
        <f t="shared" si="252"/>
        <v>1607090000</v>
      </c>
      <c r="AQ263" s="61">
        <f t="shared" si="239"/>
        <v>1362354300</v>
      </c>
      <c r="AR263" s="61">
        <f t="shared" si="240"/>
        <v>22705905</v>
      </c>
      <c r="AS263" s="125">
        <f t="shared" si="241"/>
        <v>28427287.5</v>
      </c>
      <c r="AT263" s="126">
        <f t="shared" si="242"/>
        <v>16070900</v>
      </c>
      <c r="AU263" s="5">
        <f t="shared" si="243"/>
        <v>22705905</v>
      </c>
      <c r="AV263" s="5">
        <f t="shared" si="244"/>
        <v>35701100</v>
      </c>
      <c r="AX263" s="1"/>
      <c r="AY263" s="1"/>
      <c r="BT263" s="56">
        <f t="shared" si="245"/>
        <v>-1356430.3418000005</v>
      </c>
      <c r="CT263" s="61">
        <f t="shared" si="246"/>
        <v>1446381000</v>
      </c>
      <c r="CU263" s="45">
        <f t="shared" si="247"/>
        <v>16070900</v>
      </c>
      <c r="CX263" s="56">
        <f t="shared" si="248"/>
        <v>1285239600</v>
      </c>
      <c r="CY263" s="45">
        <f t="shared" si="249"/>
        <v>21420660</v>
      </c>
      <c r="CZ263" s="51">
        <f t="shared" si="250"/>
        <v>35701100</v>
      </c>
    </row>
    <row r="264" spans="1:104" x14ac:dyDescent="0.2">
      <c r="A264" s="3">
        <f t="shared" si="251"/>
        <v>225</v>
      </c>
      <c r="B264" s="111">
        <v>9</v>
      </c>
      <c r="C264" s="112" t="s">
        <v>190</v>
      </c>
      <c r="D264" s="140">
        <v>22</v>
      </c>
      <c r="E264" s="114"/>
      <c r="F264" s="42" t="s">
        <v>88</v>
      </c>
      <c r="G264" s="115">
        <f t="shared" si="219"/>
        <v>81</v>
      </c>
      <c r="H264" s="115">
        <f t="shared" si="220"/>
        <v>70</v>
      </c>
      <c r="I264" s="116">
        <f t="shared" si="221"/>
        <v>26966806</v>
      </c>
      <c r="J264" s="116">
        <f t="shared" si="222"/>
        <v>4</v>
      </c>
      <c r="K264" s="117">
        <f t="shared" si="223"/>
        <v>0.97</v>
      </c>
      <c r="L264" s="118">
        <f t="shared" si="254"/>
        <v>1.0149999999999999</v>
      </c>
      <c r="M264" s="119">
        <f t="shared" si="224"/>
        <v>22186513.690625869</v>
      </c>
      <c r="N264" s="119">
        <f t="shared" si="225"/>
        <v>25007745.806303624</v>
      </c>
      <c r="O264" s="119">
        <f t="shared" si="226"/>
        <v>26550168.847299997</v>
      </c>
      <c r="P264" s="119">
        <f t="shared" si="227"/>
        <v>28187725.166434411</v>
      </c>
      <c r="Q264" s="120">
        <f t="shared" si="228"/>
        <v>26550168.847299997</v>
      </c>
      <c r="R264" s="119">
        <f t="shared" si="228"/>
        <v>28187725.166434411</v>
      </c>
      <c r="S264" s="119">
        <f t="shared" si="229"/>
        <v>29926282.376137923</v>
      </c>
      <c r="T264" s="119"/>
      <c r="U264" s="119">
        <f t="shared" si="230"/>
        <v>1553055958.3438108</v>
      </c>
      <c r="V264" s="119">
        <f t="shared" si="231"/>
        <v>1750542206.4412537</v>
      </c>
      <c r="W264" s="119">
        <f t="shared" si="232"/>
        <v>1858511819.3109999</v>
      </c>
      <c r="X264" s="120">
        <f t="shared" si="233"/>
        <v>1973140761.6504087</v>
      </c>
      <c r="Y264" s="120">
        <f t="shared" si="234"/>
        <v>1858511819.3109999</v>
      </c>
      <c r="Z264" s="119">
        <f t="shared" si="235"/>
        <v>1973140761.6504087</v>
      </c>
      <c r="AA264" s="119">
        <f t="shared" si="236"/>
        <v>2094839766.3296547</v>
      </c>
      <c r="AB264" s="119"/>
      <c r="AC264" s="34" t="str">
        <f t="shared" si="237"/>
        <v>BERTAHAP</v>
      </c>
      <c r="AD264" s="121">
        <f t="shared" si="238"/>
        <v>0</v>
      </c>
      <c r="AE264" s="122">
        <v>2</v>
      </c>
      <c r="AF264" s="123"/>
      <c r="AG264" s="119" t="e">
        <f>IF(AF264&gt;#REF!,"LB","KR")</f>
        <v>#REF!</v>
      </c>
      <c r="AH264" s="123">
        <f t="shared" si="255"/>
        <v>1708362000</v>
      </c>
      <c r="AI264" s="123">
        <f t="shared" si="255"/>
        <v>1925597000</v>
      </c>
      <c r="AJ264" s="123">
        <f t="shared" si="255"/>
        <v>2044364000</v>
      </c>
      <c r="AK264" s="124">
        <f t="shared" si="255"/>
        <v>2170455000</v>
      </c>
      <c r="AL264" s="124">
        <f t="shared" si="255"/>
        <v>2044364000</v>
      </c>
      <c r="AM264" s="123">
        <f t="shared" si="255"/>
        <v>2170455000</v>
      </c>
      <c r="AN264" s="123">
        <f t="shared" si="255"/>
        <v>2304324000</v>
      </c>
      <c r="AO264" s="54">
        <f t="shared" si="252"/>
        <v>2167026000</v>
      </c>
      <c r="AP264" s="44">
        <f t="shared" si="252"/>
        <v>2300683000</v>
      </c>
      <c r="AQ264" s="61">
        <f t="shared" si="239"/>
        <v>1950323400</v>
      </c>
      <c r="AR264" s="61">
        <f t="shared" si="240"/>
        <v>32505390</v>
      </c>
      <c r="AS264" s="125">
        <f t="shared" si="241"/>
        <v>40696031.25</v>
      </c>
      <c r="AT264" s="126">
        <f t="shared" si="242"/>
        <v>23006830</v>
      </c>
      <c r="AU264" s="5">
        <f t="shared" si="243"/>
        <v>32505390</v>
      </c>
      <c r="AV264" s="5">
        <f t="shared" si="244"/>
        <v>51109100</v>
      </c>
      <c r="AX264" s="1"/>
      <c r="AY264" s="1"/>
      <c r="BT264" s="56">
        <f t="shared" si="245"/>
        <v>-261578.01820000261</v>
      </c>
      <c r="CT264" s="61">
        <f t="shared" si="246"/>
        <v>2070614700</v>
      </c>
      <c r="CU264" s="45">
        <f t="shared" si="247"/>
        <v>23006830</v>
      </c>
      <c r="CX264" s="56">
        <f t="shared" si="248"/>
        <v>1839927600</v>
      </c>
      <c r="CY264" s="45">
        <f t="shared" si="249"/>
        <v>30665460</v>
      </c>
      <c r="CZ264" s="51">
        <f t="shared" si="250"/>
        <v>51109100</v>
      </c>
    </row>
    <row r="265" spans="1:104" x14ac:dyDescent="0.2">
      <c r="A265" s="3">
        <f t="shared" si="251"/>
        <v>226</v>
      </c>
      <c r="B265" s="111">
        <v>1</v>
      </c>
      <c r="C265" s="112" t="s">
        <v>191</v>
      </c>
      <c r="D265" s="113" t="s">
        <v>23</v>
      </c>
      <c r="E265" s="114"/>
      <c r="F265" s="42" t="s">
        <v>38</v>
      </c>
      <c r="G265" s="115">
        <f t="shared" si="219"/>
        <v>113</v>
      </c>
      <c r="H265" s="115">
        <f t="shared" si="220"/>
        <v>101</v>
      </c>
      <c r="I265" s="116">
        <f t="shared" si="221"/>
        <v>26966806</v>
      </c>
      <c r="J265" s="116">
        <f t="shared" si="222"/>
        <v>6</v>
      </c>
      <c r="K265" s="117">
        <f t="shared" si="223"/>
        <v>0.95</v>
      </c>
      <c r="L265" s="118">
        <f t="shared" si="254"/>
        <v>1.0149999999999999</v>
      </c>
      <c r="M265" s="119">
        <f t="shared" si="224"/>
        <v>21729059.800097499</v>
      </c>
      <c r="N265" s="119">
        <f t="shared" si="225"/>
        <v>24492122.181431383</v>
      </c>
      <c r="O265" s="119">
        <f t="shared" si="226"/>
        <v>26002742.685499996</v>
      </c>
      <c r="P265" s="119">
        <f t="shared" si="227"/>
        <v>27606534.956817206</v>
      </c>
      <c r="Q265" s="120">
        <f t="shared" si="228"/>
        <v>26002742.685499996</v>
      </c>
      <c r="R265" s="119">
        <f t="shared" si="228"/>
        <v>27606534.956817206</v>
      </c>
      <c r="S265" s="119">
        <f t="shared" si="229"/>
        <v>29309245.626114458</v>
      </c>
      <c r="T265" s="119"/>
      <c r="U265" s="119">
        <f t="shared" si="230"/>
        <v>2194635039.8098474</v>
      </c>
      <c r="V265" s="119">
        <f t="shared" si="231"/>
        <v>2473704340.3245697</v>
      </c>
      <c r="W265" s="119">
        <f t="shared" si="232"/>
        <v>2626277011.2354994</v>
      </c>
      <c r="X265" s="120">
        <f t="shared" si="233"/>
        <v>2788260030.6385379</v>
      </c>
      <c r="Y265" s="120">
        <f t="shared" si="234"/>
        <v>2626277011.2354994</v>
      </c>
      <c r="Z265" s="119">
        <f t="shared" si="235"/>
        <v>2788260030.6385379</v>
      </c>
      <c r="AA265" s="119">
        <f t="shared" si="236"/>
        <v>2960233808.2375603</v>
      </c>
      <c r="AB265" s="119"/>
      <c r="AC265" s="34" t="str">
        <f t="shared" si="237"/>
        <v>BERTAHAP</v>
      </c>
      <c r="AD265" s="121">
        <f t="shared" si="238"/>
        <v>0</v>
      </c>
      <c r="AE265" s="122">
        <v>2</v>
      </c>
      <c r="AF265" s="123"/>
      <c r="AG265" s="119" t="e">
        <f>IF(AF265&gt;#REF!,"LB","KR")</f>
        <v>#REF!</v>
      </c>
      <c r="AH265" s="123">
        <f t="shared" si="255"/>
        <v>2414099000</v>
      </c>
      <c r="AI265" s="123">
        <f t="shared" si="255"/>
        <v>2721075000</v>
      </c>
      <c r="AJ265" s="123">
        <f t="shared" si="255"/>
        <v>2888905000</v>
      </c>
      <c r="AK265" s="124">
        <f t="shared" si="255"/>
        <v>3067087000</v>
      </c>
      <c r="AL265" s="124">
        <f t="shared" si="255"/>
        <v>2888905000</v>
      </c>
      <c r="AM265" s="123">
        <f t="shared" si="255"/>
        <v>3067087000</v>
      </c>
      <c r="AN265" s="123">
        <f t="shared" si="255"/>
        <v>3256258000</v>
      </c>
      <c r="AO265" s="54">
        <f t="shared" si="252"/>
        <v>3062240000</v>
      </c>
      <c r="AP265" s="44">
        <f t="shared" si="252"/>
        <v>3251113000</v>
      </c>
      <c r="AQ265" s="61">
        <f t="shared" si="239"/>
        <v>2756016000</v>
      </c>
      <c r="AR265" s="61">
        <f t="shared" si="240"/>
        <v>45933600</v>
      </c>
      <c r="AS265" s="125">
        <f t="shared" si="241"/>
        <v>57507881.25</v>
      </c>
      <c r="AT265" s="126">
        <f t="shared" si="242"/>
        <v>32511130</v>
      </c>
      <c r="AU265" s="5">
        <f t="shared" si="243"/>
        <v>45933600</v>
      </c>
      <c r="AV265" s="5">
        <f t="shared" si="244"/>
        <v>72222625</v>
      </c>
      <c r="AX265" s="1"/>
      <c r="AY265" s="1"/>
      <c r="BT265" s="56">
        <f t="shared" si="245"/>
        <v>-809004.18000000343</v>
      </c>
      <c r="CT265" s="61">
        <f t="shared" si="246"/>
        <v>2926001700</v>
      </c>
      <c r="CU265" s="45">
        <f t="shared" si="247"/>
        <v>32511130</v>
      </c>
      <c r="CX265" s="56">
        <f t="shared" si="248"/>
        <v>2600014500</v>
      </c>
      <c r="CY265" s="45">
        <f t="shared" si="249"/>
        <v>43333575</v>
      </c>
      <c r="CZ265" s="51">
        <f t="shared" si="250"/>
        <v>72222625</v>
      </c>
    </row>
    <row r="266" spans="1:104" x14ac:dyDescent="0.2">
      <c r="A266" s="3">
        <f t="shared" si="251"/>
        <v>227</v>
      </c>
      <c r="B266" s="111">
        <v>2</v>
      </c>
      <c r="C266" s="112" t="s">
        <v>191</v>
      </c>
      <c r="D266" s="113" t="s">
        <v>34</v>
      </c>
      <c r="E266" s="114"/>
      <c r="F266" s="42" t="s">
        <v>41</v>
      </c>
      <c r="G266" s="115">
        <f t="shared" si="219"/>
        <v>78</v>
      </c>
      <c r="H266" s="115">
        <f t="shared" si="220"/>
        <v>66</v>
      </c>
      <c r="I266" s="116">
        <f t="shared" si="221"/>
        <v>26966806</v>
      </c>
      <c r="J266" s="116">
        <f t="shared" si="222"/>
        <v>2</v>
      </c>
      <c r="K266" s="117">
        <f t="shared" si="223"/>
        <v>0.93</v>
      </c>
      <c r="L266" s="118">
        <f t="shared" si="254"/>
        <v>1.0149999999999999</v>
      </c>
      <c r="M266" s="119">
        <f t="shared" si="224"/>
        <v>21271605.909569133</v>
      </c>
      <c r="N266" s="119">
        <f t="shared" si="225"/>
        <v>23976498.556559145</v>
      </c>
      <c r="O266" s="119">
        <f t="shared" si="226"/>
        <v>25455316.523699999</v>
      </c>
      <c r="P266" s="119">
        <f t="shared" si="227"/>
        <v>27025344.747200005</v>
      </c>
      <c r="Q266" s="120">
        <f t="shared" si="228"/>
        <v>25455316.523699999</v>
      </c>
      <c r="R266" s="119">
        <f t="shared" si="228"/>
        <v>27025344.747200005</v>
      </c>
      <c r="S266" s="119">
        <f t="shared" si="229"/>
        <v>28692208.876091</v>
      </c>
      <c r="T266" s="119"/>
      <c r="U266" s="119">
        <f t="shared" si="230"/>
        <v>1403925990.0315628</v>
      </c>
      <c r="V266" s="119">
        <f t="shared" si="231"/>
        <v>1582448904.7329035</v>
      </c>
      <c r="W266" s="119">
        <f t="shared" si="232"/>
        <v>1680050890.5641999</v>
      </c>
      <c r="X266" s="120">
        <f t="shared" si="233"/>
        <v>1783672753.3152003</v>
      </c>
      <c r="Y266" s="120">
        <f t="shared" si="234"/>
        <v>1680050890.5641999</v>
      </c>
      <c r="Z266" s="119">
        <f t="shared" si="235"/>
        <v>1783672753.3152003</v>
      </c>
      <c r="AA266" s="119">
        <f t="shared" si="236"/>
        <v>1893685785.822006</v>
      </c>
      <c r="AB266" s="119"/>
      <c r="AC266" s="34" t="str">
        <f t="shared" si="237"/>
        <v>BERTAHAP</v>
      </c>
      <c r="AD266" s="121">
        <f t="shared" si="238"/>
        <v>0</v>
      </c>
      <c r="AE266" s="122">
        <v>2</v>
      </c>
      <c r="AF266" s="123"/>
      <c r="AG266" s="119" t="e">
        <f>IF(AF266&gt;#REF!,"LB","KR")</f>
        <v>#REF!</v>
      </c>
      <c r="AH266" s="123">
        <f t="shared" si="255"/>
        <v>1544319000</v>
      </c>
      <c r="AI266" s="123">
        <f t="shared" si="255"/>
        <v>1740694000</v>
      </c>
      <c r="AJ266" s="123">
        <f t="shared" si="255"/>
        <v>1848056000</v>
      </c>
      <c r="AK266" s="124">
        <f t="shared" si="255"/>
        <v>1962041000</v>
      </c>
      <c r="AL266" s="124">
        <f t="shared" si="255"/>
        <v>1848056000</v>
      </c>
      <c r="AM266" s="123">
        <f t="shared" si="255"/>
        <v>1962041000</v>
      </c>
      <c r="AN266" s="123">
        <f t="shared" si="255"/>
        <v>2083055000</v>
      </c>
      <c r="AO266" s="54">
        <f t="shared" si="252"/>
        <v>1958940000</v>
      </c>
      <c r="AP266" s="44">
        <f t="shared" si="252"/>
        <v>2079764000</v>
      </c>
      <c r="AQ266" s="61">
        <f t="shared" si="239"/>
        <v>1763046000</v>
      </c>
      <c r="AR266" s="61">
        <f t="shared" si="240"/>
        <v>29384100</v>
      </c>
      <c r="AS266" s="125">
        <f t="shared" si="241"/>
        <v>36788268.75</v>
      </c>
      <c r="AT266" s="126">
        <f t="shared" si="242"/>
        <v>20797640</v>
      </c>
      <c r="AU266" s="5">
        <f t="shared" si="243"/>
        <v>29384100</v>
      </c>
      <c r="AV266" s="5">
        <f t="shared" si="244"/>
        <v>46201400</v>
      </c>
      <c r="AX266" s="1"/>
      <c r="AY266" s="1"/>
      <c r="BT266" s="56">
        <f t="shared" si="245"/>
        <v>-1356430.3418000005</v>
      </c>
      <c r="CT266" s="61">
        <f t="shared" si="246"/>
        <v>1871787600</v>
      </c>
      <c r="CU266" s="45">
        <f t="shared" si="247"/>
        <v>20797640</v>
      </c>
      <c r="CX266" s="56">
        <f t="shared" si="248"/>
        <v>1663250400</v>
      </c>
      <c r="CY266" s="45">
        <f t="shared" si="249"/>
        <v>27720840</v>
      </c>
      <c r="CZ266" s="51">
        <f t="shared" si="250"/>
        <v>46201400</v>
      </c>
    </row>
    <row r="267" spans="1:104" x14ac:dyDescent="0.2">
      <c r="A267" s="3">
        <f t="shared" si="251"/>
        <v>228</v>
      </c>
      <c r="B267" s="111">
        <v>3</v>
      </c>
      <c r="C267" s="112" t="s">
        <v>191</v>
      </c>
      <c r="D267" s="113" t="s">
        <v>40</v>
      </c>
      <c r="E267" s="114"/>
      <c r="F267" s="42" t="s">
        <v>44</v>
      </c>
      <c r="G267" s="115">
        <f t="shared" si="219"/>
        <v>60</v>
      </c>
      <c r="H267" s="115">
        <f t="shared" si="220"/>
        <v>52</v>
      </c>
      <c r="I267" s="116">
        <f t="shared" si="221"/>
        <v>26966806</v>
      </c>
      <c r="J267" s="116">
        <f t="shared" si="222"/>
        <v>2</v>
      </c>
      <c r="K267" s="117">
        <f t="shared" si="223"/>
        <v>0.93</v>
      </c>
      <c r="L267" s="118">
        <f t="shared" si="254"/>
        <v>1.0149999999999999</v>
      </c>
      <c r="M267" s="119">
        <f t="shared" si="224"/>
        <v>21271605.909569133</v>
      </c>
      <c r="N267" s="119">
        <f t="shared" si="225"/>
        <v>23976498.556559145</v>
      </c>
      <c r="O267" s="119">
        <f t="shared" si="226"/>
        <v>25455316.523699999</v>
      </c>
      <c r="P267" s="119">
        <f t="shared" si="227"/>
        <v>27025344.747200005</v>
      </c>
      <c r="Q267" s="120">
        <f t="shared" si="228"/>
        <v>25455316.523699999</v>
      </c>
      <c r="R267" s="119">
        <f t="shared" si="228"/>
        <v>27025344.747200005</v>
      </c>
      <c r="S267" s="119">
        <f t="shared" si="229"/>
        <v>28692208.876091</v>
      </c>
      <c r="T267" s="119"/>
      <c r="U267" s="119">
        <f t="shared" si="230"/>
        <v>1106123507.297595</v>
      </c>
      <c r="V267" s="119">
        <f t="shared" si="231"/>
        <v>1246777924.9410756</v>
      </c>
      <c r="W267" s="119">
        <f t="shared" si="232"/>
        <v>1323676459.2323999</v>
      </c>
      <c r="X267" s="120">
        <f t="shared" si="233"/>
        <v>1405317926.8544002</v>
      </c>
      <c r="Y267" s="120">
        <f t="shared" si="234"/>
        <v>1323676459.2323999</v>
      </c>
      <c r="Z267" s="119">
        <f t="shared" si="235"/>
        <v>1405317926.8544002</v>
      </c>
      <c r="AA267" s="119">
        <f t="shared" si="236"/>
        <v>1491994861.5567319</v>
      </c>
      <c r="AB267" s="119"/>
      <c r="AC267" s="34" t="str">
        <f t="shared" si="237"/>
        <v>BERTAHAP</v>
      </c>
      <c r="AD267" s="121">
        <f t="shared" si="238"/>
        <v>0</v>
      </c>
      <c r="AE267" s="122">
        <v>2</v>
      </c>
      <c r="AF267" s="123"/>
      <c r="AG267" s="119" t="e">
        <f>IF(AF267&gt;#REF!,"LB","KR")</f>
        <v>#REF!</v>
      </c>
      <c r="AH267" s="123">
        <f t="shared" si="255"/>
        <v>1216736000</v>
      </c>
      <c r="AI267" s="123">
        <f t="shared" si="255"/>
        <v>1371456000</v>
      </c>
      <c r="AJ267" s="123">
        <f t="shared" si="255"/>
        <v>1456045000</v>
      </c>
      <c r="AK267" s="124">
        <f t="shared" si="255"/>
        <v>1545850000</v>
      </c>
      <c r="AL267" s="124">
        <f t="shared" si="255"/>
        <v>1456045000</v>
      </c>
      <c r="AM267" s="123">
        <f t="shared" si="255"/>
        <v>1545850000</v>
      </c>
      <c r="AN267" s="123">
        <f t="shared" si="255"/>
        <v>1641195000</v>
      </c>
      <c r="AO267" s="54">
        <f t="shared" si="252"/>
        <v>1543408000</v>
      </c>
      <c r="AP267" s="44">
        <f t="shared" si="252"/>
        <v>1638601000</v>
      </c>
      <c r="AQ267" s="61">
        <f t="shared" si="239"/>
        <v>1389067200</v>
      </c>
      <c r="AR267" s="61">
        <f t="shared" si="240"/>
        <v>23151120</v>
      </c>
      <c r="AS267" s="125">
        <f t="shared" si="241"/>
        <v>28984687.5</v>
      </c>
      <c r="AT267" s="126">
        <f t="shared" si="242"/>
        <v>16386010</v>
      </c>
      <c r="AU267" s="5">
        <f t="shared" si="243"/>
        <v>23151120</v>
      </c>
      <c r="AV267" s="5">
        <f t="shared" si="244"/>
        <v>36401125</v>
      </c>
      <c r="AX267" s="1"/>
      <c r="AY267" s="1"/>
      <c r="BT267" s="56">
        <f t="shared" si="245"/>
        <v>-1356430.3418000005</v>
      </c>
      <c r="CT267" s="61">
        <f t="shared" si="246"/>
        <v>1474740900</v>
      </c>
      <c r="CU267" s="45">
        <f t="shared" si="247"/>
        <v>16386010</v>
      </c>
      <c r="CX267" s="56">
        <f t="shared" si="248"/>
        <v>1310440500</v>
      </c>
      <c r="CY267" s="45">
        <f t="shared" si="249"/>
        <v>21840675</v>
      </c>
      <c r="CZ267" s="51">
        <f t="shared" si="250"/>
        <v>36401125</v>
      </c>
    </row>
    <row r="268" spans="1:104" x14ac:dyDescent="0.2">
      <c r="A268" s="3">
        <f t="shared" si="251"/>
        <v>229</v>
      </c>
      <c r="B268" s="111">
        <v>4</v>
      </c>
      <c r="C268" s="112" t="s">
        <v>191</v>
      </c>
      <c r="D268" s="113">
        <v>10</v>
      </c>
      <c r="E268" s="114"/>
      <c r="F268" s="42" t="s">
        <v>47</v>
      </c>
      <c r="G268" s="115">
        <f t="shared" si="219"/>
        <v>74</v>
      </c>
      <c r="H268" s="115">
        <f t="shared" si="220"/>
        <v>63</v>
      </c>
      <c r="I268" s="116">
        <f t="shared" si="221"/>
        <v>26966806</v>
      </c>
      <c r="J268" s="116">
        <f t="shared" si="222"/>
        <v>2</v>
      </c>
      <c r="K268" s="117">
        <f t="shared" si="223"/>
        <v>0.93</v>
      </c>
      <c r="L268" s="118">
        <f t="shared" si="254"/>
        <v>1.0149999999999999</v>
      </c>
      <c r="M268" s="119">
        <f t="shared" si="224"/>
        <v>21271605.909569133</v>
      </c>
      <c r="N268" s="119">
        <f t="shared" si="225"/>
        <v>23976498.556559145</v>
      </c>
      <c r="O268" s="119">
        <f t="shared" si="226"/>
        <v>25455316.523699999</v>
      </c>
      <c r="P268" s="119">
        <f t="shared" si="227"/>
        <v>27025344.747200005</v>
      </c>
      <c r="Q268" s="120">
        <f t="shared" si="228"/>
        <v>25455316.523699999</v>
      </c>
      <c r="R268" s="119">
        <f t="shared" si="228"/>
        <v>27025344.747200005</v>
      </c>
      <c r="S268" s="119">
        <f t="shared" si="229"/>
        <v>28692208.876091</v>
      </c>
      <c r="T268" s="119"/>
      <c r="U268" s="119">
        <f t="shared" si="230"/>
        <v>1340111172.3028555</v>
      </c>
      <c r="V268" s="119">
        <f t="shared" si="231"/>
        <v>1510519409.0632262</v>
      </c>
      <c r="W268" s="119">
        <f t="shared" si="232"/>
        <v>1603684940.9930999</v>
      </c>
      <c r="X268" s="120">
        <f t="shared" si="233"/>
        <v>1702596719.0736003</v>
      </c>
      <c r="Y268" s="120">
        <f t="shared" si="234"/>
        <v>1603684940.9930999</v>
      </c>
      <c r="Z268" s="119">
        <f t="shared" si="235"/>
        <v>1702596719.0736003</v>
      </c>
      <c r="AA268" s="119">
        <f t="shared" si="236"/>
        <v>1807609159.193733</v>
      </c>
      <c r="AB268" s="119"/>
      <c r="AC268" s="34" t="str">
        <f t="shared" si="237"/>
        <v>BERTAHAP</v>
      </c>
      <c r="AD268" s="121">
        <f t="shared" si="238"/>
        <v>0</v>
      </c>
      <c r="AE268" s="122">
        <v>2</v>
      </c>
      <c r="AF268" s="123"/>
      <c r="AG268" s="119" t="e">
        <f>IF(AF268&gt;#REF!,"LB","KR")</f>
        <v>#REF!</v>
      </c>
      <c r="AH268" s="123">
        <f t="shared" si="255"/>
        <v>1474123000</v>
      </c>
      <c r="AI268" s="123">
        <f t="shared" si="255"/>
        <v>1661572000</v>
      </c>
      <c r="AJ268" s="123">
        <f t="shared" si="255"/>
        <v>1764054000</v>
      </c>
      <c r="AK268" s="124">
        <f t="shared" si="255"/>
        <v>1872857000</v>
      </c>
      <c r="AL268" s="124">
        <f t="shared" si="255"/>
        <v>1764054000</v>
      </c>
      <c r="AM268" s="123">
        <f t="shared" si="255"/>
        <v>1872857000</v>
      </c>
      <c r="AN268" s="123">
        <f t="shared" si="255"/>
        <v>1988371000</v>
      </c>
      <c r="AO268" s="54">
        <f t="shared" si="252"/>
        <v>1869898000</v>
      </c>
      <c r="AP268" s="44">
        <f t="shared" si="252"/>
        <v>1985229000</v>
      </c>
      <c r="AQ268" s="61">
        <f t="shared" si="239"/>
        <v>1682908200</v>
      </c>
      <c r="AR268" s="61">
        <f t="shared" si="240"/>
        <v>28048470</v>
      </c>
      <c r="AS268" s="125">
        <f t="shared" si="241"/>
        <v>35116068.75</v>
      </c>
      <c r="AT268" s="126">
        <f t="shared" si="242"/>
        <v>19852290</v>
      </c>
      <c r="AU268" s="5">
        <f t="shared" si="243"/>
        <v>28048470</v>
      </c>
      <c r="AV268" s="5">
        <f t="shared" si="244"/>
        <v>44101350</v>
      </c>
      <c r="AX268" s="1"/>
      <c r="AY268" s="1"/>
      <c r="BT268" s="56">
        <f t="shared" si="245"/>
        <v>-1356430.3418000005</v>
      </c>
      <c r="CT268" s="61">
        <f t="shared" si="246"/>
        <v>1786706100</v>
      </c>
      <c r="CU268" s="45">
        <f t="shared" si="247"/>
        <v>19852290</v>
      </c>
      <c r="CX268" s="56">
        <f t="shared" si="248"/>
        <v>1587648600</v>
      </c>
      <c r="CY268" s="45">
        <f t="shared" si="249"/>
        <v>26460810</v>
      </c>
      <c r="CZ268" s="51">
        <f t="shared" si="250"/>
        <v>44101350</v>
      </c>
    </row>
    <row r="269" spans="1:104" x14ac:dyDescent="0.2">
      <c r="A269" s="3">
        <f t="shared" si="251"/>
        <v>230</v>
      </c>
      <c r="B269" s="111">
        <v>5</v>
      </c>
      <c r="C269" s="112" t="s">
        <v>191</v>
      </c>
      <c r="D269" s="140">
        <v>12</v>
      </c>
      <c r="E269" s="114"/>
      <c r="F269" s="42" t="s">
        <v>49</v>
      </c>
      <c r="G269" s="115">
        <f t="shared" si="219"/>
        <v>67</v>
      </c>
      <c r="H269" s="115">
        <f t="shared" si="220"/>
        <v>57</v>
      </c>
      <c r="I269" s="116">
        <f t="shared" si="221"/>
        <v>26966806</v>
      </c>
      <c r="J269" s="116">
        <f t="shared" si="222"/>
        <v>2</v>
      </c>
      <c r="K269" s="117">
        <f t="shared" si="223"/>
        <v>0.93</v>
      </c>
      <c r="L269" s="118">
        <f t="shared" si="254"/>
        <v>1.0149999999999999</v>
      </c>
      <c r="M269" s="119">
        <f t="shared" si="224"/>
        <v>21271605.909569133</v>
      </c>
      <c r="N269" s="119">
        <f t="shared" si="225"/>
        <v>23976498.556559145</v>
      </c>
      <c r="O269" s="119">
        <f t="shared" si="226"/>
        <v>25455316.523699999</v>
      </c>
      <c r="P269" s="119">
        <f t="shared" si="227"/>
        <v>27025344.747200005</v>
      </c>
      <c r="Q269" s="120">
        <f t="shared" si="228"/>
        <v>25455316.523699999</v>
      </c>
      <c r="R269" s="119">
        <f t="shared" si="228"/>
        <v>27025344.747200005</v>
      </c>
      <c r="S269" s="119">
        <f t="shared" si="229"/>
        <v>28692208.876091</v>
      </c>
      <c r="T269" s="119"/>
      <c r="U269" s="119">
        <f t="shared" si="230"/>
        <v>1212481536.8454406</v>
      </c>
      <c r="V269" s="119">
        <f t="shared" si="231"/>
        <v>1366660417.7238712</v>
      </c>
      <c r="W269" s="119">
        <f t="shared" si="232"/>
        <v>1450953041.8508999</v>
      </c>
      <c r="X269" s="120">
        <f t="shared" si="233"/>
        <v>1540444650.5904002</v>
      </c>
      <c r="Y269" s="120">
        <f t="shared" si="234"/>
        <v>1450953041.8508999</v>
      </c>
      <c r="Z269" s="119">
        <f t="shared" si="235"/>
        <v>1540444650.5904002</v>
      </c>
      <c r="AA269" s="119">
        <f t="shared" si="236"/>
        <v>1635455905.937187</v>
      </c>
      <c r="AB269" s="119"/>
      <c r="AC269" s="34" t="str">
        <f t="shared" si="237"/>
        <v>BERTAHAP</v>
      </c>
      <c r="AD269" s="121">
        <f t="shared" si="238"/>
        <v>0</v>
      </c>
      <c r="AE269" s="122">
        <v>2</v>
      </c>
      <c r="AF269" s="123"/>
      <c r="AG269" s="119" t="e">
        <f>IF(AF269&gt;#REF!,"LB","KR")</f>
        <v>#REF!</v>
      </c>
      <c r="AH269" s="123">
        <f t="shared" si="255"/>
        <v>1333730000</v>
      </c>
      <c r="AI269" s="123">
        <f t="shared" si="255"/>
        <v>1503327000</v>
      </c>
      <c r="AJ269" s="123">
        <f t="shared" si="255"/>
        <v>1596049000</v>
      </c>
      <c r="AK269" s="124">
        <f t="shared" si="255"/>
        <v>1694490000</v>
      </c>
      <c r="AL269" s="124">
        <f t="shared" si="255"/>
        <v>1596049000</v>
      </c>
      <c r="AM269" s="123">
        <f t="shared" si="255"/>
        <v>1694490000</v>
      </c>
      <c r="AN269" s="123">
        <f t="shared" si="255"/>
        <v>1799002000</v>
      </c>
      <c r="AO269" s="54">
        <f t="shared" si="252"/>
        <v>1691812000</v>
      </c>
      <c r="AP269" s="44">
        <f t="shared" si="252"/>
        <v>1796160000</v>
      </c>
      <c r="AQ269" s="61">
        <f t="shared" si="239"/>
        <v>1522630800</v>
      </c>
      <c r="AR269" s="61">
        <f t="shared" si="240"/>
        <v>25377180</v>
      </c>
      <c r="AS269" s="125">
        <f t="shared" si="241"/>
        <v>31771687.5</v>
      </c>
      <c r="AT269" s="126">
        <f t="shared" si="242"/>
        <v>17961600</v>
      </c>
      <c r="AU269" s="5">
        <f t="shared" si="243"/>
        <v>25377180</v>
      </c>
      <c r="AV269" s="5">
        <f t="shared" si="244"/>
        <v>39901225</v>
      </c>
      <c r="AX269" s="1"/>
      <c r="AY269" s="1"/>
      <c r="BT269" s="56">
        <f t="shared" si="245"/>
        <v>-1356430.3418000005</v>
      </c>
      <c r="CT269" s="61">
        <f t="shared" si="246"/>
        <v>1616544000</v>
      </c>
      <c r="CU269" s="45">
        <f t="shared" si="247"/>
        <v>17961600</v>
      </c>
      <c r="CX269" s="56">
        <f t="shared" si="248"/>
        <v>1436444100</v>
      </c>
      <c r="CY269" s="45">
        <f t="shared" si="249"/>
        <v>23940735</v>
      </c>
      <c r="CZ269" s="51">
        <f t="shared" si="250"/>
        <v>39901225</v>
      </c>
    </row>
    <row r="270" spans="1:104" x14ac:dyDescent="0.2">
      <c r="A270" s="3">
        <f t="shared" si="251"/>
        <v>231</v>
      </c>
      <c r="B270" s="111">
        <v>6</v>
      </c>
      <c r="C270" s="112" t="s">
        <v>191</v>
      </c>
      <c r="D270" s="113">
        <v>16</v>
      </c>
      <c r="E270" s="114"/>
      <c r="F270" s="42" t="s">
        <v>51</v>
      </c>
      <c r="G270" s="115">
        <f t="shared" si="219"/>
        <v>71</v>
      </c>
      <c r="H270" s="115">
        <f t="shared" si="220"/>
        <v>63</v>
      </c>
      <c r="I270" s="116">
        <f t="shared" si="221"/>
        <v>26966806</v>
      </c>
      <c r="J270" s="116">
        <f t="shared" si="222"/>
        <v>2</v>
      </c>
      <c r="K270" s="117">
        <f t="shared" si="223"/>
        <v>0.93</v>
      </c>
      <c r="L270" s="118">
        <f t="shared" si="254"/>
        <v>1.0149999999999999</v>
      </c>
      <c r="M270" s="119">
        <f t="shared" si="224"/>
        <v>21271605.909569133</v>
      </c>
      <c r="N270" s="119">
        <f t="shared" si="225"/>
        <v>23976498.556559145</v>
      </c>
      <c r="O270" s="119">
        <f t="shared" si="226"/>
        <v>25455316.523699999</v>
      </c>
      <c r="P270" s="119">
        <f t="shared" si="227"/>
        <v>27025344.747200005</v>
      </c>
      <c r="Q270" s="120">
        <f t="shared" si="228"/>
        <v>25455316.523699999</v>
      </c>
      <c r="R270" s="119">
        <f t="shared" si="228"/>
        <v>27025344.747200005</v>
      </c>
      <c r="S270" s="119">
        <f t="shared" si="229"/>
        <v>28692208.876091</v>
      </c>
      <c r="T270" s="119"/>
      <c r="U270" s="119">
        <f t="shared" si="230"/>
        <v>1340111172.3028555</v>
      </c>
      <c r="V270" s="119">
        <f t="shared" si="231"/>
        <v>1510519409.0632262</v>
      </c>
      <c r="W270" s="119">
        <f t="shared" si="232"/>
        <v>1603684940.9930999</v>
      </c>
      <c r="X270" s="120">
        <f t="shared" si="233"/>
        <v>1702596719.0736003</v>
      </c>
      <c r="Y270" s="120">
        <f t="shared" si="234"/>
        <v>1603684940.9930999</v>
      </c>
      <c r="Z270" s="119">
        <f t="shared" si="235"/>
        <v>1702596719.0736003</v>
      </c>
      <c r="AA270" s="119">
        <f t="shared" si="236"/>
        <v>1807609159.193733</v>
      </c>
      <c r="AB270" s="119"/>
      <c r="AC270" s="34" t="str">
        <f t="shared" si="237"/>
        <v>BERTAHAP</v>
      </c>
      <c r="AD270" s="121">
        <f t="shared" si="238"/>
        <v>0</v>
      </c>
      <c r="AE270" s="122">
        <v>2</v>
      </c>
      <c r="AF270" s="123"/>
      <c r="AG270" s="119" t="e">
        <f>IF(AF270&gt;#REF!,"LB","KR")</f>
        <v>#REF!</v>
      </c>
      <c r="AH270" s="123">
        <f t="shared" si="255"/>
        <v>1474123000</v>
      </c>
      <c r="AI270" s="123">
        <f t="shared" si="255"/>
        <v>1661572000</v>
      </c>
      <c r="AJ270" s="123">
        <f t="shared" si="255"/>
        <v>1764054000</v>
      </c>
      <c r="AK270" s="124">
        <f t="shared" si="255"/>
        <v>1872857000</v>
      </c>
      <c r="AL270" s="124">
        <f t="shared" si="255"/>
        <v>1764054000</v>
      </c>
      <c r="AM270" s="123">
        <f t="shared" si="255"/>
        <v>1872857000</v>
      </c>
      <c r="AN270" s="123">
        <f t="shared" si="255"/>
        <v>1988371000</v>
      </c>
      <c r="AO270" s="54">
        <f t="shared" si="252"/>
        <v>1869898000</v>
      </c>
      <c r="AP270" s="44">
        <f t="shared" si="252"/>
        <v>1985229000</v>
      </c>
      <c r="AQ270" s="61">
        <f t="shared" si="239"/>
        <v>1682908200</v>
      </c>
      <c r="AR270" s="61">
        <f t="shared" si="240"/>
        <v>28048470</v>
      </c>
      <c r="AS270" s="125">
        <f t="shared" si="241"/>
        <v>35116068.75</v>
      </c>
      <c r="AT270" s="126">
        <f t="shared" si="242"/>
        <v>19852290</v>
      </c>
      <c r="AU270" s="5">
        <f t="shared" si="243"/>
        <v>28048470</v>
      </c>
      <c r="AV270" s="5">
        <f t="shared" si="244"/>
        <v>44101350</v>
      </c>
      <c r="AX270" s="1"/>
      <c r="AY270" s="1"/>
      <c r="BT270" s="56">
        <f t="shared" si="245"/>
        <v>-1356430.3418000005</v>
      </c>
      <c r="CT270" s="61">
        <f t="shared" si="246"/>
        <v>1786706100</v>
      </c>
      <c r="CU270" s="45">
        <f t="shared" si="247"/>
        <v>19852290</v>
      </c>
      <c r="CX270" s="56">
        <f t="shared" si="248"/>
        <v>1587648600</v>
      </c>
      <c r="CY270" s="45">
        <f t="shared" si="249"/>
        <v>26460810</v>
      </c>
      <c r="CZ270" s="51">
        <f t="shared" si="250"/>
        <v>44101350</v>
      </c>
    </row>
    <row r="271" spans="1:104" x14ac:dyDescent="0.2">
      <c r="A271" s="3">
        <f t="shared" si="251"/>
        <v>232</v>
      </c>
      <c r="B271" s="111">
        <v>7</v>
      </c>
      <c r="C271" s="112" t="s">
        <v>191</v>
      </c>
      <c r="D271" s="140">
        <v>18</v>
      </c>
      <c r="E271" s="114"/>
      <c r="F271" s="42" t="s">
        <v>53</v>
      </c>
      <c r="G271" s="115">
        <f t="shared" si="219"/>
        <v>97</v>
      </c>
      <c r="H271" s="115">
        <f t="shared" si="220"/>
        <v>85</v>
      </c>
      <c r="I271" s="116">
        <f t="shared" si="221"/>
        <v>26966806</v>
      </c>
      <c r="J271" s="116">
        <f t="shared" si="222"/>
        <v>2</v>
      </c>
      <c r="K271" s="117">
        <f t="shared" si="223"/>
        <v>0.93</v>
      </c>
      <c r="L271" s="118">
        <f t="shared" si="254"/>
        <v>1.0149999999999999</v>
      </c>
      <c r="M271" s="119">
        <f t="shared" si="224"/>
        <v>21271605.909569133</v>
      </c>
      <c r="N271" s="119">
        <f t="shared" si="225"/>
        <v>23976498.556559145</v>
      </c>
      <c r="O271" s="119">
        <f t="shared" si="226"/>
        <v>25455316.523699999</v>
      </c>
      <c r="P271" s="119">
        <f t="shared" si="227"/>
        <v>27025344.747200005</v>
      </c>
      <c r="Q271" s="120">
        <f t="shared" si="228"/>
        <v>25455316.523699999</v>
      </c>
      <c r="R271" s="119">
        <f t="shared" si="228"/>
        <v>27025344.747200005</v>
      </c>
      <c r="S271" s="119">
        <f t="shared" si="229"/>
        <v>28692208.876091</v>
      </c>
      <c r="T271" s="119"/>
      <c r="U271" s="119">
        <f t="shared" si="230"/>
        <v>1808086502.3133764</v>
      </c>
      <c r="V271" s="119">
        <f t="shared" si="231"/>
        <v>2038002377.3075273</v>
      </c>
      <c r="W271" s="119">
        <f t="shared" si="232"/>
        <v>2163701904.5144997</v>
      </c>
      <c r="X271" s="120">
        <f t="shared" si="233"/>
        <v>2297154303.5120006</v>
      </c>
      <c r="Y271" s="120">
        <f t="shared" si="234"/>
        <v>2163701904.5144997</v>
      </c>
      <c r="Z271" s="119">
        <f t="shared" si="235"/>
        <v>2297154303.5120006</v>
      </c>
      <c r="AA271" s="119">
        <f t="shared" si="236"/>
        <v>2438837754.4677348</v>
      </c>
      <c r="AB271" s="119"/>
      <c r="AC271" s="34" t="str">
        <f t="shared" si="237"/>
        <v>BERTAHAP</v>
      </c>
      <c r="AD271" s="121">
        <f t="shared" si="238"/>
        <v>0</v>
      </c>
      <c r="AE271" s="122">
        <v>2</v>
      </c>
      <c r="AF271" s="123"/>
      <c r="AG271" s="119" t="e">
        <f>IF(AF271&gt;#REF!,"LB","KR")</f>
        <v>#REF!</v>
      </c>
      <c r="AH271" s="123">
        <f t="shared" si="255"/>
        <v>1988896000</v>
      </c>
      <c r="AI271" s="123">
        <f t="shared" si="255"/>
        <v>2241803000</v>
      </c>
      <c r="AJ271" s="123">
        <f t="shared" si="255"/>
        <v>2380073000</v>
      </c>
      <c r="AK271" s="124">
        <f t="shared" si="255"/>
        <v>2526870000</v>
      </c>
      <c r="AL271" s="124">
        <f t="shared" si="255"/>
        <v>2380073000</v>
      </c>
      <c r="AM271" s="123">
        <f t="shared" si="255"/>
        <v>2526870000</v>
      </c>
      <c r="AN271" s="123">
        <f t="shared" si="255"/>
        <v>2682722000</v>
      </c>
      <c r="AO271" s="54">
        <f t="shared" si="252"/>
        <v>2522878000</v>
      </c>
      <c r="AP271" s="44">
        <f t="shared" si="252"/>
        <v>2678483000</v>
      </c>
      <c r="AQ271" s="61">
        <f t="shared" si="239"/>
        <v>2270590200</v>
      </c>
      <c r="AR271" s="61">
        <f t="shared" si="240"/>
        <v>37843170</v>
      </c>
      <c r="AS271" s="125">
        <f t="shared" si="241"/>
        <v>47378812.5</v>
      </c>
      <c r="AT271" s="126">
        <f t="shared" si="242"/>
        <v>26784830</v>
      </c>
      <c r="AU271" s="5">
        <f t="shared" si="243"/>
        <v>37843170</v>
      </c>
      <c r="AV271" s="5">
        <f t="shared" si="244"/>
        <v>59501825</v>
      </c>
      <c r="AX271" s="1"/>
      <c r="AY271" s="1"/>
      <c r="BT271" s="56">
        <f t="shared" si="245"/>
        <v>-1356430.3418000005</v>
      </c>
      <c r="CT271" s="61">
        <f t="shared" si="246"/>
        <v>2410634700</v>
      </c>
      <c r="CU271" s="45">
        <f t="shared" si="247"/>
        <v>26784830</v>
      </c>
      <c r="CX271" s="56">
        <f t="shared" si="248"/>
        <v>2142065700</v>
      </c>
      <c r="CY271" s="45">
        <f t="shared" si="249"/>
        <v>35701095</v>
      </c>
      <c r="CZ271" s="51">
        <f t="shared" si="250"/>
        <v>59501825</v>
      </c>
    </row>
    <row r="272" spans="1:104" x14ac:dyDescent="0.2">
      <c r="A272" s="3">
        <f t="shared" si="251"/>
        <v>233</v>
      </c>
      <c r="B272" s="111">
        <v>8</v>
      </c>
      <c r="C272" s="112" t="s">
        <v>191</v>
      </c>
      <c r="D272" s="140">
        <v>20</v>
      </c>
      <c r="E272" s="114"/>
      <c r="F272" s="42" t="s">
        <v>69</v>
      </c>
      <c r="G272" s="115">
        <f t="shared" si="219"/>
        <v>60</v>
      </c>
      <c r="H272" s="115">
        <f t="shared" si="220"/>
        <v>51</v>
      </c>
      <c r="I272" s="116">
        <f t="shared" si="221"/>
        <v>26966806</v>
      </c>
      <c r="J272" s="116">
        <f t="shared" si="222"/>
        <v>2</v>
      </c>
      <c r="K272" s="117">
        <f t="shared" si="223"/>
        <v>0.93</v>
      </c>
      <c r="L272" s="118">
        <f t="shared" si="254"/>
        <v>1.0149999999999999</v>
      </c>
      <c r="M272" s="119">
        <f t="shared" si="224"/>
        <v>21271605.909569133</v>
      </c>
      <c r="N272" s="119">
        <f t="shared" si="225"/>
        <v>23976498.556559145</v>
      </c>
      <c r="O272" s="119">
        <f t="shared" si="226"/>
        <v>25455316.523699999</v>
      </c>
      <c r="P272" s="119">
        <f t="shared" si="227"/>
        <v>27025344.747200005</v>
      </c>
      <c r="Q272" s="120">
        <f t="shared" si="228"/>
        <v>25455316.523699999</v>
      </c>
      <c r="R272" s="119">
        <f t="shared" si="228"/>
        <v>27025344.747200005</v>
      </c>
      <c r="S272" s="119">
        <f t="shared" si="229"/>
        <v>28692208.876091</v>
      </c>
      <c r="T272" s="119"/>
      <c r="U272" s="119">
        <f t="shared" si="230"/>
        <v>1084851901.3880258</v>
      </c>
      <c r="V272" s="119">
        <f t="shared" si="231"/>
        <v>1222801426.3845165</v>
      </c>
      <c r="W272" s="119">
        <f t="shared" si="232"/>
        <v>1298221142.7086999</v>
      </c>
      <c r="X272" s="120">
        <f t="shared" si="233"/>
        <v>1378292582.1072001</v>
      </c>
      <c r="Y272" s="120">
        <f t="shared" si="234"/>
        <v>1298221142.7086999</v>
      </c>
      <c r="Z272" s="119">
        <f t="shared" si="235"/>
        <v>1378292582.1072001</v>
      </c>
      <c r="AA272" s="119">
        <f t="shared" si="236"/>
        <v>1463302652.6806409</v>
      </c>
      <c r="AB272" s="119"/>
      <c r="AC272" s="34" t="str">
        <f t="shared" si="237"/>
        <v>BERTAHAP</v>
      </c>
      <c r="AD272" s="121">
        <f t="shared" si="238"/>
        <v>0</v>
      </c>
      <c r="AE272" s="122">
        <v>2</v>
      </c>
      <c r="AF272" s="123"/>
      <c r="AG272" s="119" t="e">
        <f>IF(AF272&gt;#REF!,"LB","KR")</f>
        <v>#REF!</v>
      </c>
      <c r="AH272" s="123">
        <f t="shared" si="255"/>
        <v>1193338000</v>
      </c>
      <c r="AI272" s="123">
        <f t="shared" si="255"/>
        <v>1345082000</v>
      </c>
      <c r="AJ272" s="123">
        <f t="shared" si="255"/>
        <v>1428044000</v>
      </c>
      <c r="AK272" s="124">
        <f t="shared" si="255"/>
        <v>1516122000</v>
      </c>
      <c r="AL272" s="124">
        <f t="shared" si="255"/>
        <v>1428044000</v>
      </c>
      <c r="AM272" s="123">
        <f t="shared" si="255"/>
        <v>1516122000</v>
      </c>
      <c r="AN272" s="123">
        <f t="shared" si="255"/>
        <v>1609633000</v>
      </c>
      <c r="AO272" s="54">
        <f t="shared" si="252"/>
        <v>1513727000</v>
      </c>
      <c r="AP272" s="44">
        <f t="shared" si="252"/>
        <v>1607090000</v>
      </c>
      <c r="AQ272" s="61">
        <f t="shared" si="239"/>
        <v>1362354300</v>
      </c>
      <c r="AR272" s="61">
        <f t="shared" si="240"/>
        <v>22705905</v>
      </c>
      <c r="AS272" s="125">
        <f t="shared" si="241"/>
        <v>28427287.5</v>
      </c>
      <c r="AT272" s="126">
        <f t="shared" si="242"/>
        <v>16070900</v>
      </c>
      <c r="AU272" s="5">
        <f t="shared" si="243"/>
        <v>22705905</v>
      </c>
      <c r="AV272" s="5">
        <f t="shared" si="244"/>
        <v>35701100</v>
      </c>
      <c r="AX272" s="1"/>
      <c r="AY272" s="1"/>
      <c r="BT272" s="56">
        <f t="shared" si="245"/>
        <v>-1356430.3418000005</v>
      </c>
      <c r="CT272" s="61">
        <f t="shared" si="246"/>
        <v>1446381000</v>
      </c>
      <c r="CU272" s="45">
        <f t="shared" si="247"/>
        <v>16070900</v>
      </c>
      <c r="CX272" s="56">
        <f t="shared" si="248"/>
        <v>1285239600</v>
      </c>
      <c r="CY272" s="45">
        <f t="shared" si="249"/>
        <v>21420660</v>
      </c>
      <c r="CZ272" s="51">
        <f t="shared" si="250"/>
        <v>35701100</v>
      </c>
    </row>
    <row r="273" spans="1:104" x14ac:dyDescent="0.2">
      <c r="A273" s="3">
        <f t="shared" si="251"/>
        <v>234</v>
      </c>
      <c r="B273" s="111">
        <v>9</v>
      </c>
      <c r="C273" s="112" t="s">
        <v>191</v>
      </c>
      <c r="D273" s="140">
        <v>22</v>
      </c>
      <c r="E273" s="114">
        <v>0</v>
      </c>
      <c r="F273" s="42" t="s">
        <v>88</v>
      </c>
      <c r="G273" s="115">
        <f t="shared" si="219"/>
        <v>81</v>
      </c>
      <c r="H273" s="115">
        <f t="shared" si="220"/>
        <v>70</v>
      </c>
      <c r="I273" s="116">
        <f t="shared" si="221"/>
        <v>26966806</v>
      </c>
      <c r="J273" s="116">
        <f t="shared" si="222"/>
        <v>4</v>
      </c>
      <c r="K273" s="117">
        <f t="shared" si="223"/>
        <v>0.97</v>
      </c>
      <c r="L273" s="118">
        <f t="shared" si="254"/>
        <v>1.0149999999999999</v>
      </c>
      <c r="M273" s="119">
        <f t="shared" si="224"/>
        <v>22186513.690625869</v>
      </c>
      <c r="N273" s="119">
        <f t="shared" si="225"/>
        <v>25007745.806303624</v>
      </c>
      <c r="O273" s="119">
        <f t="shared" si="226"/>
        <v>26550168.847299997</v>
      </c>
      <c r="P273" s="119">
        <f t="shared" si="227"/>
        <v>28187725.166434411</v>
      </c>
      <c r="Q273" s="120">
        <f t="shared" si="228"/>
        <v>26550168.847299997</v>
      </c>
      <c r="R273" s="119">
        <f t="shared" si="228"/>
        <v>28187725.166434411</v>
      </c>
      <c r="S273" s="119">
        <f t="shared" si="229"/>
        <v>29926282.376137923</v>
      </c>
      <c r="T273" s="119"/>
      <c r="U273" s="119">
        <f t="shared" si="230"/>
        <v>1553055958.3438108</v>
      </c>
      <c r="V273" s="119">
        <f t="shared" si="231"/>
        <v>1750542206.4412537</v>
      </c>
      <c r="W273" s="119">
        <f t="shared" si="232"/>
        <v>1858511819.3109999</v>
      </c>
      <c r="X273" s="120">
        <f t="shared" si="233"/>
        <v>1973140761.6504087</v>
      </c>
      <c r="Y273" s="120">
        <f t="shared" si="234"/>
        <v>1858511819.3109999</v>
      </c>
      <c r="Z273" s="119">
        <f t="shared" si="235"/>
        <v>1973140761.6504087</v>
      </c>
      <c r="AA273" s="119">
        <f t="shared" si="236"/>
        <v>2094839766.3296547</v>
      </c>
      <c r="AB273" s="119"/>
      <c r="AC273" s="34" t="str">
        <f t="shared" si="237"/>
        <v>BERTAHAP</v>
      </c>
      <c r="AD273" s="121">
        <f t="shared" si="238"/>
        <v>0</v>
      </c>
      <c r="AE273" s="122">
        <v>2</v>
      </c>
      <c r="AF273" s="123"/>
      <c r="AG273" s="119" t="e">
        <f>IF(AF273&gt;#REF!,"LB","KR")</f>
        <v>#REF!</v>
      </c>
      <c r="AH273" s="123">
        <f t="shared" si="255"/>
        <v>1708362000</v>
      </c>
      <c r="AI273" s="123">
        <f t="shared" si="255"/>
        <v>1925597000</v>
      </c>
      <c r="AJ273" s="123">
        <f t="shared" si="255"/>
        <v>2044364000</v>
      </c>
      <c r="AK273" s="124">
        <f t="shared" si="255"/>
        <v>2170455000</v>
      </c>
      <c r="AL273" s="124">
        <f t="shared" si="255"/>
        <v>2044364000</v>
      </c>
      <c r="AM273" s="123">
        <f t="shared" si="255"/>
        <v>2170455000</v>
      </c>
      <c r="AN273" s="123">
        <f t="shared" si="255"/>
        <v>2304324000</v>
      </c>
      <c r="AO273" s="54">
        <f t="shared" si="252"/>
        <v>2167026000</v>
      </c>
      <c r="AP273" s="44">
        <f t="shared" si="252"/>
        <v>2300683000</v>
      </c>
      <c r="AQ273" s="61">
        <f t="shared" si="239"/>
        <v>1950323400</v>
      </c>
      <c r="AR273" s="61">
        <f t="shared" si="240"/>
        <v>32505390</v>
      </c>
      <c r="AS273" s="125">
        <f t="shared" si="241"/>
        <v>40696031.25</v>
      </c>
      <c r="AT273" s="126">
        <f t="shared" si="242"/>
        <v>23006830</v>
      </c>
      <c r="AU273" s="5">
        <f t="shared" si="243"/>
        <v>32505390</v>
      </c>
      <c r="AV273" s="5">
        <f t="shared" si="244"/>
        <v>51109100</v>
      </c>
      <c r="AX273" s="1"/>
      <c r="AY273" s="1"/>
      <c r="BT273" s="56">
        <f t="shared" si="245"/>
        <v>-261578.01820000261</v>
      </c>
      <c r="CT273" s="61">
        <f t="shared" si="246"/>
        <v>2070614700</v>
      </c>
      <c r="CU273" s="45">
        <f t="shared" si="247"/>
        <v>23006830</v>
      </c>
      <c r="CX273" s="56">
        <f t="shared" si="248"/>
        <v>1839927600</v>
      </c>
      <c r="CY273" s="45">
        <f t="shared" si="249"/>
        <v>30665460</v>
      </c>
      <c r="CZ273" s="51">
        <f t="shared" si="250"/>
        <v>51109100</v>
      </c>
    </row>
    <row r="274" spans="1:104" x14ac:dyDescent="0.2">
      <c r="A274" s="3">
        <f t="shared" si="251"/>
        <v>235</v>
      </c>
      <c r="B274" s="111">
        <v>1</v>
      </c>
      <c r="C274" s="112" t="s">
        <v>192</v>
      </c>
      <c r="D274" s="113" t="s">
        <v>23</v>
      </c>
      <c r="E274" s="114"/>
      <c r="F274" s="42" t="s">
        <v>38</v>
      </c>
      <c r="G274" s="115">
        <f t="shared" si="219"/>
        <v>113</v>
      </c>
      <c r="H274" s="115">
        <f t="shared" si="220"/>
        <v>101</v>
      </c>
      <c r="I274" s="116">
        <f t="shared" si="221"/>
        <v>26966806</v>
      </c>
      <c r="J274" s="116">
        <f t="shared" si="222"/>
        <v>6</v>
      </c>
      <c r="K274" s="117">
        <f t="shared" si="223"/>
        <v>0.95</v>
      </c>
      <c r="L274" s="118">
        <f t="shared" si="254"/>
        <v>1.0149999999999999</v>
      </c>
      <c r="M274" s="119">
        <f t="shared" si="224"/>
        <v>21729059.800097499</v>
      </c>
      <c r="N274" s="119">
        <f t="shared" si="225"/>
        <v>24492122.181431383</v>
      </c>
      <c r="O274" s="119">
        <f t="shared" si="226"/>
        <v>26002742.685499996</v>
      </c>
      <c r="P274" s="119">
        <f t="shared" si="227"/>
        <v>27606534.956817206</v>
      </c>
      <c r="Q274" s="120">
        <f t="shared" si="228"/>
        <v>26002742.685499996</v>
      </c>
      <c r="R274" s="119">
        <f t="shared" si="228"/>
        <v>27606534.956817206</v>
      </c>
      <c r="S274" s="119">
        <f t="shared" si="229"/>
        <v>29309245.626114458</v>
      </c>
      <c r="T274" s="119"/>
      <c r="U274" s="119">
        <f t="shared" si="230"/>
        <v>2194635039.8098474</v>
      </c>
      <c r="V274" s="119">
        <f t="shared" si="231"/>
        <v>2473704340.3245697</v>
      </c>
      <c r="W274" s="119">
        <f t="shared" si="232"/>
        <v>2626277011.2354994</v>
      </c>
      <c r="X274" s="120">
        <f t="shared" si="233"/>
        <v>2788260030.6385379</v>
      </c>
      <c r="Y274" s="120">
        <f t="shared" si="234"/>
        <v>2626277011.2354994</v>
      </c>
      <c r="Z274" s="119">
        <f t="shared" si="235"/>
        <v>2788260030.6385379</v>
      </c>
      <c r="AA274" s="119">
        <f t="shared" si="236"/>
        <v>2960233808.2375603</v>
      </c>
      <c r="AB274" s="119"/>
      <c r="AC274" s="34" t="str">
        <f t="shared" si="237"/>
        <v>BERTAHAP</v>
      </c>
      <c r="AD274" s="121">
        <f t="shared" si="238"/>
        <v>0</v>
      </c>
      <c r="AE274" s="122">
        <v>2</v>
      </c>
      <c r="AF274" s="123"/>
      <c r="AG274" s="119" t="e">
        <f>IF(AF274&gt;#REF!,"LB","KR")</f>
        <v>#REF!</v>
      </c>
      <c r="AH274" s="123">
        <f t="shared" si="255"/>
        <v>2414099000</v>
      </c>
      <c r="AI274" s="123">
        <f t="shared" si="255"/>
        <v>2721075000</v>
      </c>
      <c r="AJ274" s="123">
        <f t="shared" si="255"/>
        <v>2888905000</v>
      </c>
      <c r="AK274" s="124">
        <f t="shared" si="255"/>
        <v>3067087000</v>
      </c>
      <c r="AL274" s="124">
        <f t="shared" si="255"/>
        <v>2888905000</v>
      </c>
      <c r="AM274" s="123">
        <f t="shared" si="255"/>
        <v>3067087000</v>
      </c>
      <c r="AN274" s="123">
        <f t="shared" si="255"/>
        <v>3256258000</v>
      </c>
      <c r="AO274" s="54">
        <f t="shared" si="252"/>
        <v>3062240000</v>
      </c>
      <c r="AP274" s="44">
        <f t="shared" si="252"/>
        <v>3251113000</v>
      </c>
      <c r="AQ274" s="61">
        <f t="shared" si="239"/>
        <v>2756016000</v>
      </c>
      <c r="AR274" s="61">
        <f t="shared" si="240"/>
        <v>45933600</v>
      </c>
      <c r="AS274" s="125">
        <f t="shared" si="241"/>
        <v>57507881.25</v>
      </c>
      <c r="AT274" s="126">
        <f t="shared" si="242"/>
        <v>32511130</v>
      </c>
      <c r="AU274" s="5">
        <f t="shared" si="243"/>
        <v>45933600</v>
      </c>
      <c r="AV274" s="5">
        <f t="shared" si="244"/>
        <v>72222625</v>
      </c>
      <c r="AX274" s="1"/>
      <c r="AY274" s="1"/>
      <c r="BT274" s="56">
        <f t="shared" si="245"/>
        <v>-809004.18000000343</v>
      </c>
      <c r="CT274" s="61">
        <f t="shared" si="246"/>
        <v>2926001700</v>
      </c>
      <c r="CU274" s="45">
        <f t="shared" si="247"/>
        <v>32511130</v>
      </c>
      <c r="CX274" s="56">
        <f t="shared" si="248"/>
        <v>2600014500</v>
      </c>
      <c r="CY274" s="45">
        <f t="shared" si="249"/>
        <v>43333575</v>
      </c>
      <c r="CZ274" s="51">
        <f t="shared" si="250"/>
        <v>72222625</v>
      </c>
    </row>
    <row r="275" spans="1:104" x14ac:dyDescent="0.2">
      <c r="A275" s="3">
        <f t="shared" si="251"/>
        <v>236</v>
      </c>
      <c r="B275" s="111">
        <v>2</v>
      </c>
      <c r="C275" s="112" t="s">
        <v>192</v>
      </c>
      <c r="D275" s="113" t="s">
        <v>34</v>
      </c>
      <c r="E275" s="114"/>
      <c r="F275" s="42" t="s">
        <v>41</v>
      </c>
      <c r="G275" s="115">
        <f t="shared" si="219"/>
        <v>78</v>
      </c>
      <c r="H275" s="115">
        <f t="shared" si="220"/>
        <v>66</v>
      </c>
      <c r="I275" s="116">
        <f t="shared" si="221"/>
        <v>26966806</v>
      </c>
      <c r="J275" s="116">
        <f t="shared" si="222"/>
        <v>2</v>
      </c>
      <c r="K275" s="117">
        <f t="shared" si="223"/>
        <v>0.93</v>
      </c>
      <c r="L275" s="118">
        <f t="shared" si="254"/>
        <v>1.0149999999999999</v>
      </c>
      <c r="M275" s="119">
        <f t="shared" si="224"/>
        <v>21271605.909569133</v>
      </c>
      <c r="N275" s="119">
        <f t="shared" si="225"/>
        <v>23976498.556559145</v>
      </c>
      <c r="O275" s="119">
        <f t="shared" si="226"/>
        <v>25455316.523699999</v>
      </c>
      <c r="P275" s="119">
        <f t="shared" si="227"/>
        <v>27025344.747200005</v>
      </c>
      <c r="Q275" s="120">
        <f t="shared" si="228"/>
        <v>25455316.523699999</v>
      </c>
      <c r="R275" s="119">
        <f t="shared" si="228"/>
        <v>27025344.747200005</v>
      </c>
      <c r="S275" s="119">
        <f t="shared" si="229"/>
        <v>28692208.876091</v>
      </c>
      <c r="T275" s="119"/>
      <c r="U275" s="119">
        <f t="shared" si="230"/>
        <v>1403925990.0315628</v>
      </c>
      <c r="V275" s="119">
        <f t="shared" si="231"/>
        <v>1582448904.7329035</v>
      </c>
      <c r="W275" s="119">
        <f t="shared" si="232"/>
        <v>1680050890.5641999</v>
      </c>
      <c r="X275" s="120">
        <f t="shared" si="233"/>
        <v>1783672753.3152003</v>
      </c>
      <c r="Y275" s="120">
        <f t="shared" si="234"/>
        <v>1680050890.5641999</v>
      </c>
      <c r="Z275" s="119">
        <f t="shared" si="235"/>
        <v>1783672753.3152003</v>
      </c>
      <c r="AA275" s="119">
        <f t="shared" si="236"/>
        <v>1893685785.822006</v>
      </c>
      <c r="AB275" s="119"/>
      <c r="AC275" s="34" t="str">
        <f t="shared" si="237"/>
        <v>BERTAHAP</v>
      </c>
      <c r="AD275" s="121">
        <f t="shared" si="238"/>
        <v>0</v>
      </c>
      <c r="AE275" s="122">
        <v>2</v>
      </c>
      <c r="AF275" s="123"/>
      <c r="AG275" s="119" t="e">
        <f>IF(AF275&gt;#REF!,"LB","KR")</f>
        <v>#REF!</v>
      </c>
      <c r="AH275" s="123">
        <f t="shared" si="255"/>
        <v>1544319000</v>
      </c>
      <c r="AI275" s="123">
        <f t="shared" si="255"/>
        <v>1740694000</v>
      </c>
      <c r="AJ275" s="123">
        <f t="shared" si="255"/>
        <v>1848056000</v>
      </c>
      <c r="AK275" s="124">
        <f t="shared" si="255"/>
        <v>1962041000</v>
      </c>
      <c r="AL275" s="124">
        <f t="shared" si="255"/>
        <v>1848056000</v>
      </c>
      <c r="AM275" s="123">
        <f t="shared" si="255"/>
        <v>1962041000</v>
      </c>
      <c r="AN275" s="123">
        <f t="shared" si="255"/>
        <v>2083055000</v>
      </c>
      <c r="AO275" s="54">
        <f t="shared" si="252"/>
        <v>1958940000</v>
      </c>
      <c r="AP275" s="44">
        <f t="shared" si="252"/>
        <v>2079764000</v>
      </c>
      <c r="AQ275" s="61">
        <f t="shared" si="239"/>
        <v>1763046000</v>
      </c>
      <c r="AR275" s="61">
        <f t="shared" si="240"/>
        <v>29384100</v>
      </c>
      <c r="AS275" s="125">
        <f t="shared" si="241"/>
        <v>36788268.75</v>
      </c>
      <c r="AT275" s="126">
        <f t="shared" si="242"/>
        <v>20797640</v>
      </c>
      <c r="AU275" s="5">
        <f t="shared" si="243"/>
        <v>29384100</v>
      </c>
      <c r="AV275" s="5">
        <f t="shared" si="244"/>
        <v>46201400</v>
      </c>
      <c r="AX275" s="1"/>
      <c r="AY275" s="1"/>
      <c r="BT275" s="56">
        <f t="shared" si="245"/>
        <v>-1356430.3418000005</v>
      </c>
      <c r="CT275" s="61">
        <f t="shared" si="246"/>
        <v>1871787600</v>
      </c>
      <c r="CU275" s="45">
        <f t="shared" si="247"/>
        <v>20797640</v>
      </c>
      <c r="CX275" s="56">
        <f t="shared" si="248"/>
        <v>1663250400</v>
      </c>
      <c r="CY275" s="45">
        <f t="shared" si="249"/>
        <v>27720840</v>
      </c>
      <c r="CZ275" s="51">
        <f t="shared" si="250"/>
        <v>46201400</v>
      </c>
    </row>
    <row r="276" spans="1:104" x14ac:dyDescent="0.2">
      <c r="A276" s="3">
        <f t="shared" si="251"/>
        <v>237</v>
      </c>
      <c r="B276" s="111">
        <v>3</v>
      </c>
      <c r="C276" s="112" t="s">
        <v>192</v>
      </c>
      <c r="D276" s="113" t="s">
        <v>40</v>
      </c>
      <c r="E276" s="114"/>
      <c r="F276" s="42" t="s">
        <v>44</v>
      </c>
      <c r="G276" s="115">
        <f t="shared" si="219"/>
        <v>60</v>
      </c>
      <c r="H276" s="115">
        <f t="shared" si="220"/>
        <v>52</v>
      </c>
      <c r="I276" s="116">
        <f t="shared" si="221"/>
        <v>26966806</v>
      </c>
      <c r="J276" s="116">
        <f t="shared" si="222"/>
        <v>2</v>
      </c>
      <c r="K276" s="117">
        <f t="shared" si="223"/>
        <v>0.93</v>
      </c>
      <c r="L276" s="118">
        <f t="shared" si="254"/>
        <v>1.0149999999999999</v>
      </c>
      <c r="M276" s="119">
        <f t="shared" si="224"/>
        <v>21271605.909569133</v>
      </c>
      <c r="N276" s="119">
        <f t="shared" si="225"/>
        <v>23976498.556559145</v>
      </c>
      <c r="O276" s="119">
        <f t="shared" si="226"/>
        <v>25455316.523699999</v>
      </c>
      <c r="P276" s="119">
        <f t="shared" si="227"/>
        <v>27025344.747200005</v>
      </c>
      <c r="Q276" s="120">
        <f t="shared" si="228"/>
        <v>25455316.523699999</v>
      </c>
      <c r="R276" s="119">
        <f t="shared" si="228"/>
        <v>27025344.747200005</v>
      </c>
      <c r="S276" s="119">
        <f t="shared" si="229"/>
        <v>28692208.876091</v>
      </c>
      <c r="T276" s="119"/>
      <c r="U276" s="119">
        <f t="shared" si="230"/>
        <v>1106123507.297595</v>
      </c>
      <c r="V276" s="119">
        <f t="shared" si="231"/>
        <v>1246777924.9410756</v>
      </c>
      <c r="W276" s="119">
        <f t="shared" si="232"/>
        <v>1323676459.2323999</v>
      </c>
      <c r="X276" s="120">
        <f t="shared" si="233"/>
        <v>1405317926.8544002</v>
      </c>
      <c r="Y276" s="120">
        <f t="shared" si="234"/>
        <v>1323676459.2323999</v>
      </c>
      <c r="Z276" s="119">
        <f t="shared" si="235"/>
        <v>1405317926.8544002</v>
      </c>
      <c r="AA276" s="119">
        <f t="shared" si="236"/>
        <v>1491994861.5567319</v>
      </c>
      <c r="AB276" s="119"/>
      <c r="AC276" s="34" t="str">
        <f t="shared" si="237"/>
        <v>BERTAHAP</v>
      </c>
      <c r="AD276" s="121">
        <f t="shared" si="238"/>
        <v>0</v>
      </c>
      <c r="AE276" s="122">
        <v>2</v>
      </c>
      <c r="AF276" s="123"/>
      <c r="AG276" s="119" t="e">
        <f>IF(AF276&gt;#REF!,"LB","KR")</f>
        <v>#REF!</v>
      </c>
      <c r="AH276" s="123">
        <f t="shared" si="255"/>
        <v>1216736000</v>
      </c>
      <c r="AI276" s="123">
        <f t="shared" si="255"/>
        <v>1371456000</v>
      </c>
      <c r="AJ276" s="123">
        <f t="shared" si="255"/>
        <v>1456045000</v>
      </c>
      <c r="AK276" s="124">
        <f t="shared" si="255"/>
        <v>1545850000</v>
      </c>
      <c r="AL276" s="124">
        <f t="shared" si="255"/>
        <v>1456045000</v>
      </c>
      <c r="AM276" s="123">
        <f t="shared" si="255"/>
        <v>1545850000</v>
      </c>
      <c r="AN276" s="123">
        <f t="shared" si="255"/>
        <v>1641195000</v>
      </c>
      <c r="AO276" s="54">
        <f t="shared" si="252"/>
        <v>1543408000</v>
      </c>
      <c r="AP276" s="44">
        <f t="shared" si="252"/>
        <v>1638601000</v>
      </c>
      <c r="AQ276" s="61">
        <f t="shared" si="239"/>
        <v>1389067200</v>
      </c>
      <c r="AR276" s="61">
        <f t="shared" si="240"/>
        <v>23151120</v>
      </c>
      <c r="AS276" s="125">
        <f t="shared" si="241"/>
        <v>28984687.5</v>
      </c>
      <c r="AT276" s="126">
        <f t="shared" si="242"/>
        <v>16386010</v>
      </c>
      <c r="AU276" s="5">
        <f t="shared" si="243"/>
        <v>23151120</v>
      </c>
      <c r="AV276" s="5">
        <f t="shared" si="244"/>
        <v>36401125</v>
      </c>
      <c r="AX276" s="1"/>
      <c r="AY276" s="1"/>
      <c r="BT276" s="56">
        <f t="shared" si="245"/>
        <v>-1356430.3418000005</v>
      </c>
      <c r="CT276" s="61">
        <f t="shared" si="246"/>
        <v>1474740900</v>
      </c>
      <c r="CU276" s="45">
        <f t="shared" si="247"/>
        <v>16386010</v>
      </c>
      <c r="CX276" s="56">
        <f t="shared" si="248"/>
        <v>1310440500</v>
      </c>
      <c r="CY276" s="45">
        <f t="shared" si="249"/>
        <v>21840675</v>
      </c>
      <c r="CZ276" s="51">
        <f t="shared" si="250"/>
        <v>36401125</v>
      </c>
    </row>
    <row r="277" spans="1:104" x14ac:dyDescent="0.2">
      <c r="A277" s="3">
        <f t="shared" si="251"/>
        <v>238</v>
      </c>
      <c r="B277" s="111">
        <v>4</v>
      </c>
      <c r="C277" s="112" t="s">
        <v>192</v>
      </c>
      <c r="D277" s="113">
        <v>10</v>
      </c>
      <c r="E277" s="114"/>
      <c r="F277" s="42" t="s">
        <v>47</v>
      </c>
      <c r="G277" s="115">
        <f t="shared" si="219"/>
        <v>74</v>
      </c>
      <c r="H277" s="115">
        <f t="shared" si="220"/>
        <v>63</v>
      </c>
      <c r="I277" s="116">
        <f t="shared" si="221"/>
        <v>26966806</v>
      </c>
      <c r="J277" s="116">
        <f t="shared" si="222"/>
        <v>2</v>
      </c>
      <c r="K277" s="117">
        <f t="shared" si="223"/>
        <v>0.93</v>
      </c>
      <c r="L277" s="118">
        <f t="shared" si="254"/>
        <v>1.0149999999999999</v>
      </c>
      <c r="M277" s="119">
        <f t="shared" si="224"/>
        <v>21271605.909569133</v>
      </c>
      <c r="N277" s="119">
        <f t="shared" si="225"/>
        <v>23976498.556559145</v>
      </c>
      <c r="O277" s="119">
        <f t="shared" si="226"/>
        <v>25455316.523699999</v>
      </c>
      <c r="P277" s="119">
        <f t="shared" si="227"/>
        <v>27025344.747200005</v>
      </c>
      <c r="Q277" s="120">
        <f t="shared" si="228"/>
        <v>25455316.523699999</v>
      </c>
      <c r="R277" s="119">
        <f t="shared" si="228"/>
        <v>27025344.747200005</v>
      </c>
      <c r="S277" s="119">
        <f t="shared" si="229"/>
        <v>28692208.876091</v>
      </c>
      <c r="T277" s="119"/>
      <c r="U277" s="119">
        <f t="shared" si="230"/>
        <v>1340111172.3028555</v>
      </c>
      <c r="V277" s="119">
        <f t="shared" si="231"/>
        <v>1510519409.0632262</v>
      </c>
      <c r="W277" s="119">
        <f t="shared" si="232"/>
        <v>1603684940.9930999</v>
      </c>
      <c r="X277" s="120">
        <f t="shared" si="233"/>
        <v>1702596719.0736003</v>
      </c>
      <c r="Y277" s="120">
        <f t="shared" si="234"/>
        <v>1603684940.9930999</v>
      </c>
      <c r="Z277" s="119">
        <f t="shared" si="235"/>
        <v>1702596719.0736003</v>
      </c>
      <c r="AA277" s="119">
        <f t="shared" si="236"/>
        <v>1807609159.193733</v>
      </c>
      <c r="AB277" s="119"/>
      <c r="AC277" s="34" t="str">
        <f t="shared" si="237"/>
        <v>BERTAHAP</v>
      </c>
      <c r="AD277" s="121">
        <f t="shared" si="238"/>
        <v>0</v>
      </c>
      <c r="AE277" s="122">
        <v>2</v>
      </c>
      <c r="AF277" s="123"/>
      <c r="AG277" s="119" t="e">
        <f>IF(AF277&gt;#REF!,"LB","KR")</f>
        <v>#REF!</v>
      </c>
      <c r="AH277" s="123">
        <f t="shared" si="255"/>
        <v>1474123000</v>
      </c>
      <c r="AI277" s="123">
        <f t="shared" si="255"/>
        <v>1661572000</v>
      </c>
      <c r="AJ277" s="123">
        <f t="shared" si="255"/>
        <v>1764054000</v>
      </c>
      <c r="AK277" s="124">
        <f t="shared" si="255"/>
        <v>1872857000</v>
      </c>
      <c r="AL277" s="124">
        <f t="shared" si="255"/>
        <v>1764054000</v>
      </c>
      <c r="AM277" s="123">
        <f t="shared" si="255"/>
        <v>1872857000</v>
      </c>
      <c r="AN277" s="123">
        <f t="shared" si="255"/>
        <v>1988371000</v>
      </c>
      <c r="AO277" s="54">
        <f t="shared" si="252"/>
        <v>1869898000</v>
      </c>
      <c r="AP277" s="44">
        <f t="shared" si="252"/>
        <v>1985229000</v>
      </c>
      <c r="AQ277" s="61">
        <f t="shared" si="239"/>
        <v>1682908200</v>
      </c>
      <c r="AR277" s="61">
        <f t="shared" si="240"/>
        <v>28048470</v>
      </c>
      <c r="AS277" s="125">
        <f t="shared" si="241"/>
        <v>35116068.75</v>
      </c>
      <c r="AT277" s="126">
        <f t="shared" si="242"/>
        <v>19852290</v>
      </c>
      <c r="AU277" s="5">
        <f t="shared" si="243"/>
        <v>28048470</v>
      </c>
      <c r="AV277" s="5">
        <f t="shared" si="244"/>
        <v>44101350</v>
      </c>
      <c r="AX277" s="1"/>
      <c r="AY277" s="1"/>
      <c r="BT277" s="56">
        <f t="shared" si="245"/>
        <v>-1356430.3418000005</v>
      </c>
      <c r="CT277" s="61">
        <f t="shared" si="246"/>
        <v>1786706100</v>
      </c>
      <c r="CU277" s="45">
        <f t="shared" si="247"/>
        <v>19852290</v>
      </c>
      <c r="CX277" s="56">
        <f t="shared" si="248"/>
        <v>1587648600</v>
      </c>
      <c r="CY277" s="45">
        <f t="shared" si="249"/>
        <v>26460810</v>
      </c>
      <c r="CZ277" s="51">
        <f t="shared" si="250"/>
        <v>44101350</v>
      </c>
    </row>
    <row r="278" spans="1:104" x14ac:dyDescent="0.2">
      <c r="A278" s="3">
        <f t="shared" si="251"/>
        <v>239</v>
      </c>
      <c r="B278" s="111">
        <v>5</v>
      </c>
      <c r="C278" s="112" t="s">
        <v>192</v>
      </c>
      <c r="D278" s="140">
        <v>12</v>
      </c>
      <c r="E278" s="114"/>
      <c r="F278" s="42" t="s">
        <v>49</v>
      </c>
      <c r="G278" s="115">
        <f t="shared" si="219"/>
        <v>67</v>
      </c>
      <c r="H278" s="115">
        <f t="shared" si="220"/>
        <v>57</v>
      </c>
      <c r="I278" s="116">
        <f t="shared" si="221"/>
        <v>26966806</v>
      </c>
      <c r="J278" s="116">
        <f t="shared" si="222"/>
        <v>2</v>
      </c>
      <c r="K278" s="117">
        <f t="shared" si="223"/>
        <v>0.93</v>
      </c>
      <c r="L278" s="118">
        <f t="shared" si="254"/>
        <v>1.0149999999999999</v>
      </c>
      <c r="M278" s="119">
        <f t="shared" si="224"/>
        <v>21271605.909569133</v>
      </c>
      <c r="N278" s="119">
        <f t="shared" si="225"/>
        <v>23976498.556559145</v>
      </c>
      <c r="O278" s="119">
        <f t="shared" si="226"/>
        <v>25455316.523699999</v>
      </c>
      <c r="P278" s="119">
        <f t="shared" si="227"/>
        <v>27025344.747200005</v>
      </c>
      <c r="Q278" s="120">
        <f t="shared" si="228"/>
        <v>25455316.523699999</v>
      </c>
      <c r="R278" s="119">
        <f t="shared" si="228"/>
        <v>27025344.747200005</v>
      </c>
      <c r="S278" s="119">
        <f t="shared" si="229"/>
        <v>28692208.876091</v>
      </c>
      <c r="T278" s="119"/>
      <c r="U278" s="119">
        <f t="shared" si="230"/>
        <v>1212481536.8454406</v>
      </c>
      <c r="V278" s="119">
        <f t="shared" si="231"/>
        <v>1366660417.7238712</v>
      </c>
      <c r="W278" s="119">
        <f t="shared" si="232"/>
        <v>1450953041.8508999</v>
      </c>
      <c r="X278" s="120">
        <f t="shared" si="233"/>
        <v>1540444650.5904002</v>
      </c>
      <c r="Y278" s="120">
        <f t="shared" si="234"/>
        <v>1450953041.8508999</v>
      </c>
      <c r="Z278" s="119">
        <f t="shared" si="235"/>
        <v>1540444650.5904002</v>
      </c>
      <c r="AA278" s="119">
        <f t="shared" si="236"/>
        <v>1635455905.937187</v>
      </c>
      <c r="AB278" s="119"/>
      <c r="AC278" s="34" t="str">
        <f t="shared" si="237"/>
        <v>BERTAHAP</v>
      </c>
      <c r="AD278" s="121">
        <f t="shared" si="238"/>
        <v>0</v>
      </c>
      <c r="AE278" s="122">
        <v>2</v>
      </c>
      <c r="AF278" s="123"/>
      <c r="AG278" s="119" t="e">
        <f>IF(AF278&gt;#REF!,"LB","KR")</f>
        <v>#REF!</v>
      </c>
      <c r="AH278" s="123">
        <f t="shared" si="255"/>
        <v>1333730000</v>
      </c>
      <c r="AI278" s="123">
        <f t="shared" si="255"/>
        <v>1503327000</v>
      </c>
      <c r="AJ278" s="123">
        <f t="shared" si="255"/>
        <v>1596049000</v>
      </c>
      <c r="AK278" s="124">
        <f t="shared" si="255"/>
        <v>1694490000</v>
      </c>
      <c r="AL278" s="124">
        <f t="shared" si="255"/>
        <v>1596049000</v>
      </c>
      <c r="AM278" s="123">
        <f t="shared" si="255"/>
        <v>1694490000</v>
      </c>
      <c r="AN278" s="123">
        <f t="shared" si="255"/>
        <v>1799002000</v>
      </c>
      <c r="AO278" s="54">
        <f t="shared" si="252"/>
        <v>1691812000</v>
      </c>
      <c r="AP278" s="44">
        <f t="shared" si="252"/>
        <v>1796160000</v>
      </c>
      <c r="AQ278" s="61">
        <f t="shared" si="239"/>
        <v>1522630800</v>
      </c>
      <c r="AR278" s="61">
        <f t="shared" si="240"/>
        <v>25377180</v>
      </c>
      <c r="AS278" s="125">
        <f t="shared" si="241"/>
        <v>31771687.5</v>
      </c>
      <c r="AT278" s="126">
        <f t="shared" si="242"/>
        <v>17961600</v>
      </c>
      <c r="AU278" s="5">
        <f t="shared" si="243"/>
        <v>25377180</v>
      </c>
      <c r="AV278" s="5">
        <f t="shared" si="244"/>
        <v>39901225</v>
      </c>
      <c r="AX278" s="1"/>
      <c r="AY278" s="1"/>
      <c r="BT278" s="56">
        <f t="shared" si="245"/>
        <v>-1356430.3418000005</v>
      </c>
      <c r="CT278" s="61">
        <f t="shared" si="246"/>
        <v>1616544000</v>
      </c>
      <c r="CU278" s="45">
        <f t="shared" si="247"/>
        <v>17961600</v>
      </c>
      <c r="CX278" s="56">
        <f t="shared" si="248"/>
        <v>1436444100</v>
      </c>
      <c r="CY278" s="45">
        <f t="shared" si="249"/>
        <v>23940735</v>
      </c>
      <c r="CZ278" s="51">
        <f t="shared" si="250"/>
        <v>39901225</v>
      </c>
    </row>
    <row r="279" spans="1:104" x14ac:dyDescent="0.2">
      <c r="A279" s="3">
        <f t="shared" si="251"/>
        <v>240</v>
      </c>
      <c r="B279" s="111">
        <v>6</v>
      </c>
      <c r="C279" s="112" t="s">
        <v>192</v>
      </c>
      <c r="D279" s="113">
        <v>16</v>
      </c>
      <c r="E279" s="114"/>
      <c r="F279" s="42" t="s">
        <v>51</v>
      </c>
      <c r="G279" s="115">
        <f t="shared" si="219"/>
        <v>71</v>
      </c>
      <c r="H279" s="115">
        <f t="shared" si="220"/>
        <v>63</v>
      </c>
      <c r="I279" s="116">
        <f t="shared" si="221"/>
        <v>26966806</v>
      </c>
      <c r="J279" s="116">
        <f t="shared" si="222"/>
        <v>2</v>
      </c>
      <c r="K279" s="117">
        <f t="shared" si="223"/>
        <v>0.93</v>
      </c>
      <c r="L279" s="118">
        <f t="shared" si="254"/>
        <v>1.0149999999999999</v>
      </c>
      <c r="M279" s="119">
        <f t="shared" si="224"/>
        <v>21271605.909569133</v>
      </c>
      <c r="N279" s="119">
        <f t="shared" si="225"/>
        <v>23976498.556559145</v>
      </c>
      <c r="O279" s="119">
        <f t="shared" si="226"/>
        <v>25455316.523699999</v>
      </c>
      <c r="P279" s="119">
        <f t="shared" si="227"/>
        <v>27025344.747200005</v>
      </c>
      <c r="Q279" s="120">
        <f t="shared" si="228"/>
        <v>25455316.523699999</v>
      </c>
      <c r="R279" s="119">
        <f t="shared" si="228"/>
        <v>27025344.747200005</v>
      </c>
      <c r="S279" s="119">
        <f t="shared" si="229"/>
        <v>28692208.876091</v>
      </c>
      <c r="T279" s="119"/>
      <c r="U279" s="119">
        <f t="shared" si="230"/>
        <v>1340111172.3028555</v>
      </c>
      <c r="V279" s="119">
        <f t="shared" si="231"/>
        <v>1510519409.0632262</v>
      </c>
      <c r="W279" s="119">
        <f t="shared" si="232"/>
        <v>1603684940.9930999</v>
      </c>
      <c r="X279" s="120">
        <f t="shared" si="233"/>
        <v>1702596719.0736003</v>
      </c>
      <c r="Y279" s="120">
        <f t="shared" si="234"/>
        <v>1603684940.9930999</v>
      </c>
      <c r="Z279" s="119">
        <f t="shared" si="235"/>
        <v>1702596719.0736003</v>
      </c>
      <c r="AA279" s="119">
        <f t="shared" si="236"/>
        <v>1807609159.193733</v>
      </c>
      <c r="AB279" s="119"/>
      <c r="AC279" s="34" t="str">
        <f t="shared" si="237"/>
        <v>BERTAHAP</v>
      </c>
      <c r="AD279" s="121">
        <f t="shared" si="238"/>
        <v>0</v>
      </c>
      <c r="AE279" s="122">
        <v>2</v>
      </c>
      <c r="AF279" s="123"/>
      <c r="AG279" s="119" t="e">
        <f>IF(AF279&gt;#REF!,"LB","KR")</f>
        <v>#REF!</v>
      </c>
      <c r="AH279" s="123">
        <f t="shared" si="255"/>
        <v>1474123000</v>
      </c>
      <c r="AI279" s="123">
        <f t="shared" si="255"/>
        <v>1661572000</v>
      </c>
      <c r="AJ279" s="123">
        <f t="shared" si="255"/>
        <v>1764054000</v>
      </c>
      <c r="AK279" s="124">
        <f t="shared" si="255"/>
        <v>1872857000</v>
      </c>
      <c r="AL279" s="124">
        <f t="shared" si="255"/>
        <v>1764054000</v>
      </c>
      <c r="AM279" s="123">
        <f t="shared" si="255"/>
        <v>1872857000</v>
      </c>
      <c r="AN279" s="123">
        <f t="shared" si="255"/>
        <v>1988371000</v>
      </c>
      <c r="AO279" s="54">
        <f t="shared" si="252"/>
        <v>1869898000</v>
      </c>
      <c r="AP279" s="44">
        <f t="shared" si="252"/>
        <v>1985229000</v>
      </c>
      <c r="AQ279" s="61">
        <f t="shared" si="239"/>
        <v>1682908200</v>
      </c>
      <c r="AR279" s="61">
        <f t="shared" si="240"/>
        <v>28048470</v>
      </c>
      <c r="AS279" s="125">
        <f t="shared" si="241"/>
        <v>35116068.75</v>
      </c>
      <c r="AT279" s="126">
        <f t="shared" si="242"/>
        <v>19852290</v>
      </c>
      <c r="AU279" s="5">
        <f t="shared" si="243"/>
        <v>28048470</v>
      </c>
      <c r="AV279" s="5">
        <f t="shared" si="244"/>
        <v>44101350</v>
      </c>
      <c r="AX279" s="1"/>
      <c r="AY279" s="1"/>
      <c r="BT279" s="56">
        <f t="shared" si="245"/>
        <v>-1356430.3418000005</v>
      </c>
      <c r="CT279" s="61">
        <f t="shared" si="246"/>
        <v>1786706100</v>
      </c>
      <c r="CU279" s="45">
        <f t="shared" si="247"/>
        <v>19852290</v>
      </c>
      <c r="CX279" s="56">
        <f t="shared" si="248"/>
        <v>1587648600</v>
      </c>
      <c r="CY279" s="45">
        <f t="shared" si="249"/>
        <v>26460810</v>
      </c>
      <c r="CZ279" s="51">
        <f t="shared" si="250"/>
        <v>44101350</v>
      </c>
    </row>
    <row r="280" spans="1:104" x14ac:dyDescent="0.2">
      <c r="A280" s="3">
        <f t="shared" si="251"/>
        <v>241</v>
      </c>
      <c r="B280" s="111">
        <v>7</v>
      </c>
      <c r="C280" s="112" t="s">
        <v>192</v>
      </c>
      <c r="D280" s="140">
        <v>18</v>
      </c>
      <c r="E280" s="114"/>
      <c r="F280" s="42" t="s">
        <v>53</v>
      </c>
      <c r="G280" s="115">
        <f t="shared" si="219"/>
        <v>97</v>
      </c>
      <c r="H280" s="115">
        <f t="shared" si="220"/>
        <v>85</v>
      </c>
      <c r="I280" s="116">
        <f t="shared" si="221"/>
        <v>26966806</v>
      </c>
      <c r="J280" s="116">
        <f t="shared" si="222"/>
        <v>2</v>
      </c>
      <c r="K280" s="117">
        <f t="shared" si="223"/>
        <v>0.93</v>
      </c>
      <c r="L280" s="118">
        <f t="shared" si="254"/>
        <v>1.0149999999999999</v>
      </c>
      <c r="M280" s="119">
        <f t="shared" si="224"/>
        <v>21271605.909569133</v>
      </c>
      <c r="N280" s="119">
        <f t="shared" si="225"/>
        <v>23976498.556559145</v>
      </c>
      <c r="O280" s="119">
        <f t="shared" si="226"/>
        <v>25455316.523699999</v>
      </c>
      <c r="P280" s="119">
        <f t="shared" si="227"/>
        <v>27025344.747200005</v>
      </c>
      <c r="Q280" s="120">
        <f t="shared" si="228"/>
        <v>25455316.523699999</v>
      </c>
      <c r="R280" s="119">
        <f t="shared" si="228"/>
        <v>27025344.747200005</v>
      </c>
      <c r="S280" s="119">
        <f t="shared" si="229"/>
        <v>28692208.876091</v>
      </c>
      <c r="T280" s="119"/>
      <c r="U280" s="119">
        <f t="shared" si="230"/>
        <v>1808086502.3133764</v>
      </c>
      <c r="V280" s="119">
        <f t="shared" si="231"/>
        <v>2038002377.3075273</v>
      </c>
      <c r="W280" s="119">
        <f t="shared" si="232"/>
        <v>2163701904.5144997</v>
      </c>
      <c r="X280" s="120">
        <f t="shared" si="233"/>
        <v>2297154303.5120006</v>
      </c>
      <c r="Y280" s="120">
        <f t="shared" si="234"/>
        <v>2163701904.5144997</v>
      </c>
      <c r="Z280" s="119">
        <f t="shared" si="235"/>
        <v>2297154303.5120006</v>
      </c>
      <c r="AA280" s="119">
        <f t="shared" si="236"/>
        <v>2438837754.4677348</v>
      </c>
      <c r="AB280" s="119"/>
      <c r="AC280" s="34" t="str">
        <f t="shared" si="237"/>
        <v>BERTAHAP</v>
      </c>
      <c r="AD280" s="121">
        <f t="shared" si="238"/>
        <v>0</v>
      </c>
      <c r="AE280" s="122">
        <v>2</v>
      </c>
      <c r="AF280" s="123"/>
      <c r="AG280" s="119" t="e">
        <f>IF(AF280&gt;#REF!,"LB","KR")</f>
        <v>#REF!</v>
      </c>
      <c r="AH280" s="123">
        <f t="shared" si="255"/>
        <v>1988896000</v>
      </c>
      <c r="AI280" s="123">
        <f t="shared" si="255"/>
        <v>2241803000</v>
      </c>
      <c r="AJ280" s="123">
        <f t="shared" si="255"/>
        <v>2380073000</v>
      </c>
      <c r="AK280" s="124">
        <f t="shared" si="255"/>
        <v>2526870000</v>
      </c>
      <c r="AL280" s="124">
        <f t="shared" si="255"/>
        <v>2380073000</v>
      </c>
      <c r="AM280" s="123">
        <f t="shared" si="255"/>
        <v>2526870000</v>
      </c>
      <c r="AN280" s="123">
        <f t="shared" si="255"/>
        <v>2682722000</v>
      </c>
      <c r="AO280" s="54">
        <f t="shared" si="252"/>
        <v>2522878000</v>
      </c>
      <c r="AP280" s="44">
        <f t="shared" si="252"/>
        <v>2678483000</v>
      </c>
      <c r="AQ280" s="61">
        <f t="shared" si="239"/>
        <v>2270590200</v>
      </c>
      <c r="AR280" s="61">
        <f t="shared" si="240"/>
        <v>37843170</v>
      </c>
      <c r="AS280" s="125">
        <f t="shared" si="241"/>
        <v>47378812.5</v>
      </c>
      <c r="AT280" s="126">
        <f t="shared" si="242"/>
        <v>26784830</v>
      </c>
      <c r="AU280" s="5">
        <f t="shared" si="243"/>
        <v>37843170</v>
      </c>
      <c r="AV280" s="5">
        <f t="shared" si="244"/>
        <v>59501825</v>
      </c>
      <c r="AX280" s="1"/>
      <c r="AY280" s="1"/>
      <c r="BT280" s="56">
        <f t="shared" si="245"/>
        <v>-1356430.3418000005</v>
      </c>
      <c r="CT280" s="61">
        <f t="shared" si="246"/>
        <v>2410634700</v>
      </c>
      <c r="CU280" s="45">
        <f t="shared" si="247"/>
        <v>26784830</v>
      </c>
      <c r="CX280" s="56">
        <f t="shared" si="248"/>
        <v>2142065700</v>
      </c>
      <c r="CY280" s="45">
        <f t="shared" si="249"/>
        <v>35701095</v>
      </c>
      <c r="CZ280" s="51">
        <f t="shared" si="250"/>
        <v>59501825</v>
      </c>
    </row>
    <row r="281" spans="1:104" x14ac:dyDescent="0.2">
      <c r="A281" s="3">
        <f t="shared" si="251"/>
        <v>242</v>
      </c>
      <c r="B281" s="111">
        <v>8</v>
      </c>
      <c r="C281" s="112" t="s">
        <v>192</v>
      </c>
      <c r="D281" s="140">
        <v>20</v>
      </c>
      <c r="E281" s="114"/>
      <c r="F281" s="42" t="s">
        <v>69</v>
      </c>
      <c r="G281" s="115">
        <f t="shared" si="219"/>
        <v>60</v>
      </c>
      <c r="H281" s="115">
        <f t="shared" si="220"/>
        <v>51</v>
      </c>
      <c r="I281" s="116">
        <f t="shared" si="221"/>
        <v>26966806</v>
      </c>
      <c r="J281" s="116">
        <f t="shared" si="222"/>
        <v>2</v>
      </c>
      <c r="K281" s="117">
        <f t="shared" si="223"/>
        <v>0.93</v>
      </c>
      <c r="L281" s="118">
        <f t="shared" si="254"/>
        <v>1.0149999999999999</v>
      </c>
      <c r="M281" s="119">
        <f t="shared" si="224"/>
        <v>21271605.909569133</v>
      </c>
      <c r="N281" s="119">
        <f t="shared" si="225"/>
        <v>23976498.556559145</v>
      </c>
      <c r="O281" s="119">
        <f t="shared" si="226"/>
        <v>25455316.523699999</v>
      </c>
      <c r="P281" s="119">
        <f t="shared" si="227"/>
        <v>27025344.747200005</v>
      </c>
      <c r="Q281" s="120">
        <f t="shared" si="228"/>
        <v>25455316.523699999</v>
      </c>
      <c r="R281" s="119">
        <f t="shared" si="228"/>
        <v>27025344.747200005</v>
      </c>
      <c r="S281" s="119">
        <f t="shared" si="229"/>
        <v>28692208.876091</v>
      </c>
      <c r="T281" s="119"/>
      <c r="U281" s="119">
        <f t="shared" si="230"/>
        <v>1084851901.3880258</v>
      </c>
      <c r="V281" s="119">
        <f t="shared" si="231"/>
        <v>1222801426.3845165</v>
      </c>
      <c r="W281" s="119">
        <f t="shared" si="232"/>
        <v>1298221142.7086999</v>
      </c>
      <c r="X281" s="120">
        <f t="shared" si="233"/>
        <v>1378292582.1072001</v>
      </c>
      <c r="Y281" s="120">
        <f t="shared" si="234"/>
        <v>1298221142.7086999</v>
      </c>
      <c r="Z281" s="119">
        <f t="shared" si="235"/>
        <v>1378292582.1072001</v>
      </c>
      <c r="AA281" s="119">
        <f t="shared" si="236"/>
        <v>1463302652.6806409</v>
      </c>
      <c r="AB281" s="119"/>
      <c r="AC281" s="34" t="str">
        <f t="shared" si="237"/>
        <v>BERTAHAP</v>
      </c>
      <c r="AD281" s="121">
        <f t="shared" si="238"/>
        <v>0</v>
      </c>
      <c r="AE281" s="122">
        <v>2</v>
      </c>
      <c r="AF281" s="123"/>
      <c r="AG281" s="119" t="e">
        <f>IF(AF281&gt;#REF!,"LB","KR")</f>
        <v>#REF!</v>
      </c>
      <c r="AH281" s="123">
        <f t="shared" si="255"/>
        <v>1193338000</v>
      </c>
      <c r="AI281" s="123">
        <f t="shared" si="255"/>
        <v>1345082000</v>
      </c>
      <c r="AJ281" s="123">
        <f t="shared" si="255"/>
        <v>1428044000</v>
      </c>
      <c r="AK281" s="124">
        <f t="shared" si="255"/>
        <v>1516122000</v>
      </c>
      <c r="AL281" s="124">
        <f t="shared" si="255"/>
        <v>1428044000</v>
      </c>
      <c r="AM281" s="123">
        <f t="shared" si="255"/>
        <v>1516122000</v>
      </c>
      <c r="AN281" s="123">
        <f t="shared" si="255"/>
        <v>1609633000</v>
      </c>
      <c r="AO281" s="54">
        <f t="shared" si="252"/>
        <v>1513727000</v>
      </c>
      <c r="AP281" s="44">
        <f t="shared" si="252"/>
        <v>1607090000</v>
      </c>
      <c r="AQ281" s="61">
        <f t="shared" si="239"/>
        <v>1362354300</v>
      </c>
      <c r="AR281" s="61">
        <f t="shared" si="240"/>
        <v>22705905</v>
      </c>
      <c r="AS281" s="125">
        <f t="shared" si="241"/>
        <v>28427287.5</v>
      </c>
      <c r="AT281" s="126">
        <f t="shared" si="242"/>
        <v>16070900</v>
      </c>
      <c r="AU281" s="5">
        <f t="shared" si="243"/>
        <v>22705905</v>
      </c>
      <c r="AV281" s="5">
        <f t="shared" si="244"/>
        <v>35701100</v>
      </c>
      <c r="AX281" s="1"/>
      <c r="AY281" s="1"/>
      <c r="BT281" s="56">
        <f t="shared" si="245"/>
        <v>-1356430.3418000005</v>
      </c>
      <c r="CT281" s="61">
        <f t="shared" si="246"/>
        <v>1446381000</v>
      </c>
      <c r="CU281" s="45">
        <f t="shared" si="247"/>
        <v>16070900</v>
      </c>
      <c r="CX281" s="56">
        <f t="shared" si="248"/>
        <v>1285239600</v>
      </c>
      <c r="CY281" s="45">
        <f t="shared" si="249"/>
        <v>21420660</v>
      </c>
      <c r="CZ281" s="51">
        <f t="shared" si="250"/>
        <v>35701100</v>
      </c>
    </row>
    <row r="282" spans="1:104" x14ac:dyDescent="0.2">
      <c r="A282" s="3">
        <f t="shared" si="251"/>
        <v>243</v>
      </c>
      <c r="B282" s="111">
        <v>9</v>
      </c>
      <c r="C282" s="112" t="s">
        <v>192</v>
      </c>
      <c r="D282" s="140">
        <v>22</v>
      </c>
      <c r="E282" s="114">
        <v>0</v>
      </c>
      <c r="F282" s="42" t="s">
        <v>88</v>
      </c>
      <c r="G282" s="115">
        <f t="shared" si="219"/>
        <v>81</v>
      </c>
      <c r="H282" s="115">
        <f t="shared" si="220"/>
        <v>70</v>
      </c>
      <c r="I282" s="116">
        <f t="shared" si="221"/>
        <v>26966806</v>
      </c>
      <c r="J282" s="116">
        <f t="shared" si="222"/>
        <v>4</v>
      </c>
      <c r="K282" s="117">
        <f t="shared" si="223"/>
        <v>0.97</v>
      </c>
      <c r="L282" s="118">
        <f t="shared" si="254"/>
        <v>1.0149999999999999</v>
      </c>
      <c r="M282" s="119">
        <f t="shared" si="224"/>
        <v>22186513.690625869</v>
      </c>
      <c r="N282" s="119">
        <f t="shared" si="225"/>
        <v>25007745.806303624</v>
      </c>
      <c r="O282" s="119">
        <f t="shared" si="226"/>
        <v>26550168.847299997</v>
      </c>
      <c r="P282" s="119">
        <f t="shared" si="227"/>
        <v>28187725.166434411</v>
      </c>
      <c r="Q282" s="120">
        <f t="shared" si="228"/>
        <v>26550168.847299997</v>
      </c>
      <c r="R282" s="119">
        <f t="shared" si="228"/>
        <v>28187725.166434411</v>
      </c>
      <c r="S282" s="119">
        <f t="shared" si="229"/>
        <v>29926282.376137923</v>
      </c>
      <c r="T282" s="119"/>
      <c r="U282" s="119">
        <f t="shared" si="230"/>
        <v>1553055958.3438108</v>
      </c>
      <c r="V282" s="119">
        <f t="shared" si="231"/>
        <v>1750542206.4412537</v>
      </c>
      <c r="W282" s="119">
        <f t="shared" si="232"/>
        <v>1858511819.3109999</v>
      </c>
      <c r="X282" s="120">
        <f t="shared" si="233"/>
        <v>1973140761.6504087</v>
      </c>
      <c r="Y282" s="120">
        <f t="shared" si="234"/>
        <v>1858511819.3109999</v>
      </c>
      <c r="Z282" s="119">
        <f t="shared" si="235"/>
        <v>1973140761.6504087</v>
      </c>
      <c r="AA282" s="119">
        <f t="shared" si="236"/>
        <v>2094839766.3296547</v>
      </c>
      <c r="AB282" s="119"/>
      <c r="AC282" s="34" t="str">
        <f t="shared" si="237"/>
        <v>BERTAHAP</v>
      </c>
      <c r="AD282" s="121">
        <f t="shared" si="238"/>
        <v>0</v>
      </c>
      <c r="AE282" s="122">
        <v>2</v>
      </c>
      <c r="AF282" s="123"/>
      <c r="AG282" s="119" t="e">
        <f>IF(AF282&gt;#REF!,"LB","KR")</f>
        <v>#REF!</v>
      </c>
      <c r="AH282" s="123">
        <f t="shared" si="255"/>
        <v>1708362000</v>
      </c>
      <c r="AI282" s="123">
        <f t="shared" si="255"/>
        <v>1925597000</v>
      </c>
      <c r="AJ282" s="123">
        <f t="shared" si="255"/>
        <v>2044364000</v>
      </c>
      <c r="AK282" s="124">
        <f t="shared" si="255"/>
        <v>2170455000</v>
      </c>
      <c r="AL282" s="124">
        <f t="shared" si="255"/>
        <v>2044364000</v>
      </c>
      <c r="AM282" s="123">
        <f t="shared" si="255"/>
        <v>2170455000</v>
      </c>
      <c r="AN282" s="123">
        <f t="shared" si="255"/>
        <v>2304324000</v>
      </c>
      <c r="AO282" s="54">
        <f t="shared" si="252"/>
        <v>2167026000</v>
      </c>
      <c r="AP282" s="44">
        <f t="shared" si="252"/>
        <v>2300683000</v>
      </c>
      <c r="AQ282" s="61">
        <f t="shared" si="239"/>
        <v>1950323400</v>
      </c>
      <c r="AR282" s="61">
        <f t="shared" si="240"/>
        <v>32505390</v>
      </c>
      <c r="AS282" s="125">
        <f t="shared" si="241"/>
        <v>40696031.25</v>
      </c>
      <c r="AT282" s="126">
        <f t="shared" si="242"/>
        <v>23006830</v>
      </c>
      <c r="AU282" s="5">
        <f t="shared" si="243"/>
        <v>32505390</v>
      </c>
      <c r="AV282" s="5">
        <f t="shared" si="244"/>
        <v>51109100</v>
      </c>
      <c r="AX282" s="1"/>
      <c r="AY282" s="1"/>
      <c r="BT282" s="56">
        <f t="shared" si="245"/>
        <v>-261578.01820000261</v>
      </c>
      <c r="CT282" s="61">
        <f t="shared" si="246"/>
        <v>2070614700</v>
      </c>
      <c r="CU282" s="45">
        <f t="shared" si="247"/>
        <v>23006830</v>
      </c>
      <c r="CX282" s="56">
        <f t="shared" si="248"/>
        <v>1839927600</v>
      </c>
      <c r="CY282" s="45">
        <f t="shared" si="249"/>
        <v>30665460</v>
      </c>
      <c r="CZ282" s="51">
        <f t="shared" si="250"/>
        <v>51109100</v>
      </c>
    </row>
    <row r="283" spans="1:104" x14ac:dyDescent="0.2">
      <c r="A283" s="3">
        <f t="shared" si="251"/>
        <v>244</v>
      </c>
      <c r="B283" s="111">
        <v>1</v>
      </c>
      <c r="C283" s="112" t="s">
        <v>193</v>
      </c>
      <c r="D283" s="113" t="s">
        <v>23</v>
      </c>
      <c r="E283" s="114"/>
      <c r="F283" s="42" t="s">
        <v>38</v>
      </c>
      <c r="G283" s="115">
        <f t="shared" si="219"/>
        <v>113</v>
      </c>
      <c r="H283" s="115">
        <f t="shared" si="220"/>
        <v>101</v>
      </c>
      <c r="I283" s="116">
        <f t="shared" si="221"/>
        <v>26966806</v>
      </c>
      <c r="J283" s="116">
        <f t="shared" si="222"/>
        <v>6</v>
      </c>
      <c r="K283" s="117">
        <f t="shared" si="223"/>
        <v>0.95</v>
      </c>
      <c r="L283" s="118">
        <f t="shared" ref="L283:L291" si="256">SUMIF($AN$4:$AN$22,D283,$AZ$4:$AZ$22)</f>
        <v>1.0149999999999999</v>
      </c>
      <c r="M283" s="119">
        <f t="shared" si="224"/>
        <v>21729059.800097499</v>
      </c>
      <c r="N283" s="119">
        <f t="shared" si="225"/>
        <v>24492122.181431383</v>
      </c>
      <c r="O283" s="119">
        <f t="shared" si="226"/>
        <v>26002742.685499996</v>
      </c>
      <c r="P283" s="119">
        <f t="shared" si="227"/>
        <v>27606534.956817206</v>
      </c>
      <c r="Q283" s="120">
        <f t="shared" si="228"/>
        <v>26002742.685499996</v>
      </c>
      <c r="R283" s="119">
        <f t="shared" si="228"/>
        <v>27606534.956817206</v>
      </c>
      <c r="S283" s="119">
        <f t="shared" si="229"/>
        <v>29309245.626114458</v>
      </c>
      <c r="T283" s="119"/>
      <c r="U283" s="119">
        <f t="shared" si="230"/>
        <v>2194635039.8098474</v>
      </c>
      <c r="V283" s="119">
        <f t="shared" si="231"/>
        <v>2473704340.3245697</v>
      </c>
      <c r="W283" s="119">
        <f t="shared" si="232"/>
        <v>2626277011.2354994</v>
      </c>
      <c r="X283" s="120">
        <f t="shared" si="233"/>
        <v>2788260030.6385379</v>
      </c>
      <c r="Y283" s="120">
        <f t="shared" si="234"/>
        <v>2626277011.2354994</v>
      </c>
      <c r="Z283" s="119">
        <f t="shared" si="235"/>
        <v>2788260030.6385379</v>
      </c>
      <c r="AA283" s="119">
        <f t="shared" si="236"/>
        <v>2960233808.2375603</v>
      </c>
      <c r="AB283" s="119"/>
      <c r="AC283" s="34" t="str">
        <f t="shared" si="237"/>
        <v>BERTAHAP</v>
      </c>
      <c r="AD283" s="121">
        <f t="shared" si="238"/>
        <v>0</v>
      </c>
      <c r="AE283" s="122">
        <v>2</v>
      </c>
      <c r="AF283" s="123"/>
      <c r="AG283" s="119" t="e">
        <f>IF(AF283&gt;#REF!,"LB","KR")</f>
        <v>#REF!</v>
      </c>
      <c r="AH283" s="123">
        <f t="shared" si="255"/>
        <v>2414099000</v>
      </c>
      <c r="AI283" s="123">
        <f t="shared" si="255"/>
        <v>2721075000</v>
      </c>
      <c r="AJ283" s="123">
        <f t="shared" si="255"/>
        <v>2888905000</v>
      </c>
      <c r="AK283" s="124">
        <f t="shared" si="255"/>
        <v>3067087000</v>
      </c>
      <c r="AL283" s="124">
        <f t="shared" si="255"/>
        <v>2888905000</v>
      </c>
      <c r="AM283" s="123">
        <f t="shared" si="255"/>
        <v>3067087000</v>
      </c>
      <c r="AN283" s="123">
        <f t="shared" si="255"/>
        <v>3256258000</v>
      </c>
      <c r="AO283" s="54">
        <f t="shared" si="252"/>
        <v>3062240000</v>
      </c>
      <c r="AP283" s="44">
        <f t="shared" si="252"/>
        <v>3251113000</v>
      </c>
      <c r="AQ283" s="61">
        <f t="shared" si="239"/>
        <v>2756016000</v>
      </c>
      <c r="AR283" s="61">
        <f t="shared" si="240"/>
        <v>45933600</v>
      </c>
      <c r="AS283" s="125">
        <f t="shared" si="241"/>
        <v>57507881.25</v>
      </c>
      <c r="AT283" s="126">
        <f t="shared" si="242"/>
        <v>32511130</v>
      </c>
      <c r="AU283" s="5">
        <f t="shared" si="243"/>
        <v>45933600</v>
      </c>
      <c r="AV283" s="5">
        <f t="shared" si="244"/>
        <v>72222625</v>
      </c>
      <c r="AX283" s="1"/>
      <c r="AY283" s="1"/>
      <c r="BT283" s="56">
        <f t="shared" si="245"/>
        <v>-809004.18000000343</v>
      </c>
      <c r="CT283" s="61">
        <f t="shared" si="246"/>
        <v>2926001700</v>
      </c>
      <c r="CU283" s="45">
        <f t="shared" si="247"/>
        <v>32511130</v>
      </c>
      <c r="CX283" s="56">
        <f t="shared" si="248"/>
        <v>2600014500</v>
      </c>
      <c r="CY283" s="45">
        <f t="shared" si="249"/>
        <v>43333575</v>
      </c>
      <c r="CZ283" s="51">
        <f t="shared" si="250"/>
        <v>72222625</v>
      </c>
    </row>
    <row r="284" spans="1:104" x14ac:dyDescent="0.2">
      <c r="A284" s="3">
        <f t="shared" si="251"/>
        <v>245</v>
      </c>
      <c r="B284" s="111">
        <v>2</v>
      </c>
      <c r="C284" s="112" t="s">
        <v>193</v>
      </c>
      <c r="D284" s="113" t="s">
        <v>34</v>
      </c>
      <c r="E284" s="114"/>
      <c r="F284" s="42" t="s">
        <v>41</v>
      </c>
      <c r="G284" s="115">
        <f t="shared" si="219"/>
        <v>78</v>
      </c>
      <c r="H284" s="115">
        <f t="shared" si="220"/>
        <v>66</v>
      </c>
      <c r="I284" s="116">
        <f t="shared" si="221"/>
        <v>26966806</v>
      </c>
      <c r="J284" s="116">
        <f t="shared" si="222"/>
        <v>2</v>
      </c>
      <c r="K284" s="117">
        <f t="shared" si="223"/>
        <v>0.93</v>
      </c>
      <c r="L284" s="118">
        <f t="shared" si="256"/>
        <v>1.0149999999999999</v>
      </c>
      <c r="M284" s="119">
        <f t="shared" si="224"/>
        <v>21271605.909569133</v>
      </c>
      <c r="N284" s="119">
        <f t="shared" si="225"/>
        <v>23976498.556559145</v>
      </c>
      <c r="O284" s="119">
        <f t="shared" si="226"/>
        <v>25455316.523699999</v>
      </c>
      <c r="P284" s="119">
        <f t="shared" si="227"/>
        <v>27025344.747200005</v>
      </c>
      <c r="Q284" s="120">
        <f t="shared" si="228"/>
        <v>25455316.523699999</v>
      </c>
      <c r="R284" s="119">
        <f t="shared" si="228"/>
        <v>27025344.747200005</v>
      </c>
      <c r="S284" s="119">
        <f t="shared" si="229"/>
        <v>28692208.876091</v>
      </c>
      <c r="T284" s="119"/>
      <c r="U284" s="119">
        <f t="shared" si="230"/>
        <v>1403925990.0315628</v>
      </c>
      <c r="V284" s="119">
        <f t="shared" si="231"/>
        <v>1582448904.7329035</v>
      </c>
      <c r="W284" s="119">
        <f t="shared" si="232"/>
        <v>1680050890.5641999</v>
      </c>
      <c r="X284" s="120">
        <f t="shared" si="233"/>
        <v>1783672753.3152003</v>
      </c>
      <c r="Y284" s="120">
        <f t="shared" si="234"/>
        <v>1680050890.5641999</v>
      </c>
      <c r="Z284" s="119">
        <f t="shared" si="235"/>
        <v>1783672753.3152003</v>
      </c>
      <c r="AA284" s="119">
        <f t="shared" si="236"/>
        <v>1893685785.822006</v>
      </c>
      <c r="AB284" s="119"/>
      <c r="AC284" s="34" t="str">
        <f t="shared" si="237"/>
        <v>BERTAHAP</v>
      </c>
      <c r="AD284" s="121">
        <f t="shared" si="238"/>
        <v>0</v>
      </c>
      <c r="AE284" s="122">
        <v>2</v>
      </c>
      <c r="AF284" s="123"/>
      <c r="AG284" s="119" t="e">
        <f>IF(AF284&gt;#REF!,"LB","KR")</f>
        <v>#REF!</v>
      </c>
      <c r="AH284" s="123">
        <f t="shared" si="255"/>
        <v>1544319000</v>
      </c>
      <c r="AI284" s="123">
        <f t="shared" si="255"/>
        <v>1740694000</v>
      </c>
      <c r="AJ284" s="123">
        <f t="shared" si="255"/>
        <v>1848056000</v>
      </c>
      <c r="AK284" s="124">
        <f t="shared" ref="AK284:AN298" si="257">ROUNDUP((X284*(1+$J$5)),-3)</f>
        <v>1962041000</v>
      </c>
      <c r="AL284" s="124">
        <f t="shared" si="257"/>
        <v>1848056000</v>
      </c>
      <c r="AM284" s="123">
        <f t="shared" si="257"/>
        <v>1962041000</v>
      </c>
      <c r="AN284" s="123">
        <f t="shared" si="257"/>
        <v>2083055000</v>
      </c>
      <c r="AO284" s="54">
        <f t="shared" si="252"/>
        <v>1958940000</v>
      </c>
      <c r="AP284" s="44">
        <f t="shared" si="252"/>
        <v>2079764000</v>
      </c>
      <c r="AQ284" s="61">
        <f t="shared" si="239"/>
        <v>1763046000</v>
      </c>
      <c r="AR284" s="61">
        <f t="shared" si="240"/>
        <v>29384100</v>
      </c>
      <c r="AS284" s="125">
        <f t="shared" si="241"/>
        <v>36788268.75</v>
      </c>
      <c r="AT284" s="126">
        <f t="shared" si="242"/>
        <v>20797640</v>
      </c>
      <c r="AU284" s="5">
        <f t="shared" si="243"/>
        <v>29384100</v>
      </c>
      <c r="AV284" s="5">
        <f t="shared" si="244"/>
        <v>46201400</v>
      </c>
      <c r="AX284" s="1"/>
      <c r="AY284" s="1"/>
      <c r="BT284" s="56">
        <f t="shared" si="245"/>
        <v>-1356430.3418000005</v>
      </c>
      <c r="CT284" s="61">
        <f t="shared" si="246"/>
        <v>1871787600</v>
      </c>
      <c r="CU284" s="45">
        <f t="shared" si="247"/>
        <v>20797640</v>
      </c>
      <c r="CX284" s="56">
        <f t="shared" si="248"/>
        <v>1663250400</v>
      </c>
      <c r="CY284" s="45">
        <f t="shared" si="249"/>
        <v>27720840</v>
      </c>
      <c r="CZ284" s="51">
        <f t="shared" si="250"/>
        <v>46201400</v>
      </c>
    </row>
    <row r="285" spans="1:104" x14ac:dyDescent="0.2">
      <c r="A285" s="3">
        <f t="shared" si="251"/>
        <v>246</v>
      </c>
      <c r="B285" s="111">
        <v>3</v>
      </c>
      <c r="C285" s="112" t="s">
        <v>193</v>
      </c>
      <c r="D285" s="113" t="s">
        <v>40</v>
      </c>
      <c r="E285" s="114"/>
      <c r="F285" s="42" t="s">
        <v>44</v>
      </c>
      <c r="G285" s="115">
        <f t="shared" si="219"/>
        <v>60</v>
      </c>
      <c r="H285" s="115">
        <f t="shared" si="220"/>
        <v>52</v>
      </c>
      <c r="I285" s="116">
        <f t="shared" si="221"/>
        <v>26966806</v>
      </c>
      <c r="J285" s="116">
        <f t="shared" si="222"/>
        <v>2</v>
      </c>
      <c r="K285" s="117">
        <f t="shared" si="223"/>
        <v>0.93</v>
      </c>
      <c r="L285" s="118">
        <f t="shared" si="256"/>
        <v>1.0149999999999999</v>
      </c>
      <c r="M285" s="119">
        <f t="shared" si="224"/>
        <v>21271605.909569133</v>
      </c>
      <c r="N285" s="119">
        <f t="shared" si="225"/>
        <v>23976498.556559145</v>
      </c>
      <c r="O285" s="119">
        <f t="shared" si="226"/>
        <v>25455316.523699999</v>
      </c>
      <c r="P285" s="119">
        <f t="shared" si="227"/>
        <v>27025344.747200005</v>
      </c>
      <c r="Q285" s="120">
        <f t="shared" si="228"/>
        <v>25455316.523699999</v>
      </c>
      <c r="R285" s="119">
        <f t="shared" si="228"/>
        <v>27025344.747200005</v>
      </c>
      <c r="S285" s="119">
        <f t="shared" si="229"/>
        <v>28692208.876091</v>
      </c>
      <c r="T285" s="119"/>
      <c r="U285" s="119">
        <f t="shared" si="230"/>
        <v>1106123507.297595</v>
      </c>
      <c r="V285" s="119">
        <f t="shared" si="231"/>
        <v>1246777924.9410756</v>
      </c>
      <c r="W285" s="119">
        <f t="shared" si="232"/>
        <v>1323676459.2323999</v>
      </c>
      <c r="X285" s="120">
        <f t="shared" si="233"/>
        <v>1405317926.8544002</v>
      </c>
      <c r="Y285" s="120">
        <f t="shared" si="234"/>
        <v>1323676459.2323999</v>
      </c>
      <c r="Z285" s="119">
        <f t="shared" si="235"/>
        <v>1405317926.8544002</v>
      </c>
      <c r="AA285" s="119">
        <f t="shared" si="236"/>
        <v>1491994861.5567319</v>
      </c>
      <c r="AB285" s="119"/>
      <c r="AC285" s="34" t="str">
        <f t="shared" si="237"/>
        <v>BERTAHAP</v>
      </c>
      <c r="AD285" s="121">
        <f t="shared" si="238"/>
        <v>0</v>
      </c>
      <c r="AE285" s="122">
        <v>2</v>
      </c>
      <c r="AF285" s="123"/>
      <c r="AG285" s="119" t="e">
        <f>IF(AF285&gt;#REF!,"LB","KR")</f>
        <v>#REF!</v>
      </c>
      <c r="AH285" s="123">
        <f t="shared" ref="AH285:AJ298" si="258">ROUNDUP((U285*(1+$J$5)),-3)</f>
        <v>1216736000</v>
      </c>
      <c r="AI285" s="123">
        <f t="shared" si="258"/>
        <v>1371456000</v>
      </c>
      <c r="AJ285" s="123">
        <f t="shared" si="258"/>
        <v>1456045000</v>
      </c>
      <c r="AK285" s="124">
        <f t="shared" si="257"/>
        <v>1545850000</v>
      </c>
      <c r="AL285" s="124">
        <f t="shared" si="257"/>
        <v>1456045000</v>
      </c>
      <c r="AM285" s="123">
        <f t="shared" si="257"/>
        <v>1545850000</v>
      </c>
      <c r="AN285" s="123">
        <f t="shared" si="257"/>
        <v>1641195000</v>
      </c>
      <c r="AO285" s="54">
        <f t="shared" si="252"/>
        <v>1543408000</v>
      </c>
      <c r="AP285" s="44">
        <f t="shared" si="252"/>
        <v>1638601000</v>
      </c>
      <c r="AQ285" s="61">
        <f t="shared" si="239"/>
        <v>1389067200</v>
      </c>
      <c r="AR285" s="61">
        <f t="shared" si="240"/>
        <v>23151120</v>
      </c>
      <c r="AS285" s="125">
        <f t="shared" si="241"/>
        <v>28984687.5</v>
      </c>
      <c r="AT285" s="126">
        <f t="shared" si="242"/>
        <v>16386010</v>
      </c>
      <c r="AU285" s="5">
        <f t="shared" si="243"/>
        <v>23151120</v>
      </c>
      <c r="AV285" s="5">
        <f t="shared" si="244"/>
        <v>36401125</v>
      </c>
      <c r="AX285" s="1"/>
      <c r="AY285" s="1"/>
      <c r="BT285" s="56">
        <f t="shared" si="245"/>
        <v>-1356430.3418000005</v>
      </c>
      <c r="CT285" s="61">
        <f t="shared" si="246"/>
        <v>1474740900</v>
      </c>
      <c r="CU285" s="45">
        <f t="shared" si="247"/>
        <v>16386010</v>
      </c>
      <c r="CX285" s="56">
        <f t="shared" si="248"/>
        <v>1310440500</v>
      </c>
      <c r="CY285" s="45">
        <f t="shared" si="249"/>
        <v>21840675</v>
      </c>
      <c r="CZ285" s="51">
        <f t="shared" si="250"/>
        <v>36401125</v>
      </c>
    </row>
    <row r="286" spans="1:104" x14ac:dyDescent="0.2">
      <c r="A286" s="3">
        <f t="shared" si="251"/>
        <v>247</v>
      </c>
      <c r="B286" s="111">
        <v>4</v>
      </c>
      <c r="C286" s="112" t="s">
        <v>193</v>
      </c>
      <c r="D286" s="113">
        <v>10</v>
      </c>
      <c r="E286" s="114"/>
      <c r="F286" s="42" t="s">
        <v>47</v>
      </c>
      <c r="G286" s="115">
        <f t="shared" si="219"/>
        <v>74</v>
      </c>
      <c r="H286" s="115">
        <f t="shared" si="220"/>
        <v>63</v>
      </c>
      <c r="I286" s="116">
        <f t="shared" si="221"/>
        <v>26966806</v>
      </c>
      <c r="J286" s="116">
        <f t="shared" si="222"/>
        <v>2</v>
      </c>
      <c r="K286" s="117">
        <f t="shared" si="223"/>
        <v>0.93</v>
      </c>
      <c r="L286" s="118">
        <f t="shared" si="256"/>
        <v>1.0149999999999999</v>
      </c>
      <c r="M286" s="119">
        <f t="shared" si="224"/>
        <v>21271605.909569133</v>
      </c>
      <c r="N286" s="119">
        <f t="shared" si="225"/>
        <v>23976498.556559145</v>
      </c>
      <c r="O286" s="119">
        <f t="shared" si="226"/>
        <v>25455316.523699999</v>
      </c>
      <c r="P286" s="119">
        <f t="shared" si="227"/>
        <v>27025344.747200005</v>
      </c>
      <c r="Q286" s="120">
        <f t="shared" si="228"/>
        <v>25455316.523699999</v>
      </c>
      <c r="R286" s="119">
        <f t="shared" si="228"/>
        <v>27025344.747200005</v>
      </c>
      <c r="S286" s="119">
        <f t="shared" si="229"/>
        <v>28692208.876091</v>
      </c>
      <c r="T286" s="119"/>
      <c r="U286" s="119">
        <f t="shared" si="230"/>
        <v>1340111172.3028555</v>
      </c>
      <c r="V286" s="119">
        <f t="shared" si="231"/>
        <v>1510519409.0632262</v>
      </c>
      <c r="W286" s="119">
        <f t="shared" si="232"/>
        <v>1603684940.9930999</v>
      </c>
      <c r="X286" s="120">
        <f t="shared" si="233"/>
        <v>1702596719.0736003</v>
      </c>
      <c r="Y286" s="120">
        <f t="shared" si="234"/>
        <v>1603684940.9930999</v>
      </c>
      <c r="Z286" s="119">
        <f t="shared" si="235"/>
        <v>1702596719.0736003</v>
      </c>
      <c r="AA286" s="119">
        <f t="shared" si="236"/>
        <v>1807609159.193733</v>
      </c>
      <c r="AB286" s="119"/>
      <c r="AC286" s="34" t="str">
        <f t="shared" si="237"/>
        <v>BERTAHAP</v>
      </c>
      <c r="AD286" s="121">
        <f t="shared" si="238"/>
        <v>0</v>
      </c>
      <c r="AE286" s="122">
        <v>2</v>
      </c>
      <c r="AF286" s="123"/>
      <c r="AG286" s="119" t="e">
        <f>IF(AF286&gt;#REF!,"LB","KR")</f>
        <v>#REF!</v>
      </c>
      <c r="AH286" s="123">
        <f t="shared" si="258"/>
        <v>1474123000</v>
      </c>
      <c r="AI286" s="123">
        <f t="shared" si="258"/>
        <v>1661572000</v>
      </c>
      <c r="AJ286" s="123">
        <f t="shared" si="258"/>
        <v>1764054000</v>
      </c>
      <c r="AK286" s="124">
        <f t="shared" si="257"/>
        <v>1872857000</v>
      </c>
      <c r="AL286" s="124">
        <f t="shared" si="257"/>
        <v>1764054000</v>
      </c>
      <c r="AM286" s="123">
        <f t="shared" si="257"/>
        <v>1872857000</v>
      </c>
      <c r="AN286" s="123">
        <f t="shared" si="257"/>
        <v>1988371000</v>
      </c>
      <c r="AO286" s="54">
        <f t="shared" si="252"/>
        <v>1869898000</v>
      </c>
      <c r="AP286" s="44">
        <f t="shared" si="252"/>
        <v>1985229000</v>
      </c>
      <c r="AQ286" s="61">
        <f t="shared" si="239"/>
        <v>1682908200</v>
      </c>
      <c r="AR286" s="61">
        <f t="shared" si="240"/>
        <v>28048470</v>
      </c>
      <c r="AS286" s="125">
        <f t="shared" si="241"/>
        <v>35116068.75</v>
      </c>
      <c r="AT286" s="126">
        <f t="shared" si="242"/>
        <v>19852290</v>
      </c>
      <c r="AU286" s="5">
        <f t="shared" si="243"/>
        <v>28048470</v>
      </c>
      <c r="AV286" s="5">
        <f t="shared" si="244"/>
        <v>44101350</v>
      </c>
      <c r="AX286" s="1"/>
      <c r="AY286" s="1"/>
      <c r="BT286" s="56">
        <f t="shared" si="245"/>
        <v>-1356430.3418000005</v>
      </c>
      <c r="CT286" s="61">
        <f t="shared" si="246"/>
        <v>1786706100</v>
      </c>
      <c r="CU286" s="45">
        <f t="shared" si="247"/>
        <v>19852290</v>
      </c>
      <c r="CX286" s="56">
        <f t="shared" si="248"/>
        <v>1587648600</v>
      </c>
      <c r="CY286" s="45">
        <f t="shared" si="249"/>
        <v>26460810</v>
      </c>
      <c r="CZ286" s="51">
        <f t="shared" si="250"/>
        <v>44101350</v>
      </c>
    </row>
    <row r="287" spans="1:104" x14ac:dyDescent="0.2">
      <c r="A287" s="3">
        <f t="shared" si="251"/>
        <v>248</v>
      </c>
      <c r="B287" s="111">
        <v>5</v>
      </c>
      <c r="C287" s="112" t="s">
        <v>193</v>
      </c>
      <c r="D287" s="140">
        <v>12</v>
      </c>
      <c r="E287" s="114"/>
      <c r="F287" s="42" t="s">
        <v>49</v>
      </c>
      <c r="G287" s="115">
        <f t="shared" si="219"/>
        <v>67</v>
      </c>
      <c r="H287" s="115">
        <f t="shared" si="220"/>
        <v>57</v>
      </c>
      <c r="I287" s="116">
        <f t="shared" si="221"/>
        <v>26966806</v>
      </c>
      <c r="J287" s="116">
        <f t="shared" si="222"/>
        <v>2</v>
      </c>
      <c r="K287" s="117">
        <f t="shared" si="223"/>
        <v>0.93</v>
      </c>
      <c r="L287" s="118">
        <f t="shared" si="256"/>
        <v>1.0149999999999999</v>
      </c>
      <c r="M287" s="119">
        <f t="shared" si="224"/>
        <v>21271605.909569133</v>
      </c>
      <c r="N287" s="119">
        <f t="shared" si="225"/>
        <v>23976498.556559145</v>
      </c>
      <c r="O287" s="119">
        <f t="shared" si="226"/>
        <v>25455316.523699999</v>
      </c>
      <c r="P287" s="119">
        <f t="shared" si="227"/>
        <v>27025344.747200005</v>
      </c>
      <c r="Q287" s="120">
        <f t="shared" si="228"/>
        <v>25455316.523699999</v>
      </c>
      <c r="R287" s="119">
        <f t="shared" si="228"/>
        <v>27025344.747200005</v>
      </c>
      <c r="S287" s="119">
        <f t="shared" si="229"/>
        <v>28692208.876091</v>
      </c>
      <c r="T287" s="119"/>
      <c r="U287" s="119">
        <f t="shared" si="230"/>
        <v>1212481536.8454406</v>
      </c>
      <c r="V287" s="119">
        <f t="shared" si="231"/>
        <v>1366660417.7238712</v>
      </c>
      <c r="W287" s="119">
        <f t="shared" si="232"/>
        <v>1450953041.8508999</v>
      </c>
      <c r="X287" s="120">
        <f t="shared" si="233"/>
        <v>1540444650.5904002</v>
      </c>
      <c r="Y287" s="120">
        <f t="shared" si="234"/>
        <v>1450953041.8508999</v>
      </c>
      <c r="Z287" s="119">
        <f t="shared" si="235"/>
        <v>1540444650.5904002</v>
      </c>
      <c r="AA287" s="119">
        <f t="shared" si="236"/>
        <v>1635455905.937187</v>
      </c>
      <c r="AB287" s="119"/>
      <c r="AC287" s="34" t="str">
        <f t="shared" si="237"/>
        <v>BERTAHAP</v>
      </c>
      <c r="AD287" s="121">
        <f t="shared" si="238"/>
        <v>0</v>
      </c>
      <c r="AE287" s="122">
        <v>2</v>
      </c>
      <c r="AF287" s="123"/>
      <c r="AG287" s="119" t="e">
        <f>IF(AF287&gt;#REF!,"LB","KR")</f>
        <v>#REF!</v>
      </c>
      <c r="AH287" s="123">
        <f t="shared" si="258"/>
        <v>1333730000</v>
      </c>
      <c r="AI287" s="123">
        <f t="shared" si="258"/>
        <v>1503327000</v>
      </c>
      <c r="AJ287" s="123">
        <f t="shared" si="258"/>
        <v>1596049000</v>
      </c>
      <c r="AK287" s="124">
        <f t="shared" si="257"/>
        <v>1694490000</v>
      </c>
      <c r="AL287" s="124">
        <f t="shared" si="257"/>
        <v>1596049000</v>
      </c>
      <c r="AM287" s="123">
        <f t="shared" si="257"/>
        <v>1694490000</v>
      </c>
      <c r="AN287" s="123">
        <f t="shared" si="257"/>
        <v>1799002000</v>
      </c>
      <c r="AO287" s="54">
        <f t="shared" si="252"/>
        <v>1691812000</v>
      </c>
      <c r="AP287" s="44">
        <f t="shared" si="252"/>
        <v>1796160000</v>
      </c>
      <c r="AQ287" s="61">
        <f t="shared" si="239"/>
        <v>1522630800</v>
      </c>
      <c r="AR287" s="61">
        <f t="shared" si="240"/>
        <v>25377180</v>
      </c>
      <c r="AS287" s="125">
        <f t="shared" si="241"/>
        <v>31771687.5</v>
      </c>
      <c r="AT287" s="126">
        <f t="shared" si="242"/>
        <v>17961600</v>
      </c>
      <c r="AU287" s="5">
        <f t="shared" si="243"/>
        <v>25377180</v>
      </c>
      <c r="AV287" s="5">
        <f t="shared" si="244"/>
        <v>39901225</v>
      </c>
      <c r="AX287" s="1"/>
      <c r="AY287" s="1"/>
      <c r="BT287" s="56">
        <f t="shared" si="245"/>
        <v>-1356430.3418000005</v>
      </c>
      <c r="CT287" s="61">
        <f t="shared" si="246"/>
        <v>1616544000</v>
      </c>
      <c r="CU287" s="45">
        <f t="shared" si="247"/>
        <v>17961600</v>
      </c>
      <c r="CX287" s="56">
        <f t="shared" si="248"/>
        <v>1436444100</v>
      </c>
      <c r="CY287" s="45">
        <f t="shared" si="249"/>
        <v>23940735</v>
      </c>
      <c r="CZ287" s="51">
        <f t="shared" si="250"/>
        <v>39901225</v>
      </c>
    </row>
    <row r="288" spans="1:104" x14ac:dyDescent="0.2">
      <c r="A288" s="3">
        <f t="shared" si="251"/>
        <v>249</v>
      </c>
      <c r="B288" s="111">
        <v>6</v>
      </c>
      <c r="C288" s="112" t="s">
        <v>193</v>
      </c>
      <c r="D288" s="113">
        <v>16</v>
      </c>
      <c r="E288" s="114"/>
      <c r="F288" s="42" t="s">
        <v>51</v>
      </c>
      <c r="G288" s="115">
        <f t="shared" si="219"/>
        <v>71</v>
      </c>
      <c r="H288" s="115">
        <f t="shared" si="220"/>
        <v>63</v>
      </c>
      <c r="I288" s="116">
        <f t="shared" si="221"/>
        <v>26966806</v>
      </c>
      <c r="J288" s="116">
        <f t="shared" si="222"/>
        <v>2</v>
      </c>
      <c r="K288" s="117">
        <f t="shared" si="223"/>
        <v>0.93</v>
      </c>
      <c r="L288" s="118">
        <f t="shared" si="256"/>
        <v>1.0149999999999999</v>
      </c>
      <c r="M288" s="119">
        <f t="shared" si="224"/>
        <v>21271605.909569133</v>
      </c>
      <c r="N288" s="119">
        <f t="shared" si="225"/>
        <v>23976498.556559145</v>
      </c>
      <c r="O288" s="119">
        <f t="shared" si="226"/>
        <v>25455316.523699999</v>
      </c>
      <c r="P288" s="119">
        <f t="shared" si="227"/>
        <v>27025344.747200005</v>
      </c>
      <c r="Q288" s="120">
        <f t="shared" si="228"/>
        <v>25455316.523699999</v>
      </c>
      <c r="R288" s="119">
        <f t="shared" si="228"/>
        <v>27025344.747200005</v>
      </c>
      <c r="S288" s="119">
        <f t="shared" si="229"/>
        <v>28692208.876091</v>
      </c>
      <c r="T288" s="119"/>
      <c r="U288" s="119">
        <f t="shared" si="230"/>
        <v>1340111172.3028555</v>
      </c>
      <c r="V288" s="119">
        <f t="shared" si="231"/>
        <v>1510519409.0632262</v>
      </c>
      <c r="W288" s="119">
        <f t="shared" si="232"/>
        <v>1603684940.9930999</v>
      </c>
      <c r="X288" s="120">
        <f t="shared" si="233"/>
        <v>1702596719.0736003</v>
      </c>
      <c r="Y288" s="120">
        <f t="shared" si="234"/>
        <v>1603684940.9930999</v>
      </c>
      <c r="Z288" s="119">
        <f t="shared" si="235"/>
        <v>1702596719.0736003</v>
      </c>
      <c r="AA288" s="119">
        <f t="shared" si="236"/>
        <v>1807609159.193733</v>
      </c>
      <c r="AB288" s="119"/>
      <c r="AC288" s="34" t="str">
        <f t="shared" si="237"/>
        <v>BERTAHAP</v>
      </c>
      <c r="AD288" s="121">
        <f t="shared" si="238"/>
        <v>0</v>
      </c>
      <c r="AE288" s="122">
        <v>2</v>
      </c>
      <c r="AF288" s="123"/>
      <c r="AG288" s="119" t="e">
        <f>IF(AF288&gt;#REF!,"LB","KR")</f>
        <v>#REF!</v>
      </c>
      <c r="AH288" s="123">
        <f t="shared" si="258"/>
        <v>1474123000</v>
      </c>
      <c r="AI288" s="123">
        <f t="shared" si="258"/>
        <v>1661572000</v>
      </c>
      <c r="AJ288" s="123">
        <f t="shared" si="258"/>
        <v>1764054000</v>
      </c>
      <c r="AK288" s="124">
        <f t="shared" si="257"/>
        <v>1872857000</v>
      </c>
      <c r="AL288" s="124">
        <f t="shared" si="257"/>
        <v>1764054000</v>
      </c>
      <c r="AM288" s="123">
        <f t="shared" si="257"/>
        <v>1872857000</v>
      </c>
      <c r="AN288" s="123">
        <f t="shared" si="257"/>
        <v>1988371000</v>
      </c>
      <c r="AO288" s="54">
        <f t="shared" si="252"/>
        <v>1869898000</v>
      </c>
      <c r="AP288" s="44">
        <f t="shared" si="252"/>
        <v>1985229000</v>
      </c>
      <c r="AQ288" s="61">
        <f t="shared" si="239"/>
        <v>1682908200</v>
      </c>
      <c r="AR288" s="61">
        <f t="shared" si="240"/>
        <v>28048470</v>
      </c>
      <c r="AS288" s="125">
        <f t="shared" si="241"/>
        <v>35116068.75</v>
      </c>
      <c r="AT288" s="126">
        <f t="shared" si="242"/>
        <v>19852290</v>
      </c>
      <c r="AU288" s="5">
        <f t="shared" si="243"/>
        <v>28048470</v>
      </c>
      <c r="AV288" s="5">
        <f t="shared" si="244"/>
        <v>44101350</v>
      </c>
      <c r="AX288" s="1"/>
      <c r="AY288" s="1"/>
      <c r="BT288" s="56">
        <f t="shared" si="245"/>
        <v>-1356430.3418000005</v>
      </c>
      <c r="CT288" s="61">
        <f t="shared" si="246"/>
        <v>1786706100</v>
      </c>
      <c r="CU288" s="45">
        <f t="shared" si="247"/>
        <v>19852290</v>
      </c>
      <c r="CX288" s="56">
        <f t="shared" si="248"/>
        <v>1587648600</v>
      </c>
      <c r="CY288" s="45">
        <f t="shared" si="249"/>
        <v>26460810</v>
      </c>
      <c r="CZ288" s="51">
        <f t="shared" si="250"/>
        <v>44101350</v>
      </c>
    </row>
    <row r="289" spans="1:104" x14ac:dyDescent="0.2">
      <c r="A289" s="3">
        <f t="shared" si="251"/>
        <v>250</v>
      </c>
      <c r="B289" s="111">
        <v>7</v>
      </c>
      <c r="C289" s="112" t="s">
        <v>193</v>
      </c>
      <c r="D289" s="140">
        <v>18</v>
      </c>
      <c r="E289" s="114"/>
      <c r="F289" s="42" t="s">
        <v>53</v>
      </c>
      <c r="G289" s="115">
        <f t="shared" si="219"/>
        <v>97</v>
      </c>
      <c r="H289" s="115">
        <f t="shared" si="220"/>
        <v>85</v>
      </c>
      <c r="I289" s="116">
        <f t="shared" si="221"/>
        <v>26966806</v>
      </c>
      <c r="J289" s="116">
        <f t="shared" si="222"/>
        <v>2</v>
      </c>
      <c r="K289" s="117">
        <f t="shared" si="223"/>
        <v>0.93</v>
      </c>
      <c r="L289" s="118">
        <f t="shared" si="256"/>
        <v>1.0149999999999999</v>
      </c>
      <c r="M289" s="119">
        <f t="shared" si="224"/>
        <v>21271605.909569133</v>
      </c>
      <c r="N289" s="119">
        <f t="shared" si="225"/>
        <v>23976498.556559145</v>
      </c>
      <c r="O289" s="119">
        <f t="shared" si="226"/>
        <v>25455316.523699999</v>
      </c>
      <c r="P289" s="119">
        <f t="shared" si="227"/>
        <v>27025344.747200005</v>
      </c>
      <c r="Q289" s="120">
        <f t="shared" si="228"/>
        <v>25455316.523699999</v>
      </c>
      <c r="R289" s="119">
        <f t="shared" si="228"/>
        <v>27025344.747200005</v>
      </c>
      <c r="S289" s="119">
        <f t="shared" si="229"/>
        <v>28692208.876091</v>
      </c>
      <c r="T289" s="119"/>
      <c r="U289" s="119">
        <f t="shared" si="230"/>
        <v>1808086502.3133764</v>
      </c>
      <c r="V289" s="119">
        <f t="shared" si="231"/>
        <v>2038002377.3075273</v>
      </c>
      <c r="W289" s="119">
        <f t="shared" si="232"/>
        <v>2163701904.5144997</v>
      </c>
      <c r="X289" s="120">
        <f t="shared" si="233"/>
        <v>2297154303.5120006</v>
      </c>
      <c r="Y289" s="120">
        <f t="shared" si="234"/>
        <v>2163701904.5144997</v>
      </c>
      <c r="Z289" s="119">
        <f t="shared" si="235"/>
        <v>2297154303.5120006</v>
      </c>
      <c r="AA289" s="119">
        <f t="shared" si="236"/>
        <v>2438837754.4677348</v>
      </c>
      <c r="AB289" s="119"/>
      <c r="AC289" s="34" t="str">
        <f t="shared" si="237"/>
        <v>BERTAHAP</v>
      </c>
      <c r="AD289" s="121">
        <f t="shared" si="238"/>
        <v>0</v>
      </c>
      <c r="AE289" s="122">
        <v>2</v>
      </c>
      <c r="AF289" s="123"/>
      <c r="AG289" s="119" t="e">
        <f>IF(AF289&gt;#REF!,"LB","KR")</f>
        <v>#REF!</v>
      </c>
      <c r="AH289" s="123">
        <f t="shared" si="258"/>
        <v>1988896000</v>
      </c>
      <c r="AI289" s="123">
        <f t="shared" si="258"/>
        <v>2241803000</v>
      </c>
      <c r="AJ289" s="123">
        <f t="shared" si="258"/>
        <v>2380073000</v>
      </c>
      <c r="AK289" s="124">
        <f t="shared" si="257"/>
        <v>2526870000</v>
      </c>
      <c r="AL289" s="124">
        <f t="shared" si="257"/>
        <v>2380073000</v>
      </c>
      <c r="AM289" s="123">
        <f t="shared" si="257"/>
        <v>2526870000</v>
      </c>
      <c r="AN289" s="123">
        <f t="shared" si="257"/>
        <v>2682722000</v>
      </c>
      <c r="AO289" s="54">
        <f t="shared" si="252"/>
        <v>2522878000</v>
      </c>
      <c r="AP289" s="44">
        <f t="shared" si="252"/>
        <v>2678483000</v>
      </c>
      <c r="AQ289" s="61">
        <f t="shared" si="239"/>
        <v>2270590200</v>
      </c>
      <c r="AR289" s="61">
        <f t="shared" si="240"/>
        <v>37843170</v>
      </c>
      <c r="AS289" s="125">
        <f t="shared" si="241"/>
        <v>47378812.5</v>
      </c>
      <c r="AT289" s="126">
        <f t="shared" si="242"/>
        <v>26784830</v>
      </c>
      <c r="AU289" s="5">
        <f t="shared" si="243"/>
        <v>37843170</v>
      </c>
      <c r="AV289" s="5">
        <f t="shared" si="244"/>
        <v>59501825</v>
      </c>
      <c r="AX289" s="1"/>
      <c r="AY289" s="1"/>
      <c r="BT289" s="56">
        <f t="shared" si="245"/>
        <v>-1356430.3418000005</v>
      </c>
      <c r="CT289" s="61">
        <f t="shared" si="246"/>
        <v>2410634700</v>
      </c>
      <c r="CU289" s="45">
        <f t="shared" si="247"/>
        <v>26784830</v>
      </c>
      <c r="CX289" s="56">
        <f t="shared" si="248"/>
        <v>2142065700</v>
      </c>
      <c r="CY289" s="45">
        <f t="shared" si="249"/>
        <v>35701095</v>
      </c>
      <c r="CZ289" s="51">
        <f t="shared" si="250"/>
        <v>59501825</v>
      </c>
    </row>
    <row r="290" spans="1:104" x14ac:dyDescent="0.2">
      <c r="A290" s="3">
        <f t="shared" si="251"/>
        <v>251</v>
      </c>
      <c r="B290" s="111">
        <v>8</v>
      </c>
      <c r="C290" s="112" t="s">
        <v>193</v>
      </c>
      <c r="D290" s="140">
        <v>20</v>
      </c>
      <c r="E290" s="114"/>
      <c r="F290" s="42" t="s">
        <v>69</v>
      </c>
      <c r="G290" s="115">
        <f t="shared" si="219"/>
        <v>60</v>
      </c>
      <c r="H290" s="115">
        <f t="shared" si="220"/>
        <v>51</v>
      </c>
      <c r="I290" s="116">
        <f t="shared" si="221"/>
        <v>26966806</v>
      </c>
      <c r="J290" s="116">
        <f t="shared" si="222"/>
        <v>2</v>
      </c>
      <c r="K290" s="117">
        <f t="shared" si="223"/>
        <v>0.93</v>
      </c>
      <c r="L290" s="118">
        <f t="shared" si="256"/>
        <v>1.0149999999999999</v>
      </c>
      <c r="M290" s="119">
        <f t="shared" si="224"/>
        <v>21271605.909569133</v>
      </c>
      <c r="N290" s="119">
        <f t="shared" si="225"/>
        <v>23976498.556559145</v>
      </c>
      <c r="O290" s="119">
        <f t="shared" si="226"/>
        <v>25455316.523699999</v>
      </c>
      <c r="P290" s="119">
        <f t="shared" si="227"/>
        <v>27025344.747200005</v>
      </c>
      <c r="Q290" s="120">
        <f t="shared" si="228"/>
        <v>25455316.523699999</v>
      </c>
      <c r="R290" s="119">
        <f t="shared" si="228"/>
        <v>27025344.747200005</v>
      </c>
      <c r="S290" s="119">
        <f t="shared" si="229"/>
        <v>28692208.876091</v>
      </c>
      <c r="T290" s="119"/>
      <c r="U290" s="119">
        <f t="shared" si="230"/>
        <v>1084851901.3880258</v>
      </c>
      <c r="V290" s="119">
        <f t="shared" si="231"/>
        <v>1222801426.3845165</v>
      </c>
      <c r="W290" s="119">
        <f t="shared" si="232"/>
        <v>1298221142.7086999</v>
      </c>
      <c r="X290" s="120">
        <f t="shared" si="233"/>
        <v>1378292582.1072001</v>
      </c>
      <c r="Y290" s="120">
        <f t="shared" si="234"/>
        <v>1298221142.7086999</v>
      </c>
      <c r="Z290" s="119">
        <f t="shared" si="235"/>
        <v>1378292582.1072001</v>
      </c>
      <c r="AA290" s="119">
        <f t="shared" si="236"/>
        <v>1463302652.6806409</v>
      </c>
      <c r="AB290" s="119"/>
      <c r="AC290" s="34" t="str">
        <f t="shared" si="237"/>
        <v>BERTAHAP</v>
      </c>
      <c r="AD290" s="121">
        <f t="shared" si="238"/>
        <v>0</v>
      </c>
      <c r="AE290" s="122">
        <v>2</v>
      </c>
      <c r="AF290" s="123"/>
      <c r="AG290" s="119" t="e">
        <f>IF(AF290&gt;#REF!,"LB","KR")</f>
        <v>#REF!</v>
      </c>
      <c r="AH290" s="123">
        <f t="shared" si="258"/>
        <v>1193338000</v>
      </c>
      <c r="AI290" s="123">
        <f t="shared" si="258"/>
        <v>1345082000</v>
      </c>
      <c r="AJ290" s="123">
        <f t="shared" si="258"/>
        <v>1428044000</v>
      </c>
      <c r="AK290" s="124">
        <f t="shared" si="257"/>
        <v>1516122000</v>
      </c>
      <c r="AL290" s="124">
        <f t="shared" si="257"/>
        <v>1428044000</v>
      </c>
      <c r="AM290" s="123">
        <f t="shared" si="257"/>
        <v>1516122000</v>
      </c>
      <c r="AN290" s="123">
        <f t="shared" si="257"/>
        <v>1609633000</v>
      </c>
      <c r="AO290" s="54">
        <f t="shared" si="252"/>
        <v>1513727000</v>
      </c>
      <c r="AP290" s="44">
        <f t="shared" si="252"/>
        <v>1607090000</v>
      </c>
      <c r="AQ290" s="61">
        <f t="shared" si="239"/>
        <v>1362354300</v>
      </c>
      <c r="AR290" s="61">
        <f t="shared" si="240"/>
        <v>22705905</v>
      </c>
      <c r="AS290" s="125">
        <f t="shared" si="241"/>
        <v>28427287.5</v>
      </c>
      <c r="AT290" s="126">
        <f t="shared" si="242"/>
        <v>16070900</v>
      </c>
      <c r="AU290" s="5">
        <f t="shared" si="243"/>
        <v>22705905</v>
      </c>
      <c r="AV290" s="5">
        <f t="shared" si="244"/>
        <v>35701100</v>
      </c>
      <c r="AX290" s="1"/>
      <c r="AY290" s="1"/>
      <c r="BT290" s="56">
        <f t="shared" si="245"/>
        <v>-1356430.3418000005</v>
      </c>
      <c r="CT290" s="61">
        <f t="shared" si="246"/>
        <v>1446381000</v>
      </c>
      <c r="CU290" s="45">
        <f t="shared" si="247"/>
        <v>16070900</v>
      </c>
      <c r="CX290" s="56">
        <f t="shared" si="248"/>
        <v>1285239600</v>
      </c>
      <c r="CY290" s="45">
        <f t="shared" si="249"/>
        <v>21420660</v>
      </c>
      <c r="CZ290" s="51">
        <f t="shared" si="250"/>
        <v>35701100</v>
      </c>
    </row>
    <row r="291" spans="1:104" x14ac:dyDescent="0.2">
      <c r="A291" s="3">
        <f t="shared" si="251"/>
        <v>252</v>
      </c>
      <c r="B291" s="111">
        <v>9</v>
      </c>
      <c r="C291" s="112" t="s">
        <v>193</v>
      </c>
      <c r="D291" s="140">
        <v>22</v>
      </c>
      <c r="E291" s="114">
        <v>0</v>
      </c>
      <c r="F291" s="42" t="s">
        <v>88</v>
      </c>
      <c r="G291" s="115">
        <f t="shared" si="219"/>
        <v>81</v>
      </c>
      <c r="H291" s="115">
        <f t="shared" si="220"/>
        <v>70</v>
      </c>
      <c r="I291" s="116">
        <f t="shared" si="221"/>
        <v>26966806</v>
      </c>
      <c r="J291" s="116">
        <f t="shared" si="222"/>
        <v>4</v>
      </c>
      <c r="K291" s="117">
        <f t="shared" si="223"/>
        <v>0.97</v>
      </c>
      <c r="L291" s="118">
        <f t="shared" si="256"/>
        <v>1.0149999999999999</v>
      </c>
      <c r="M291" s="119">
        <f t="shared" si="224"/>
        <v>22186513.690625869</v>
      </c>
      <c r="N291" s="119">
        <f t="shared" si="225"/>
        <v>25007745.806303624</v>
      </c>
      <c r="O291" s="119">
        <f t="shared" si="226"/>
        <v>26550168.847299997</v>
      </c>
      <c r="P291" s="119">
        <f t="shared" si="227"/>
        <v>28187725.166434411</v>
      </c>
      <c r="Q291" s="120">
        <f t="shared" si="228"/>
        <v>26550168.847299997</v>
      </c>
      <c r="R291" s="119">
        <f t="shared" si="228"/>
        <v>28187725.166434411</v>
      </c>
      <c r="S291" s="119">
        <f t="shared" si="229"/>
        <v>29926282.376137923</v>
      </c>
      <c r="T291" s="119"/>
      <c r="U291" s="119">
        <f t="shared" si="230"/>
        <v>1553055958.3438108</v>
      </c>
      <c r="V291" s="119">
        <f t="shared" si="231"/>
        <v>1750542206.4412537</v>
      </c>
      <c r="W291" s="119">
        <f t="shared" si="232"/>
        <v>1858511819.3109999</v>
      </c>
      <c r="X291" s="120">
        <f t="shared" si="233"/>
        <v>1973140761.6504087</v>
      </c>
      <c r="Y291" s="120">
        <f t="shared" si="234"/>
        <v>1858511819.3109999</v>
      </c>
      <c r="Z291" s="119">
        <f t="shared" si="235"/>
        <v>1973140761.6504087</v>
      </c>
      <c r="AA291" s="119">
        <f t="shared" si="236"/>
        <v>2094839766.3296547</v>
      </c>
      <c r="AB291" s="119"/>
      <c r="AC291" s="34" t="str">
        <f t="shared" si="237"/>
        <v>BERTAHAP</v>
      </c>
      <c r="AD291" s="121">
        <f t="shared" si="238"/>
        <v>0</v>
      </c>
      <c r="AE291" s="122">
        <v>2</v>
      </c>
      <c r="AF291" s="123"/>
      <c r="AG291" s="119" t="e">
        <f>IF(AF291&gt;#REF!,"LB","KR")</f>
        <v>#REF!</v>
      </c>
      <c r="AH291" s="123">
        <f t="shared" si="258"/>
        <v>1708362000</v>
      </c>
      <c r="AI291" s="123">
        <f t="shared" si="258"/>
        <v>1925597000</v>
      </c>
      <c r="AJ291" s="123">
        <f t="shared" si="258"/>
        <v>2044364000</v>
      </c>
      <c r="AK291" s="124">
        <f t="shared" si="257"/>
        <v>2170455000</v>
      </c>
      <c r="AL291" s="124">
        <f t="shared" si="257"/>
        <v>2044364000</v>
      </c>
      <c r="AM291" s="123">
        <f t="shared" si="257"/>
        <v>2170455000</v>
      </c>
      <c r="AN291" s="123">
        <f t="shared" si="257"/>
        <v>2304324000</v>
      </c>
      <c r="AO291" s="54">
        <f t="shared" si="252"/>
        <v>2167026000</v>
      </c>
      <c r="AP291" s="44">
        <f t="shared" si="252"/>
        <v>2300683000</v>
      </c>
      <c r="AQ291" s="61">
        <f t="shared" si="239"/>
        <v>1950323400</v>
      </c>
      <c r="AR291" s="61">
        <f t="shared" si="240"/>
        <v>32505390</v>
      </c>
      <c r="AS291" s="125">
        <f t="shared" si="241"/>
        <v>40696031.25</v>
      </c>
      <c r="AT291" s="126">
        <f t="shared" si="242"/>
        <v>23006830</v>
      </c>
      <c r="AU291" s="5">
        <f t="shared" si="243"/>
        <v>32505390</v>
      </c>
      <c r="AV291" s="5">
        <f t="shared" si="244"/>
        <v>51109100</v>
      </c>
      <c r="AX291" s="1"/>
      <c r="AY291" s="1"/>
      <c r="BT291" s="56">
        <f t="shared" si="245"/>
        <v>-261578.01820000261</v>
      </c>
      <c r="CT291" s="61">
        <f t="shared" si="246"/>
        <v>2070614700</v>
      </c>
      <c r="CU291" s="45">
        <f t="shared" si="247"/>
        <v>23006830</v>
      </c>
      <c r="CX291" s="56">
        <f t="shared" si="248"/>
        <v>1839927600</v>
      </c>
      <c r="CY291" s="45">
        <f t="shared" si="249"/>
        <v>30665460</v>
      </c>
      <c r="CZ291" s="51">
        <f t="shared" si="250"/>
        <v>51109100</v>
      </c>
    </row>
    <row r="292" spans="1:104" x14ac:dyDescent="0.2">
      <c r="A292" s="3">
        <f t="shared" si="251"/>
        <v>253</v>
      </c>
      <c r="B292" s="111">
        <v>1</v>
      </c>
      <c r="C292" s="112" t="s">
        <v>194</v>
      </c>
      <c r="D292" s="113" t="s">
        <v>23</v>
      </c>
      <c r="E292" s="114"/>
      <c r="F292" s="42" t="s">
        <v>38</v>
      </c>
      <c r="G292" s="115">
        <f t="shared" si="219"/>
        <v>113</v>
      </c>
      <c r="H292" s="115">
        <f t="shared" si="220"/>
        <v>101</v>
      </c>
      <c r="I292" s="116">
        <f t="shared" si="221"/>
        <v>26966806</v>
      </c>
      <c r="J292" s="116">
        <f t="shared" si="222"/>
        <v>6</v>
      </c>
      <c r="K292" s="117">
        <f t="shared" si="223"/>
        <v>0.95</v>
      </c>
      <c r="L292" s="155">
        <f t="shared" ref="L292:L298" si="259">SUMIF($AN$4:$AN$22,D292,$BO$4:$BO$22)</f>
        <v>1.0249999999999999</v>
      </c>
      <c r="M292" s="119">
        <f t="shared" si="224"/>
        <v>21943139.206995014</v>
      </c>
      <c r="N292" s="119">
        <f t="shared" si="225"/>
        <v>24733423.877800167</v>
      </c>
      <c r="O292" s="119">
        <f t="shared" si="226"/>
        <v>26258927.342499997</v>
      </c>
      <c r="P292" s="119">
        <f t="shared" si="227"/>
        <v>27878520.522894226</v>
      </c>
      <c r="Q292" s="120">
        <f t="shared" si="228"/>
        <v>26258927.342499997</v>
      </c>
      <c r="R292" s="119">
        <f t="shared" si="228"/>
        <v>27878520.522894226</v>
      </c>
      <c r="S292" s="119">
        <f t="shared" si="229"/>
        <v>29598006.666765835</v>
      </c>
      <c r="T292" s="119"/>
      <c r="U292" s="119">
        <f t="shared" si="230"/>
        <v>2216257059.9064965</v>
      </c>
      <c r="V292" s="119">
        <f t="shared" si="231"/>
        <v>2498075811.6578169</v>
      </c>
      <c r="W292" s="119">
        <f t="shared" si="232"/>
        <v>2652151661.5924997</v>
      </c>
      <c r="X292" s="120">
        <f t="shared" si="233"/>
        <v>2815730572.8123169</v>
      </c>
      <c r="Y292" s="120">
        <f t="shared" si="234"/>
        <v>2652151661.5924997</v>
      </c>
      <c r="Z292" s="119">
        <f t="shared" si="235"/>
        <v>2815730572.8123169</v>
      </c>
      <c r="AA292" s="119">
        <f t="shared" si="236"/>
        <v>2989398673.3433495</v>
      </c>
      <c r="AB292" s="119"/>
      <c r="AC292" s="34" t="str">
        <f t="shared" si="237"/>
        <v>BERTAHAP</v>
      </c>
      <c r="AD292" s="121">
        <f t="shared" si="238"/>
        <v>0</v>
      </c>
      <c r="AE292" s="122">
        <v>2</v>
      </c>
      <c r="AF292" s="123"/>
      <c r="AG292" s="119" t="e">
        <f>IF(AF292&gt;#REF!,"LB","KR")</f>
        <v>#REF!</v>
      </c>
      <c r="AH292" s="123">
        <f t="shared" si="258"/>
        <v>2437883000</v>
      </c>
      <c r="AI292" s="123">
        <f t="shared" si="258"/>
        <v>2747884000</v>
      </c>
      <c r="AJ292" s="123">
        <f t="shared" si="258"/>
        <v>2917367000</v>
      </c>
      <c r="AK292" s="124">
        <f t="shared" si="257"/>
        <v>3097304000</v>
      </c>
      <c r="AL292" s="124">
        <f t="shared" si="257"/>
        <v>2917367000</v>
      </c>
      <c r="AM292" s="123">
        <f t="shared" si="257"/>
        <v>3097304000</v>
      </c>
      <c r="AN292" s="123">
        <f t="shared" si="257"/>
        <v>3288339000</v>
      </c>
      <c r="AO292" s="54">
        <f t="shared" si="252"/>
        <v>3092410000</v>
      </c>
      <c r="AP292" s="44">
        <f t="shared" si="252"/>
        <v>3283143000</v>
      </c>
      <c r="AQ292" s="61">
        <f t="shared" si="239"/>
        <v>2783169000</v>
      </c>
      <c r="AR292" s="61">
        <f t="shared" si="240"/>
        <v>46386150</v>
      </c>
      <c r="AS292" s="125">
        <f t="shared" si="241"/>
        <v>58074450</v>
      </c>
      <c r="AT292" s="126">
        <f t="shared" si="242"/>
        <v>32831430</v>
      </c>
      <c r="AU292" s="5">
        <f t="shared" si="243"/>
        <v>46386150</v>
      </c>
      <c r="AV292" s="5">
        <f t="shared" si="244"/>
        <v>72934175</v>
      </c>
      <c r="AX292" s="1"/>
      <c r="AY292" s="1"/>
      <c r="BT292" s="56">
        <f t="shared" si="245"/>
        <v>-552819.52300000191</v>
      </c>
      <c r="CT292" s="61">
        <f t="shared" si="246"/>
        <v>2954828700</v>
      </c>
      <c r="CU292" s="45">
        <f t="shared" si="247"/>
        <v>32831430</v>
      </c>
      <c r="CX292" s="56">
        <f t="shared" si="248"/>
        <v>2625630300</v>
      </c>
      <c r="CY292" s="45">
        <f t="shared" si="249"/>
        <v>43760505</v>
      </c>
      <c r="CZ292" s="51">
        <f t="shared" si="250"/>
        <v>72934175</v>
      </c>
    </row>
    <row r="293" spans="1:104" x14ac:dyDescent="0.2">
      <c r="A293" s="3">
        <f t="shared" si="251"/>
        <v>254</v>
      </c>
      <c r="B293" s="111">
        <v>2</v>
      </c>
      <c r="C293" s="112" t="s">
        <v>194</v>
      </c>
      <c r="D293" s="113" t="s">
        <v>34</v>
      </c>
      <c r="E293" s="114"/>
      <c r="F293" s="42" t="s">
        <v>41</v>
      </c>
      <c r="G293" s="115">
        <f t="shared" si="219"/>
        <v>78</v>
      </c>
      <c r="H293" s="115">
        <f t="shared" si="220"/>
        <v>66</v>
      </c>
      <c r="I293" s="116">
        <f t="shared" si="221"/>
        <v>26966806</v>
      </c>
      <c r="J293" s="116">
        <f t="shared" si="222"/>
        <v>2</v>
      </c>
      <c r="K293" s="117">
        <f t="shared" si="223"/>
        <v>0.93</v>
      </c>
      <c r="L293" s="155">
        <f t="shared" si="259"/>
        <v>1.0249999999999999</v>
      </c>
      <c r="M293" s="119">
        <f t="shared" si="224"/>
        <v>21481178.381584596</v>
      </c>
      <c r="N293" s="119">
        <f t="shared" si="225"/>
        <v>24212720.217214901</v>
      </c>
      <c r="O293" s="119">
        <f t="shared" si="226"/>
        <v>25706107.819499999</v>
      </c>
      <c r="P293" s="119">
        <f t="shared" si="227"/>
        <v>27291604.301359612</v>
      </c>
      <c r="Q293" s="120">
        <f t="shared" si="228"/>
        <v>25706107.819499999</v>
      </c>
      <c r="R293" s="119">
        <f t="shared" si="228"/>
        <v>27291604.301359612</v>
      </c>
      <c r="S293" s="119">
        <f t="shared" si="229"/>
        <v>28974890.736939188</v>
      </c>
      <c r="T293" s="119"/>
      <c r="U293" s="119">
        <f t="shared" si="230"/>
        <v>1417757773.1845834</v>
      </c>
      <c r="V293" s="119">
        <f t="shared" si="231"/>
        <v>1598039534.3361835</v>
      </c>
      <c r="W293" s="119">
        <f t="shared" si="232"/>
        <v>1696603116.0869999</v>
      </c>
      <c r="X293" s="120">
        <f t="shared" si="233"/>
        <v>1801245883.8897345</v>
      </c>
      <c r="Y293" s="120">
        <f t="shared" si="234"/>
        <v>1696603116.0869999</v>
      </c>
      <c r="Z293" s="119">
        <f t="shared" si="235"/>
        <v>1801245883.8897345</v>
      </c>
      <c r="AA293" s="119">
        <f t="shared" si="236"/>
        <v>1912342788.6379864</v>
      </c>
      <c r="AB293" s="119"/>
      <c r="AC293" s="34" t="str">
        <f t="shared" si="237"/>
        <v>BERTAHAP</v>
      </c>
      <c r="AD293" s="121">
        <f t="shared" si="238"/>
        <v>0</v>
      </c>
      <c r="AE293" s="122">
        <v>2</v>
      </c>
      <c r="AF293" s="123"/>
      <c r="AG293" s="119" t="e">
        <f>IF(AF293&gt;#REF!,"LB","KR")</f>
        <v>#REF!</v>
      </c>
      <c r="AH293" s="123">
        <f t="shared" si="258"/>
        <v>1559534000</v>
      </c>
      <c r="AI293" s="123">
        <f t="shared" si="258"/>
        <v>1757844000</v>
      </c>
      <c r="AJ293" s="123">
        <f t="shared" si="258"/>
        <v>1866264000</v>
      </c>
      <c r="AK293" s="124">
        <f t="shared" si="257"/>
        <v>1981371000</v>
      </c>
      <c r="AL293" s="124">
        <f t="shared" si="257"/>
        <v>1866264000</v>
      </c>
      <c r="AM293" s="123">
        <f t="shared" si="257"/>
        <v>1981371000</v>
      </c>
      <c r="AN293" s="123">
        <f t="shared" si="257"/>
        <v>2103578000</v>
      </c>
      <c r="AO293" s="54">
        <f t="shared" si="252"/>
        <v>1978240000</v>
      </c>
      <c r="AP293" s="44">
        <f t="shared" si="252"/>
        <v>2100254000</v>
      </c>
      <c r="AQ293" s="61">
        <f t="shared" si="239"/>
        <v>1780416000</v>
      </c>
      <c r="AR293" s="61">
        <f t="shared" si="240"/>
        <v>29673600</v>
      </c>
      <c r="AS293" s="125">
        <f t="shared" si="241"/>
        <v>37150706.25</v>
      </c>
      <c r="AT293" s="126">
        <f t="shared" si="242"/>
        <v>21002540</v>
      </c>
      <c r="AU293" s="5">
        <f t="shared" si="243"/>
        <v>29673600</v>
      </c>
      <c r="AV293" s="5">
        <f t="shared" si="244"/>
        <v>46656600</v>
      </c>
      <c r="AX293" s="1"/>
      <c r="AY293" s="1"/>
      <c r="BT293" s="56">
        <f t="shared" si="245"/>
        <v>-1105639.0460000001</v>
      </c>
      <c r="CT293" s="61">
        <f t="shared" si="246"/>
        <v>1890228600</v>
      </c>
      <c r="CU293" s="45">
        <f t="shared" si="247"/>
        <v>21002540</v>
      </c>
      <c r="CX293" s="56">
        <f t="shared" si="248"/>
        <v>1679637600</v>
      </c>
      <c r="CY293" s="45">
        <f t="shared" si="249"/>
        <v>27993960</v>
      </c>
      <c r="CZ293" s="51">
        <f t="shared" si="250"/>
        <v>46656600</v>
      </c>
    </row>
    <row r="294" spans="1:104" x14ac:dyDescent="0.2">
      <c r="A294" s="3">
        <f t="shared" si="251"/>
        <v>255</v>
      </c>
      <c r="B294" s="111">
        <v>3</v>
      </c>
      <c r="C294" s="112" t="s">
        <v>194</v>
      </c>
      <c r="D294" s="113">
        <v>10</v>
      </c>
      <c r="E294" s="114"/>
      <c r="F294" s="42" t="s">
        <v>47</v>
      </c>
      <c r="G294" s="115">
        <f t="shared" si="219"/>
        <v>74</v>
      </c>
      <c r="H294" s="115">
        <f t="shared" si="220"/>
        <v>63</v>
      </c>
      <c r="I294" s="116">
        <f t="shared" si="221"/>
        <v>26966806</v>
      </c>
      <c r="J294" s="116">
        <f t="shared" si="222"/>
        <v>2</v>
      </c>
      <c r="K294" s="117">
        <f t="shared" si="223"/>
        <v>0.93</v>
      </c>
      <c r="L294" s="155">
        <f t="shared" si="259"/>
        <v>1.0249999999999999</v>
      </c>
      <c r="M294" s="119">
        <f t="shared" si="224"/>
        <v>21481178.381584596</v>
      </c>
      <c r="N294" s="119">
        <f t="shared" si="225"/>
        <v>24212720.217214901</v>
      </c>
      <c r="O294" s="119">
        <f t="shared" si="226"/>
        <v>25706107.819499999</v>
      </c>
      <c r="P294" s="119">
        <f t="shared" si="227"/>
        <v>27291604.301359612</v>
      </c>
      <c r="Q294" s="120">
        <f t="shared" si="228"/>
        <v>25706107.819499999</v>
      </c>
      <c r="R294" s="119">
        <f t="shared" si="228"/>
        <v>27291604.301359612</v>
      </c>
      <c r="S294" s="119">
        <f t="shared" si="229"/>
        <v>28974890.736939188</v>
      </c>
      <c r="T294" s="119"/>
      <c r="U294" s="119">
        <f t="shared" si="230"/>
        <v>1353314238.0398295</v>
      </c>
      <c r="V294" s="119">
        <f t="shared" si="231"/>
        <v>1525401373.6845388</v>
      </c>
      <c r="W294" s="119">
        <f t="shared" si="232"/>
        <v>1619484792.6285</v>
      </c>
      <c r="X294" s="120">
        <f t="shared" si="233"/>
        <v>1719371070.9856555</v>
      </c>
      <c r="Y294" s="120">
        <f t="shared" si="234"/>
        <v>1619484792.6285</v>
      </c>
      <c r="Z294" s="119">
        <f t="shared" si="235"/>
        <v>1719371070.9856555</v>
      </c>
      <c r="AA294" s="119">
        <f t="shared" si="236"/>
        <v>1825418116.4271688</v>
      </c>
      <c r="AB294" s="119"/>
      <c r="AC294" s="34" t="str">
        <f t="shared" si="237"/>
        <v>BERTAHAP</v>
      </c>
      <c r="AD294" s="121">
        <f t="shared" si="238"/>
        <v>0</v>
      </c>
      <c r="AE294" s="122">
        <v>2</v>
      </c>
      <c r="AF294" s="123"/>
      <c r="AG294" s="119" t="e">
        <f>IF(AF294&gt;#REF!,"LB","KR")</f>
        <v>#REF!</v>
      </c>
      <c r="AH294" s="123">
        <f t="shared" si="258"/>
        <v>1488646000</v>
      </c>
      <c r="AI294" s="123">
        <f t="shared" si="258"/>
        <v>1677942000</v>
      </c>
      <c r="AJ294" s="123">
        <f t="shared" si="258"/>
        <v>1781434000</v>
      </c>
      <c r="AK294" s="124">
        <f t="shared" si="257"/>
        <v>1891309000</v>
      </c>
      <c r="AL294" s="124">
        <f t="shared" si="257"/>
        <v>1781434000</v>
      </c>
      <c r="AM294" s="123">
        <f t="shared" si="257"/>
        <v>1891309000</v>
      </c>
      <c r="AN294" s="123">
        <f t="shared" si="257"/>
        <v>2007960000</v>
      </c>
      <c r="AO294" s="54">
        <f t="shared" si="252"/>
        <v>1888321000</v>
      </c>
      <c r="AP294" s="44">
        <f t="shared" si="252"/>
        <v>2004788000</v>
      </c>
      <c r="AQ294" s="61">
        <f t="shared" si="239"/>
        <v>1699488900</v>
      </c>
      <c r="AR294" s="61">
        <f t="shared" si="240"/>
        <v>28324815</v>
      </c>
      <c r="AS294" s="125">
        <f t="shared" si="241"/>
        <v>35462043.75</v>
      </c>
      <c r="AT294" s="126">
        <f t="shared" si="242"/>
        <v>20047880</v>
      </c>
      <c r="AU294" s="5">
        <f t="shared" si="243"/>
        <v>28324815</v>
      </c>
      <c r="AV294" s="5">
        <f t="shared" si="244"/>
        <v>44535850</v>
      </c>
      <c r="AX294" s="1"/>
      <c r="AY294" s="1"/>
      <c r="BT294" s="56">
        <f t="shared" si="245"/>
        <v>-1105639.0460000001</v>
      </c>
      <c r="CT294" s="61">
        <f t="shared" si="246"/>
        <v>1804309200</v>
      </c>
      <c r="CU294" s="45">
        <f t="shared" si="247"/>
        <v>20047880</v>
      </c>
      <c r="CX294" s="56">
        <f t="shared" si="248"/>
        <v>1603290600</v>
      </c>
      <c r="CY294" s="45">
        <f t="shared" si="249"/>
        <v>26721510</v>
      </c>
      <c r="CZ294" s="51">
        <f t="shared" si="250"/>
        <v>44535850</v>
      </c>
    </row>
    <row r="295" spans="1:104" x14ac:dyDescent="0.2">
      <c r="A295" s="3">
        <f t="shared" si="251"/>
        <v>256</v>
      </c>
      <c r="B295" s="111">
        <v>4</v>
      </c>
      <c r="C295" s="112" t="s">
        <v>194</v>
      </c>
      <c r="D295" s="140">
        <v>12</v>
      </c>
      <c r="E295" s="114"/>
      <c r="F295" s="42" t="s">
        <v>49</v>
      </c>
      <c r="G295" s="115">
        <f t="shared" si="219"/>
        <v>67</v>
      </c>
      <c r="H295" s="115">
        <f t="shared" si="220"/>
        <v>57</v>
      </c>
      <c r="I295" s="116">
        <f t="shared" si="221"/>
        <v>26966806</v>
      </c>
      <c r="J295" s="116">
        <f t="shared" si="222"/>
        <v>2</v>
      </c>
      <c r="K295" s="117">
        <f t="shared" si="223"/>
        <v>0.93</v>
      </c>
      <c r="L295" s="155">
        <f t="shared" si="259"/>
        <v>1.0249999999999999</v>
      </c>
      <c r="M295" s="119">
        <f t="shared" si="224"/>
        <v>21481178.381584596</v>
      </c>
      <c r="N295" s="119">
        <f t="shared" si="225"/>
        <v>24212720.217214901</v>
      </c>
      <c r="O295" s="119">
        <f t="shared" si="226"/>
        <v>25706107.819499999</v>
      </c>
      <c r="P295" s="119">
        <f t="shared" si="227"/>
        <v>27291604.301359612</v>
      </c>
      <c r="Q295" s="120">
        <f t="shared" si="228"/>
        <v>25706107.819499999</v>
      </c>
      <c r="R295" s="119">
        <f t="shared" si="228"/>
        <v>27291604.301359612</v>
      </c>
      <c r="S295" s="119">
        <f t="shared" si="229"/>
        <v>28974890.736939188</v>
      </c>
      <c r="T295" s="119"/>
      <c r="U295" s="119">
        <f t="shared" si="230"/>
        <v>1224427167.7503219</v>
      </c>
      <c r="V295" s="119">
        <f t="shared" si="231"/>
        <v>1380125052.3812494</v>
      </c>
      <c r="W295" s="119">
        <f t="shared" si="232"/>
        <v>1465248145.7114999</v>
      </c>
      <c r="X295" s="120">
        <f t="shared" si="233"/>
        <v>1555621445.1774979</v>
      </c>
      <c r="Y295" s="120">
        <f t="shared" si="234"/>
        <v>1465248145.7114999</v>
      </c>
      <c r="Z295" s="119">
        <f t="shared" si="235"/>
        <v>1555621445.1774979</v>
      </c>
      <c r="AA295" s="119">
        <f t="shared" si="236"/>
        <v>1651568772.0055337</v>
      </c>
      <c r="AB295" s="119"/>
      <c r="AC295" s="34" t="str">
        <f t="shared" si="237"/>
        <v>BERTAHAP</v>
      </c>
      <c r="AD295" s="121">
        <f t="shared" si="238"/>
        <v>0</v>
      </c>
      <c r="AE295" s="122">
        <v>2</v>
      </c>
      <c r="AF295" s="123"/>
      <c r="AG295" s="119" t="e">
        <f>IF(AF295&gt;#REF!,"LB","KR")</f>
        <v>#REF!</v>
      </c>
      <c r="AH295" s="123">
        <f t="shared" si="258"/>
        <v>1346870000</v>
      </c>
      <c r="AI295" s="123">
        <f t="shared" si="258"/>
        <v>1518138000</v>
      </c>
      <c r="AJ295" s="123">
        <f t="shared" si="258"/>
        <v>1611773000</v>
      </c>
      <c r="AK295" s="124">
        <f t="shared" si="257"/>
        <v>1711184000</v>
      </c>
      <c r="AL295" s="124">
        <f t="shared" si="257"/>
        <v>1611773000</v>
      </c>
      <c r="AM295" s="123">
        <f t="shared" si="257"/>
        <v>1711184000</v>
      </c>
      <c r="AN295" s="123">
        <f t="shared" si="257"/>
        <v>1816726000</v>
      </c>
      <c r="AO295" s="54">
        <f t="shared" si="252"/>
        <v>1708480000</v>
      </c>
      <c r="AP295" s="44">
        <f t="shared" si="252"/>
        <v>1813856000</v>
      </c>
      <c r="AQ295" s="61">
        <f t="shared" si="239"/>
        <v>1537632000</v>
      </c>
      <c r="AR295" s="61">
        <f t="shared" si="240"/>
        <v>25627200</v>
      </c>
      <c r="AS295" s="125">
        <f t="shared" si="241"/>
        <v>32084700</v>
      </c>
      <c r="AT295" s="126">
        <f t="shared" si="242"/>
        <v>18138560</v>
      </c>
      <c r="AU295" s="5">
        <f t="shared" si="243"/>
        <v>25627200</v>
      </c>
      <c r="AV295" s="5">
        <f t="shared" si="244"/>
        <v>40294325</v>
      </c>
      <c r="AX295" s="1"/>
      <c r="AY295" s="1"/>
      <c r="BT295" s="56">
        <f t="shared" si="245"/>
        <v>-1105639.0460000001</v>
      </c>
      <c r="CT295" s="61">
        <f t="shared" si="246"/>
        <v>1632470400</v>
      </c>
      <c r="CU295" s="45">
        <f t="shared" si="247"/>
        <v>18138560</v>
      </c>
      <c r="CX295" s="56">
        <f t="shared" si="248"/>
        <v>1450595700</v>
      </c>
      <c r="CY295" s="45">
        <f t="shared" si="249"/>
        <v>24176595</v>
      </c>
      <c r="CZ295" s="51">
        <f t="shared" si="250"/>
        <v>40294325</v>
      </c>
    </row>
    <row r="296" spans="1:104" x14ac:dyDescent="0.2">
      <c r="A296" s="3">
        <f t="shared" si="251"/>
        <v>257</v>
      </c>
      <c r="B296" s="111">
        <v>5</v>
      </c>
      <c r="C296" s="112" t="s">
        <v>194</v>
      </c>
      <c r="D296" s="140">
        <v>18</v>
      </c>
      <c r="E296" s="114"/>
      <c r="F296" s="42" t="s">
        <v>53</v>
      </c>
      <c r="G296" s="115">
        <f>SUMIF($V$10:$V$28,F296,$AA$10:$AA$28)</f>
        <v>97</v>
      </c>
      <c r="H296" s="115">
        <f t="shared" si="220"/>
        <v>85</v>
      </c>
      <c r="I296" s="116">
        <f t="shared" si="221"/>
        <v>26966806</v>
      </c>
      <c r="J296" s="116">
        <f t="shared" si="222"/>
        <v>2</v>
      </c>
      <c r="K296" s="117">
        <f>IF(J296=$AJ$25,$AI$25,IF(J296=$AJ$26,$AI$26,IF(J296=$AJ$27,$AI$27,IF(J296=$AJ$28,$AI$28,IF(J296=$AJ$29,$AI$29,IF(J296=$AJ$30,$AI$30))))))</f>
        <v>0.93</v>
      </c>
      <c r="L296" s="155">
        <f t="shared" si="259"/>
        <v>1.0249999999999999</v>
      </c>
      <c r="M296" s="119">
        <f t="shared" si="224"/>
        <v>21481178.381584596</v>
      </c>
      <c r="N296" s="119">
        <f t="shared" si="225"/>
        <v>24212720.217214901</v>
      </c>
      <c r="O296" s="119">
        <f t="shared" si="226"/>
        <v>25706107.819499999</v>
      </c>
      <c r="P296" s="119">
        <f t="shared" si="227"/>
        <v>27291604.301359612</v>
      </c>
      <c r="Q296" s="120">
        <f t="shared" si="228"/>
        <v>25706107.819499999</v>
      </c>
      <c r="R296" s="119">
        <f t="shared" si="228"/>
        <v>27291604.301359612</v>
      </c>
      <c r="S296" s="119">
        <f t="shared" si="229"/>
        <v>28974890.736939188</v>
      </c>
      <c r="T296" s="119"/>
      <c r="U296" s="119">
        <f t="shared" si="230"/>
        <v>1825900162.4346907</v>
      </c>
      <c r="V296" s="119">
        <f t="shared" si="231"/>
        <v>2058081218.4632666</v>
      </c>
      <c r="W296" s="119">
        <f t="shared" si="232"/>
        <v>2185019164.6574998</v>
      </c>
      <c r="X296" s="120">
        <f t="shared" si="233"/>
        <v>2319786365.6155672</v>
      </c>
      <c r="Y296" s="120">
        <f t="shared" si="234"/>
        <v>2185019164.6574998</v>
      </c>
      <c r="Z296" s="119">
        <f t="shared" si="235"/>
        <v>2319786365.6155672</v>
      </c>
      <c r="AA296" s="119">
        <f t="shared" si="236"/>
        <v>2462865712.6398311</v>
      </c>
      <c r="AB296" s="119"/>
      <c r="AC296" s="34" t="str">
        <f t="shared" si="237"/>
        <v>BERTAHAP</v>
      </c>
      <c r="AD296" s="121">
        <f>IF(AC296=$M$32,$N$32,IF(AC296=$M$33,$N$33,$N$34))</f>
        <v>0</v>
      </c>
      <c r="AE296" s="122">
        <v>2</v>
      </c>
      <c r="AF296" s="123"/>
      <c r="AG296" s="119" t="e">
        <f>IF(AF296&gt;#REF!,"LB","KR")</f>
        <v>#REF!</v>
      </c>
      <c r="AH296" s="123">
        <f t="shared" si="258"/>
        <v>2008491000</v>
      </c>
      <c r="AI296" s="123">
        <f t="shared" si="258"/>
        <v>2263890000</v>
      </c>
      <c r="AJ296" s="123">
        <f t="shared" si="258"/>
        <v>2403522000</v>
      </c>
      <c r="AK296" s="124">
        <f t="shared" si="257"/>
        <v>2551766000</v>
      </c>
      <c r="AL296" s="124">
        <f t="shared" si="257"/>
        <v>2403522000</v>
      </c>
      <c r="AM296" s="123">
        <f t="shared" si="257"/>
        <v>2551766000</v>
      </c>
      <c r="AN296" s="123">
        <f t="shared" si="257"/>
        <v>2709153000</v>
      </c>
      <c r="AO296" s="54">
        <f t="shared" si="252"/>
        <v>2547734000</v>
      </c>
      <c r="AP296" s="44">
        <f t="shared" si="252"/>
        <v>2704872000</v>
      </c>
      <c r="AQ296" s="61">
        <f t="shared" si="239"/>
        <v>2292960600</v>
      </c>
      <c r="AR296" s="61">
        <f>(AQ296*40%)/24</f>
        <v>38216010</v>
      </c>
      <c r="AS296" s="125">
        <f t="shared" si="241"/>
        <v>47845612.5</v>
      </c>
      <c r="AT296" s="126">
        <f t="shared" si="242"/>
        <v>27048720</v>
      </c>
      <c r="AU296" s="5">
        <f t="shared" si="243"/>
        <v>38216010</v>
      </c>
      <c r="AV296" s="5">
        <f t="shared" si="244"/>
        <v>60088050</v>
      </c>
      <c r="AX296" s="1"/>
      <c r="AY296" s="1"/>
      <c r="BT296" s="56">
        <f t="shared" si="245"/>
        <v>-1105639.0460000001</v>
      </c>
      <c r="CT296" s="61">
        <f t="shared" si="246"/>
        <v>2434384800</v>
      </c>
      <c r="CU296" s="45">
        <f>(CT296*40%)/36</f>
        <v>27048720</v>
      </c>
      <c r="CX296" s="56">
        <f t="shared" ref="CX296:CX301" si="260">AJ296*90%</f>
        <v>2163169800</v>
      </c>
      <c r="CY296" s="45">
        <f>(CX296*40%)/24</f>
        <v>36052830</v>
      </c>
      <c r="CZ296" s="51">
        <f t="shared" si="250"/>
        <v>60088050</v>
      </c>
    </row>
    <row r="297" spans="1:104" x14ac:dyDescent="0.2">
      <c r="A297" s="3">
        <f t="shared" ref="A297:A298" si="261">A296+1</f>
        <v>258</v>
      </c>
      <c r="B297" s="111">
        <v>6</v>
      </c>
      <c r="C297" s="112" t="s">
        <v>194</v>
      </c>
      <c r="D297" s="140">
        <v>20</v>
      </c>
      <c r="E297" s="114"/>
      <c r="F297" s="42" t="s">
        <v>69</v>
      </c>
      <c r="G297" s="115">
        <f>SUMIF($V$10:$V$28,F297,$AA$10:$AA$28)</f>
        <v>60</v>
      </c>
      <c r="H297" s="115">
        <f t="shared" si="220"/>
        <v>51</v>
      </c>
      <c r="I297" s="116">
        <f t="shared" si="221"/>
        <v>26966806</v>
      </c>
      <c r="J297" s="116">
        <f t="shared" si="222"/>
        <v>2</v>
      </c>
      <c r="K297" s="117">
        <f>IF(J297=$AJ$25,$AI$25,IF(J297=$AJ$26,$AI$26,IF(J297=$AJ$27,$AI$27,IF(J297=$AJ$28,$AI$28,IF(J297=$AJ$29,$AI$29,IF(J297=$AJ$30,$AI$30))))))</f>
        <v>0.93</v>
      </c>
      <c r="L297" s="155">
        <f t="shared" si="259"/>
        <v>1.0249999999999999</v>
      </c>
      <c r="M297" s="119">
        <f t="shared" si="224"/>
        <v>21481178.381584596</v>
      </c>
      <c r="N297" s="119">
        <f t="shared" si="225"/>
        <v>24212720.217214901</v>
      </c>
      <c r="O297" s="119">
        <f t="shared" si="226"/>
        <v>25706107.819499999</v>
      </c>
      <c r="P297" s="119">
        <f t="shared" si="227"/>
        <v>27291604.301359612</v>
      </c>
      <c r="Q297" s="120">
        <f t="shared" si="228"/>
        <v>25706107.819499999</v>
      </c>
      <c r="R297" s="119">
        <f t="shared" si="228"/>
        <v>27291604.301359612</v>
      </c>
      <c r="S297" s="119">
        <f t="shared" si="229"/>
        <v>28974890.736939188</v>
      </c>
      <c r="T297" s="119"/>
      <c r="U297" s="119">
        <f t="shared" si="230"/>
        <v>1095540097.4608145</v>
      </c>
      <c r="V297" s="119">
        <f t="shared" si="231"/>
        <v>1234848731.07796</v>
      </c>
      <c r="W297" s="119">
        <f t="shared" si="232"/>
        <v>1311011498.7944999</v>
      </c>
      <c r="X297" s="120">
        <f t="shared" si="233"/>
        <v>1391871819.3693402</v>
      </c>
      <c r="Y297" s="120">
        <f t="shared" si="234"/>
        <v>1311011498.7944999</v>
      </c>
      <c r="Z297" s="119">
        <f t="shared" si="235"/>
        <v>1391871819.3693402</v>
      </c>
      <c r="AA297" s="119">
        <f t="shared" si="236"/>
        <v>1477719427.5838985</v>
      </c>
      <c r="AB297" s="119"/>
      <c r="AC297" s="34" t="str">
        <f t="shared" si="237"/>
        <v>BERTAHAP</v>
      </c>
      <c r="AD297" s="121">
        <f>IF(AC297=$M$32,$N$32,IF(AC297=$M$33,$N$33,$N$34))</f>
        <v>0</v>
      </c>
      <c r="AE297" s="122">
        <v>2</v>
      </c>
      <c r="AF297" s="123"/>
      <c r="AG297" s="119" t="e">
        <f>IF(AF297&gt;#REF!,"LB","KR")</f>
        <v>#REF!</v>
      </c>
      <c r="AH297" s="123">
        <f t="shared" si="258"/>
        <v>1205095000</v>
      </c>
      <c r="AI297" s="123">
        <f t="shared" si="258"/>
        <v>1358334000</v>
      </c>
      <c r="AJ297" s="123">
        <f t="shared" si="258"/>
        <v>1442113000</v>
      </c>
      <c r="AK297" s="124">
        <f t="shared" si="257"/>
        <v>1531060000</v>
      </c>
      <c r="AL297" s="124">
        <f t="shared" si="257"/>
        <v>1442113000</v>
      </c>
      <c r="AM297" s="123">
        <f t="shared" si="257"/>
        <v>1531060000</v>
      </c>
      <c r="AN297" s="123">
        <f t="shared" si="257"/>
        <v>1625492000</v>
      </c>
      <c r="AO297" s="54">
        <f>ROUNDUP(AJ297+(AJ297*6%),-3)</f>
        <v>1528640000</v>
      </c>
      <c r="AP297" s="44">
        <f>ROUNDUP(AK297+(AK297*6%),-3)</f>
        <v>1622924000</v>
      </c>
      <c r="AQ297" s="61">
        <f t="shared" si="239"/>
        <v>1375776000</v>
      </c>
      <c r="AR297" s="61">
        <f>(AQ297*40%)/24</f>
        <v>22929600</v>
      </c>
      <c r="AS297" s="125">
        <f t="shared" si="241"/>
        <v>28707375</v>
      </c>
      <c r="AT297" s="126">
        <f t="shared" si="242"/>
        <v>16229240</v>
      </c>
      <c r="AU297" s="5">
        <f t="shared" si="243"/>
        <v>22929600</v>
      </c>
      <c r="AV297" s="5">
        <f t="shared" si="244"/>
        <v>36052825</v>
      </c>
      <c r="AX297" s="1"/>
      <c r="AY297" s="1"/>
      <c r="BT297" s="56">
        <f t="shared" si="245"/>
        <v>-1105639.0460000001</v>
      </c>
      <c r="CT297" s="61">
        <f t="shared" si="246"/>
        <v>1460631600</v>
      </c>
      <c r="CU297" s="45">
        <f>(CT297*40%)/36</f>
        <v>16229240</v>
      </c>
      <c r="CX297" s="56">
        <f t="shared" si="260"/>
        <v>1297901700</v>
      </c>
      <c r="CY297" s="45">
        <f>(CX297*40%)/24</f>
        <v>21631695</v>
      </c>
      <c r="CZ297" s="51">
        <f t="shared" si="250"/>
        <v>36052825</v>
      </c>
    </row>
    <row r="298" spans="1:104" x14ac:dyDescent="0.2">
      <c r="A298" s="3">
        <f t="shared" si="261"/>
        <v>259</v>
      </c>
      <c r="B298" s="111">
        <v>7</v>
      </c>
      <c r="C298" s="112" t="s">
        <v>194</v>
      </c>
      <c r="D298" s="140">
        <v>22</v>
      </c>
      <c r="E298" s="114">
        <v>0</v>
      </c>
      <c r="F298" s="42" t="s">
        <v>88</v>
      </c>
      <c r="G298" s="115">
        <f>SUMIF($V$10:$V$28,F298,$AA$10:$AA$28)</f>
        <v>81</v>
      </c>
      <c r="H298" s="115">
        <f t="shared" si="220"/>
        <v>70</v>
      </c>
      <c r="I298" s="116">
        <f t="shared" si="221"/>
        <v>26966806</v>
      </c>
      <c r="J298" s="116">
        <f t="shared" si="222"/>
        <v>4</v>
      </c>
      <c r="K298" s="117">
        <f>IF(J298=$AJ$25,$AI$25,IF(J298=$AJ$26,$AI$26,IF(J298=$AJ$27,$AI$27,IF(J298=$AJ$28,$AI$28,IF(J298=$AJ$29,$AI$29,IF(J298=$AJ$30,$AI$30))))))</f>
        <v>0.97</v>
      </c>
      <c r="L298" s="155">
        <f t="shared" si="259"/>
        <v>1.0249999999999999</v>
      </c>
      <c r="M298" s="119">
        <f t="shared" si="224"/>
        <v>22405100.032405436</v>
      </c>
      <c r="N298" s="119">
        <f t="shared" si="225"/>
        <v>25254127.538385436</v>
      </c>
      <c r="O298" s="119">
        <f t="shared" si="226"/>
        <v>26811746.865499999</v>
      </c>
      <c r="P298" s="119">
        <f t="shared" si="227"/>
        <v>28465436.744428843</v>
      </c>
      <c r="Q298" s="120">
        <f t="shared" si="228"/>
        <v>26811746.865499999</v>
      </c>
      <c r="R298" s="119">
        <f t="shared" si="228"/>
        <v>28465436.744428843</v>
      </c>
      <c r="S298" s="119">
        <f t="shared" si="229"/>
        <v>30221122.596592486</v>
      </c>
      <c r="T298" s="119"/>
      <c r="U298" s="119">
        <f t="shared" si="230"/>
        <v>1568357002.2683806</v>
      </c>
      <c r="V298" s="119">
        <f t="shared" si="231"/>
        <v>1767788927.6869805</v>
      </c>
      <c r="W298" s="119">
        <f t="shared" si="232"/>
        <v>1876822280.585</v>
      </c>
      <c r="X298" s="120">
        <f t="shared" si="233"/>
        <v>1992580572.110019</v>
      </c>
      <c r="Y298" s="120">
        <f t="shared" si="234"/>
        <v>1876822280.585</v>
      </c>
      <c r="Z298" s="119">
        <f t="shared" si="235"/>
        <v>1992580572.110019</v>
      </c>
      <c r="AA298" s="119">
        <f t="shared" si="236"/>
        <v>2115478581.7614741</v>
      </c>
      <c r="AB298" s="119"/>
      <c r="AC298" s="34" t="str">
        <f t="shared" si="237"/>
        <v>BERTAHAP</v>
      </c>
      <c r="AD298" s="121">
        <f>IF(AC298=$M$32,$N$32,IF(AC298=$M$33,$N$33,$N$34))</f>
        <v>0</v>
      </c>
      <c r="AE298" s="122">
        <v>2</v>
      </c>
      <c r="AF298" s="123"/>
      <c r="AG298" s="119" t="e">
        <f>IF(AF298&gt;#REF!,"LB","KR")</f>
        <v>#REF!</v>
      </c>
      <c r="AH298" s="123">
        <f t="shared" si="258"/>
        <v>1725193000</v>
      </c>
      <c r="AI298" s="123">
        <f t="shared" si="258"/>
        <v>1944568000</v>
      </c>
      <c r="AJ298" s="123">
        <f t="shared" si="258"/>
        <v>2064505000</v>
      </c>
      <c r="AK298" s="124">
        <f t="shared" si="257"/>
        <v>2191839000</v>
      </c>
      <c r="AL298" s="124">
        <f t="shared" si="257"/>
        <v>2064505000</v>
      </c>
      <c r="AM298" s="123">
        <f t="shared" si="257"/>
        <v>2191839000</v>
      </c>
      <c r="AN298" s="123">
        <f t="shared" si="257"/>
        <v>2327027000</v>
      </c>
      <c r="AO298" s="54">
        <f>ROUNDUP(AJ298+(AJ298*6%),-3)</f>
        <v>2188376000</v>
      </c>
      <c r="AP298" s="44">
        <f>ROUNDUP(AK298+(AK298*6%),-3)</f>
        <v>2323350000</v>
      </c>
      <c r="AQ298" s="61">
        <f t="shared" si="239"/>
        <v>1969538400</v>
      </c>
      <c r="AR298" s="61">
        <f>(AQ298*40%)/24</f>
        <v>32825640</v>
      </c>
      <c r="AS298" s="125">
        <f t="shared" si="241"/>
        <v>41096981.25</v>
      </c>
      <c r="AT298" s="126">
        <f t="shared" si="242"/>
        <v>23233500</v>
      </c>
      <c r="AU298" s="5">
        <f t="shared" si="243"/>
        <v>32825640</v>
      </c>
      <c r="AV298" s="5">
        <f t="shared" si="244"/>
        <v>51612625</v>
      </c>
      <c r="AX298" s="1"/>
      <c r="AY298" s="1"/>
      <c r="BT298" s="56">
        <f t="shared" si="245"/>
        <v>0</v>
      </c>
      <c r="CT298" s="61">
        <f t="shared" si="246"/>
        <v>2091015000</v>
      </c>
      <c r="CU298" s="45">
        <f>(CT298*40%)/36</f>
        <v>23233500</v>
      </c>
      <c r="CX298" s="56">
        <f t="shared" si="260"/>
        <v>1858054500</v>
      </c>
      <c r="CY298" s="45">
        <f>(CX298*40%)/24</f>
        <v>30967575</v>
      </c>
      <c r="CZ298" s="51">
        <f t="shared" si="250"/>
        <v>51612625</v>
      </c>
    </row>
    <row r="299" spans="1:104" hidden="1" x14ac:dyDescent="0.2">
      <c r="A299" s="161"/>
      <c r="B299" s="162"/>
      <c r="C299" s="163"/>
      <c r="D299" s="164"/>
      <c r="E299" s="164"/>
      <c r="F299" s="165"/>
      <c r="G299" s="165"/>
      <c r="H299" s="166"/>
      <c r="I299" s="167"/>
      <c r="J299" s="167"/>
      <c r="K299" s="167"/>
      <c r="L299" s="168"/>
      <c r="M299" s="168"/>
      <c r="N299" s="168"/>
      <c r="O299" s="168"/>
      <c r="P299" s="168"/>
      <c r="Q299" s="168"/>
      <c r="R299" s="168"/>
      <c r="S299" s="168"/>
      <c r="T299" s="169"/>
      <c r="U299" s="170"/>
      <c r="V299" s="170"/>
      <c r="W299" s="170"/>
      <c r="X299" s="171"/>
      <c r="Y299" s="171"/>
      <c r="Z299" s="171"/>
      <c r="AA299" s="172"/>
      <c r="AB299" s="169"/>
      <c r="AC299" s="165"/>
      <c r="AD299" s="173"/>
      <c r="AE299" s="174"/>
      <c r="AF299" s="172"/>
      <c r="AG299" s="170"/>
      <c r="AH299" s="172"/>
      <c r="AI299" s="172"/>
      <c r="AJ299" s="172"/>
      <c r="AK299" s="175"/>
      <c r="AL299" s="175"/>
      <c r="AM299" s="175"/>
      <c r="AN299" s="165"/>
      <c r="AO299" s="26"/>
      <c r="AU299" s="5"/>
      <c r="AV299" s="5"/>
      <c r="AX299" s="1"/>
      <c r="AY299" s="1"/>
      <c r="CX299" s="56">
        <f t="shared" si="260"/>
        <v>0</v>
      </c>
      <c r="CY299" s="45">
        <f>(CX299*50%)/24</f>
        <v>0</v>
      </c>
    </row>
    <row r="300" spans="1:104" hidden="1" x14ac:dyDescent="0.2">
      <c r="A300" s="161"/>
      <c r="B300" s="162"/>
      <c r="C300" s="176"/>
      <c r="D300" s="162"/>
      <c r="E300" s="162"/>
      <c r="F300" s="177"/>
      <c r="G300" s="177"/>
      <c r="H300" s="178"/>
      <c r="I300" s="85"/>
      <c r="J300" s="85"/>
      <c r="K300" s="85"/>
      <c r="L300" s="179"/>
      <c r="M300" s="179"/>
      <c r="N300" s="179"/>
      <c r="O300" s="179"/>
      <c r="P300" s="179"/>
      <c r="Q300" s="179"/>
      <c r="R300" s="179"/>
      <c r="S300" s="179"/>
      <c r="T300" s="180"/>
      <c r="U300" s="181"/>
      <c r="V300" s="181"/>
      <c r="W300" s="181"/>
      <c r="X300" s="182"/>
      <c r="Y300" s="182"/>
      <c r="Z300" s="182"/>
      <c r="AA300" s="183"/>
      <c r="AB300" s="180"/>
      <c r="AC300" s="177"/>
      <c r="AD300" s="184"/>
      <c r="AE300" s="185"/>
      <c r="AF300" s="183"/>
      <c r="AG300" s="181"/>
      <c r="AH300" s="183"/>
      <c r="AI300" s="183"/>
      <c r="AJ300" s="183"/>
      <c r="AK300" s="186"/>
      <c r="AL300" s="186"/>
      <c r="AM300" s="186"/>
      <c r="AN300" s="177"/>
      <c r="AO300" s="26"/>
      <c r="AU300" s="5"/>
      <c r="AV300" s="5"/>
      <c r="AX300" s="1"/>
      <c r="AY300" s="1"/>
      <c r="CX300" s="56">
        <f t="shared" si="260"/>
        <v>0</v>
      </c>
      <c r="CY300" s="45">
        <f>(CX300*50%)/24</f>
        <v>0</v>
      </c>
    </row>
    <row r="301" spans="1:104" hidden="1" x14ac:dyDescent="0.2">
      <c r="A301" s="187"/>
      <c r="B301" s="188"/>
      <c r="C301" s="189"/>
      <c r="D301" s="189"/>
      <c r="E301" s="189"/>
      <c r="F301" s="189"/>
      <c r="G301" s="189"/>
      <c r="H301" s="190"/>
      <c r="I301" s="191"/>
      <c r="J301" s="191"/>
      <c r="K301" s="191"/>
      <c r="L301" s="192"/>
      <c r="M301" s="192"/>
      <c r="N301" s="192"/>
      <c r="O301" s="192"/>
      <c r="P301" s="192"/>
      <c r="Q301" s="192"/>
      <c r="R301" s="192"/>
      <c r="S301" s="192"/>
      <c r="T301" s="193"/>
      <c r="U301" s="194"/>
      <c r="V301" s="194"/>
      <c r="W301" s="194"/>
      <c r="X301" s="194"/>
      <c r="Y301" s="194"/>
      <c r="Z301" s="194"/>
      <c r="AA301" s="190"/>
      <c r="AB301" s="193"/>
      <c r="AC301" s="189"/>
      <c r="AD301" s="195"/>
      <c r="AE301" s="196"/>
      <c r="AF301" s="190"/>
      <c r="AG301" s="190"/>
      <c r="AH301" s="197"/>
      <c r="AI301" s="190"/>
      <c r="AJ301" s="197"/>
      <c r="AK301" s="189"/>
      <c r="AL301" s="189"/>
      <c r="AM301" s="189"/>
      <c r="AN301" s="189"/>
      <c r="AO301" s="198"/>
      <c r="AU301" s="5"/>
      <c r="AV301" s="5"/>
      <c r="AX301" s="1"/>
      <c r="AY301" s="1"/>
      <c r="CX301" s="56">
        <f t="shared" si="260"/>
        <v>0</v>
      </c>
      <c r="CY301" s="45">
        <f>(CX301*50%)/24</f>
        <v>0</v>
      </c>
    </row>
    <row r="302" spans="1:104" hidden="1" x14ac:dyDescent="0.2">
      <c r="A302" s="199">
        <f>COUNT(A40:A300)</f>
        <v>259</v>
      </c>
      <c r="B302" s="200"/>
      <c r="C302" s="201"/>
      <c r="D302" s="202" t="s">
        <v>195</v>
      </c>
      <c r="E302" s="203"/>
      <c r="F302" s="203"/>
      <c r="G302" s="203"/>
      <c r="H302" s="204">
        <f>SUM(H40:H301)</f>
        <v>17551</v>
      </c>
      <c r="L302" s="205" t="s">
        <v>196</v>
      </c>
      <c r="M302" s="206">
        <f>W302/H302</f>
        <v>25653491.894972246</v>
      </c>
      <c r="N302" s="207"/>
      <c r="O302" s="207"/>
      <c r="P302" s="208"/>
      <c r="Q302" s="208"/>
      <c r="R302" s="208"/>
      <c r="S302" s="208"/>
      <c r="T302" s="208"/>
      <c r="U302" s="209">
        <f t="shared" ref="U302:AA302" si="262">SUM(U40:U300)</f>
        <v>376244475370.81665</v>
      </c>
      <c r="V302" s="209">
        <f t="shared" si="262"/>
        <v>424087638657.48309</v>
      </c>
      <c r="W302" s="210">
        <f t="shared" si="262"/>
        <v>450244436248.6579</v>
      </c>
      <c r="X302" s="209">
        <f t="shared" si="262"/>
        <v>478014527880.63959</v>
      </c>
      <c r="Y302" s="209">
        <f t="shared" si="262"/>
        <v>450244436248.6579</v>
      </c>
      <c r="Z302" s="209">
        <f t="shared" si="262"/>
        <v>478014527880.63959</v>
      </c>
      <c r="AA302" s="209">
        <f t="shared" si="262"/>
        <v>507497417999.75812</v>
      </c>
      <c r="AB302" s="211"/>
      <c r="AC302" s="212" t="e">
        <f>#REF!/H302</f>
        <v>#REF!</v>
      </c>
      <c r="AD302" s="213"/>
      <c r="AE302" s="213"/>
      <c r="AF302" s="213"/>
      <c r="AG302" s="214"/>
      <c r="AH302" s="215">
        <f t="shared" ref="AH302:AN302" si="263">SUM(AH40:AH300)</f>
        <v>413869051000</v>
      </c>
      <c r="AI302" s="215">
        <f t="shared" si="263"/>
        <v>466496526000</v>
      </c>
      <c r="AJ302" s="215">
        <f t="shared" si="263"/>
        <v>495269012000</v>
      </c>
      <c r="AK302" s="215">
        <f t="shared" si="263"/>
        <v>525816113000</v>
      </c>
      <c r="AL302" s="215">
        <f t="shared" si="263"/>
        <v>495269012000</v>
      </c>
      <c r="AM302" s="215">
        <f t="shared" si="263"/>
        <v>525816113000</v>
      </c>
      <c r="AN302" s="215">
        <f t="shared" si="263"/>
        <v>558247315000</v>
      </c>
      <c r="AO302" s="215"/>
      <c r="AP302" s="177"/>
      <c r="AQ302" s="177"/>
      <c r="AR302" s="137">
        <f>MIN(AR40:AR298)</f>
        <v>22370355</v>
      </c>
      <c r="AS302" s="125">
        <f>MIN(AS40:AS298)</f>
        <v>28007193.75</v>
      </c>
      <c r="AT302" s="125">
        <f>MIN(AT40:AT298)</f>
        <v>15833410</v>
      </c>
      <c r="AU302" s="125">
        <f>MIN(AU40:AU298)</f>
        <v>22370355</v>
      </c>
      <c r="AV302" s="125">
        <f>MIN(AV40:AV298)</f>
        <v>35173500</v>
      </c>
      <c r="CU302" s="61">
        <f>MIN(CU40:CU298)</f>
        <v>15833410</v>
      </c>
      <c r="CY302" s="61">
        <f>MIN(CY40:CY298)</f>
        <v>21104100</v>
      </c>
      <c r="CZ302" s="61">
        <f>MIN(CZ40:CZ298)</f>
        <v>35173500</v>
      </c>
    </row>
    <row r="303" spans="1:104" s="3" customFormat="1" hidden="1" x14ac:dyDescent="0.2">
      <c r="B303" s="216"/>
      <c r="C303" s="216"/>
      <c r="D303" s="217"/>
      <c r="E303" s="217"/>
      <c r="F303" s="217"/>
      <c r="G303" s="217"/>
      <c r="H303" s="218"/>
      <c r="L303" s="219"/>
      <c r="M303" s="220">
        <v>24461000</v>
      </c>
      <c r="N303" s="219">
        <f>M303/M302</f>
        <v>0.95351541615252933</v>
      </c>
      <c r="O303" s="219"/>
      <c r="P303" s="219"/>
      <c r="Q303" s="219"/>
      <c r="R303" s="219"/>
      <c r="S303" s="219"/>
      <c r="T303" s="219"/>
      <c r="U303" s="221"/>
      <c r="V303" s="221"/>
      <c r="W303" s="221"/>
      <c r="X303" s="221"/>
      <c r="Y303" s="221"/>
      <c r="Z303" s="221"/>
      <c r="AA303" s="221"/>
      <c r="AB303" s="217"/>
      <c r="AC303" s="222"/>
      <c r="AD303" s="216"/>
      <c r="AE303" s="216"/>
      <c r="AF303" s="216"/>
      <c r="AG303" s="216"/>
      <c r="AH303" s="218"/>
      <c r="AI303" s="218"/>
      <c r="AJ303" s="218"/>
      <c r="AK303" s="218"/>
      <c r="AL303" s="218"/>
      <c r="AM303" s="218"/>
      <c r="AN303" s="218"/>
      <c r="AO303" s="218"/>
      <c r="AP303" s="223"/>
      <c r="AQ303" s="223"/>
      <c r="AR303" s="216"/>
      <c r="AS303" s="7"/>
      <c r="AT303" s="7"/>
      <c r="AU303" s="7"/>
      <c r="AV303" s="7"/>
      <c r="AW303" s="224"/>
      <c r="AX303" s="225"/>
      <c r="AY303" s="225"/>
      <c r="BV303" s="7"/>
      <c r="BY303" s="7"/>
    </row>
    <row r="304" spans="1:104" s="3" customFormat="1" hidden="1" x14ac:dyDescent="0.2">
      <c r="B304" s="216"/>
      <c r="C304" s="216"/>
      <c r="D304" s="217"/>
      <c r="E304" s="217"/>
      <c r="F304" s="217"/>
      <c r="G304" s="217"/>
      <c r="H304" s="218"/>
      <c r="L304" s="219"/>
      <c r="M304" s="220"/>
      <c r="N304" s="220"/>
      <c r="O304" s="220"/>
      <c r="P304" s="220"/>
      <c r="Q304" s="220"/>
      <c r="R304" s="220"/>
      <c r="S304" s="220"/>
      <c r="T304" s="219"/>
      <c r="U304" s="220">
        <f t="shared" ref="U304:AA304" si="264">SUM(U40:U298)</f>
        <v>376244475370.81665</v>
      </c>
      <c r="V304" s="220">
        <f t="shared" si="264"/>
        <v>424087638657.48309</v>
      </c>
      <c r="W304" s="220">
        <f t="shared" si="264"/>
        <v>450244436248.6579</v>
      </c>
      <c r="X304" s="220">
        <f t="shared" si="264"/>
        <v>478014527880.63959</v>
      </c>
      <c r="Y304" s="220">
        <f t="shared" si="264"/>
        <v>450244436248.6579</v>
      </c>
      <c r="Z304" s="220">
        <f t="shared" si="264"/>
        <v>478014527880.63959</v>
      </c>
      <c r="AA304" s="220">
        <f t="shared" si="264"/>
        <v>507497417999.75812</v>
      </c>
      <c r="AB304" s="217"/>
      <c r="AC304" s="222"/>
      <c r="AD304" s="216"/>
      <c r="AE304" s="216"/>
      <c r="AF304" s="216"/>
      <c r="AG304" s="216"/>
      <c r="AH304" s="218"/>
      <c r="AI304" s="218"/>
      <c r="AJ304" s="218"/>
      <c r="AK304" s="218"/>
      <c r="AL304" s="218"/>
      <c r="AM304" s="218"/>
      <c r="AN304" s="218"/>
      <c r="AO304" s="218"/>
      <c r="AP304" s="223"/>
      <c r="AQ304" s="223"/>
      <c r="AR304" s="216"/>
      <c r="AS304" s="7"/>
      <c r="AT304" s="7"/>
      <c r="AU304" s="7"/>
      <c r="AV304" s="7"/>
      <c r="AW304" s="224"/>
      <c r="AX304" s="225"/>
      <c r="AY304" s="225"/>
      <c r="BV304" s="7"/>
      <c r="BY304" s="7"/>
    </row>
    <row r="305" spans="2:77" s="3" customFormat="1" hidden="1" x14ac:dyDescent="0.2">
      <c r="B305" s="216"/>
      <c r="C305" s="216"/>
      <c r="D305" s="217"/>
      <c r="E305" s="217"/>
      <c r="F305" s="217"/>
      <c r="G305" s="217"/>
      <c r="H305" s="218"/>
      <c r="L305" s="226"/>
      <c r="M305" s="220"/>
      <c r="N305" s="220"/>
      <c r="O305" s="220"/>
      <c r="P305" s="220"/>
      <c r="Q305" s="220"/>
      <c r="R305" s="220"/>
      <c r="S305" s="220"/>
      <c r="T305" s="219"/>
      <c r="U305" s="227">
        <f t="shared" ref="U305:AA305" si="265">U304/$H$302</f>
        <v>21437210.151604846</v>
      </c>
      <c r="V305" s="227">
        <f t="shared" si="265"/>
        <v>24163160.996950779</v>
      </c>
      <c r="W305" s="227">
        <f t="shared" si="265"/>
        <v>25653491.894972246</v>
      </c>
      <c r="X305" s="227">
        <f t="shared" si="265"/>
        <v>27235743.14173777</v>
      </c>
      <c r="Y305" s="227">
        <f t="shared" si="265"/>
        <v>25653491.894972246</v>
      </c>
      <c r="Z305" s="227">
        <f t="shared" si="265"/>
        <v>27235743.14173777</v>
      </c>
      <c r="AA305" s="227">
        <f t="shared" si="265"/>
        <v>28915584.183223642</v>
      </c>
      <c r="AB305" s="217"/>
      <c r="AC305" s="222"/>
      <c r="AD305" s="216"/>
      <c r="AE305" s="216"/>
      <c r="AF305" s="216"/>
      <c r="AG305" s="216"/>
      <c r="AH305" s="218"/>
      <c r="AI305" s="218"/>
      <c r="AJ305" s="218"/>
      <c r="AK305" s="218"/>
      <c r="AL305" s="218"/>
      <c r="AM305" s="218"/>
      <c r="AN305" s="218"/>
      <c r="AO305" s="218"/>
      <c r="AP305" s="223"/>
      <c r="AQ305" s="223"/>
      <c r="AR305" s="216"/>
      <c r="AS305" s="7"/>
      <c r="AT305" s="7"/>
      <c r="AU305" s="7"/>
      <c r="AV305" s="7"/>
      <c r="AW305" s="224"/>
      <c r="AX305" s="225"/>
      <c r="AY305" s="225"/>
      <c r="BV305" s="7"/>
      <c r="BY305" s="7"/>
    </row>
    <row r="306" spans="2:77" s="3" customFormat="1" hidden="1" x14ac:dyDescent="0.2">
      <c r="B306" s="216"/>
      <c r="C306" s="216"/>
      <c r="D306" s="217"/>
      <c r="E306" s="217"/>
      <c r="F306" s="217"/>
      <c r="G306" s="217"/>
      <c r="H306" s="218"/>
      <c r="L306" s="219"/>
      <c r="M306" s="89" t="s">
        <v>115</v>
      </c>
      <c r="N306" s="89" t="s">
        <v>116</v>
      </c>
      <c r="O306" s="89" t="s">
        <v>117</v>
      </c>
      <c r="P306" s="89" t="s">
        <v>118</v>
      </c>
      <c r="Q306" s="89" t="s">
        <v>119</v>
      </c>
      <c r="R306" s="89" t="s">
        <v>120</v>
      </c>
      <c r="S306" s="89" t="s">
        <v>121</v>
      </c>
      <c r="T306" s="219"/>
      <c r="U306" s="221"/>
      <c r="V306" s="221"/>
      <c r="W306" s="221"/>
      <c r="X306" s="221"/>
      <c r="Y306" s="221"/>
      <c r="Z306" s="221"/>
      <c r="AA306" s="221"/>
      <c r="AB306" s="217"/>
      <c r="AC306" s="222"/>
      <c r="AD306" s="216"/>
      <c r="AE306" s="216"/>
      <c r="AF306" s="216"/>
      <c r="AG306" s="216"/>
      <c r="AH306" s="218"/>
      <c r="AI306" s="218"/>
      <c r="AJ306" s="218"/>
      <c r="AK306" s="218"/>
      <c r="AL306" s="218"/>
      <c r="AM306" s="218"/>
      <c r="AN306" s="218"/>
      <c r="AO306" s="218"/>
      <c r="AP306" s="223"/>
      <c r="AQ306" s="223"/>
      <c r="AR306" s="216"/>
      <c r="AS306" s="7"/>
      <c r="AT306" s="7"/>
      <c r="AU306" s="7"/>
      <c r="AV306" s="7"/>
      <c r="AW306" s="224"/>
      <c r="AX306" s="225"/>
      <c r="AY306" s="225"/>
      <c r="BV306" s="7"/>
      <c r="BY306" s="7"/>
    </row>
    <row r="307" spans="2:77" hidden="1" x14ac:dyDescent="0.2">
      <c r="L307" s="17" t="s">
        <v>197</v>
      </c>
      <c r="M307" s="228">
        <f t="shared" ref="M307:S307" si="266">MIN(M40:M298)</f>
        <v>20957247.201545946</v>
      </c>
      <c r="N307" s="228">
        <f t="shared" si="266"/>
        <v>23622166.065575514</v>
      </c>
      <c r="O307" s="228">
        <f t="shared" si="266"/>
        <v>25079129.580000002</v>
      </c>
      <c r="P307" s="228">
        <f t="shared" si="266"/>
        <v>26625955.415960599</v>
      </c>
      <c r="Q307" s="228">
        <f t="shared" si="266"/>
        <v>25079129.580000002</v>
      </c>
      <c r="R307" s="228">
        <f t="shared" si="266"/>
        <v>26625955.415960599</v>
      </c>
      <c r="S307" s="228">
        <f t="shared" si="266"/>
        <v>28268186.084818721</v>
      </c>
      <c r="U307" s="228">
        <f t="shared" ref="U307:AA307" si="267">MIN(U40:U298)</f>
        <v>1068819607.2788433</v>
      </c>
      <c r="V307" s="228">
        <f t="shared" si="267"/>
        <v>1204730469.3443513</v>
      </c>
      <c r="W307" s="228">
        <f t="shared" si="267"/>
        <v>1279035608.5800002</v>
      </c>
      <c r="X307" s="228">
        <f t="shared" si="267"/>
        <v>1357923726.2139904</v>
      </c>
      <c r="Y307" s="228">
        <f t="shared" si="267"/>
        <v>1279035608.5800002</v>
      </c>
      <c r="Z307" s="228">
        <f t="shared" si="267"/>
        <v>1357923726.2139904</v>
      </c>
      <c r="AA307" s="228">
        <f t="shared" si="267"/>
        <v>1441677490.3257546</v>
      </c>
      <c r="AH307" s="228">
        <f t="shared" ref="AH307:AN307" si="268">MIN(AH40:AH298)</f>
        <v>1175702000</v>
      </c>
      <c r="AI307" s="228">
        <f t="shared" si="268"/>
        <v>1325204000</v>
      </c>
      <c r="AJ307" s="228">
        <f t="shared" si="268"/>
        <v>1406940000</v>
      </c>
      <c r="AK307" s="228">
        <f t="shared" si="268"/>
        <v>1493717000</v>
      </c>
      <c r="AL307" s="228">
        <f t="shared" si="268"/>
        <v>1406940000</v>
      </c>
      <c r="AM307" s="228">
        <f t="shared" si="268"/>
        <v>1493717000</v>
      </c>
      <c r="AN307" s="228">
        <f t="shared" si="268"/>
        <v>1585846000</v>
      </c>
      <c r="AO307" s="229"/>
      <c r="AP307" s="177"/>
      <c r="AQ307" s="177"/>
      <c r="AR307" s="26"/>
    </row>
    <row r="308" spans="2:77" hidden="1" x14ac:dyDescent="0.2">
      <c r="H308" s="56"/>
      <c r="L308" s="17" t="s">
        <v>198</v>
      </c>
      <c r="M308" s="228">
        <f t="shared" ref="M308:S308" si="269">MAX(M40:M298)</f>
        <v>22514393.20329522</v>
      </c>
      <c r="N308" s="228">
        <f t="shared" si="269"/>
        <v>25377318.40442634</v>
      </c>
      <c r="O308" s="228">
        <f t="shared" si="269"/>
        <v>26942535.874600001</v>
      </c>
      <c r="P308" s="228">
        <f t="shared" si="269"/>
        <v>28604292.533426058</v>
      </c>
      <c r="Q308" s="228">
        <f t="shared" si="269"/>
        <v>26942535.874600001</v>
      </c>
      <c r="R308" s="228">
        <f t="shared" si="269"/>
        <v>28604292.533426058</v>
      </c>
      <c r="S308" s="228">
        <f t="shared" si="269"/>
        <v>30368542.706819769</v>
      </c>
      <c r="U308" s="228">
        <f t="shared" ref="U308:AA308" si="270">MAX(U40:U298)</f>
        <v>2227068069.9548211</v>
      </c>
      <c r="V308" s="228">
        <f t="shared" si="270"/>
        <v>2510261547.3244405</v>
      </c>
      <c r="W308" s="228">
        <f t="shared" si="270"/>
        <v>2665088986.7709999</v>
      </c>
      <c r="X308" s="228">
        <f t="shared" si="270"/>
        <v>2829465843.8992062</v>
      </c>
      <c r="Y308" s="228">
        <f t="shared" si="270"/>
        <v>2665088986.7709999</v>
      </c>
      <c r="Z308" s="228">
        <f t="shared" si="270"/>
        <v>2829465843.8992062</v>
      </c>
      <c r="AA308" s="228">
        <f t="shared" si="270"/>
        <v>3003981105.896244</v>
      </c>
      <c r="AH308" s="228">
        <f t="shared" ref="AH308:AN308" si="271">MAX(AH40:AH298)</f>
        <v>2449775000</v>
      </c>
      <c r="AI308" s="228">
        <f t="shared" si="271"/>
        <v>2761288000</v>
      </c>
      <c r="AJ308" s="228">
        <f t="shared" si="271"/>
        <v>2931598000</v>
      </c>
      <c r="AK308" s="228">
        <f t="shared" si="271"/>
        <v>3112413000</v>
      </c>
      <c r="AL308" s="228">
        <f t="shared" si="271"/>
        <v>2931598000</v>
      </c>
      <c r="AM308" s="228">
        <f t="shared" si="271"/>
        <v>3112413000</v>
      </c>
      <c r="AN308" s="228">
        <f t="shared" si="271"/>
        <v>3304380000</v>
      </c>
      <c r="AO308" s="229"/>
      <c r="AP308" s="177"/>
      <c r="AQ308" s="177"/>
      <c r="AR308" s="26"/>
      <c r="AW308" s="4"/>
      <c r="AX308" s="1"/>
      <c r="AY308" s="1"/>
    </row>
    <row r="309" spans="2:77" hidden="1" x14ac:dyDescent="0.2">
      <c r="H309" s="56"/>
      <c r="L309" s="17" t="s">
        <v>199</v>
      </c>
      <c r="M309" s="228">
        <f>M310</f>
        <v>21437210.151604846</v>
      </c>
      <c r="N309" s="228">
        <f>M311</f>
        <v>24163160.996950779</v>
      </c>
      <c r="O309" s="228">
        <f>M312</f>
        <v>25653491.894972246</v>
      </c>
      <c r="P309" s="228">
        <f>M313</f>
        <v>27235743.14173777</v>
      </c>
      <c r="Q309" s="228">
        <f>M314</f>
        <v>25653491.894972246</v>
      </c>
      <c r="R309" s="228">
        <f>M315</f>
        <v>27235743.14173777</v>
      </c>
      <c r="S309" s="228">
        <f>M316</f>
        <v>28915584.183223642</v>
      </c>
      <c r="U309" s="229"/>
      <c r="V309" s="60"/>
      <c r="W309" s="60"/>
      <c r="X309" s="60"/>
      <c r="Y309" s="60"/>
      <c r="Z309" s="60"/>
      <c r="AA309" s="60"/>
      <c r="AP309" s="177"/>
      <c r="AQ309" s="177"/>
      <c r="AR309" s="26"/>
      <c r="AW309" s="4"/>
      <c r="AX309" s="1"/>
      <c r="AY309" s="1"/>
    </row>
    <row r="310" spans="2:77" hidden="1" x14ac:dyDescent="0.2">
      <c r="I310" s="56"/>
      <c r="L310" s="1" t="s">
        <v>200</v>
      </c>
      <c r="M310" s="230">
        <f>U302/H302</f>
        <v>21437210.151604846</v>
      </c>
      <c r="N310" s="19" t="s">
        <v>201</v>
      </c>
      <c r="AC310" s="6" t="e">
        <f>#REF!/I310</f>
        <v>#REF!</v>
      </c>
      <c r="AP310" s="177"/>
      <c r="AQ310" s="177"/>
      <c r="AR310" s="26"/>
      <c r="AW310" s="4"/>
      <c r="AX310" s="1"/>
      <c r="AY310" s="1"/>
    </row>
    <row r="311" spans="2:77" hidden="1" x14ac:dyDescent="0.2">
      <c r="I311" s="49"/>
      <c r="M311" s="230">
        <f>V302/H302</f>
        <v>24163160.996950779</v>
      </c>
      <c r="N311" s="19" t="s">
        <v>202</v>
      </c>
      <c r="U311" s="231"/>
      <c r="V311" s="231"/>
      <c r="W311" s="231"/>
      <c r="X311" s="231"/>
      <c r="Y311" s="231"/>
      <c r="Z311" s="231"/>
      <c r="AA311" s="231"/>
      <c r="AC311" s="6"/>
      <c r="AP311" s="177"/>
      <c r="AQ311" s="177"/>
      <c r="AR311" s="26"/>
      <c r="AW311" s="4"/>
      <c r="AX311" s="1"/>
      <c r="AY311" s="1"/>
    </row>
    <row r="312" spans="2:77" hidden="1" x14ac:dyDescent="0.2">
      <c r="I312" s="56"/>
      <c r="M312" s="230">
        <f>W302/H302</f>
        <v>25653491.894972246</v>
      </c>
      <c r="N312" s="19" t="s">
        <v>203</v>
      </c>
      <c r="U312" s="60"/>
      <c r="V312" s="60"/>
      <c r="W312" s="60"/>
      <c r="X312" s="60"/>
      <c r="Y312" s="60"/>
      <c r="Z312" s="60"/>
      <c r="AC312" s="6"/>
      <c r="AH312" s="56">
        <f t="shared" ref="AH312:AN313" si="272">AH307*90%</f>
        <v>1058131800</v>
      </c>
      <c r="AI312" s="56">
        <f t="shared" si="272"/>
        <v>1192683600</v>
      </c>
      <c r="AJ312" s="56">
        <f t="shared" si="272"/>
        <v>1266246000</v>
      </c>
      <c r="AK312" s="56">
        <f t="shared" si="272"/>
        <v>1344345300</v>
      </c>
      <c r="AL312" s="56">
        <f t="shared" si="272"/>
        <v>1266246000</v>
      </c>
      <c r="AM312" s="56">
        <f t="shared" si="272"/>
        <v>1344345300</v>
      </c>
      <c r="AN312" s="56">
        <f t="shared" si="272"/>
        <v>1427261400</v>
      </c>
      <c r="AO312" s="56"/>
      <c r="AP312" s="177"/>
      <c r="AQ312" s="177"/>
      <c r="AR312" s="26"/>
      <c r="AW312" s="4"/>
      <c r="AX312" s="1"/>
      <c r="AY312" s="1"/>
    </row>
    <row r="313" spans="2:77" hidden="1" x14ac:dyDescent="0.2">
      <c r="H313" s="56"/>
      <c r="I313" s="56"/>
      <c r="M313" s="230">
        <f>X302/H302</f>
        <v>27235743.14173777</v>
      </c>
      <c r="N313" s="19" t="s">
        <v>204</v>
      </c>
      <c r="AC313" s="6"/>
      <c r="AH313" s="56">
        <f t="shared" si="272"/>
        <v>2204797500</v>
      </c>
      <c r="AI313" s="56">
        <f t="shared" si="272"/>
        <v>2485159200</v>
      </c>
      <c r="AJ313" s="56">
        <f t="shared" si="272"/>
        <v>2638438200</v>
      </c>
      <c r="AK313" s="56">
        <f t="shared" si="272"/>
        <v>2801171700</v>
      </c>
      <c r="AL313" s="56">
        <f t="shared" si="272"/>
        <v>2638438200</v>
      </c>
      <c r="AM313" s="56">
        <f t="shared" si="272"/>
        <v>2801171700</v>
      </c>
      <c r="AN313" s="56">
        <f t="shared" si="272"/>
        <v>2973942000</v>
      </c>
      <c r="AO313" s="56"/>
      <c r="AP313" s="177"/>
      <c r="AQ313" s="177"/>
      <c r="AR313" s="26"/>
      <c r="AW313" s="4"/>
      <c r="AX313" s="1"/>
      <c r="AY313" s="1"/>
    </row>
    <row r="314" spans="2:77" hidden="1" x14ac:dyDescent="0.2">
      <c r="M314" s="230">
        <f>Y302/H302</f>
        <v>25653491.894972246</v>
      </c>
      <c r="N314" s="19" t="s">
        <v>205</v>
      </c>
      <c r="S314" s="56"/>
      <c r="U314" s="231"/>
      <c r="V314" s="231"/>
      <c r="W314" s="231"/>
      <c r="X314" s="231"/>
      <c r="Y314" s="231"/>
      <c r="Z314" s="231"/>
      <c r="AA314" s="231"/>
      <c r="AP314" s="177"/>
      <c r="AQ314" s="177"/>
      <c r="AR314" s="26"/>
      <c r="AW314" s="4"/>
      <c r="AX314" s="1"/>
      <c r="AY314" s="1"/>
    </row>
    <row r="315" spans="2:77" hidden="1" x14ac:dyDescent="0.2">
      <c r="M315" s="230">
        <f>Z302/H302</f>
        <v>27235743.14173777</v>
      </c>
      <c r="N315" s="19" t="s">
        <v>206</v>
      </c>
      <c r="U315" s="60"/>
      <c r="V315" s="60"/>
      <c r="W315" s="60"/>
      <c r="X315" s="60"/>
      <c r="Y315" s="60"/>
      <c r="Z315" s="60"/>
      <c r="AP315" s="177"/>
      <c r="AQ315" s="177"/>
      <c r="AR315" s="26"/>
      <c r="AW315" s="4"/>
      <c r="AX315" s="1"/>
      <c r="AY315" s="1"/>
    </row>
    <row r="316" spans="2:77" hidden="1" x14ac:dyDescent="0.2">
      <c r="M316" s="230">
        <f>AA302/H302</f>
        <v>28915584.183223642</v>
      </c>
      <c r="N316" s="19" t="s">
        <v>207</v>
      </c>
      <c r="AP316" s="177"/>
      <c r="AQ316" s="177"/>
      <c r="AR316" s="26"/>
      <c r="AW316" s="4"/>
      <c r="AX316" s="1"/>
      <c r="AY316" s="1"/>
    </row>
    <row r="317" spans="2:77" hidden="1" x14ac:dyDescent="0.2">
      <c r="AP317" s="177"/>
      <c r="AQ317" s="177"/>
      <c r="AR317" s="26"/>
      <c r="AW317" s="4"/>
      <c r="AX317" s="1"/>
      <c r="AY317" s="1"/>
    </row>
    <row r="318" spans="2:77" x14ac:dyDescent="0.2">
      <c r="M318" s="49">
        <f t="shared" ref="M318:S319" si="273">M307/1.15</f>
        <v>18223693.218735605</v>
      </c>
      <c r="N318" s="49">
        <f t="shared" si="273"/>
        <v>20541013.970065664</v>
      </c>
      <c r="O318" s="49">
        <f t="shared" si="273"/>
        <v>21807938.765217394</v>
      </c>
      <c r="P318" s="49">
        <f t="shared" si="273"/>
        <v>23153004.709530957</v>
      </c>
      <c r="Q318" s="49">
        <f t="shared" si="273"/>
        <v>21807938.765217394</v>
      </c>
      <c r="R318" s="49">
        <f t="shared" si="273"/>
        <v>23153004.709530957</v>
      </c>
      <c r="S318" s="49">
        <f t="shared" si="273"/>
        <v>24581031.378103238</v>
      </c>
      <c r="AP318" s="177"/>
      <c r="AQ318" s="177"/>
      <c r="AR318" s="26"/>
      <c r="AW318" s="4"/>
      <c r="AX318" s="1"/>
      <c r="AY318" s="1"/>
    </row>
    <row r="319" spans="2:77" x14ac:dyDescent="0.2">
      <c r="M319" s="49">
        <f t="shared" si="273"/>
        <v>19577733.220256716</v>
      </c>
      <c r="N319" s="49">
        <f t="shared" si="273"/>
        <v>22067233.39515334</v>
      </c>
      <c r="O319" s="49">
        <f t="shared" si="273"/>
        <v>23428292.064869568</v>
      </c>
      <c r="P319" s="49">
        <f t="shared" si="273"/>
        <v>24873297.855153095</v>
      </c>
      <c r="Q319" s="49">
        <f t="shared" si="273"/>
        <v>23428292.064869568</v>
      </c>
      <c r="R319" s="49">
        <f t="shared" si="273"/>
        <v>24873297.855153095</v>
      </c>
      <c r="S319" s="49">
        <f t="shared" si="273"/>
        <v>26407428.440712843</v>
      </c>
      <c r="AP319" s="177"/>
      <c r="AQ319" s="177"/>
      <c r="AR319" s="26"/>
      <c r="AW319" s="4"/>
      <c r="AX319" s="1"/>
      <c r="AY319" s="1"/>
    </row>
    <row r="320" spans="2:77" x14ac:dyDescent="0.2">
      <c r="AP320" s="177"/>
      <c r="AQ320" s="177"/>
      <c r="AR320" s="26"/>
      <c r="AW320" s="4"/>
      <c r="AX320" s="1"/>
      <c r="AY320" s="1"/>
    </row>
    <row r="321" spans="1:77" x14ac:dyDescent="0.2">
      <c r="AP321" s="177"/>
      <c r="AQ321" s="177"/>
      <c r="AR321" s="26"/>
      <c r="AW321" s="4"/>
      <c r="AX321" s="1"/>
      <c r="AY321" s="1"/>
    </row>
    <row r="322" spans="1:77" x14ac:dyDescent="0.2">
      <c r="AP322" s="177"/>
      <c r="AQ322" s="177"/>
      <c r="AR322" s="26"/>
      <c r="AW322" s="4"/>
      <c r="AX322" s="1"/>
      <c r="AY322" s="1"/>
    </row>
    <row r="323" spans="1:77" x14ac:dyDescent="0.2">
      <c r="AP323" s="177"/>
      <c r="AQ323" s="177"/>
      <c r="AR323" s="26"/>
      <c r="AW323" s="4"/>
      <c r="AX323" s="1"/>
      <c r="AY323" s="1"/>
    </row>
    <row r="324" spans="1:77" x14ac:dyDescent="0.2">
      <c r="AP324" s="177"/>
      <c r="AQ324" s="177"/>
      <c r="AR324" s="26"/>
      <c r="AW324" s="4"/>
      <c r="AX324" s="1"/>
      <c r="AY324" s="1"/>
    </row>
    <row r="325" spans="1:77" x14ac:dyDescent="0.2">
      <c r="AP325" s="177"/>
      <c r="AQ325" s="177"/>
      <c r="AR325" s="26"/>
      <c r="AW325" s="4"/>
      <c r="AX325" s="1"/>
      <c r="AY325" s="1"/>
    </row>
    <row r="326" spans="1:77" x14ac:dyDescent="0.2">
      <c r="AP326" s="177"/>
      <c r="AQ326" s="177"/>
      <c r="AR326" s="26"/>
      <c r="AW326" s="4"/>
      <c r="AX326" s="1"/>
      <c r="AY326" s="1"/>
    </row>
    <row r="327" spans="1:77" x14ac:dyDescent="0.2">
      <c r="AP327" s="177"/>
      <c r="AQ327" s="177"/>
      <c r="AR327" s="26"/>
      <c r="AW327" s="4"/>
      <c r="AX327" s="1"/>
      <c r="AY327" s="1"/>
    </row>
    <row r="328" spans="1:77" x14ac:dyDescent="0.2">
      <c r="AP328" s="177"/>
      <c r="AQ328" s="177"/>
      <c r="AR328" s="26"/>
    </row>
    <row r="329" spans="1:77" s="16" customFormat="1" x14ac:dyDescent="0.2">
      <c r="A329" s="1"/>
      <c r="B329" s="1"/>
      <c r="C329" s="1"/>
      <c r="D329" s="1"/>
      <c r="E329" s="1"/>
      <c r="F329" s="1"/>
      <c r="G329" s="1"/>
      <c r="H329" s="26"/>
      <c r="I329" s="26"/>
      <c r="J329" s="26"/>
      <c r="K329" s="26"/>
      <c r="L329" s="26"/>
      <c r="M329" s="1"/>
      <c r="N329" s="1"/>
      <c r="O329" s="1"/>
      <c r="P329" s="1"/>
      <c r="Q329" s="1"/>
      <c r="R329" s="1"/>
      <c r="S329" s="1"/>
      <c r="T329" s="3"/>
      <c r="U329" s="1"/>
      <c r="V329" s="1"/>
      <c r="W329" s="1"/>
      <c r="X329" s="1"/>
      <c r="Y329" s="1"/>
      <c r="Z329" s="1"/>
      <c r="AA329" s="1"/>
      <c r="AB329" s="3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232"/>
      <c r="AQ329" s="232"/>
      <c r="AR329" s="198"/>
      <c r="AS329" s="233"/>
      <c r="AT329" s="233"/>
      <c r="AU329" s="4"/>
      <c r="AV329" s="4"/>
      <c r="AW329" s="5"/>
      <c r="AX329" s="6"/>
      <c r="AY329" s="6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V329" s="234"/>
      <c r="BY329" s="233"/>
    </row>
    <row r="330" spans="1:77" x14ac:dyDescent="0.2">
      <c r="H330" s="26"/>
      <c r="I330" s="26"/>
      <c r="J330" s="26"/>
      <c r="K330" s="235" t="s">
        <v>208</v>
      </c>
      <c r="L330" s="235"/>
      <c r="M330" s="236"/>
      <c r="N330" s="237" t="s">
        <v>209</v>
      </c>
      <c r="O330" s="238"/>
      <c r="P330" s="238"/>
      <c r="AP330" s="239">
        <f>SUM(AP41:AP329)</f>
        <v>554162132000</v>
      </c>
      <c r="AQ330" s="239">
        <f>SUM(AQ41:AQ329)</f>
        <v>469771465500</v>
      </c>
      <c r="AR330" s="240"/>
    </row>
    <row r="331" spans="1:77" x14ac:dyDescent="0.2">
      <c r="H331" s="26"/>
      <c r="I331" s="26"/>
      <c r="J331" s="26"/>
      <c r="K331" s="241" t="s">
        <v>210</v>
      </c>
      <c r="L331" s="241" t="s">
        <v>15</v>
      </c>
      <c r="M331" s="241" t="s">
        <v>16</v>
      </c>
      <c r="N331" s="242" t="s">
        <v>210</v>
      </c>
      <c r="O331" s="242" t="s">
        <v>15</v>
      </c>
      <c r="P331" s="242" t="s">
        <v>16</v>
      </c>
    </row>
    <row r="332" spans="1:77" x14ac:dyDescent="0.2">
      <c r="H332" s="26"/>
      <c r="I332" s="26"/>
      <c r="J332" s="26"/>
      <c r="K332" s="243" t="s">
        <v>211</v>
      </c>
      <c r="L332" s="244">
        <v>101</v>
      </c>
      <c r="M332" s="244">
        <v>100</v>
      </c>
      <c r="N332" s="245" t="s">
        <v>12</v>
      </c>
      <c r="O332" s="246">
        <v>101</v>
      </c>
      <c r="P332" s="246">
        <v>100</v>
      </c>
    </row>
    <row r="333" spans="1:77" x14ac:dyDescent="0.2">
      <c r="H333" s="26"/>
      <c r="I333" s="26"/>
      <c r="J333" s="26"/>
      <c r="K333" s="243"/>
      <c r="L333" s="244"/>
      <c r="M333" s="244"/>
      <c r="N333" s="245" t="s">
        <v>212</v>
      </c>
      <c r="O333" s="246">
        <v>100</v>
      </c>
      <c r="P333" s="246">
        <v>100</v>
      </c>
    </row>
    <row r="334" spans="1:77" x14ac:dyDescent="0.2">
      <c r="H334" s="26"/>
      <c r="I334" s="26"/>
      <c r="J334" s="26"/>
      <c r="K334" s="247" t="s">
        <v>213</v>
      </c>
      <c r="L334" s="244">
        <v>103</v>
      </c>
      <c r="M334" s="244">
        <v>101</v>
      </c>
      <c r="N334" s="248" t="s">
        <v>214</v>
      </c>
      <c r="O334" s="246">
        <v>102</v>
      </c>
      <c r="P334" s="246">
        <v>102</v>
      </c>
    </row>
    <row r="335" spans="1:77" x14ac:dyDescent="0.2">
      <c r="H335" s="26"/>
      <c r="I335" s="26"/>
      <c r="J335" s="26"/>
      <c r="K335" s="247"/>
      <c r="L335" s="244"/>
      <c r="M335" s="244"/>
      <c r="N335" s="248" t="s">
        <v>40</v>
      </c>
      <c r="O335" s="246">
        <v>108</v>
      </c>
      <c r="P335" s="246">
        <v>105</v>
      </c>
    </row>
    <row r="336" spans="1:77" x14ac:dyDescent="0.2">
      <c r="H336" s="26"/>
      <c r="I336" s="26"/>
      <c r="J336" s="26"/>
      <c r="K336" s="243" t="s">
        <v>215</v>
      </c>
      <c r="L336" s="244">
        <v>101</v>
      </c>
      <c r="M336" s="244">
        <v>100</v>
      </c>
      <c r="N336" s="245" t="s">
        <v>215</v>
      </c>
      <c r="O336" s="246">
        <v>101</v>
      </c>
      <c r="P336" s="246">
        <v>101</v>
      </c>
    </row>
    <row r="337" spans="8:18" x14ac:dyDescent="0.2">
      <c r="H337" s="26"/>
      <c r="I337" s="26"/>
      <c r="J337" s="26"/>
      <c r="K337" s="243" t="s">
        <v>216</v>
      </c>
      <c r="L337" s="244">
        <v>102</v>
      </c>
      <c r="M337" s="244">
        <v>103</v>
      </c>
      <c r="N337" s="245" t="s">
        <v>216</v>
      </c>
      <c r="O337" s="246">
        <v>104</v>
      </c>
      <c r="P337" s="246">
        <v>104</v>
      </c>
    </row>
    <row r="338" spans="8:18" x14ac:dyDescent="0.2">
      <c r="H338" s="26"/>
      <c r="I338" s="249"/>
      <c r="J338" s="26"/>
      <c r="K338" s="243" t="s">
        <v>217</v>
      </c>
      <c r="L338" s="244">
        <v>100</v>
      </c>
      <c r="M338" s="244">
        <v>103</v>
      </c>
      <c r="N338" s="245" t="s">
        <v>217</v>
      </c>
      <c r="O338" s="246">
        <v>103</v>
      </c>
      <c r="P338" s="246">
        <v>103</v>
      </c>
    </row>
    <row r="339" spans="8:18" x14ac:dyDescent="0.2">
      <c r="H339" s="26"/>
      <c r="I339" s="250"/>
      <c r="J339" s="26"/>
      <c r="K339" s="247" t="s">
        <v>218</v>
      </c>
      <c r="L339" s="244">
        <v>101</v>
      </c>
      <c r="M339" s="244">
        <v>104</v>
      </c>
      <c r="N339" s="248" t="s">
        <v>218</v>
      </c>
      <c r="O339" s="246">
        <v>104</v>
      </c>
      <c r="P339" s="246">
        <v>104</v>
      </c>
    </row>
    <row r="340" spans="8:18" x14ac:dyDescent="0.2">
      <c r="H340" s="26"/>
      <c r="I340" s="26"/>
      <c r="J340" s="26"/>
      <c r="K340" s="243" t="s">
        <v>219</v>
      </c>
      <c r="L340" s="244">
        <v>100</v>
      </c>
      <c r="M340" s="244">
        <v>102</v>
      </c>
      <c r="N340" s="245" t="s">
        <v>220</v>
      </c>
      <c r="O340" s="246">
        <v>104</v>
      </c>
      <c r="P340" s="246">
        <v>104</v>
      </c>
    </row>
    <row r="341" spans="8:18" x14ac:dyDescent="0.2">
      <c r="H341" s="26"/>
      <c r="I341" s="26"/>
      <c r="J341" s="26"/>
      <c r="K341" s="243" t="s">
        <v>221</v>
      </c>
      <c r="L341" s="244">
        <v>100</v>
      </c>
      <c r="M341" s="244">
        <v>102</v>
      </c>
      <c r="N341" s="245" t="s">
        <v>222</v>
      </c>
      <c r="O341" s="246">
        <v>105</v>
      </c>
      <c r="P341" s="246">
        <v>105</v>
      </c>
    </row>
    <row r="342" spans="8:18" x14ac:dyDescent="0.2">
      <c r="H342" s="26"/>
      <c r="I342" s="26"/>
      <c r="J342" s="26"/>
      <c r="K342" s="26"/>
      <c r="L342" s="26"/>
      <c r="M342" s="26"/>
      <c r="N342" s="251"/>
      <c r="O342" s="26"/>
      <c r="P342" s="26"/>
      <c r="Q342" s="26"/>
    </row>
    <row r="343" spans="8:18" x14ac:dyDescent="0.2">
      <c r="H343" s="26"/>
      <c r="I343" s="26"/>
      <c r="J343" s="26"/>
      <c r="K343" s="26"/>
      <c r="L343" s="26"/>
      <c r="M343" s="26"/>
      <c r="N343" s="251"/>
      <c r="O343" s="26"/>
      <c r="P343" s="26"/>
      <c r="Q343" s="26"/>
    </row>
    <row r="344" spans="8:18" x14ac:dyDescent="0.2">
      <c r="H344" s="26"/>
      <c r="I344" s="26"/>
      <c r="J344" s="26"/>
      <c r="K344" s="26"/>
      <c r="L344" s="26"/>
      <c r="M344" s="26"/>
      <c r="N344" s="251"/>
      <c r="O344" s="26"/>
      <c r="P344" s="26"/>
      <c r="Q344" s="26"/>
    </row>
    <row r="345" spans="8:18" x14ac:dyDescent="0.2">
      <c r="H345" s="26"/>
      <c r="I345" s="26"/>
      <c r="J345" s="26"/>
      <c r="K345" s="26"/>
      <c r="L345" s="26"/>
    </row>
    <row r="346" spans="8:18" x14ac:dyDescent="0.2">
      <c r="L346" s="252" t="s">
        <v>223</v>
      </c>
      <c r="M346" s="19"/>
      <c r="N346" s="236" t="s">
        <v>224</v>
      </c>
      <c r="O346" s="253"/>
      <c r="P346" s="253"/>
    </row>
    <row r="347" spans="8:18" x14ac:dyDescent="0.2">
      <c r="L347" s="19" t="s">
        <v>74</v>
      </c>
      <c r="M347" s="22">
        <v>1.08</v>
      </c>
      <c r="N347" s="254" t="s">
        <v>12</v>
      </c>
      <c r="O347" s="255" t="s">
        <v>225</v>
      </c>
      <c r="P347" s="256">
        <v>101</v>
      </c>
      <c r="Q347" s="20">
        <v>0.02</v>
      </c>
      <c r="R347" s="19" t="s">
        <v>20</v>
      </c>
    </row>
    <row r="348" spans="8:18" x14ac:dyDescent="0.2">
      <c r="L348" s="19" t="s">
        <v>79</v>
      </c>
      <c r="M348" s="22">
        <v>0.9</v>
      </c>
      <c r="N348" s="254"/>
      <c r="O348" s="255" t="s">
        <v>226</v>
      </c>
      <c r="P348" s="256">
        <v>100</v>
      </c>
      <c r="Q348" s="20">
        <v>0.05</v>
      </c>
      <c r="R348" s="19" t="s">
        <v>25</v>
      </c>
    </row>
    <row r="349" spans="8:18" x14ac:dyDescent="0.2">
      <c r="L349" s="19" t="s">
        <v>84</v>
      </c>
      <c r="M349" s="22">
        <v>1.1200000000000001</v>
      </c>
      <c r="N349" s="254" t="s">
        <v>4</v>
      </c>
      <c r="O349" s="255"/>
      <c r="P349" s="256">
        <v>101</v>
      </c>
      <c r="Q349" s="20">
        <v>0.05</v>
      </c>
      <c r="R349" s="19" t="s">
        <v>29</v>
      </c>
    </row>
    <row r="350" spans="8:18" x14ac:dyDescent="0.2">
      <c r="L350" s="19" t="s">
        <v>89</v>
      </c>
      <c r="M350" s="22">
        <v>0.95</v>
      </c>
      <c r="N350" s="257" t="s">
        <v>5</v>
      </c>
      <c r="O350" s="255"/>
      <c r="P350" s="256">
        <v>101.25</v>
      </c>
      <c r="Q350" s="20">
        <v>0.05</v>
      </c>
      <c r="R350" s="19" t="s">
        <v>32</v>
      </c>
    </row>
    <row r="351" spans="8:18" x14ac:dyDescent="0.2">
      <c r="L351" s="19" t="s">
        <v>90</v>
      </c>
      <c r="M351" s="22">
        <v>1.1000000000000001</v>
      </c>
      <c r="N351" s="257" t="s">
        <v>13</v>
      </c>
      <c r="O351" s="255" t="s">
        <v>225</v>
      </c>
      <c r="P351" s="256">
        <v>101.5</v>
      </c>
    </row>
    <row r="352" spans="8:18" x14ac:dyDescent="0.2">
      <c r="L352" s="19" t="s">
        <v>91</v>
      </c>
      <c r="M352" s="77">
        <v>0.93</v>
      </c>
      <c r="N352" s="257"/>
      <c r="O352" s="255" t="s">
        <v>226</v>
      </c>
      <c r="P352" s="256">
        <v>101.5</v>
      </c>
    </row>
    <row r="353" spans="14:16" x14ac:dyDescent="0.2">
      <c r="N353" s="258" t="s">
        <v>227</v>
      </c>
      <c r="O353" s="259"/>
      <c r="P353" s="260">
        <v>102</v>
      </c>
    </row>
    <row r="354" spans="14:16" x14ac:dyDescent="0.2">
      <c r="N354" s="258">
        <v>18</v>
      </c>
      <c r="O354" s="259"/>
      <c r="P354" s="260">
        <v>102.5</v>
      </c>
    </row>
    <row r="355" spans="14:16" x14ac:dyDescent="0.2">
      <c r="N355" s="258"/>
      <c r="O355" s="259" t="s">
        <v>228</v>
      </c>
      <c r="P355" s="260">
        <v>102.5</v>
      </c>
    </row>
    <row r="356" spans="14:16" x14ac:dyDescent="0.2">
      <c r="N356" s="259" t="s">
        <v>229</v>
      </c>
      <c r="O356" s="259"/>
      <c r="P356" s="260">
        <v>102.25</v>
      </c>
    </row>
    <row r="357" spans="14:16" x14ac:dyDescent="0.2">
      <c r="N357" s="258">
        <v>28</v>
      </c>
      <c r="O357" s="259"/>
      <c r="P357" s="260">
        <v>102.5</v>
      </c>
    </row>
    <row r="358" spans="14:16" x14ac:dyDescent="0.2">
      <c r="N358" s="258"/>
      <c r="O358" s="259" t="s">
        <v>228</v>
      </c>
      <c r="P358" s="260">
        <v>102.5</v>
      </c>
    </row>
    <row r="359" spans="14:16" x14ac:dyDescent="0.2">
      <c r="N359" s="259" t="s">
        <v>230</v>
      </c>
      <c r="O359" s="259" t="s">
        <v>15</v>
      </c>
      <c r="P359" s="260">
        <v>102</v>
      </c>
    </row>
    <row r="360" spans="14:16" x14ac:dyDescent="0.2">
      <c r="N360" s="261"/>
      <c r="O360" s="244" t="s">
        <v>228</v>
      </c>
      <c r="P360" s="262">
        <v>102</v>
      </c>
    </row>
    <row r="361" spans="14:16" x14ac:dyDescent="0.2">
      <c r="N361" s="261"/>
      <c r="O361" s="244"/>
      <c r="P361" s="244"/>
    </row>
  </sheetData>
  <mergeCells count="8">
    <mergeCell ref="BE2:BO2"/>
    <mergeCell ref="I26:J26"/>
    <mergeCell ref="I27:J27"/>
    <mergeCell ref="I28:J28"/>
    <mergeCell ref="C36:D36"/>
    <mergeCell ref="M36:S36"/>
    <mergeCell ref="U36:AA36"/>
    <mergeCell ref="AH36:AP36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sEAVIEW </vt:lpstr>
      <vt:lpstr>ANCOLVIEW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Nicke Putri</dc:creator>
  <cp:lastModifiedBy>user</cp:lastModifiedBy>
  <dcterms:created xsi:type="dcterms:W3CDTF">2015-05-26T06:52:58Z</dcterms:created>
  <dcterms:modified xsi:type="dcterms:W3CDTF">2015-05-28T01:58:20Z</dcterms:modified>
</cp:coreProperties>
</file>