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0290" windowHeight="8970" activeTab="3"/>
  </bookViews>
  <sheets>
    <sheet name="Pengantar" sheetId="6" r:id="rId1"/>
    <sheet name="Sucen" sheetId="5" r:id="rId2"/>
    <sheet name="Skema" sheetId="13" r:id="rId3"/>
    <sheet name="Perhitungan" sheetId="2" r:id="rId4"/>
    <sheet name="Faktor K" sheetId="4" r:id="rId5"/>
  </sheets>
  <definedNames>
    <definedName name="_xlnm.Print_Area" localSheetId="4">'Faktor K'!$B$1:$S$40</definedName>
    <definedName name="_xlnm.Print_Area" localSheetId="0">Pengantar!$B$2:$E$62</definedName>
    <definedName name="_xlnm.Print_Area" localSheetId="3">Perhitungan!$B$1:$AB$94</definedName>
    <definedName name="_xlnm.Print_Area" localSheetId="1">Sucen!$B$1:$J$40</definedName>
    <definedName name="_xlnm.Print_Titles" localSheetId="3">Perhitungan!$13:$13</definedName>
  </definedNames>
  <calcPr calcId="125725"/>
</workbook>
</file>

<file path=xl/calcChain.xml><?xml version="1.0" encoding="utf-8"?>
<calcChain xmlns="http://schemas.openxmlformats.org/spreadsheetml/2006/main">
  <c r="I28" i="5"/>
  <c r="I29" s="1"/>
  <c r="B13"/>
  <c r="I27"/>
  <c r="I26" l="1"/>
  <c r="I25"/>
  <c r="I24"/>
  <c r="I23"/>
  <c r="I22"/>
  <c r="I21"/>
  <c r="I20"/>
  <c r="I19"/>
  <c r="I18"/>
  <c r="I17"/>
  <c r="I16"/>
  <c r="I15"/>
  <c r="I14"/>
  <c r="I13"/>
  <c r="I12"/>
  <c r="EG67" i="13" l="1"/>
  <c r="EE64" s="1"/>
  <c r="DZ64" s="1"/>
  <c r="DU64" s="1"/>
  <c r="DP64" s="1"/>
  <c r="DK64" s="1"/>
  <c r="DF64" s="1"/>
  <c r="DA64" s="1"/>
  <c r="CV64" s="1"/>
  <c r="CQ64" s="1"/>
  <c r="CL64" s="1"/>
  <c r="CG64" s="1"/>
  <c r="CB64" s="1"/>
  <c r="BW64" s="1"/>
  <c r="BR64" s="1"/>
  <c r="BM64" s="1"/>
  <c r="BH64" s="1"/>
  <c r="BC64" s="1"/>
  <c r="AX64" s="1"/>
  <c r="AS64" s="1"/>
  <c r="AN64" s="1"/>
  <c r="AI64" s="1"/>
  <c r="AD64" s="1"/>
  <c r="Y64" s="1"/>
  <c r="EG66"/>
  <c r="EB67"/>
  <c r="EB66"/>
  <c r="DW67"/>
  <c r="DW66"/>
  <c r="DR67"/>
  <c r="DR66"/>
  <c r="DM67"/>
  <c r="DM66"/>
  <c r="DH67"/>
  <c r="DH66"/>
  <c r="DC67"/>
  <c r="DC66"/>
  <c r="CX67"/>
  <c r="CX66"/>
  <c r="CS67"/>
  <c r="CS66"/>
  <c r="CN67"/>
  <c r="CN66"/>
  <c r="CI67"/>
  <c r="CI66"/>
  <c r="CD67"/>
  <c r="CD66"/>
  <c r="BY67"/>
  <c r="BY66"/>
  <c r="BT67"/>
  <c r="BT66"/>
  <c r="BO67"/>
  <c r="BO66"/>
  <c r="BJ67"/>
  <c r="BJ66"/>
  <c r="BE67"/>
  <c r="BE66"/>
  <c r="AZ67"/>
  <c r="AZ66"/>
  <c r="AU67"/>
  <c r="AU66"/>
  <c r="AP67"/>
  <c r="AP66"/>
  <c r="AK67"/>
  <c r="AK66"/>
  <c r="AF67"/>
  <c r="AF66"/>
  <c r="AA67"/>
  <c r="AA66"/>
  <c r="S68"/>
  <c r="S67"/>
  <c r="CD75"/>
  <c r="BY75"/>
  <c r="BT75"/>
  <c r="BO75"/>
  <c r="BJ75"/>
  <c r="BE75"/>
  <c r="AZ75"/>
  <c r="AU75"/>
  <c r="AP75"/>
  <c r="AK75"/>
  <c r="AF75"/>
  <c r="AA75"/>
  <c r="AA71"/>
  <c r="CI75"/>
  <c r="CD74"/>
  <c r="BY74"/>
  <c r="BT74"/>
  <c r="BO74"/>
  <c r="BJ74"/>
  <c r="BE74"/>
  <c r="AZ74"/>
  <c r="AU74"/>
  <c r="AP74"/>
  <c r="AK74"/>
  <c r="AF74"/>
  <c r="AA74"/>
  <c r="AA70"/>
  <c r="EB78"/>
  <c r="DU78" s="1"/>
  <c r="DP78" s="1"/>
  <c r="DW81"/>
  <c r="DR81"/>
  <c r="DM81"/>
  <c r="DH81"/>
  <c r="DC81"/>
  <c r="CX81"/>
  <c r="CS81"/>
  <c r="CN81"/>
  <c r="CH84"/>
  <c r="CI74"/>
  <c r="CN80"/>
  <c r="CS80"/>
  <c r="CX80"/>
  <c r="DC80"/>
  <c r="DH80"/>
  <c r="DM80"/>
  <c r="DR80"/>
  <c r="DW80"/>
  <c r="EB77"/>
  <c r="DK78" l="1"/>
  <c r="DF78" s="1"/>
  <c r="DA78" s="1"/>
  <c r="CV78" s="1"/>
  <c r="CQ78" s="1"/>
  <c r="CL78" s="1"/>
  <c r="CG78" s="1"/>
  <c r="J17" i="4"/>
  <c r="DH88" i="13"/>
  <c r="DC88"/>
  <c r="CX88"/>
  <c r="CS88"/>
  <c r="CN88"/>
  <c r="CI88"/>
  <c r="DH87"/>
  <c r="DC87"/>
  <c r="CX87"/>
  <c r="CS87"/>
  <c r="CN87"/>
  <c r="CI87"/>
  <c r="CH83"/>
  <c r="DR92"/>
  <c r="DM88"/>
  <c r="DR91"/>
  <c r="DM87"/>
  <c r="DK92" l="1"/>
  <c r="DF92" s="1"/>
  <c r="DA92" s="1"/>
  <c r="CV92" s="1"/>
  <c r="CQ92" s="1"/>
  <c r="CL92" s="1"/>
  <c r="CC86" s="1"/>
  <c r="CC81" s="1"/>
  <c r="CB78" s="1"/>
  <c r="BW78" s="1"/>
  <c r="BR78" s="1"/>
  <c r="BM78" s="1"/>
  <c r="BH78" s="1"/>
  <c r="BC78" s="1"/>
  <c r="AX78" s="1"/>
  <c r="AS78" s="1"/>
  <c r="AN78" s="1"/>
  <c r="AI78" s="1"/>
  <c r="AD78" s="1"/>
  <c r="V73" s="1"/>
  <c r="V69" s="1"/>
  <c r="U64" s="1"/>
  <c r="Q64" s="1"/>
  <c r="N39" i="4"/>
  <c r="N38"/>
  <c r="D38"/>
  <c r="N31"/>
  <c r="I16"/>
  <c r="O6"/>
  <c r="O5"/>
  <c r="O4"/>
  <c r="O3"/>
  <c r="Z93" i="2"/>
  <c r="C93"/>
  <c r="Z92"/>
  <c r="C92"/>
  <c r="C88"/>
  <c r="Y85"/>
  <c r="L79"/>
  <c r="V79" s="1"/>
  <c r="W79" s="1"/>
  <c r="L78"/>
  <c r="V78" s="1"/>
  <c r="W78" s="1"/>
  <c r="Y78" s="1"/>
  <c r="AA78" s="1"/>
  <c r="V77"/>
  <c r="W77" s="1"/>
  <c r="Y77" s="1"/>
  <c r="L77"/>
  <c r="V76"/>
  <c r="W76" s="1"/>
  <c r="L76"/>
  <c r="L75"/>
  <c r="V75" s="1"/>
  <c r="W75" s="1"/>
  <c r="L74"/>
  <c r="V74" s="1"/>
  <c r="W74" s="1"/>
  <c r="Y74" s="1"/>
  <c r="AA74" s="1"/>
  <c r="V73"/>
  <c r="W73" s="1"/>
  <c r="Y73" s="1"/>
  <c r="L73"/>
  <c r="V72"/>
  <c r="W72" s="1"/>
  <c r="L72"/>
  <c r="L71"/>
  <c r="V71" s="1"/>
  <c r="W71" s="1"/>
  <c r="Z70"/>
  <c r="X70"/>
  <c r="V70"/>
  <c r="U70"/>
  <c r="T70"/>
  <c r="S70"/>
  <c r="R70"/>
  <c r="R42" s="1"/>
  <c r="R15" s="1"/>
  <c r="R81" s="1"/>
  <c r="Q70"/>
  <c r="P70"/>
  <c r="O70"/>
  <c r="N70"/>
  <c r="N42" s="1"/>
  <c r="N15" s="1"/>
  <c r="N81" s="1"/>
  <c r="M70"/>
  <c r="K70"/>
  <c r="J70"/>
  <c r="J42" s="1"/>
  <c r="J15" s="1"/>
  <c r="J81" s="1"/>
  <c r="I70"/>
  <c r="H70"/>
  <c r="G70"/>
  <c r="F70"/>
  <c r="E70"/>
  <c r="L68"/>
  <c r="V68" s="1"/>
  <c r="W68" s="1"/>
  <c r="L67"/>
  <c r="V67" s="1"/>
  <c r="W67" s="1"/>
  <c r="Y67" s="1"/>
  <c r="AA67" s="1"/>
  <c r="V66"/>
  <c r="W66" s="1"/>
  <c r="Y66" s="1"/>
  <c r="L66"/>
  <c r="V65"/>
  <c r="W65" s="1"/>
  <c r="L65"/>
  <c r="W64"/>
  <c r="V64"/>
  <c r="L64"/>
  <c r="L63"/>
  <c r="V63" s="1"/>
  <c r="W63" s="1"/>
  <c r="L62"/>
  <c r="V62" s="1"/>
  <c r="W62" s="1"/>
  <c r="V61"/>
  <c r="W61" s="1"/>
  <c r="L61"/>
  <c r="W60"/>
  <c r="Y60" s="1"/>
  <c r="V60"/>
  <c r="L60"/>
  <c r="L59"/>
  <c r="V59" s="1"/>
  <c r="Z58"/>
  <c r="X58"/>
  <c r="U58"/>
  <c r="T58"/>
  <c r="S58"/>
  <c r="S42" s="1"/>
  <c r="S15" s="1"/>
  <c r="S81" s="1"/>
  <c r="R58"/>
  <c r="Q58"/>
  <c r="P58"/>
  <c r="O58"/>
  <c r="N58"/>
  <c r="M58"/>
  <c r="K58"/>
  <c r="J58"/>
  <c r="I58"/>
  <c r="H58"/>
  <c r="G58"/>
  <c r="G42" s="1"/>
  <c r="G15" s="1"/>
  <c r="G81" s="1"/>
  <c r="F58"/>
  <c r="E58"/>
  <c r="L56"/>
  <c r="V56" s="1"/>
  <c r="W56" s="1"/>
  <c r="L55"/>
  <c r="V55" s="1"/>
  <c r="W55" s="1"/>
  <c r="W54"/>
  <c r="V54"/>
  <c r="L54"/>
  <c r="W53"/>
  <c r="V53"/>
  <c r="L53"/>
  <c r="Y52"/>
  <c r="AA52" s="1"/>
  <c r="L52"/>
  <c r="V52" s="1"/>
  <c r="W52" s="1"/>
  <c r="I52"/>
  <c r="I43" s="1"/>
  <c r="V51"/>
  <c r="W51" s="1"/>
  <c r="L51"/>
  <c r="W50"/>
  <c r="V50"/>
  <c r="L50"/>
  <c r="L49"/>
  <c r="V49" s="1"/>
  <c r="W49" s="1"/>
  <c r="L48"/>
  <c r="V48" s="1"/>
  <c r="W48" s="1"/>
  <c r="I48"/>
  <c r="L47"/>
  <c r="V47" s="1"/>
  <c r="W47" s="1"/>
  <c r="L46"/>
  <c r="L43" s="1"/>
  <c r="V45"/>
  <c r="W45" s="1"/>
  <c r="L45"/>
  <c r="L44"/>
  <c r="V44" s="1"/>
  <c r="Z43"/>
  <c r="Z42" s="1"/>
  <c r="Z15" s="1"/>
  <c r="Z81" s="1"/>
  <c r="F19" i="4" s="1"/>
  <c r="O16" s="1"/>
  <c r="X43" i="2"/>
  <c r="X42" s="1"/>
  <c r="U43"/>
  <c r="T43"/>
  <c r="T42" s="1"/>
  <c r="S43"/>
  <c r="R43"/>
  <c r="Q43"/>
  <c r="P43"/>
  <c r="P42" s="1"/>
  <c r="O43"/>
  <c r="O42" s="1"/>
  <c r="O15" s="1"/>
  <c r="O81" s="1"/>
  <c r="N43"/>
  <c r="M43"/>
  <c r="K43"/>
  <c r="K42" s="1"/>
  <c r="J43"/>
  <c r="H43"/>
  <c r="G43"/>
  <c r="F43"/>
  <c r="E43"/>
  <c r="U42"/>
  <c r="Q42"/>
  <c r="M42"/>
  <c r="I42"/>
  <c r="F42"/>
  <c r="F15" s="1"/>
  <c r="F81" s="1"/>
  <c r="E42"/>
  <c r="V40"/>
  <c r="W40" s="1"/>
  <c r="L40"/>
  <c r="Y39"/>
  <c r="W39"/>
  <c r="V39"/>
  <c r="L39"/>
  <c r="L38"/>
  <c r="V38" s="1"/>
  <c r="W38" s="1"/>
  <c r="Y38" s="1"/>
  <c r="AA38" s="1"/>
  <c r="V37"/>
  <c r="W37" s="1"/>
  <c r="Y37" s="1"/>
  <c r="L37"/>
  <c r="V36"/>
  <c r="W36" s="1"/>
  <c r="L36"/>
  <c r="W35"/>
  <c r="V35"/>
  <c r="L35"/>
  <c r="L34"/>
  <c r="V34" s="1"/>
  <c r="W34" s="1"/>
  <c r="L33"/>
  <c r="V33" s="1"/>
  <c r="W33" s="1"/>
  <c r="V32"/>
  <c r="W32" s="1"/>
  <c r="L32"/>
  <c r="W31"/>
  <c r="V31"/>
  <c r="L31"/>
  <c r="L30"/>
  <c r="V30" s="1"/>
  <c r="W30" s="1"/>
  <c r="L29"/>
  <c r="V29" s="1"/>
  <c r="W29" s="1"/>
  <c r="W28"/>
  <c r="V28"/>
  <c r="L28"/>
  <c r="W27"/>
  <c r="V27"/>
  <c r="L27"/>
  <c r="Y26"/>
  <c r="AA26" s="1"/>
  <c r="L26"/>
  <c r="V26" s="1"/>
  <c r="W26" s="1"/>
  <c r="L25"/>
  <c r="L16" s="1"/>
  <c r="V24"/>
  <c r="W24" s="1"/>
  <c r="L24"/>
  <c r="Y23"/>
  <c r="W23"/>
  <c r="V23"/>
  <c r="L23"/>
  <c r="L22"/>
  <c r="V22" s="1"/>
  <c r="W22" s="1"/>
  <c r="Y22" s="1"/>
  <c r="AA22" s="1"/>
  <c r="V21"/>
  <c r="W21" s="1"/>
  <c r="Y21" s="1"/>
  <c r="L21"/>
  <c r="V20"/>
  <c r="W20" s="1"/>
  <c r="L20"/>
  <c r="L19"/>
  <c r="V19" s="1"/>
  <c r="W19" s="1"/>
  <c r="L18"/>
  <c r="V18" s="1"/>
  <c r="W18" s="1"/>
  <c r="Y18" s="1"/>
  <c r="AA18" s="1"/>
  <c r="V17"/>
  <c r="L17"/>
  <c r="Z16"/>
  <c r="X16"/>
  <c r="U16"/>
  <c r="U15" s="1"/>
  <c r="U81" s="1"/>
  <c r="T16"/>
  <c r="S16"/>
  <c r="R16"/>
  <c r="Q16"/>
  <c r="Q15" s="1"/>
  <c r="Q81" s="1"/>
  <c r="P16"/>
  <c r="O16"/>
  <c r="N16"/>
  <c r="M16"/>
  <c r="K16"/>
  <c r="J16"/>
  <c r="I16"/>
  <c r="I15" s="1"/>
  <c r="I81" s="1"/>
  <c r="H16"/>
  <c r="G16"/>
  <c r="F16"/>
  <c r="E16"/>
  <c r="T15"/>
  <c r="T81" s="1"/>
  <c r="K15"/>
  <c r="K81" s="1"/>
  <c r="Z5"/>
  <c r="Z4"/>
  <c r="Z3"/>
  <c r="D3"/>
  <c r="J24" i="5"/>
  <c r="N18"/>
  <c r="J19"/>
  <c r="B14"/>
  <c r="B15" s="1"/>
  <c r="B16" s="1"/>
  <c r="B17" s="1"/>
  <c r="B18" s="1"/>
  <c r="B19" s="1"/>
  <c r="B20" s="1"/>
  <c r="B21" s="1"/>
  <c r="B22" s="1"/>
  <c r="B23" s="1"/>
  <c r="B24" s="1"/>
  <c r="B25" s="1"/>
  <c r="B26" s="1"/>
  <c r="N12"/>
  <c r="I5"/>
  <c r="E3" i="4" s="1"/>
  <c r="C19" i="6"/>
  <c r="Z6" i="2" s="1"/>
  <c r="E10" i="6"/>
  <c r="Y20" i="2" l="1"/>
  <c r="AA20" s="1"/>
  <c r="AA30"/>
  <c r="AA36"/>
  <c r="Y36"/>
  <c r="L42"/>
  <c r="AA49"/>
  <c r="Y61"/>
  <c r="AA61" s="1"/>
  <c r="Y24"/>
  <c r="AA24" s="1"/>
  <c r="Y32"/>
  <c r="AA32" s="1"/>
  <c r="Y40"/>
  <c r="AA40" s="1"/>
  <c r="Y51"/>
  <c r="AA51" s="1"/>
  <c r="Y62"/>
  <c r="AA62"/>
  <c r="Y72"/>
  <c r="AA72" s="1"/>
  <c r="Y75"/>
  <c r="AA75" s="1"/>
  <c r="Y19"/>
  <c r="AA19" s="1"/>
  <c r="L15"/>
  <c r="L81" s="1"/>
  <c r="Y33"/>
  <c r="AA33" s="1"/>
  <c r="Y29"/>
  <c r="AA29"/>
  <c r="Y45"/>
  <c r="AA45" s="1"/>
  <c r="Y48"/>
  <c r="AA48" s="1"/>
  <c r="Y55"/>
  <c r="AA55"/>
  <c r="AA65"/>
  <c r="Y65"/>
  <c r="Y68"/>
  <c r="AA68" s="1"/>
  <c r="AA71"/>
  <c r="Y71"/>
  <c r="W70"/>
  <c r="Y76"/>
  <c r="AA76" s="1"/>
  <c r="Y79"/>
  <c r="AA79"/>
  <c r="X15"/>
  <c r="X81" s="1"/>
  <c r="F16" i="4" s="1"/>
  <c r="O17" s="1"/>
  <c r="W17" i="2"/>
  <c r="Y28"/>
  <c r="AA28" s="1"/>
  <c r="Y54"/>
  <c r="AA54" s="1"/>
  <c r="W59"/>
  <c r="V58"/>
  <c r="AA21"/>
  <c r="V25"/>
  <c r="W25" s="1"/>
  <c r="Y27"/>
  <c r="AA27" s="1"/>
  <c r="Y30"/>
  <c r="AA37"/>
  <c r="V46"/>
  <c r="W46" s="1"/>
  <c r="Y49"/>
  <c r="Y53"/>
  <c r="AA53" s="1"/>
  <c r="Y56"/>
  <c r="AA56" s="1"/>
  <c r="AA66"/>
  <c r="Y31"/>
  <c r="AA31" s="1"/>
  <c r="Y34"/>
  <c r="AA34" s="1"/>
  <c r="P15"/>
  <c r="P81" s="1"/>
  <c r="Y50"/>
  <c r="AA50" s="1"/>
  <c r="L58"/>
  <c r="Y63"/>
  <c r="AA63" s="1"/>
  <c r="AA60"/>
  <c r="AA73"/>
  <c r="AA77"/>
  <c r="J14" i="5"/>
  <c r="E15" i="2"/>
  <c r="E81" s="1"/>
  <c r="F5" i="4" s="1"/>
  <c r="E5" i="2" s="1"/>
  <c r="M15"/>
  <c r="M81" s="1"/>
  <c r="AA23"/>
  <c r="Y35"/>
  <c r="AA35" s="1"/>
  <c r="AA39"/>
  <c r="H42"/>
  <c r="H15" s="1"/>
  <c r="H81" s="1"/>
  <c r="F6" i="4" s="1"/>
  <c r="E6" i="2" s="1"/>
  <c r="W44"/>
  <c r="Y64"/>
  <c r="AA64" s="1"/>
  <c r="L70"/>
  <c r="Y47"/>
  <c r="D28" i="4" l="1"/>
  <c r="Y46" i="2"/>
  <c r="AA46"/>
  <c r="Y59"/>
  <c r="Y58" s="1"/>
  <c r="AA59"/>
  <c r="AA58" s="1"/>
  <c r="W58"/>
  <c r="Y17"/>
  <c r="W16"/>
  <c r="AA17"/>
  <c r="AA16" s="1"/>
  <c r="AA70"/>
  <c r="Y44"/>
  <c r="Y43" s="1"/>
  <c r="Y42" s="1"/>
  <c r="V43"/>
  <c r="V42" s="1"/>
  <c r="Y25"/>
  <c r="AA25"/>
  <c r="W43"/>
  <c r="W42" s="1"/>
  <c r="W15" s="1"/>
  <c r="W81" s="1"/>
  <c r="F15" i="4" s="1"/>
  <c r="P20" s="1"/>
  <c r="V16" i="2"/>
  <c r="Y70"/>
  <c r="AA47"/>
  <c r="AA44" l="1"/>
  <c r="Y16"/>
  <c r="Y15" s="1"/>
  <c r="Y81" s="1"/>
  <c r="F17" i="4" s="1"/>
  <c r="V15" i="2"/>
  <c r="V81" s="1"/>
  <c r="AA43"/>
  <c r="AA42" s="1"/>
  <c r="AA15" s="1"/>
  <c r="AA81" s="1"/>
  <c r="O18" i="4" l="1"/>
  <c r="P17" s="1"/>
  <c r="F18"/>
  <c r="F20" s="1"/>
  <c r="D29" s="1"/>
  <c r="F28" s="1"/>
  <c r="O15" s="1"/>
  <c r="P15" s="1"/>
  <c r="P19" l="1"/>
  <c r="P21" s="1"/>
  <c r="K17" s="1"/>
  <c r="AB82" i="2" s="1"/>
  <c r="AB44" l="1"/>
  <c r="AC71" i="13" s="1"/>
  <c r="AB45" i="2"/>
  <c r="AB36"/>
  <c r="DO67" i="13" s="1"/>
  <c r="AB23" i="2"/>
  <c r="BB67" i="13" s="1"/>
  <c r="AB59" i="2"/>
  <c r="CK75" i="13" s="1"/>
  <c r="AB52" i="2"/>
  <c r="BL75" i="13" s="1"/>
  <c r="AB29" i="2"/>
  <c r="CF67" i="13" s="1"/>
  <c r="AB65" i="2"/>
  <c r="DO81" i="13" s="1"/>
  <c r="AB68" i="2"/>
  <c r="ED78" i="13" s="1"/>
  <c r="AB50" i="2"/>
  <c r="BB75" i="13" s="1"/>
  <c r="AB18" i="2"/>
  <c r="AC67" i="13" s="1"/>
  <c r="AB49" i="2"/>
  <c r="AW75" i="13" s="1"/>
  <c r="AB38" i="2"/>
  <c r="DY67" i="13" s="1"/>
  <c r="AB25" i="2"/>
  <c r="BL67" i="13" s="1"/>
  <c r="AB61" i="2"/>
  <c r="CU81" i="13" s="1"/>
  <c r="AB54" i="2"/>
  <c r="BV75" i="13" s="1"/>
  <c r="AB31" i="2"/>
  <c r="CP67" i="13" s="1"/>
  <c r="AB67" i="2"/>
  <c r="DY81" i="13" s="1"/>
  <c r="AB62" i="2"/>
  <c r="CZ81" i="13" s="1"/>
  <c r="AB37" i="2"/>
  <c r="DT67" i="13" s="1"/>
  <c r="AB75" i="2"/>
  <c r="CZ88" i="13" s="1"/>
  <c r="AB78" i="2"/>
  <c r="DO88" i="13" s="1"/>
  <c r="AB32" i="2"/>
  <c r="CU67" i="13" s="1"/>
  <c r="AB19" i="2"/>
  <c r="AH67" i="13" s="1"/>
  <c r="AB53" i="2"/>
  <c r="BQ75" i="13" s="1"/>
  <c r="AB56" i="2"/>
  <c r="CF75" i="13" s="1"/>
  <c r="AB33" i="2"/>
  <c r="CZ67" i="13" s="1"/>
  <c r="AB71" i="2"/>
  <c r="AB77"/>
  <c r="DJ88" i="13" s="1"/>
  <c r="AB72" i="2"/>
  <c r="CK88" i="13" s="1"/>
  <c r="AB51" i="2"/>
  <c r="BG75" i="13" s="1"/>
  <c r="AB27" i="2"/>
  <c r="BV67" i="13" s="1"/>
  <c r="AB66" i="2"/>
  <c r="DT81" i="13" s="1"/>
  <c r="AB79" i="2"/>
  <c r="DT92" i="13" s="1"/>
  <c r="AB47" i="2"/>
  <c r="AM75" i="13" s="1"/>
  <c r="AB64" i="2"/>
  <c r="DJ81" i="13" s="1"/>
  <c r="AB24" i="2"/>
  <c r="BG67" i="13" s="1"/>
  <c r="AB74" i="2"/>
  <c r="CU88" i="13" s="1"/>
  <c r="AB22" i="2"/>
  <c r="AW67" i="13" s="1"/>
  <c r="AB30" i="2"/>
  <c r="CK67" i="13" s="1"/>
  <c r="AB26" i="2"/>
  <c r="BQ67" i="13" s="1"/>
  <c r="AB34" i="2"/>
  <c r="DE67" i="13" s="1"/>
  <c r="AB21" i="2"/>
  <c r="AR67" i="13" s="1"/>
  <c r="AB55" i="2"/>
  <c r="CA75" i="13" s="1"/>
  <c r="AB60" i="2"/>
  <c r="CP81" i="13" s="1"/>
  <c r="AB35" i="2"/>
  <c r="DJ67" i="13" s="1"/>
  <c r="AB73" i="2"/>
  <c r="CP88" i="13" s="1"/>
  <c r="AB76" i="2"/>
  <c r="DE88" i="13" s="1"/>
  <c r="AB28" i="2"/>
  <c r="CA67" i="13" s="1"/>
  <c r="AB17" i="2"/>
  <c r="AB46"/>
  <c r="AH75" i="13" s="1"/>
  <c r="AB39" i="2"/>
  <c r="ED67" i="13" s="1"/>
  <c r="AB20" i="2"/>
  <c r="AM67" i="13" s="1"/>
  <c r="AB40" i="2"/>
  <c r="EI67" i="13" s="1"/>
  <c r="EE63" s="1"/>
  <c r="DZ63" s="1"/>
  <c r="AB63" i="2"/>
  <c r="DE81" i="13" s="1"/>
  <c r="AB48" i="2"/>
  <c r="AR75" i="13" s="1"/>
  <c r="AC75"/>
  <c r="CJ84"/>
  <c r="DU77" l="1"/>
  <c r="DP77" s="1"/>
  <c r="DK77" s="1"/>
  <c r="DF77" s="1"/>
  <c r="DA77" s="1"/>
  <c r="CV77" s="1"/>
  <c r="CQ77" s="1"/>
  <c r="CL77" s="1"/>
  <c r="CG77" s="1"/>
  <c r="DK91"/>
  <c r="DF91" s="1"/>
  <c r="DA91" s="1"/>
  <c r="CV91" s="1"/>
  <c r="CQ91" s="1"/>
  <c r="CL91" s="1"/>
  <c r="CF86" s="1"/>
  <c r="CF81" s="1"/>
  <c r="AB70" i="2"/>
  <c r="DU63" i="13"/>
  <c r="DP63" s="1"/>
  <c r="DK63" s="1"/>
  <c r="DF63" s="1"/>
  <c r="DA63" s="1"/>
  <c r="CV63" s="1"/>
  <c r="CQ63" s="1"/>
  <c r="CL63" s="1"/>
  <c r="CG63" s="1"/>
  <c r="CB63" s="1"/>
  <c r="BW63" s="1"/>
  <c r="BR63" s="1"/>
  <c r="BM63" s="1"/>
  <c r="BH63" s="1"/>
  <c r="BC63" s="1"/>
  <c r="AX63" s="1"/>
  <c r="AS63" s="1"/>
  <c r="AN63" s="1"/>
  <c r="AI63" s="1"/>
  <c r="AD63" s="1"/>
  <c r="Y63" s="1"/>
  <c r="AB16" i="2"/>
  <c r="AB43"/>
  <c r="U68" i="13"/>
  <c r="AB58" i="2"/>
  <c r="AB42" l="1"/>
  <c r="AB15" s="1"/>
  <c r="AB81" s="1"/>
  <c r="CB77" i="13"/>
  <c r="BW77" s="1"/>
  <c r="BR77" s="1"/>
  <c r="BM77" s="1"/>
  <c r="BH77" s="1"/>
  <c r="BC77" s="1"/>
  <c r="AX77" s="1"/>
  <c r="AS77" s="1"/>
  <c r="AN77" s="1"/>
  <c r="AI77" s="1"/>
  <c r="AD77" s="1"/>
  <c r="Y73" s="1"/>
  <c r="Y69" s="1"/>
  <c r="U63" s="1"/>
  <c r="Q63" s="1"/>
</calcChain>
</file>

<file path=xl/sharedStrings.xml><?xml version="1.0" encoding="utf-8"?>
<sst xmlns="http://schemas.openxmlformats.org/spreadsheetml/2006/main" count="519" uniqueCount="268">
  <si>
    <t>Ha</t>
  </si>
  <si>
    <t>PERHITUNGAN  KEBUTUHAN  AIR</t>
  </si>
  <si>
    <t>DAN  RENCANA  PEMBERIAN  AIRNYA</t>
  </si>
  <si>
    <t>NO</t>
  </si>
  <si>
    <t>Lokasi</t>
  </si>
  <si>
    <t>Realisasi debit pd.  periode sebelumnya           ( m3/dt )</t>
  </si>
  <si>
    <t>Areal tanam  periode ini (ha)</t>
  </si>
  <si>
    <t>Usia tanaman (hari)</t>
  </si>
  <si>
    <t>Areal Tanam dan Jenis Tanaman Berdasarkan Fase ( Ha )</t>
  </si>
  <si>
    <t>Rencana kebituhan air pada periode pembagian air tersebut (m3/dt)</t>
  </si>
  <si>
    <t xml:space="preserve">  - Petak Tersier</t>
  </si>
  <si>
    <t>Padi</t>
  </si>
  <si>
    <t>Tebu</t>
  </si>
  <si>
    <t>Palawija</t>
  </si>
  <si>
    <t>Bero</t>
  </si>
  <si>
    <t>Faktor tersier</t>
  </si>
  <si>
    <t xml:space="preserve">  - Pintu Bangunan Bagi</t>
  </si>
  <si>
    <t>Debit rata-rata</t>
  </si>
  <si>
    <t>Debit pada akhir periode</t>
  </si>
  <si>
    <t>Pengo lahan MT.I</t>
  </si>
  <si>
    <t>Pengo lahan MT.II</t>
  </si>
  <si>
    <t>Pertum buhan</t>
  </si>
  <si>
    <t>Pembu ngaan</t>
  </si>
  <si>
    <t>Pembu ahan</t>
  </si>
  <si>
    <t>Panen</t>
  </si>
  <si>
    <t>Pengo lahan</t>
  </si>
  <si>
    <t>Pemel-1</t>
  </si>
  <si>
    <t>Pemel-2</t>
  </si>
  <si>
    <t>Banyak air</t>
  </si>
  <si>
    <t>Sedikit air</t>
  </si>
  <si>
    <t>Keb.air di pintu tersier (Qt)</t>
  </si>
  <si>
    <t>Debit Suplesi (Qs)</t>
  </si>
  <si>
    <t>Keb.air di bang. bagi (Qb)</t>
  </si>
  <si>
    <t xml:space="preserve">  - Nama Saluran  dll.</t>
  </si>
  <si>
    <t>Kebutuhan Air ( L/dt/Ha )</t>
  </si>
  <si>
    <t>Kebutuhan Air (L/dt/Ha)</t>
  </si>
  <si>
    <t>Faktor K ditetapkan</t>
  </si>
  <si>
    <t>1.</t>
  </si>
  <si>
    <t xml:space="preserve"> Kepada </t>
  </si>
  <si>
    <t xml:space="preserve">             di</t>
  </si>
  <si>
    <t>U R A I A N</t>
  </si>
  <si>
    <t>JUMLAH</t>
  </si>
  <si>
    <t>KETERANGAN</t>
  </si>
  <si>
    <t xml:space="preserve">  1 Lembar</t>
  </si>
  <si>
    <t xml:space="preserve"> Disampaikan untuk dapat</t>
  </si>
  <si>
    <t xml:space="preserve"> dipergunakan sebagaimana</t>
  </si>
  <si>
    <t xml:space="preserve"> mestinya.</t>
  </si>
  <si>
    <t xml:space="preserve"> Perhitungan Faktor K</t>
  </si>
  <si>
    <t xml:space="preserve"> Pencatatan Debit Sungai Normal</t>
  </si>
  <si>
    <r>
      <t>TEMBUSAN</t>
    </r>
    <r>
      <rPr>
        <sz val="10"/>
        <rFont val="Arial"/>
        <family val="2"/>
      </rPr>
      <t xml:space="preserve">  : Disampaikan Kepada Yth,</t>
    </r>
  </si>
  <si>
    <t>PENCATATAN  DEBIT  SUNGAI  NORMAL</t>
  </si>
  <si>
    <t xml:space="preserve">  Kegiatan</t>
  </si>
  <si>
    <t xml:space="preserve">  Seksi</t>
  </si>
  <si>
    <t>Tanggal</t>
  </si>
  <si>
    <t>Debit Masuk ke Pintu Pengambilaan</t>
  </si>
  <si>
    <t>Debit Sungai (Lt/det)</t>
  </si>
  <si>
    <t>Debit Sungai rata-rata 5 harian(Lt/det)</t>
  </si>
  <si>
    <t>Kiri</t>
  </si>
  <si>
    <t>Kanan</t>
  </si>
  <si>
    <t>H (cm)</t>
  </si>
  <si>
    <t>Q (Lt/det)</t>
  </si>
  <si>
    <t>8 = 3+5+7</t>
  </si>
  <si>
    <t>PERHITUNGAN  FAKTOR  " K "</t>
  </si>
  <si>
    <t>1. Debit diperlukan</t>
  </si>
  <si>
    <t>2. Debit tersedia</t>
  </si>
  <si>
    <t xml:space="preserve">    ( Perhitungan Kebutuhan Air )</t>
  </si>
  <si>
    <t xml:space="preserve">    ( Pencatatan Debit Sungai Normal)</t>
  </si>
  <si>
    <t>Kode</t>
  </si>
  <si>
    <t>Debit</t>
  </si>
  <si>
    <t>Jumlah (m3/dt)</t>
  </si>
  <si>
    <t>Q rata-rata</t>
  </si>
  <si>
    <t>Faktor K (K1/K2/K3)</t>
  </si>
  <si>
    <t>1.1.</t>
  </si>
  <si>
    <t>Qt</t>
  </si>
  <si>
    <t xml:space="preserve"> Di pintu tersier</t>
  </si>
  <si>
    <t>1.2.</t>
  </si>
  <si>
    <t>Ql</t>
  </si>
  <si>
    <t xml:space="preserve"> Kep. Lain-lain</t>
  </si>
  <si>
    <t>1.3.</t>
  </si>
  <si>
    <t>Qh</t>
  </si>
  <si>
    <t xml:space="preserve"> Hilang</t>
  </si>
  <si>
    <t xml:space="preserve"> (+)</t>
  </si>
  <si>
    <t xml:space="preserve"> Jumlah</t>
  </si>
  <si>
    <t>1.4.</t>
  </si>
  <si>
    <t>Qs</t>
  </si>
  <si>
    <t xml:space="preserve"> Supplesi</t>
  </si>
  <si>
    <t xml:space="preserve"> (-)</t>
  </si>
  <si>
    <t>1.5.</t>
  </si>
  <si>
    <t>Qb</t>
  </si>
  <si>
    <t xml:space="preserve"> Di bendung</t>
  </si>
  <si>
    <t xml:space="preserve"> (a)</t>
  </si>
  <si>
    <t>3. Debit dialirkan</t>
  </si>
  <si>
    <t>Neraca</t>
  </si>
  <si>
    <t>Debit dialirkan (Qa) Lt/dt</t>
  </si>
  <si>
    <t>Batas Normal</t>
  </si>
  <si>
    <t xml:space="preserve">  Debit</t>
  </si>
  <si>
    <t>(m3/dt)</t>
  </si>
  <si>
    <t xml:space="preserve"> Debit</t>
  </si>
  <si>
    <t xml:space="preserve">  Tersedia (b)</t>
  </si>
  <si>
    <t xml:space="preserve"> Q 100% Saluran</t>
  </si>
  <si>
    <t xml:space="preserve">  Diperlukan (a)</t>
  </si>
  <si>
    <t xml:space="preserve"> Q 70% Saluran</t>
  </si>
  <si>
    <t>4. Perhitungan Faktor - K</t>
  </si>
  <si>
    <t>Total debit (m3/dt)</t>
  </si>
  <si>
    <t>4.1.</t>
  </si>
  <si>
    <t>Qa</t>
  </si>
  <si>
    <t>4.2.</t>
  </si>
  <si>
    <t xml:space="preserve"> ( c )</t>
  </si>
  <si>
    <t>4.3.</t>
  </si>
  <si>
    <t>4.4.</t>
  </si>
  <si>
    <t xml:space="preserve"> ( d )</t>
  </si>
  <si>
    <t>4.5.</t>
  </si>
  <si>
    <t>Selisih = ( c - d )</t>
  </si>
  <si>
    <t>4.6.</t>
  </si>
  <si>
    <t xml:space="preserve">     Qt</t>
  </si>
  <si>
    <t>Faktor K</t>
  </si>
  <si>
    <t xml:space="preserve"> Penjelasan :</t>
  </si>
  <si>
    <t xml:space="preserve"> Penjelasan Rumus Faktor K :</t>
  </si>
  <si>
    <t>K =</t>
  </si>
  <si>
    <t xml:space="preserve"> ( Qa + Qs ) - ( Ql + Qh )</t>
  </si>
  <si>
    <t xml:space="preserve">   </t>
  </si>
  <si>
    <t xml:space="preserve">Pengelola Kegiatan Alokasi </t>
  </si>
  <si>
    <t>dan Pembagian Air</t>
  </si>
  <si>
    <t xml:space="preserve"> Skema Pembagian Air</t>
  </si>
  <si>
    <t>Mengetahui:</t>
  </si>
  <si>
    <t>Kasi OP</t>
  </si>
  <si>
    <t xml:space="preserve">  6 Lembar</t>
  </si>
  <si>
    <t xml:space="preserve"> Yth : Kabid. Irigasi dan Air Baku </t>
  </si>
  <si>
    <t xml:space="preserve">         Dinas PSDA Prov. Jateng</t>
  </si>
  <si>
    <t>SEMARANG</t>
  </si>
  <si>
    <t xml:space="preserve"> Perhitungan Kebutuhan Air</t>
  </si>
  <si>
    <t xml:space="preserve"> 1 Lembar</t>
  </si>
  <si>
    <t xml:space="preserve">  3 Lembar</t>
  </si>
  <si>
    <t>Debit Limpas Bendung</t>
  </si>
  <si>
    <t xml:space="preserve"> 3. A r s i p.</t>
  </si>
  <si>
    <t xml:space="preserve"> Sungai   </t>
  </si>
  <si>
    <t xml:space="preserve"> Bendung </t>
  </si>
  <si>
    <t xml:space="preserve"> D.I.        </t>
  </si>
  <si>
    <t xml:space="preserve"> Periode  </t>
  </si>
  <si>
    <t>: Alokasi Air</t>
  </si>
  <si>
    <t>: Operasional dan Pemeliharaan</t>
  </si>
  <si>
    <t xml:space="preserve">Daerah Irigasi              </t>
  </si>
  <si>
    <t xml:space="preserve">No. Kode D.I.             </t>
  </si>
  <si>
    <t xml:space="preserve">Areal baku (ha)           </t>
  </si>
  <si>
    <t xml:space="preserve">Areal tanam (ha)          </t>
  </si>
  <si>
    <t xml:space="preserve">Kegiatan           </t>
  </si>
  <si>
    <t xml:space="preserve">Seksi                </t>
  </si>
  <si>
    <t xml:space="preserve">Balai PSDA       </t>
  </si>
  <si>
    <t xml:space="preserve">Periode            </t>
  </si>
  <si>
    <t xml:space="preserve">  Debit rata-rata 1/2 bulanan (m3)</t>
  </si>
  <si>
    <t xml:space="preserve">  Jumlah Debit (Lt/dtk)</t>
  </si>
  <si>
    <t xml:space="preserve"> Periode</t>
  </si>
  <si>
    <t xml:space="preserve">Nomor   </t>
  </si>
  <si>
    <t>Lampiran</t>
  </si>
  <si>
    <t xml:space="preserve">Perihal  </t>
  </si>
  <si>
    <t>: 1 ( satu ) berkas</t>
  </si>
  <si>
    <t>: Rencana Distribusi / Pembagian Air</t>
  </si>
  <si>
    <t>Keb. lain-lain      (Ql)</t>
  </si>
  <si>
    <t>Debit diberikan (m3/dt)</t>
  </si>
  <si>
    <t>Q.hilang di Sal. Induk/Sek. (Qh)</t>
  </si>
  <si>
    <t>Luas baku sawah irigasi (ha)</t>
  </si>
  <si>
    <t>Keb. Air (L/dt/Ha)</t>
  </si>
  <si>
    <t xml:space="preserve">Kegiatan            </t>
  </si>
  <si>
    <t xml:space="preserve">Seksi                    </t>
  </si>
  <si>
    <t xml:space="preserve">Balai PSDA            </t>
  </si>
  <si>
    <t xml:space="preserve">Periode                 </t>
  </si>
  <si>
    <t xml:space="preserve">Daerah  Irigasi                </t>
  </si>
  <si>
    <t xml:space="preserve">No.Kode Daerah Irigasi  </t>
  </si>
  <si>
    <t xml:space="preserve">Areal Fungsional  (Ha)   </t>
  </si>
  <si>
    <t xml:space="preserve">Areal Tanam (Ha)          </t>
  </si>
  <si>
    <t>: 0000</t>
  </si>
  <si>
    <t>:</t>
  </si>
  <si>
    <t>(Lt/dt)</t>
  </si>
  <si>
    <t xml:space="preserve">Debit     </t>
  </si>
  <si>
    <t>: 610/</t>
  </si>
  <si>
    <t>: Bodri  Kuto</t>
  </si>
  <si>
    <t>NIP. 19610627 198809 1 001</t>
  </si>
  <si>
    <t>Kepala Balai  PU SDA TARU Bodri Kuto</t>
  </si>
  <si>
    <t>Ir. INDAH SULISTYOWATI, M.Si.</t>
  </si>
  <si>
    <t>NIP. 19631030 199111 2 001</t>
  </si>
  <si>
    <t xml:space="preserve"> 1. Kepala Dinas SDA BM  Kab. Semarang</t>
  </si>
  <si>
    <t xml:space="preserve"> 2. Koordinator Pelaksana Tuntang</t>
  </si>
  <si>
    <t>L/dt</t>
  </si>
  <si>
    <t xml:space="preserve">TOTAL AREAL </t>
  </si>
  <si>
    <t>PEMERINTAH PROVINSI JAWA TENGAH</t>
  </si>
  <si>
    <t>DINAS PEKERJAAN UMUM SUMBER DAYA AIR DAN TARA RUANG</t>
  </si>
  <si>
    <r>
      <t xml:space="preserve">BALAI </t>
    </r>
    <r>
      <rPr>
        <b/>
        <sz val="10"/>
        <rFont val="Times New Roman"/>
        <family val="1"/>
      </rPr>
      <t>PEKERJAAN UMUM SUMBER DAYA AIR DAN TARA RUANG BODRI KUTO</t>
    </r>
  </si>
  <si>
    <t>Jl. Madukoro Blok AA – BB No. 1C Telp. (024) 7600245, 7603229</t>
  </si>
  <si>
    <t>SEMARANG – KODE POS 50144</t>
  </si>
  <si>
    <t>Balai PU SDA</t>
  </si>
  <si>
    <t>: Sucen</t>
  </si>
  <si>
    <t xml:space="preserve">  Daerah Irigasi Sucen</t>
  </si>
  <si>
    <t xml:space="preserve"> Bersama ini kami sampaikan rencana Distribusi / Pembagian Air D.I. Sucen sebagai berikut :</t>
  </si>
  <si>
    <t>SUCEN</t>
  </si>
  <si>
    <t>A</t>
  </si>
  <si>
    <t>SAL. SEK. SUCEN KIRI</t>
  </si>
  <si>
    <t>CSc. 1 ka</t>
  </si>
  <si>
    <t>CSc.Ki. 1 ka</t>
  </si>
  <si>
    <t>CSc.Ki. 2 ka</t>
  </si>
  <si>
    <t>CSc.Ki. 3 ka</t>
  </si>
  <si>
    <t>CSc.Ki. 4 ka</t>
  </si>
  <si>
    <t>Sc.Ki. 1 ka</t>
  </si>
  <si>
    <t>CSc.Ki. 5 ka</t>
  </si>
  <si>
    <t>CSc.Ki. 6 ka</t>
  </si>
  <si>
    <t>CSc.Ki. 7 ka</t>
  </si>
  <si>
    <t>CSc.Ki. 8 ka</t>
  </si>
  <si>
    <t>Sc.Ki. 2 ka</t>
  </si>
  <si>
    <t>Sc.Ki. 3 ka</t>
  </si>
  <si>
    <t>Sc.Ki. 4 ka</t>
  </si>
  <si>
    <t>CSc.Ki. 9 ka</t>
  </si>
  <si>
    <t>CSc.Ki. 10 ka</t>
  </si>
  <si>
    <t>CSc.Ki. 11 ka</t>
  </si>
  <si>
    <t>CSc.Ki. 12 ka</t>
  </si>
  <si>
    <t>CSc.Ki. 13 ka</t>
  </si>
  <si>
    <t>CSc.Ki. 14 ka</t>
  </si>
  <si>
    <t>CSc.Ki. 15 ka</t>
  </si>
  <si>
    <t>Sc.Ki. 5 ka</t>
  </si>
  <si>
    <t>CSc.Ki. 16 ka</t>
  </si>
  <si>
    <t>CSc.Ki. 17 ka</t>
  </si>
  <si>
    <t>Sc.Ki. 6 ka</t>
  </si>
  <si>
    <t>SAL. SEK. SUCEN KANAN</t>
  </si>
  <si>
    <t>B</t>
  </si>
  <si>
    <t>CSc.Ka. 1 ki</t>
  </si>
  <si>
    <t>CSc.Ka. 2 ki</t>
  </si>
  <si>
    <t>CSc.Ka. 3 ki</t>
  </si>
  <si>
    <t>CSc.Ka. 4 ki</t>
  </si>
  <si>
    <t>CSc.Ka. 5 ki</t>
  </si>
  <si>
    <t>CSc.Ka. 6 ki</t>
  </si>
  <si>
    <t>CSc.Ka. 7 ki</t>
  </si>
  <si>
    <t>CSc.Ka. 8 ki</t>
  </si>
  <si>
    <t>CSc.Ka. 9 ki</t>
  </si>
  <si>
    <t>Sc.Ka. 1 ki</t>
  </si>
  <si>
    <t>Sc.Ka. 2 ki</t>
  </si>
  <si>
    <t>CSc.Ka. 10 ki</t>
  </si>
  <si>
    <t>Sc.Ka. 3 ki</t>
  </si>
  <si>
    <t>B.1</t>
  </si>
  <si>
    <t>GL. 1 ki</t>
  </si>
  <si>
    <t>Cr.GL. 1 ka</t>
  </si>
  <si>
    <t>GL. 2 ka</t>
  </si>
  <si>
    <t>Cr.GL. 2 ka</t>
  </si>
  <si>
    <t>GL. 3 ka</t>
  </si>
  <si>
    <t>GL. 4a ka</t>
  </si>
  <si>
    <t>GL. 4 ka</t>
  </si>
  <si>
    <t>GL. 5 ka</t>
  </si>
  <si>
    <t>GL. 6 ka</t>
  </si>
  <si>
    <t xml:space="preserve">GL. 6 </t>
  </si>
  <si>
    <t>B.2</t>
  </si>
  <si>
    <t>CKd. 1 ki</t>
  </si>
  <si>
    <t>CKd. 2 ki</t>
  </si>
  <si>
    <t>CKd. 3 ki</t>
  </si>
  <si>
    <t>Kd. 1 ki</t>
  </si>
  <si>
    <t>CKd. 4 ki</t>
  </si>
  <si>
    <t>CKd. 5 ki</t>
  </si>
  <si>
    <t>CKd. 6 ki</t>
  </si>
  <si>
    <t>Kd. 2 ki</t>
  </si>
  <si>
    <t>Kd. 2 ka</t>
  </si>
  <si>
    <t>SAL. SEK. GILING</t>
  </si>
  <si>
    <t>SAL. SEK. KADIREJO</t>
  </si>
  <si>
    <t>KASROMI</t>
  </si>
  <si>
    <t>Balai PSDA BODRI KUTO</t>
  </si>
  <si>
    <t>BALAI PSDA BODRI KUTO</t>
  </si>
  <si>
    <t>NIP. 19770814 200911 1 001</t>
  </si>
  <si>
    <t xml:space="preserve">Bulan : </t>
  </si>
  <si>
    <t>September</t>
  </si>
  <si>
    <t>Arie Fadjar Surjaningsih, ST</t>
  </si>
  <si>
    <t>NIP. 19700110 199903 2 004</t>
  </si>
  <si>
    <t>: 1 s/d 15 November 2020</t>
  </si>
  <si>
    <t>Semarang , 15 November 2020</t>
  </si>
</sst>
</file>

<file path=xl/styles.xml><?xml version="1.0" encoding="utf-8"?>
<styleSheet xmlns="http://schemas.openxmlformats.org/spreadsheetml/2006/main">
  <numFmts count="14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#,##0.000"/>
    <numFmt numFmtId="168" formatCode="0.0000"/>
    <numFmt numFmtId="169" formatCode="[$-421]dd\ mmmm\ yyyy;@"/>
    <numFmt numFmtId="170" formatCode="#,##0.0000"/>
    <numFmt numFmtId="171" formatCode="#,##0.00000"/>
    <numFmt numFmtId="172" formatCode="0.000000"/>
    <numFmt numFmtId="173" formatCode="_(* #,##0.000_);_(* \(#,##0.000\);_(* &quot;-&quot;_);_(@_)"/>
    <numFmt numFmtId="174" formatCode="_(* #,##0.0_);_(* \(#,##0.0\);_(* &quot;-&quot;_);_(@_)"/>
    <numFmt numFmtId="175" formatCode="_(* #,##0.00_);_(* \(#,##0.00\);_(* &quot;-&quot;_);_(@_)"/>
    <numFmt numFmtId="176" formatCode="0.0"/>
    <numFmt numFmtId="177" formatCode="_(* #,##0_);_(* \(#,##0\);_(* &quot;-&quot;??_);_(@_)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/>
      <sz val="14"/>
      <name val="Arial"/>
      <family val="2"/>
    </font>
    <font>
      <b/>
      <u/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i/>
      <sz val="14"/>
      <color theme="1"/>
      <name val="Calibri"/>
      <family val="2"/>
      <scheme val="minor"/>
    </font>
    <font>
      <b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23" fillId="0" borderId="0"/>
    <xf numFmtId="165" fontId="4" fillId="0" borderId="0" applyFont="0" applyFill="0" applyBorder="0" applyAlignment="0" applyProtection="0"/>
  </cellStyleXfs>
  <cellXfs count="4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5" xfId="0" applyBorder="1"/>
    <xf numFmtId="0" fontId="7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11" fillId="0" borderId="0" xfId="0" applyFont="1" applyAlignment="1"/>
    <xf numFmtId="0" fontId="18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167" fontId="0" fillId="0" borderId="0" xfId="0" applyNumberForma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15" fontId="0" fillId="0" borderId="0" xfId="0" applyNumberFormat="1" applyBorder="1" applyAlignment="1">
      <alignment horizontal="left" vertical="center"/>
    </xf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0" xfId="0" applyBorder="1" applyAlignment="1"/>
    <xf numFmtId="4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25" xfId="0" applyBorder="1"/>
    <xf numFmtId="166" fontId="0" fillId="0" borderId="0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4" fontId="7" fillId="0" borderId="0" xfId="0" applyNumberFormat="1" applyFont="1" applyAlignment="1">
      <alignment horizontal="left"/>
    </xf>
    <xf numFmtId="0" fontId="9" fillId="0" borderId="28" xfId="0" applyFont="1" applyBorder="1" applyAlignment="1">
      <alignment horizontal="center" vertical="center" wrapText="1"/>
    </xf>
    <xf numFmtId="0" fontId="13" fillId="0" borderId="0" xfId="0" applyFont="1" applyAlignment="1"/>
    <xf numFmtId="0" fontId="13" fillId="0" borderId="0" xfId="0" applyFont="1" applyBorder="1" applyAlignment="1"/>
    <xf numFmtId="0" fontId="7" fillId="0" borderId="0" xfId="0" applyFont="1" applyAlignment="1"/>
    <xf numFmtId="0" fontId="7" fillId="0" borderId="8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7" fillId="0" borderId="8" xfId="0" applyFont="1" applyBorder="1"/>
    <xf numFmtId="0" fontId="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 applyAlignment="1">
      <alignment horizontal="left"/>
    </xf>
    <xf numFmtId="0" fontId="9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indent="1"/>
    </xf>
    <xf numFmtId="0" fontId="19" fillId="0" borderId="0" xfId="0" applyFont="1" applyAlignment="1">
      <alignment horizontal="center"/>
    </xf>
    <xf numFmtId="0" fontId="19" fillId="0" borderId="0" xfId="0" applyFont="1"/>
    <xf numFmtId="3" fontId="19" fillId="0" borderId="0" xfId="0" quotePrefix="1" applyNumberFormat="1" applyFont="1" applyAlignment="1">
      <alignment horizontal="left"/>
    </xf>
    <xf numFmtId="4" fontId="19" fillId="0" borderId="0" xfId="0" applyNumberFormat="1" applyFont="1" applyAlignment="1">
      <alignment horizontal="left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/>
    <xf numFmtId="0" fontId="0" fillId="0" borderId="10" xfId="0" applyBorder="1"/>
    <xf numFmtId="0" fontId="0" fillId="0" borderId="32" xfId="0" applyBorder="1"/>
    <xf numFmtId="166" fontId="0" fillId="0" borderId="32" xfId="0" applyNumberFormat="1" applyBorder="1" applyAlignment="1">
      <alignment horizontal="center" vertical="center"/>
    </xf>
    <xf numFmtId="166" fontId="0" fillId="0" borderId="4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left" indent="1"/>
    </xf>
    <xf numFmtId="0" fontId="0" fillId="0" borderId="27" xfId="0" applyBorder="1"/>
    <xf numFmtId="0" fontId="0" fillId="0" borderId="48" xfId="0" applyBorder="1"/>
    <xf numFmtId="0" fontId="0" fillId="0" borderId="5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54" xfId="0" applyBorder="1"/>
    <xf numFmtId="0" fontId="0" fillId="0" borderId="55" xfId="0" applyBorder="1"/>
    <xf numFmtId="166" fontId="0" fillId="0" borderId="57" xfId="0" applyNumberFormat="1" applyBorder="1" applyAlignment="1">
      <alignment horizontal="center"/>
    </xf>
    <xf numFmtId="0" fontId="0" fillId="0" borderId="37" xfId="0" applyBorder="1"/>
    <xf numFmtId="0" fontId="7" fillId="0" borderId="5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166" fontId="0" fillId="0" borderId="60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169" fontId="0" fillId="0" borderId="0" xfId="0" applyNumberFormat="1" applyBorder="1" applyAlignment="1">
      <alignment vertical="center"/>
    </xf>
    <xf numFmtId="172" fontId="7" fillId="0" borderId="0" xfId="0" applyNumberFormat="1" applyFont="1" applyBorder="1"/>
    <xf numFmtId="0" fontId="7" fillId="0" borderId="0" xfId="0" applyFont="1" applyBorder="1"/>
    <xf numFmtId="0" fontId="19" fillId="0" borderId="0" xfId="0" applyFont="1" applyBorder="1"/>
    <xf numFmtId="0" fontId="11" fillId="0" borderId="0" xfId="0" applyFont="1" applyBorder="1"/>
    <xf numFmtId="171" fontId="11" fillId="0" borderId="0" xfId="0" applyNumberFormat="1" applyFont="1" applyFill="1" applyBorder="1" applyAlignment="1">
      <alignment horizontal="center" vertical="center"/>
    </xf>
    <xf numFmtId="169" fontId="7" fillId="0" borderId="0" xfId="0" applyNumberFormat="1" applyFont="1" applyAlignment="1">
      <alignment horizontal="left"/>
    </xf>
    <xf numFmtId="46" fontId="20" fillId="0" borderId="0" xfId="0" quotePrefix="1" applyNumberFormat="1" applyFont="1" applyAlignment="1">
      <alignment horizontal="left"/>
    </xf>
    <xf numFmtId="170" fontId="0" fillId="0" borderId="8" xfId="0" applyNumberFormat="1" applyBorder="1"/>
    <xf numFmtId="4" fontId="21" fillId="0" borderId="8" xfId="0" applyNumberFormat="1" applyFont="1" applyBorder="1" applyAlignment="1">
      <alignment horizontal="right" vertical="center" indent="2"/>
    </xf>
    <xf numFmtId="0" fontId="0" fillId="0" borderId="48" xfId="0" applyBorder="1" applyAlignment="1">
      <alignment vertical="center"/>
    </xf>
    <xf numFmtId="4" fontId="11" fillId="0" borderId="47" xfId="0" applyNumberFormat="1" applyFont="1" applyBorder="1" applyAlignment="1">
      <alignment horizontal="right" vertical="center"/>
    </xf>
    <xf numFmtId="0" fontId="11" fillId="0" borderId="32" xfId="0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" fontId="0" fillId="0" borderId="0" xfId="0" applyNumberFormat="1"/>
    <xf numFmtId="0" fontId="7" fillId="0" borderId="0" xfId="0" applyFont="1" applyBorder="1" applyAlignme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center"/>
    </xf>
    <xf numFmtId="175" fontId="22" fillId="0" borderId="1" xfId="1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/>
    <xf numFmtId="175" fontId="0" fillId="0" borderId="56" xfId="1" applyNumberFormat="1" applyFont="1" applyBorder="1" applyAlignment="1">
      <alignment horizontal="center"/>
    </xf>
    <xf numFmtId="175" fontId="0" fillId="0" borderId="43" xfId="1" applyNumberFormat="1" applyFont="1" applyBorder="1" applyAlignment="1">
      <alignment horizontal="center"/>
    </xf>
    <xf numFmtId="175" fontId="0" fillId="0" borderId="49" xfId="1" applyNumberFormat="1" applyFont="1" applyBorder="1" applyAlignment="1">
      <alignment horizontal="center"/>
    </xf>
    <xf numFmtId="175" fontId="0" fillId="0" borderId="8" xfId="1" applyNumberFormat="1" applyFont="1" applyBorder="1"/>
    <xf numFmtId="173" fontId="0" fillId="0" borderId="16" xfId="1" applyNumberFormat="1" applyFont="1" applyBorder="1" applyAlignment="1">
      <alignment horizontal="center" vertical="center"/>
    </xf>
    <xf numFmtId="175" fontId="0" fillId="0" borderId="27" xfId="1" applyNumberFormat="1" applyFont="1" applyBorder="1" applyAlignment="1">
      <alignment horizontal="center" vertical="center"/>
    </xf>
    <xf numFmtId="175" fontId="0" fillId="0" borderId="8" xfId="0" applyNumberFormat="1" applyBorder="1"/>
    <xf numFmtId="175" fontId="19" fillId="0" borderId="8" xfId="0" applyNumberFormat="1" applyFon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69" xfId="0" applyNumberFormat="1" applyFont="1" applyBorder="1" applyAlignment="1">
      <alignment horizontal="center" vertical="center"/>
    </xf>
    <xf numFmtId="174" fontId="4" fillId="0" borderId="74" xfId="1" applyNumberFormat="1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3" fontId="4" fillId="0" borderId="73" xfId="0" applyNumberFormat="1" applyFont="1" applyBorder="1" applyAlignment="1">
      <alignment horizontal="center" vertical="center"/>
    </xf>
    <xf numFmtId="164" fontId="4" fillId="0" borderId="0" xfId="1" applyFont="1"/>
    <xf numFmtId="3" fontId="4" fillId="0" borderId="70" xfId="0" applyNumberFormat="1" applyFont="1" applyBorder="1" applyAlignment="1">
      <alignment horizontal="center" vertical="center"/>
    </xf>
    <xf numFmtId="1" fontId="4" fillId="0" borderId="7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/>
    </xf>
    <xf numFmtId="168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23" fillId="0" borderId="0" xfId="2"/>
    <xf numFmtId="0" fontId="23" fillId="0" borderId="0" xfId="2" applyBorder="1"/>
    <xf numFmtId="0" fontId="25" fillId="0" borderId="32" xfId="2" applyFont="1" applyBorder="1"/>
    <xf numFmtId="0" fontId="26" fillId="0" borderId="32" xfId="2" applyFont="1" applyBorder="1"/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right" vertical="center"/>
    </xf>
    <xf numFmtId="173" fontId="0" fillId="0" borderId="43" xfId="1" applyNumberFormat="1" applyFont="1" applyBorder="1" applyAlignment="1">
      <alignment horizontal="center"/>
    </xf>
    <xf numFmtId="0" fontId="28" fillId="0" borderId="0" xfId="2" applyFont="1" applyBorder="1"/>
    <xf numFmtId="166" fontId="27" fillId="4" borderId="41" xfId="2" applyNumberFormat="1" applyFont="1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175" fontId="19" fillId="0" borderId="13" xfId="1" applyNumberFormat="1" applyFont="1" applyFill="1" applyBorder="1" applyAlignment="1">
      <alignment horizontal="center" vertical="center"/>
    </xf>
    <xf numFmtId="175" fontId="19" fillId="0" borderId="1" xfId="1" applyNumberFormat="1" applyFont="1" applyFill="1" applyBorder="1" applyAlignment="1">
      <alignment horizontal="center" vertical="center"/>
    </xf>
    <xf numFmtId="175" fontId="7" fillId="0" borderId="1" xfId="1" applyNumberFormat="1" applyFont="1" applyFill="1" applyBorder="1" applyAlignment="1">
      <alignment horizontal="center" vertical="center"/>
    </xf>
    <xf numFmtId="175" fontId="7" fillId="0" borderId="1" xfId="0" applyNumberFormat="1" applyFont="1" applyFill="1" applyBorder="1" applyAlignment="1">
      <alignment horizontal="center" vertical="center"/>
    </xf>
    <xf numFmtId="175" fontId="19" fillId="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11" fillId="0" borderId="10" xfId="0" applyFont="1" applyFill="1" applyBorder="1" applyAlignment="1">
      <alignment horizontal="left" vertical="center"/>
    </xf>
    <xf numFmtId="175" fontId="22" fillId="0" borderId="13" xfId="1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2" fontId="19" fillId="0" borderId="1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2" applyFont="1"/>
    <xf numFmtId="0" fontId="33" fillId="0" borderId="0" xfId="2" applyFont="1"/>
    <xf numFmtId="0" fontId="2" fillId="0" borderId="0" xfId="2" applyFont="1"/>
    <xf numFmtId="172" fontId="7" fillId="0" borderId="0" xfId="0" applyNumberFormat="1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165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2" fontId="19" fillId="0" borderId="13" xfId="1" applyNumberFormat="1" applyFont="1" applyFill="1" applyBorder="1" applyAlignment="1">
      <alignment horizontal="center" vertical="center"/>
    </xf>
    <xf numFmtId="173" fontId="4" fillId="0" borderId="29" xfId="1" applyNumberFormat="1" applyFont="1" applyFill="1" applyBorder="1" applyAlignment="1">
      <alignment horizontal="center" vertical="center"/>
    </xf>
    <xf numFmtId="0" fontId="1" fillId="0" borderId="0" xfId="2" applyFont="1"/>
    <xf numFmtId="0" fontId="4" fillId="0" borderId="9" xfId="0" applyFont="1" applyFill="1" applyBorder="1" applyAlignment="1">
      <alignment horizontal="right" vertical="center"/>
    </xf>
    <xf numFmtId="176" fontId="23" fillId="0" borderId="0" xfId="2" applyNumberFormat="1"/>
    <xf numFmtId="0" fontId="28" fillId="0" borderId="0" xfId="2" applyFont="1" applyFill="1" applyBorder="1"/>
    <xf numFmtId="0" fontId="23" fillId="0" borderId="0" xfId="2" applyFill="1" applyBorder="1"/>
    <xf numFmtId="0" fontId="1" fillId="0" borderId="0" xfId="2" applyFont="1" applyFill="1" applyBorder="1"/>
    <xf numFmtId="0" fontId="24" fillId="0" borderId="0" xfId="2" applyFont="1" applyFill="1" applyBorder="1"/>
    <xf numFmtId="0" fontId="25" fillId="0" borderId="0" xfId="2" applyFont="1" applyFill="1" applyBorder="1"/>
    <xf numFmtId="166" fontId="27" fillId="0" borderId="0" xfId="2" applyNumberFormat="1" applyFont="1" applyFill="1" applyBorder="1"/>
    <xf numFmtId="0" fontId="26" fillId="0" borderId="0" xfId="2" applyFont="1" applyFill="1" applyBorder="1"/>
    <xf numFmtId="0" fontId="2" fillId="0" borderId="0" xfId="2" applyFont="1" applyFill="1" applyBorder="1" applyAlignment="1">
      <alignment horizontal="center"/>
    </xf>
    <xf numFmtId="0" fontId="23" fillId="0" borderId="0" xfId="2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166" fontId="28" fillId="0" borderId="0" xfId="2" applyNumberFormat="1" applyFont="1" applyFill="1" applyBorder="1" applyAlignment="1">
      <alignment horizontal="right"/>
    </xf>
    <xf numFmtId="176" fontId="28" fillId="0" borderId="0" xfId="2" applyNumberFormat="1" applyFont="1" applyFill="1" applyBorder="1" applyAlignment="1">
      <alignment horizontal="right"/>
    </xf>
    <xf numFmtId="0" fontId="28" fillId="0" borderId="0" xfId="2" applyFont="1" applyFill="1" applyBorder="1" applyAlignment="1">
      <alignment horizontal="right"/>
    </xf>
    <xf numFmtId="0" fontId="23" fillId="0" borderId="0" xfId="2" applyFill="1" applyBorder="1" applyAlignment="1"/>
    <xf numFmtId="0" fontId="1" fillId="0" borderId="0" xfId="2" applyFont="1" applyFill="1" applyBorder="1" applyAlignment="1"/>
    <xf numFmtId="0" fontId="24" fillId="0" borderId="0" xfId="2" applyFont="1" applyFill="1" applyBorder="1" applyAlignment="1"/>
    <xf numFmtId="0" fontId="25" fillId="0" borderId="0" xfId="2" applyFont="1" applyFill="1" applyBorder="1" applyAlignment="1"/>
    <xf numFmtId="166" fontId="27" fillId="0" borderId="0" xfId="2" applyNumberFormat="1" applyFont="1" applyFill="1" applyBorder="1" applyAlignment="1"/>
    <xf numFmtId="0" fontId="26" fillId="0" borderId="0" xfId="2" applyFont="1" applyFill="1" applyBorder="1" applyAlignment="1"/>
    <xf numFmtId="0" fontId="28" fillId="0" borderId="0" xfId="2" applyFont="1" applyFill="1" applyBorder="1" applyAlignment="1"/>
    <xf numFmtId="0" fontId="3" fillId="0" borderId="0" xfId="2" applyFont="1" applyFill="1" applyBorder="1" applyAlignment="1"/>
    <xf numFmtId="0" fontId="2" fillId="0" borderId="0" xfId="2" applyFont="1" applyFill="1" applyBorder="1" applyAlignment="1"/>
    <xf numFmtId="0" fontId="23" fillId="0" borderId="0" xfId="2" applyBorder="1" applyAlignment="1">
      <alignment horizontal="center"/>
    </xf>
    <xf numFmtId="0" fontId="26" fillId="0" borderId="0" xfId="2" applyFont="1" applyBorder="1"/>
    <xf numFmtId="0" fontId="25" fillId="3" borderId="10" xfId="2" applyFont="1" applyFill="1" applyBorder="1"/>
    <xf numFmtId="2" fontId="25" fillId="3" borderId="10" xfId="2" applyNumberFormat="1" applyFont="1" applyFill="1" applyBorder="1"/>
    <xf numFmtId="173" fontId="19" fillId="0" borderId="13" xfId="1" applyNumberFormat="1" applyFont="1" applyFill="1" applyBorder="1" applyAlignment="1">
      <alignment horizontal="center" vertical="center"/>
    </xf>
    <xf numFmtId="177" fontId="34" fillId="5" borderId="71" xfId="2" applyNumberFormat="1" applyFont="1" applyFill="1" applyBorder="1" applyAlignment="1">
      <alignment horizontal="center"/>
    </xf>
    <xf numFmtId="177" fontId="34" fillId="5" borderId="1" xfId="2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7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/>
    </xf>
    <xf numFmtId="0" fontId="23" fillId="0" borderId="41" xfId="2" applyBorder="1" applyAlignment="1">
      <alignment horizontal="center"/>
    </xf>
    <xf numFmtId="0" fontId="23" fillId="0" borderId="32" xfId="2" applyBorder="1" applyAlignment="1">
      <alignment horizontal="center"/>
    </xf>
    <xf numFmtId="176" fontId="28" fillId="0" borderId="0" xfId="2" applyNumberFormat="1" applyFont="1" applyBorder="1" applyAlignment="1">
      <alignment horizontal="right"/>
    </xf>
    <xf numFmtId="0" fontId="28" fillId="0" borderId="0" xfId="2" applyFont="1" applyBorder="1" applyAlignment="1">
      <alignment horizontal="right"/>
    </xf>
    <xf numFmtId="166" fontId="28" fillId="0" borderId="0" xfId="2" applyNumberFormat="1" applyFont="1" applyAlignment="1">
      <alignment horizontal="right"/>
    </xf>
    <xf numFmtId="166" fontId="28" fillId="0" borderId="0" xfId="2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0" fontId="23" fillId="0" borderId="0" xfId="2" applyFill="1" applyBorder="1" applyAlignment="1">
      <alignment horizontal="center"/>
    </xf>
    <xf numFmtId="2" fontId="28" fillId="0" borderId="0" xfId="2" applyNumberFormat="1" applyFont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8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1" fillId="2" borderId="77" xfId="0" applyNumberFormat="1" applyFont="1" applyFill="1" applyBorder="1" applyAlignment="1">
      <alignment horizontal="center" vertical="center"/>
    </xf>
    <xf numFmtId="2" fontId="11" fillId="2" borderId="8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8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0" borderId="80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19" fillId="0" borderId="0" xfId="0" applyFont="1" applyAlignment="1">
      <alignment horizontal="left"/>
    </xf>
    <xf numFmtId="0" fontId="9" fillId="0" borderId="7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0" xfId="0" applyNumberFormat="1" applyBorder="1" applyAlignment="1">
      <alignment horizontal="center" vertical="center" wrapText="1"/>
    </xf>
    <xf numFmtId="166" fontId="0" fillId="0" borderId="32" xfId="0" applyNumberForma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 wrapText="1"/>
    </xf>
    <xf numFmtId="166" fontId="0" fillId="0" borderId="48" xfId="0" applyNumberForma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0" borderId="9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9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84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92" xfId="0" applyBorder="1" applyAlignment="1">
      <alignment horizontal="left"/>
    </xf>
    <xf numFmtId="17" fontId="0" fillId="0" borderId="8" xfId="0" applyNumberFormat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84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166" fontId="0" fillId="0" borderId="51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166" fontId="0" fillId="0" borderId="60" xfId="0" applyNumberFormat="1" applyBorder="1" applyAlignment="1">
      <alignment horizontal="center" vertical="center" wrapText="1"/>
    </xf>
  </cellXfs>
  <cellStyles count="4">
    <cellStyle name="Comma [0]" xfId="1" builtinId="6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123825</xdr:rowOff>
    </xdr:from>
    <xdr:to>
      <xdr:col>4</xdr:col>
      <xdr:colOff>1752600</xdr:colOff>
      <xdr:row>7</xdr:row>
      <xdr:rowOff>123825</xdr:rowOff>
    </xdr:to>
    <xdr:sp macro="" textlink="">
      <xdr:nvSpPr>
        <xdr:cNvPr id="5786" name="Line 1"/>
        <xdr:cNvSpPr>
          <a:spLocks noChangeShapeType="1"/>
        </xdr:cNvSpPr>
      </xdr:nvSpPr>
      <xdr:spPr bwMode="auto">
        <a:xfrm>
          <a:off x="914400" y="1257300"/>
          <a:ext cx="566737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1</xdr:row>
      <xdr:rowOff>76200</xdr:rowOff>
    </xdr:from>
    <xdr:to>
      <xdr:col>2</xdr:col>
      <xdr:colOff>361950</xdr:colOff>
      <xdr:row>7</xdr:row>
      <xdr:rowOff>28575</xdr:rowOff>
    </xdr:to>
    <xdr:pic>
      <xdr:nvPicPr>
        <xdr:cNvPr id="57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9650" y="238125"/>
          <a:ext cx="904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220829</xdr:colOff>
      <xdr:row>63</xdr:row>
      <xdr:rowOff>14806</xdr:rowOff>
    </xdr:from>
    <xdr:to>
      <xdr:col>138</xdr:col>
      <xdr:colOff>40683</xdr:colOff>
      <xdr:row>63</xdr:row>
      <xdr:rowOff>16260</xdr:rowOff>
    </xdr:to>
    <xdr:cxnSp macro="">
      <xdr:nvCxnSpPr>
        <xdr:cNvPr id="344" name="Straight Connector 343"/>
        <xdr:cNvCxnSpPr/>
      </xdr:nvCxnSpPr>
      <xdr:spPr>
        <a:xfrm flipV="1">
          <a:off x="4936866" y="14348769"/>
          <a:ext cx="32400000" cy="145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129700</xdr:colOff>
      <xdr:row>59</xdr:row>
      <xdr:rowOff>139450</xdr:rowOff>
    </xdr:from>
    <xdr:to>
      <xdr:col>94</xdr:col>
      <xdr:colOff>9764</xdr:colOff>
      <xdr:row>61</xdr:row>
      <xdr:rowOff>4076</xdr:rowOff>
    </xdr:to>
    <xdr:sp macro="" textlink="">
      <xdr:nvSpPr>
        <xdr:cNvPr id="758" name="Rectangle 757"/>
        <xdr:cNvSpPr/>
      </xdr:nvSpPr>
      <xdr:spPr>
        <a:xfrm rot="5400000" flipH="1">
          <a:off x="25201777" y="12799981"/>
          <a:ext cx="245626" cy="2084421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vert270" rtlCol="0" anchor="ctr"/>
        <a:lstStyle/>
        <a:p>
          <a:pPr algn="l"/>
          <a:r>
            <a:rPr lang="en-US" sz="1200" i="1">
              <a:solidFill>
                <a:schemeClr val="tx1"/>
              </a:solidFill>
              <a:latin typeface="+mn-lt"/>
            </a:rPr>
            <a:t>SAL. SEK. SUCEN KIRI</a:t>
          </a:r>
        </a:p>
      </xdr:txBody>
    </xdr:sp>
    <xdr:clientData/>
  </xdr:twoCellAnchor>
  <xdr:twoCellAnchor>
    <xdr:from>
      <xdr:col>57</xdr:col>
      <xdr:colOff>172347</xdr:colOff>
      <xdr:row>62</xdr:row>
      <xdr:rowOff>129540</xdr:rowOff>
    </xdr:from>
    <xdr:to>
      <xdr:col>58</xdr:col>
      <xdr:colOff>79683</xdr:colOff>
      <xdr:row>63</xdr:row>
      <xdr:rowOff>85579</xdr:rowOff>
    </xdr:to>
    <xdr:sp macro="" textlink="">
      <xdr:nvSpPr>
        <xdr:cNvPr id="102" name="Oval 101"/>
        <xdr:cNvSpPr/>
      </xdr:nvSpPr>
      <xdr:spPr>
        <a:xfrm>
          <a:off x="16662027" y="14276070"/>
          <a:ext cx="15498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52</xdr:col>
      <xdr:colOff>166966</xdr:colOff>
      <xdr:row>62</xdr:row>
      <xdr:rowOff>135815</xdr:rowOff>
    </xdr:from>
    <xdr:to>
      <xdr:col>53</xdr:col>
      <xdr:colOff>76543</xdr:colOff>
      <xdr:row>63</xdr:row>
      <xdr:rowOff>91854</xdr:rowOff>
    </xdr:to>
    <xdr:sp macro="" textlink="">
      <xdr:nvSpPr>
        <xdr:cNvPr id="104" name="Oval 103"/>
        <xdr:cNvSpPr/>
      </xdr:nvSpPr>
      <xdr:spPr>
        <a:xfrm>
          <a:off x="15235516" y="14282345"/>
          <a:ext cx="15722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166967</xdr:colOff>
      <xdr:row>62</xdr:row>
      <xdr:rowOff>138729</xdr:rowOff>
    </xdr:from>
    <xdr:to>
      <xdr:col>48</xdr:col>
      <xdr:colOff>74302</xdr:colOff>
      <xdr:row>63</xdr:row>
      <xdr:rowOff>94768</xdr:rowOff>
    </xdr:to>
    <xdr:sp macro="" textlink="">
      <xdr:nvSpPr>
        <xdr:cNvPr id="105" name="Oval 104"/>
        <xdr:cNvSpPr/>
      </xdr:nvSpPr>
      <xdr:spPr>
        <a:xfrm>
          <a:off x="13860107" y="14285259"/>
          <a:ext cx="15498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202732</xdr:colOff>
      <xdr:row>62</xdr:row>
      <xdr:rowOff>135262</xdr:rowOff>
    </xdr:from>
    <xdr:to>
      <xdr:col>43</xdr:col>
      <xdr:colOff>78919</xdr:colOff>
      <xdr:row>63</xdr:row>
      <xdr:rowOff>91301</xdr:rowOff>
    </xdr:to>
    <xdr:sp macro="" textlink="">
      <xdr:nvSpPr>
        <xdr:cNvPr id="108" name="Oval 107"/>
        <xdr:cNvSpPr/>
      </xdr:nvSpPr>
      <xdr:spPr>
        <a:xfrm>
          <a:off x="12352757" y="14280694"/>
          <a:ext cx="15386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171543</xdr:colOff>
      <xdr:row>62</xdr:row>
      <xdr:rowOff>135526</xdr:rowOff>
    </xdr:from>
    <xdr:to>
      <xdr:col>38</xdr:col>
      <xdr:colOff>76789</xdr:colOff>
      <xdr:row>63</xdr:row>
      <xdr:rowOff>91565</xdr:rowOff>
    </xdr:to>
    <xdr:sp macro="" textlink="">
      <xdr:nvSpPr>
        <xdr:cNvPr id="113" name="Oval 112"/>
        <xdr:cNvSpPr/>
      </xdr:nvSpPr>
      <xdr:spPr>
        <a:xfrm>
          <a:off x="10975153" y="14280958"/>
          <a:ext cx="15386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189473</xdr:colOff>
      <xdr:row>62</xdr:row>
      <xdr:rowOff>136962</xdr:rowOff>
    </xdr:from>
    <xdr:to>
      <xdr:col>33</xdr:col>
      <xdr:colOff>75346</xdr:colOff>
      <xdr:row>63</xdr:row>
      <xdr:rowOff>93001</xdr:rowOff>
    </xdr:to>
    <xdr:sp macro="" textlink="">
      <xdr:nvSpPr>
        <xdr:cNvPr id="114" name="Oval 113"/>
        <xdr:cNvSpPr/>
      </xdr:nvSpPr>
      <xdr:spPr>
        <a:xfrm>
          <a:off x="9607922" y="14282394"/>
          <a:ext cx="15386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182143</xdr:colOff>
      <xdr:row>69</xdr:row>
      <xdr:rowOff>137286</xdr:rowOff>
    </xdr:from>
    <xdr:to>
      <xdr:col>24</xdr:col>
      <xdr:colOff>87389</xdr:colOff>
      <xdr:row>70</xdr:row>
      <xdr:rowOff>92980</xdr:rowOff>
    </xdr:to>
    <xdr:sp macro="" textlink="">
      <xdr:nvSpPr>
        <xdr:cNvPr id="115" name="Oval 114"/>
        <xdr:cNvSpPr/>
      </xdr:nvSpPr>
      <xdr:spPr>
        <a:xfrm>
          <a:off x="7112402" y="13301493"/>
          <a:ext cx="154866" cy="146194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152970</xdr:colOff>
      <xdr:row>62</xdr:row>
      <xdr:rowOff>136425</xdr:rowOff>
    </xdr:from>
    <xdr:to>
      <xdr:col>28</xdr:col>
      <xdr:colOff>77589</xdr:colOff>
      <xdr:row>63</xdr:row>
      <xdr:rowOff>92464</xdr:rowOff>
    </xdr:to>
    <xdr:sp macro="" textlink="">
      <xdr:nvSpPr>
        <xdr:cNvPr id="116" name="Oval 115"/>
        <xdr:cNvSpPr/>
      </xdr:nvSpPr>
      <xdr:spPr>
        <a:xfrm>
          <a:off x="8218546" y="14281857"/>
          <a:ext cx="15386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197896</xdr:colOff>
      <xdr:row>62</xdr:row>
      <xdr:rowOff>141536</xdr:rowOff>
    </xdr:from>
    <xdr:to>
      <xdr:col>20</xdr:col>
      <xdr:colOff>71838</xdr:colOff>
      <xdr:row>63</xdr:row>
      <xdr:rowOff>97575</xdr:rowOff>
    </xdr:to>
    <xdr:sp macro="" textlink="">
      <xdr:nvSpPr>
        <xdr:cNvPr id="118" name="Oval 117"/>
        <xdr:cNvSpPr/>
      </xdr:nvSpPr>
      <xdr:spPr>
        <a:xfrm>
          <a:off x="6003303" y="14286968"/>
          <a:ext cx="16130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83</xdr:col>
      <xdr:colOff>6979</xdr:colOff>
      <xdr:row>77</xdr:row>
      <xdr:rowOff>49802</xdr:rowOff>
    </xdr:from>
    <xdr:to>
      <xdr:col>83</xdr:col>
      <xdr:colOff>6979</xdr:colOff>
      <xdr:row>91</xdr:row>
      <xdr:rowOff>24319</xdr:rowOff>
    </xdr:to>
    <xdr:cxnSp macro="">
      <xdr:nvCxnSpPr>
        <xdr:cNvPr id="13" name="Straight Connector 12"/>
        <xdr:cNvCxnSpPr/>
      </xdr:nvCxnSpPr>
      <xdr:spPr>
        <a:xfrm>
          <a:off x="23649245" y="17073206"/>
          <a:ext cx="0" cy="2690156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19274</xdr:colOff>
      <xdr:row>61</xdr:row>
      <xdr:rowOff>20317</xdr:rowOff>
    </xdr:from>
    <xdr:ext cx="526106" cy="264560"/>
    <xdr:sp macro="" textlink="">
      <xdr:nvSpPr>
        <xdr:cNvPr id="202" name="TextBox 201"/>
        <xdr:cNvSpPr txBox="1"/>
      </xdr:nvSpPr>
      <xdr:spPr>
        <a:xfrm>
          <a:off x="5833665" y="11640817"/>
          <a:ext cx="5261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 1</a:t>
          </a:r>
        </a:p>
      </xdr:txBody>
    </xdr:sp>
    <xdr:clientData/>
  </xdr:oneCellAnchor>
  <xdr:oneCellAnchor>
    <xdr:from>
      <xdr:col>26</xdr:col>
      <xdr:colOff>127741</xdr:colOff>
      <xdr:row>60</xdr:row>
      <xdr:rowOff>185357</xdr:rowOff>
    </xdr:from>
    <xdr:ext cx="675570" cy="264560"/>
    <xdr:sp macro="" textlink="">
      <xdr:nvSpPr>
        <xdr:cNvPr id="204" name="TextBox 203"/>
        <xdr:cNvSpPr txBox="1"/>
      </xdr:nvSpPr>
      <xdr:spPr>
        <a:xfrm>
          <a:off x="7945568" y="11615357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</a:t>
          </a:r>
          <a:endParaRPr lang="id-ID" b="0" u="none">
            <a:effectLst/>
          </a:endParaRPr>
        </a:p>
      </xdr:txBody>
    </xdr:sp>
    <xdr:clientData/>
  </xdr:oneCellAnchor>
  <xdr:twoCellAnchor editAs="oneCell">
    <xdr:from>
      <xdr:col>13</xdr:col>
      <xdr:colOff>270487</xdr:colOff>
      <xdr:row>58</xdr:row>
      <xdr:rowOff>46399</xdr:rowOff>
    </xdr:from>
    <xdr:to>
      <xdr:col>16</xdr:col>
      <xdr:colOff>131066</xdr:colOff>
      <xdr:row>72</xdr:row>
      <xdr:rowOff>131122</xdr:rowOff>
    </xdr:to>
    <xdr:pic>
      <xdr:nvPicPr>
        <xdr:cNvPr id="217" name="Picture 21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380" t="16735" r="2441" b="30204"/>
        <a:stretch/>
      </xdr:blipFill>
      <xdr:spPr bwMode="auto">
        <a:xfrm rot="5400000">
          <a:off x="3374356" y="14453491"/>
          <a:ext cx="2771775" cy="72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285238</xdr:colOff>
      <xdr:row>63</xdr:row>
      <xdr:rowOff>118599</xdr:rowOff>
    </xdr:from>
    <xdr:to>
      <xdr:col>20</xdr:col>
      <xdr:colOff>3126</xdr:colOff>
      <xdr:row>65</xdr:row>
      <xdr:rowOff>184433</xdr:rowOff>
    </xdr:to>
    <xdr:cxnSp macro="">
      <xdr:nvCxnSpPr>
        <xdr:cNvPr id="255" name="Straight Arrow Connector 254"/>
        <xdr:cNvCxnSpPr/>
      </xdr:nvCxnSpPr>
      <xdr:spPr>
        <a:xfrm>
          <a:off x="6090645" y="14454531"/>
          <a:ext cx="5252" cy="446834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6680</xdr:colOff>
      <xdr:row>63</xdr:row>
      <xdr:rowOff>13582</xdr:rowOff>
    </xdr:from>
    <xdr:to>
      <xdr:col>24</xdr:col>
      <xdr:colOff>9686</xdr:colOff>
      <xdr:row>76</xdr:row>
      <xdr:rowOff>187271</xdr:rowOff>
    </xdr:to>
    <xdr:cxnSp macro="">
      <xdr:nvCxnSpPr>
        <xdr:cNvPr id="256" name="Straight Connector 255"/>
        <xdr:cNvCxnSpPr/>
      </xdr:nvCxnSpPr>
      <xdr:spPr>
        <a:xfrm flipH="1" flipV="1">
          <a:off x="7158502" y="14349514"/>
          <a:ext cx="3006" cy="17170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</xdr:colOff>
      <xdr:row>76</xdr:row>
      <xdr:rowOff>186157</xdr:rowOff>
    </xdr:from>
    <xdr:to>
      <xdr:col>127</xdr:col>
      <xdr:colOff>226368</xdr:colOff>
      <xdr:row>76</xdr:row>
      <xdr:rowOff>187611</xdr:rowOff>
    </xdr:to>
    <xdr:cxnSp macro="">
      <xdr:nvCxnSpPr>
        <xdr:cNvPr id="276" name="Straight Connector 275"/>
        <xdr:cNvCxnSpPr/>
      </xdr:nvCxnSpPr>
      <xdr:spPr>
        <a:xfrm flipV="1">
          <a:off x="7126389" y="17017234"/>
          <a:ext cx="27720000" cy="145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248221</xdr:colOff>
      <xdr:row>62</xdr:row>
      <xdr:rowOff>126081</xdr:rowOff>
    </xdr:from>
    <xdr:to>
      <xdr:col>68</xdr:col>
      <xdr:colOff>80822</xdr:colOff>
      <xdr:row>63</xdr:row>
      <xdr:rowOff>82120</xdr:rowOff>
    </xdr:to>
    <xdr:sp macro="" textlink="">
      <xdr:nvSpPr>
        <xdr:cNvPr id="280" name="Oval 279"/>
        <xdr:cNvSpPr/>
      </xdr:nvSpPr>
      <xdr:spPr>
        <a:xfrm>
          <a:off x="19549681" y="14272611"/>
          <a:ext cx="15645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197120</xdr:colOff>
      <xdr:row>62</xdr:row>
      <xdr:rowOff>132356</xdr:rowOff>
    </xdr:from>
    <xdr:to>
      <xdr:col>63</xdr:col>
      <xdr:colOff>77682</xdr:colOff>
      <xdr:row>63</xdr:row>
      <xdr:rowOff>88395</xdr:rowOff>
    </xdr:to>
    <xdr:sp macro="" textlink="">
      <xdr:nvSpPr>
        <xdr:cNvPr id="282" name="Oval 281"/>
        <xdr:cNvSpPr/>
      </xdr:nvSpPr>
      <xdr:spPr>
        <a:xfrm>
          <a:off x="18119360" y="14278886"/>
          <a:ext cx="158692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77</xdr:col>
      <xdr:colOff>169844</xdr:colOff>
      <xdr:row>62</xdr:row>
      <xdr:rowOff>122271</xdr:rowOff>
    </xdr:from>
    <xdr:to>
      <xdr:col>78</xdr:col>
      <xdr:colOff>77180</xdr:colOff>
      <xdr:row>63</xdr:row>
      <xdr:rowOff>78310</xdr:rowOff>
    </xdr:to>
    <xdr:sp macro="" textlink="">
      <xdr:nvSpPr>
        <xdr:cNvPr id="293" name="Oval 292"/>
        <xdr:cNvSpPr/>
      </xdr:nvSpPr>
      <xdr:spPr>
        <a:xfrm>
          <a:off x="22284173" y="14268257"/>
          <a:ext cx="15770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72</xdr:col>
      <xdr:colOff>170450</xdr:colOff>
      <xdr:row>62</xdr:row>
      <xdr:rowOff>128546</xdr:rowOff>
    </xdr:from>
    <xdr:to>
      <xdr:col>73</xdr:col>
      <xdr:colOff>80027</xdr:colOff>
      <xdr:row>63</xdr:row>
      <xdr:rowOff>84585</xdr:rowOff>
    </xdr:to>
    <xdr:sp macro="" textlink="">
      <xdr:nvSpPr>
        <xdr:cNvPr id="294" name="Oval 293"/>
        <xdr:cNvSpPr/>
      </xdr:nvSpPr>
      <xdr:spPr>
        <a:xfrm>
          <a:off x="20824460" y="14275076"/>
          <a:ext cx="15722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177465</xdr:colOff>
      <xdr:row>62</xdr:row>
      <xdr:rowOff>129076</xdr:rowOff>
    </xdr:from>
    <xdr:to>
      <xdr:col>88</xdr:col>
      <xdr:colOff>84120</xdr:colOff>
      <xdr:row>63</xdr:row>
      <xdr:rowOff>85115</xdr:rowOff>
    </xdr:to>
    <xdr:sp macro="" textlink="">
      <xdr:nvSpPr>
        <xdr:cNvPr id="297" name="Oval 296"/>
        <xdr:cNvSpPr/>
      </xdr:nvSpPr>
      <xdr:spPr>
        <a:xfrm>
          <a:off x="24935661" y="14273701"/>
          <a:ext cx="15498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82</xdr:col>
      <xdr:colOff>269510</xdr:colOff>
      <xdr:row>62</xdr:row>
      <xdr:rowOff>128547</xdr:rowOff>
    </xdr:from>
    <xdr:to>
      <xdr:col>83</xdr:col>
      <xdr:colOff>83837</xdr:colOff>
      <xdr:row>63</xdr:row>
      <xdr:rowOff>84586</xdr:rowOff>
    </xdr:to>
    <xdr:sp macro="" textlink="">
      <xdr:nvSpPr>
        <xdr:cNvPr id="298" name="Oval 297"/>
        <xdr:cNvSpPr/>
      </xdr:nvSpPr>
      <xdr:spPr>
        <a:xfrm>
          <a:off x="23594330" y="14275077"/>
          <a:ext cx="15722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31</xdr:col>
      <xdr:colOff>219807</xdr:colOff>
      <xdr:row>61</xdr:row>
      <xdr:rowOff>0</xdr:rowOff>
    </xdr:from>
    <xdr:ext cx="675570" cy="264560"/>
    <xdr:sp macro="" textlink="">
      <xdr:nvSpPr>
        <xdr:cNvPr id="301" name="TextBox 300"/>
        <xdr:cNvSpPr txBox="1"/>
      </xdr:nvSpPr>
      <xdr:spPr>
        <a:xfrm>
          <a:off x="9334499" y="11620500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2</a:t>
          </a:r>
          <a:endParaRPr lang="id-ID" b="0" u="none">
            <a:effectLst/>
          </a:endParaRPr>
        </a:p>
      </xdr:txBody>
    </xdr:sp>
    <xdr:clientData/>
  </xdr:oneCellAnchor>
  <xdr:oneCellAnchor>
    <xdr:from>
      <xdr:col>36</xdr:col>
      <xdr:colOff>160478</xdr:colOff>
      <xdr:row>60</xdr:row>
      <xdr:rowOff>161193</xdr:rowOff>
    </xdr:from>
    <xdr:ext cx="675570" cy="264560"/>
    <xdr:sp macro="" textlink="">
      <xdr:nvSpPr>
        <xdr:cNvPr id="302" name="TextBox 301"/>
        <xdr:cNvSpPr txBox="1"/>
      </xdr:nvSpPr>
      <xdr:spPr>
        <a:xfrm>
          <a:off x="10696593" y="11591193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3</a:t>
          </a:r>
          <a:endParaRPr lang="id-ID" b="0" u="none">
            <a:effectLst/>
          </a:endParaRPr>
        </a:p>
      </xdr:txBody>
    </xdr:sp>
    <xdr:clientData/>
  </xdr:oneCellAnchor>
  <xdr:oneCellAnchor>
    <xdr:from>
      <xdr:col>41</xdr:col>
      <xdr:colOff>160478</xdr:colOff>
      <xdr:row>60</xdr:row>
      <xdr:rowOff>183173</xdr:rowOff>
    </xdr:from>
    <xdr:ext cx="675570" cy="264560"/>
    <xdr:sp macro="" textlink="">
      <xdr:nvSpPr>
        <xdr:cNvPr id="303" name="TextBox 302"/>
        <xdr:cNvSpPr txBox="1"/>
      </xdr:nvSpPr>
      <xdr:spPr>
        <a:xfrm>
          <a:off x="12052074" y="11613173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4</a:t>
          </a:r>
          <a:endParaRPr lang="id-ID" b="0" u="none">
            <a:effectLst/>
          </a:endParaRPr>
        </a:p>
      </xdr:txBody>
    </xdr:sp>
    <xdr:clientData/>
  </xdr:oneCellAnchor>
  <xdr:oneCellAnchor>
    <xdr:from>
      <xdr:col>46</xdr:col>
      <xdr:colOff>263054</xdr:colOff>
      <xdr:row>60</xdr:row>
      <xdr:rowOff>175846</xdr:rowOff>
    </xdr:from>
    <xdr:ext cx="679994" cy="264560"/>
    <xdr:sp macro="" textlink="">
      <xdr:nvSpPr>
        <xdr:cNvPr id="304" name="TextBox 303"/>
        <xdr:cNvSpPr txBox="1"/>
      </xdr:nvSpPr>
      <xdr:spPr>
        <a:xfrm>
          <a:off x="13590727" y="11605846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1</a:t>
          </a:r>
          <a:endParaRPr lang="id-ID" b="0" u="none">
            <a:effectLst/>
          </a:endParaRPr>
        </a:p>
      </xdr:txBody>
    </xdr:sp>
    <xdr:clientData/>
  </xdr:oneCellAnchor>
  <xdr:oneCellAnchor>
    <xdr:from>
      <xdr:col>51</xdr:col>
      <xdr:colOff>252516</xdr:colOff>
      <xdr:row>60</xdr:row>
      <xdr:rowOff>168519</xdr:rowOff>
    </xdr:from>
    <xdr:ext cx="675570" cy="264560"/>
    <xdr:sp macro="" textlink="">
      <xdr:nvSpPr>
        <xdr:cNvPr id="305" name="TextBox 304"/>
        <xdr:cNvSpPr txBox="1"/>
      </xdr:nvSpPr>
      <xdr:spPr>
        <a:xfrm>
          <a:off x="14972304" y="11598519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5</a:t>
          </a:r>
          <a:endParaRPr lang="id-ID" b="0" u="none">
            <a:effectLst/>
          </a:endParaRPr>
        </a:p>
      </xdr:txBody>
    </xdr:sp>
    <xdr:clientData/>
  </xdr:oneCellAnchor>
  <xdr:oneCellAnchor>
    <xdr:from>
      <xdr:col>56</xdr:col>
      <xdr:colOff>13939</xdr:colOff>
      <xdr:row>60</xdr:row>
      <xdr:rowOff>190500</xdr:rowOff>
    </xdr:from>
    <xdr:ext cx="675570" cy="264560"/>
    <xdr:sp macro="" textlink="">
      <xdr:nvSpPr>
        <xdr:cNvPr id="306" name="TextBox 305"/>
        <xdr:cNvSpPr txBox="1"/>
      </xdr:nvSpPr>
      <xdr:spPr>
        <a:xfrm>
          <a:off x="16141390" y="13952963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6</a:t>
          </a:r>
          <a:endParaRPr lang="id-ID" b="0" u="none">
            <a:effectLst/>
          </a:endParaRPr>
        </a:p>
      </xdr:txBody>
    </xdr:sp>
    <xdr:clientData/>
  </xdr:oneCellAnchor>
  <xdr:oneCellAnchor>
    <xdr:from>
      <xdr:col>61</xdr:col>
      <xdr:colOff>13939</xdr:colOff>
      <xdr:row>60</xdr:row>
      <xdr:rowOff>190500</xdr:rowOff>
    </xdr:from>
    <xdr:ext cx="675570" cy="264560"/>
    <xdr:sp macro="" textlink="">
      <xdr:nvSpPr>
        <xdr:cNvPr id="307" name="TextBox 306"/>
        <xdr:cNvSpPr txBox="1"/>
      </xdr:nvSpPr>
      <xdr:spPr>
        <a:xfrm>
          <a:off x="17591049" y="13952963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7</a:t>
          </a:r>
          <a:endParaRPr lang="id-ID" b="0" u="none">
            <a:effectLst/>
          </a:endParaRPr>
        </a:p>
      </xdr:txBody>
    </xdr:sp>
    <xdr:clientData/>
  </xdr:oneCellAnchor>
  <xdr:oneCellAnchor>
    <xdr:from>
      <xdr:col>67</xdr:col>
      <xdr:colOff>10487</xdr:colOff>
      <xdr:row>60</xdr:row>
      <xdr:rowOff>190500</xdr:rowOff>
    </xdr:from>
    <xdr:ext cx="675570" cy="264560"/>
    <xdr:sp macro="" textlink="">
      <xdr:nvSpPr>
        <xdr:cNvPr id="308" name="TextBox 307"/>
        <xdr:cNvSpPr txBox="1"/>
      </xdr:nvSpPr>
      <xdr:spPr>
        <a:xfrm>
          <a:off x="19264926" y="13952963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8</a:t>
          </a:r>
          <a:endParaRPr lang="id-ID" b="0" u="none">
            <a:effectLst/>
          </a:endParaRPr>
        </a:p>
      </xdr:txBody>
    </xdr:sp>
    <xdr:clientData/>
  </xdr:oneCellAnchor>
  <xdr:oneCellAnchor>
    <xdr:from>
      <xdr:col>72</xdr:col>
      <xdr:colOff>13939</xdr:colOff>
      <xdr:row>60</xdr:row>
      <xdr:rowOff>190500</xdr:rowOff>
    </xdr:from>
    <xdr:ext cx="679994" cy="264560"/>
    <xdr:sp macro="" textlink="">
      <xdr:nvSpPr>
        <xdr:cNvPr id="309" name="TextBox 308"/>
        <xdr:cNvSpPr txBox="1"/>
      </xdr:nvSpPr>
      <xdr:spPr>
        <a:xfrm>
          <a:off x="20620463" y="13952963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2</a:t>
          </a:r>
          <a:endParaRPr lang="id-ID" b="0" u="none">
            <a:effectLst/>
          </a:endParaRPr>
        </a:p>
      </xdr:txBody>
    </xdr:sp>
    <xdr:clientData/>
  </xdr:oneCellAnchor>
  <xdr:oneCellAnchor>
    <xdr:from>
      <xdr:col>77</xdr:col>
      <xdr:colOff>13939</xdr:colOff>
      <xdr:row>60</xdr:row>
      <xdr:rowOff>190500</xdr:rowOff>
    </xdr:from>
    <xdr:ext cx="679994" cy="264560"/>
    <xdr:sp macro="" textlink="">
      <xdr:nvSpPr>
        <xdr:cNvPr id="310" name="TextBox 309"/>
        <xdr:cNvSpPr txBox="1"/>
      </xdr:nvSpPr>
      <xdr:spPr>
        <a:xfrm>
          <a:off x="21981841" y="13952963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3</a:t>
          </a:r>
          <a:endParaRPr lang="id-ID" b="0" u="none">
            <a:effectLst/>
          </a:endParaRPr>
        </a:p>
      </xdr:txBody>
    </xdr:sp>
    <xdr:clientData/>
  </xdr:oneCellAnchor>
  <xdr:oneCellAnchor>
    <xdr:from>
      <xdr:col>82</xdr:col>
      <xdr:colOff>13939</xdr:colOff>
      <xdr:row>60</xdr:row>
      <xdr:rowOff>190500</xdr:rowOff>
    </xdr:from>
    <xdr:ext cx="679994" cy="264560"/>
    <xdr:sp macro="" textlink="">
      <xdr:nvSpPr>
        <xdr:cNvPr id="311" name="TextBox 310"/>
        <xdr:cNvSpPr txBox="1"/>
      </xdr:nvSpPr>
      <xdr:spPr>
        <a:xfrm>
          <a:off x="23282817" y="13952963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4</a:t>
          </a:r>
        </a:p>
      </xdr:txBody>
    </xdr:sp>
    <xdr:clientData/>
  </xdr:oneCellAnchor>
  <xdr:oneCellAnchor>
    <xdr:from>
      <xdr:col>86</xdr:col>
      <xdr:colOff>1725</xdr:colOff>
      <xdr:row>61</xdr:row>
      <xdr:rowOff>10887</xdr:rowOff>
    </xdr:from>
    <xdr:ext cx="675570" cy="264560"/>
    <xdr:sp macro="" textlink="">
      <xdr:nvSpPr>
        <xdr:cNvPr id="312" name="TextBox 311"/>
        <xdr:cNvSpPr txBox="1"/>
      </xdr:nvSpPr>
      <xdr:spPr>
        <a:xfrm>
          <a:off x="24474005" y="13963850"/>
          <a:ext cx="675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9</a:t>
          </a:r>
          <a:endParaRPr lang="id-ID" b="0" u="none">
            <a:effectLst/>
          </a:endParaRPr>
        </a:p>
      </xdr:txBody>
    </xdr:sp>
    <xdr:clientData/>
  </xdr:oneCellAnchor>
  <xdr:twoCellAnchor>
    <xdr:from>
      <xdr:col>92</xdr:col>
      <xdr:colOff>168816</xdr:colOff>
      <xdr:row>62</xdr:row>
      <xdr:rowOff>135703</xdr:rowOff>
    </xdr:from>
    <xdr:to>
      <xdr:col>93</xdr:col>
      <xdr:colOff>76558</xdr:colOff>
      <xdr:row>63</xdr:row>
      <xdr:rowOff>91742</xdr:rowOff>
    </xdr:to>
    <xdr:sp macro="" textlink="">
      <xdr:nvSpPr>
        <xdr:cNvPr id="313" name="Oval 312"/>
        <xdr:cNvSpPr/>
      </xdr:nvSpPr>
      <xdr:spPr>
        <a:xfrm>
          <a:off x="26168664" y="14280328"/>
          <a:ext cx="156073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90</xdr:col>
      <xdr:colOff>176061</xdr:colOff>
      <xdr:row>61</xdr:row>
      <xdr:rowOff>24318</xdr:rowOff>
    </xdr:from>
    <xdr:ext cx="747064" cy="264560"/>
    <xdr:sp macro="" textlink="">
      <xdr:nvSpPr>
        <xdr:cNvPr id="314" name="TextBox 313"/>
        <xdr:cNvSpPr txBox="1"/>
      </xdr:nvSpPr>
      <xdr:spPr>
        <a:xfrm>
          <a:off x="25633366" y="13977281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10</a:t>
          </a:r>
        </a:p>
      </xdr:txBody>
    </xdr:sp>
    <xdr:clientData/>
  </xdr:oneCellAnchor>
  <xdr:twoCellAnchor>
    <xdr:from>
      <xdr:col>102</xdr:col>
      <xdr:colOff>178204</xdr:colOff>
      <xdr:row>62</xdr:row>
      <xdr:rowOff>126918</xdr:rowOff>
    </xdr:from>
    <xdr:to>
      <xdr:col>103</xdr:col>
      <xdr:colOff>84860</xdr:colOff>
      <xdr:row>63</xdr:row>
      <xdr:rowOff>82957</xdr:rowOff>
    </xdr:to>
    <xdr:sp macro="" textlink="">
      <xdr:nvSpPr>
        <xdr:cNvPr id="315" name="Oval 314"/>
        <xdr:cNvSpPr/>
      </xdr:nvSpPr>
      <xdr:spPr>
        <a:xfrm>
          <a:off x="28678365" y="14271543"/>
          <a:ext cx="15498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97</xdr:col>
      <xdr:colOff>165714</xdr:colOff>
      <xdr:row>62</xdr:row>
      <xdr:rowOff>133193</xdr:rowOff>
    </xdr:from>
    <xdr:to>
      <xdr:col>98</xdr:col>
      <xdr:colOff>77614</xdr:colOff>
      <xdr:row>63</xdr:row>
      <xdr:rowOff>89232</xdr:rowOff>
    </xdr:to>
    <xdr:sp macro="" textlink="">
      <xdr:nvSpPr>
        <xdr:cNvPr id="316" name="Oval 315"/>
        <xdr:cNvSpPr/>
      </xdr:nvSpPr>
      <xdr:spPr>
        <a:xfrm>
          <a:off x="27407214" y="14277818"/>
          <a:ext cx="160230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96</xdr:col>
      <xdr:colOff>139390</xdr:colOff>
      <xdr:row>61</xdr:row>
      <xdr:rowOff>4646</xdr:rowOff>
    </xdr:from>
    <xdr:ext cx="747064" cy="264560"/>
    <xdr:sp macro="" textlink="">
      <xdr:nvSpPr>
        <xdr:cNvPr id="317" name="TextBox 316"/>
        <xdr:cNvSpPr txBox="1"/>
      </xdr:nvSpPr>
      <xdr:spPr>
        <a:xfrm>
          <a:off x="27074231" y="13957609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11</a:t>
          </a:r>
        </a:p>
      </xdr:txBody>
    </xdr:sp>
    <xdr:clientData/>
  </xdr:oneCellAnchor>
  <xdr:oneCellAnchor>
    <xdr:from>
      <xdr:col>101</xdr:col>
      <xdr:colOff>80712</xdr:colOff>
      <xdr:row>61</xdr:row>
      <xdr:rowOff>15533</xdr:rowOff>
    </xdr:from>
    <xdr:ext cx="747064" cy="264560"/>
    <xdr:sp macro="" textlink="">
      <xdr:nvSpPr>
        <xdr:cNvPr id="318" name="TextBox 317"/>
        <xdr:cNvSpPr txBox="1"/>
      </xdr:nvSpPr>
      <xdr:spPr>
        <a:xfrm>
          <a:off x="28265419" y="13968496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12</a:t>
          </a:r>
        </a:p>
      </xdr:txBody>
    </xdr:sp>
    <xdr:clientData/>
  </xdr:oneCellAnchor>
  <xdr:twoCellAnchor>
    <xdr:from>
      <xdr:col>107</xdr:col>
      <xdr:colOff>175033</xdr:colOff>
      <xdr:row>62</xdr:row>
      <xdr:rowOff>130143</xdr:rowOff>
    </xdr:from>
    <xdr:to>
      <xdr:col>108</xdr:col>
      <xdr:colOff>80701</xdr:colOff>
      <xdr:row>63</xdr:row>
      <xdr:rowOff>86182</xdr:rowOff>
    </xdr:to>
    <xdr:sp macro="" textlink="">
      <xdr:nvSpPr>
        <xdr:cNvPr id="319" name="Oval 318"/>
        <xdr:cNvSpPr/>
      </xdr:nvSpPr>
      <xdr:spPr>
        <a:xfrm>
          <a:off x="29916846" y="14274768"/>
          <a:ext cx="153998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106</xdr:col>
      <xdr:colOff>8792</xdr:colOff>
      <xdr:row>61</xdr:row>
      <xdr:rowOff>28964</xdr:rowOff>
    </xdr:from>
    <xdr:ext cx="747064" cy="264560"/>
    <xdr:sp macro="" textlink="">
      <xdr:nvSpPr>
        <xdr:cNvPr id="320" name="TextBox 319"/>
        <xdr:cNvSpPr txBox="1"/>
      </xdr:nvSpPr>
      <xdr:spPr>
        <a:xfrm>
          <a:off x="29424780" y="13981927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13</a:t>
          </a:r>
        </a:p>
      </xdr:txBody>
    </xdr:sp>
    <xdr:clientData/>
  </xdr:oneCellAnchor>
  <xdr:twoCellAnchor>
    <xdr:from>
      <xdr:col>117</xdr:col>
      <xdr:colOff>173312</xdr:colOff>
      <xdr:row>62</xdr:row>
      <xdr:rowOff>131565</xdr:rowOff>
    </xdr:from>
    <xdr:to>
      <xdr:col>118</xdr:col>
      <xdr:colOff>82043</xdr:colOff>
      <xdr:row>63</xdr:row>
      <xdr:rowOff>87604</xdr:rowOff>
    </xdr:to>
    <xdr:sp macro="" textlink="">
      <xdr:nvSpPr>
        <xdr:cNvPr id="321" name="Oval 320"/>
        <xdr:cNvSpPr/>
      </xdr:nvSpPr>
      <xdr:spPr>
        <a:xfrm>
          <a:off x="32398428" y="14276190"/>
          <a:ext cx="15706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112</xdr:col>
      <xdr:colOff>162644</xdr:colOff>
      <xdr:row>62</xdr:row>
      <xdr:rowOff>137840</xdr:rowOff>
    </xdr:from>
    <xdr:to>
      <xdr:col>113</xdr:col>
      <xdr:colOff>74544</xdr:colOff>
      <xdr:row>63</xdr:row>
      <xdr:rowOff>93879</xdr:rowOff>
    </xdr:to>
    <xdr:sp macro="" textlink="">
      <xdr:nvSpPr>
        <xdr:cNvPr id="322" name="Oval 321"/>
        <xdr:cNvSpPr/>
      </xdr:nvSpPr>
      <xdr:spPr>
        <a:xfrm>
          <a:off x="31056168" y="14281303"/>
          <a:ext cx="15815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111</xdr:col>
      <xdr:colOff>153329</xdr:colOff>
      <xdr:row>61</xdr:row>
      <xdr:rowOff>9293</xdr:rowOff>
    </xdr:from>
    <xdr:ext cx="747064" cy="264560"/>
    <xdr:sp macro="" textlink="">
      <xdr:nvSpPr>
        <xdr:cNvPr id="323" name="TextBox 322"/>
        <xdr:cNvSpPr txBox="1"/>
      </xdr:nvSpPr>
      <xdr:spPr>
        <a:xfrm>
          <a:off x="30800597" y="13962256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14</a:t>
          </a:r>
        </a:p>
      </xdr:txBody>
    </xdr:sp>
    <xdr:clientData/>
  </xdr:oneCellAnchor>
  <xdr:oneCellAnchor>
    <xdr:from>
      <xdr:col>116</xdr:col>
      <xdr:colOff>113236</xdr:colOff>
      <xdr:row>61</xdr:row>
      <xdr:rowOff>20180</xdr:rowOff>
    </xdr:from>
    <xdr:ext cx="747064" cy="264560"/>
    <xdr:sp macro="" textlink="">
      <xdr:nvSpPr>
        <xdr:cNvPr id="324" name="TextBox 323"/>
        <xdr:cNvSpPr txBox="1"/>
      </xdr:nvSpPr>
      <xdr:spPr>
        <a:xfrm>
          <a:off x="31991785" y="13973143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15</a:t>
          </a:r>
        </a:p>
      </xdr:txBody>
    </xdr:sp>
    <xdr:clientData/>
  </xdr:oneCellAnchor>
  <xdr:twoCellAnchor>
    <xdr:from>
      <xdr:col>122</xdr:col>
      <xdr:colOff>166734</xdr:colOff>
      <xdr:row>62</xdr:row>
      <xdr:rowOff>131388</xdr:rowOff>
    </xdr:from>
    <xdr:to>
      <xdr:col>123</xdr:col>
      <xdr:colOff>72402</xdr:colOff>
      <xdr:row>63</xdr:row>
      <xdr:rowOff>87427</xdr:rowOff>
    </xdr:to>
    <xdr:sp macro="" textlink="">
      <xdr:nvSpPr>
        <xdr:cNvPr id="325" name="Oval 324"/>
        <xdr:cNvSpPr/>
      </xdr:nvSpPr>
      <xdr:spPr>
        <a:xfrm>
          <a:off x="33633502" y="14276013"/>
          <a:ext cx="153998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121</xdr:col>
      <xdr:colOff>41317</xdr:colOff>
      <xdr:row>61</xdr:row>
      <xdr:rowOff>33611</xdr:rowOff>
    </xdr:from>
    <xdr:ext cx="679994" cy="264560"/>
    <xdr:sp macro="" textlink="">
      <xdr:nvSpPr>
        <xdr:cNvPr id="326" name="TextBox 325"/>
        <xdr:cNvSpPr txBox="1"/>
      </xdr:nvSpPr>
      <xdr:spPr>
        <a:xfrm>
          <a:off x="33151146" y="13986574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5</a:t>
          </a:r>
        </a:p>
      </xdr:txBody>
    </xdr:sp>
    <xdr:clientData/>
  </xdr:oneCellAnchor>
  <xdr:twoCellAnchor>
    <xdr:from>
      <xdr:col>132</xdr:col>
      <xdr:colOff>169962</xdr:colOff>
      <xdr:row>62</xdr:row>
      <xdr:rowOff>131796</xdr:rowOff>
    </xdr:from>
    <xdr:to>
      <xdr:col>133</xdr:col>
      <xdr:colOff>78691</xdr:colOff>
      <xdr:row>63</xdr:row>
      <xdr:rowOff>91020</xdr:rowOff>
    </xdr:to>
    <xdr:sp macro="" textlink="">
      <xdr:nvSpPr>
        <xdr:cNvPr id="327" name="Oval 326"/>
        <xdr:cNvSpPr/>
      </xdr:nvSpPr>
      <xdr:spPr>
        <a:xfrm>
          <a:off x="36120033" y="14276421"/>
          <a:ext cx="157060" cy="149724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127</xdr:col>
      <xdr:colOff>173612</xdr:colOff>
      <xdr:row>62</xdr:row>
      <xdr:rowOff>134669</xdr:rowOff>
    </xdr:from>
    <xdr:to>
      <xdr:col>128</xdr:col>
      <xdr:colOff>81396</xdr:colOff>
      <xdr:row>63</xdr:row>
      <xdr:rowOff>93893</xdr:rowOff>
    </xdr:to>
    <xdr:sp macro="" textlink="">
      <xdr:nvSpPr>
        <xdr:cNvPr id="328" name="Oval 327"/>
        <xdr:cNvSpPr/>
      </xdr:nvSpPr>
      <xdr:spPr>
        <a:xfrm>
          <a:off x="34882032" y="14279294"/>
          <a:ext cx="156114" cy="149724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126</xdr:col>
      <xdr:colOff>183995</xdr:colOff>
      <xdr:row>61</xdr:row>
      <xdr:rowOff>16328</xdr:rowOff>
    </xdr:from>
    <xdr:ext cx="747064" cy="264560"/>
    <xdr:sp macro="" textlink="">
      <xdr:nvSpPr>
        <xdr:cNvPr id="329" name="TextBox 328"/>
        <xdr:cNvSpPr txBox="1"/>
      </xdr:nvSpPr>
      <xdr:spPr>
        <a:xfrm>
          <a:off x="34525105" y="13969291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16</a:t>
          </a:r>
        </a:p>
      </xdr:txBody>
    </xdr:sp>
    <xdr:clientData/>
  </xdr:oneCellAnchor>
  <xdr:oneCellAnchor>
    <xdr:from>
      <xdr:col>131</xdr:col>
      <xdr:colOff>143902</xdr:colOff>
      <xdr:row>61</xdr:row>
      <xdr:rowOff>27215</xdr:rowOff>
    </xdr:from>
    <xdr:ext cx="747064" cy="264560"/>
    <xdr:sp macro="" textlink="">
      <xdr:nvSpPr>
        <xdr:cNvPr id="330" name="TextBox 329"/>
        <xdr:cNvSpPr txBox="1"/>
      </xdr:nvSpPr>
      <xdr:spPr>
        <a:xfrm>
          <a:off x="35716292" y="13980178"/>
          <a:ext cx="747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CSc.Ki. 17</a:t>
          </a:r>
        </a:p>
      </xdr:txBody>
    </xdr:sp>
    <xdr:clientData/>
  </xdr:oneCellAnchor>
  <xdr:twoCellAnchor>
    <xdr:from>
      <xdr:col>137</xdr:col>
      <xdr:colOff>170188</xdr:colOff>
      <xdr:row>62</xdr:row>
      <xdr:rowOff>124815</xdr:rowOff>
    </xdr:from>
    <xdr:to>
      <xdr:col>138</xdr:col>
      <xdr:colOff>79970</xdr:colOff>
      <xdr:row>63</xdr:row>
      <xdr:rowOff>84039</xdr:rowOff>
    </xdr:to>
    <xdr:sp macro="" textlink="">
      <xdr:nvSpPr>
        <xdr:cNvPr id="331" name="Oval 330"/>
        <xdr:cNvSpPr/>
      </xdr:nvSpPr>
      <xdr:spPr>
        <a:xfrm>
          <a:off x="37361911" y="14269440"/>
          <a:ext cx="158113" cy="149724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136</xdr:col>
      <xdr:colOff>71983</xdr:colOff>
      <xdr:row>61</xdr:row>
      <xdr:rowOff>40646</xdr:rowOff>
    </xdr:from>
    <xdr:ext cx="679994" cy="264560"/>
    <xdr:sp macro="" textlink="">
      <xdr:nvSpPr>
        <xdr:cNvPr id="332" name="TextBox 331"/>
        <xdr:cNvSpPr txBox="1"/>
      </xdr:nvSpPr>
      <xdr:spPr>
        <a:xfrm>
          <a:off x="36875654" y="13993609"/>
          <a:ext cx="6799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BSc.Ki. 6</a:t>
          </a:r>
        </a:p>
      </xdr:txBody>
    </xdr:sp>
    <xdr:clientData/>
  </xdr:oneCellAnchor>
  <xdr:twoCellAnchor>
    <xdr:from>
      <xdr:col>57</xdr:col>
      <xdr:colOff>173568</xdr:colOff>
      <xdr:row>76</xdr:row>
      <xdr:rowOff>109742</xdr:rowOff>
    </xdr:from>
    <xdr:to>
      <xdr:col>58</xdr:col>
      <xdr:colOff>80904</xdr:colOff>
      <xdr:row>77</xdr:row>
      <xdr:rowOff>65781</xdr:rowOff>
    </xdr:to>
    <xdr:sp macro="" textlink="">
      <xdr:nvSpPr>
        <xdr:cNvPr id="333" name="Oval 332"/>
        <xdr:cNvSpPr/>
      </xdr:nvSpPr>
      <xdr:spPr>
        <a:xfrm>
          <a:off x="16634378" y="16940819"/>
          <a:ext cx="15418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52</xdr:col>
      <xdr:colOff>168187</xdr:colOff>
      <xdr:row>76</xdr:row>
      <xdr:rowOff>116017</xdr:rowOff>
    </xdr:from>
    <xdr:to>
      <xdr:col>53</xdr:col>
      <xdr:colOff>77764</xdr:colOff>
      <xdr:row>77</xdr:row>
      <xdr:rowOff>72056</xdr:rowOff>
    </xdr:to>
    <xdr:sp macro="" textlink="">
      <xdr:nvSpPr>
        <xdr:cNvPr id="334" name="Oval 333"/>
        <xdr:cNvSpPr/>
      </xdr:nvSpPr>
      <xdr:spPr>
        <a:xfrm>
          <a:off x="15209638" y="16947094"/>
          <a:ext cx="156422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168188</xdr:colOff>
      <xdr:row>76</xdr:row>
      <xdr:rowOff>118931</xdr:rowOff>
    </xdr:from>
    <xdr:to>
      <xdr:col>48</xdr:col>
      <xdr:colOff>75523</xdr:colOff>
      <xdr:row>77</xdr:row>
      <xdr:rowOff>74970</xdr:rowOff>
    </xdr:to>
    <xdr:sp macro="" textlink="">
      <xdr:nvSpPr>
        <xdr:cNvPr id="335" name="Oval 334"/>
        <xdr:cNvSpPr/>
      </xdr:nvSpPr>
      <xdr:spPr>
        <a:xfrm>
          <a:off x="13838575" y="16950008"/>
          <a:ext cx="154180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203953</xdr:colOff>
      <xdr:row>76</xdr:row>
      <xdr:rowOff>115464</xdr:rowOff>
    </xdr:from>
    <xdr:to>
      <xdr:col>43</xdr:col>
      <xdr:colOff>80140</xdr:colOff>
      <xdr:row>77</xdr:row>
      <xdr:rowOff>71503</xdr:rowOff>
    </xdr:to>
    <xdr:sp macro="" textlink="">
      <xdr:nvSpPr>
        <xdr:cNvPr id="336" name="Oval 335"/>
        <xdr:cNvSpPr/>
      </xdr:nvSpPr>
      <xdr:spPr>
        <a:xfrm>
          <a:off x="12320826" y="16946541"/>
          <a:ext cx="15254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172764</xdr:colOff>
      <xdr:row>76</xdr:row>
      <xdr:rowOff>115728</xdr:rowOff>
    </xdr:from>
    <xdr:to>
      <xdr:col>38</xdr:col>
      <xdr:colOff>78010</xdr:colOff>
      <xdr:row>77</xdr:row>
      <xdr:rowOff>71767</xdr:rowOff>
    </xdr:to>
    <xdr:sp macro="" textlink="">
      <xdr:nvSpPr>
        <xdr:cNvPr id="337" name="Oval 336"/>
        <xdr:cNvSpPr/>
      </xdr:nvSpPr>
      <xdr:spPr>
        <a:xfrm>
          <a:off x="10945405" y="16946805"/>
          <a:ext cx="15209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190694</xdr:colOff>
      <xdr:row>76</xdr:row>
      <xdr:rowOff>117164</xdr:rowOff>
    </xdr:from>
    <xdr:to>
      <xdr:col>33</xdr:col>
      <xdr:colOff>76567</xdr:colOff>
      <xdr:row>77</xdr:row>
      <xdr:rowOff>73203</xdr:rowOff>
    </xdr:to>
    <xdr:sp macro="" textlink="">
      <xdr:nvSpPr>
        <xdr:cNvPr id="338" name="Oval 337"/>
        <xdr:cNvSpPr/>
      </xdr:nvSpPr>
      <xdr:spPr>
        <a:xfrm>
          <a:off x="9584222" y="16948241"/>
          <a:ext cx="151500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154191</xdr:colOff>
      <xdr:row>76</xdr:row>
      <xdr:rowOff>116627</xdr:rowOff>
    </xdr:from>
    <xdr:to>
      <xdr:col>28</xdr:col>
      <xdr:colOff>78810</xdr:colOff>
      <xdr:row>77</xdr:row>
      <xdr:rowOff>72666</xdr:rowOff>
    </xdr:to>
    <xdr:sp macro="" textlink="">
      <xdr:nvSpPr>
        <xdr:cNvPr id="339" name="Oval 338"/>
        <xdr:cNvSpPr/>
      </xdr:nvSpPr>
      <xdr:spPr>
        <a:xfrm>
          <a:off x="8195437" y="16947704"/>
          <a:ext cx="152683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26</xdr:col>
      <xdr:colOff>160019</xdr:colOff>
      <xdr:row>77</xdr:row>
      <xdr:rowOff>133046</xdr:rowOff>
    </xdr:from>
    <xdr:ext cx="699743" cy="264560"/>
    <xdr:sp macro="" textlink="">
      <xdr:nvSpPr>
        <xdr:cNvPr id="340" name="TextBox 339"/>
        <xdr:cNvSpPr txBox="1"/>
      </xdr:nvSpPr>
      <xdr:spPr>
        <a:xfrm>
          <a:off x="7994332" y="14819405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2</a:t>
          </a:r>
          <a:endParaRPr lang="id-ID">
            <a:effectLst/>
          </a:endParaRPr>
        </a:p>
      </xdr:txBody>
    </xdr:sp>
    <xdr:clientData/>
  </xdr:oneCellAnchor>
  <xdr:twoCellAnchor>
    <xdr:from>
      <xdr:col>67</xdr:col>
      <xdr:colOff>254808</xdr:colOff>
      <xdr:row>76</xdr:row>
      <xdr:rowOff>106283</xdr:rowOff>
    </xdr:from>
    <xdr:to>
      <xdr:col>68</xdr:col>
      <xdr:colOff>87409</xdr:colOff>
      <xdr:row>77</xdr:row>
      <xdr:rowOff>62322</xdr:rowOff>
    </xdr:to>
    <xdr:sp macro="" textlink="">
      <xdr:nvSpPr>
        <xdr:cNvPr id="341" name="Oval 340"/>
        <xdr:cNvSpPr/>
      </xdr:nvSpPr>
      <xdr:spPr>
        <a:xfrm>
          <a:off x="19514090" y="16937360"/>
          <a:ext cx="15725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198341</xdr:colOff>
      <xdr:row>76</xdr:row>
      <xdr:rowOff>112558</xdr:rowOff>
    </xdr:from>
    <xdr:to>
      <xdr:col>63</xdr:col>
      <xdr:colOff>78903</xdr:colOff>
      <xdr:row>77</xdr:row>
      <xdr:rowOff>68597</xdr:rowOff>
    </xdr:to>
    <xdr:sp macro="" textlink="">
      <xdr:nvSpPr>
        <xdr:cNvPr id="343" name="Oval 342"/>
        <xdr:cNvSpPr/>
      </xdr:nvSpPr>
      <xdr:spPr>
        <a:xfrm>
          <a:off x="18086559" y="16943635"/>
          <a:ext cx="15692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77</xdr:col>
      <xdr:colOff>176431</xdr:colOff>
      <xdr:row>76</xdr:row>
      <xdr:rowOff>102473</xdr:rowOff>
    </xdr:from>
    <xdr:to>
      <xdr:col>78</xdr:col>
      <xdr:colOff>83767</xdr:colOff>
      <xdr:row>77</xdr:row>
      <xdr:rowOff>58512</xdr:rowOff>
    </xdr:to>
    <xdr:sp macro="" textlink="">
      <xdr:nvSpPr>
        <xdr:cNvPr id="345" name="Oval 344"/>
        <xdr:cNvSpPr/>
      </xdr:nvSpPr>
      <xdr:spPr>
        <a:xfrm>
          <a:off x="22151008" y="16933550"/>
          <a:ext cx="154182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72</xdr:col>
      <xdr:colOff>177037</xdr:colOff>
      <xdr:row>76</xdr:row>
      <xdr:rowOff>108748</xdr:rowOff>
    </xdr:from>
    <xdr:to>
      <xdr:col>73</xdr:col>
      <xdr:colOff>86614</xdr:colOff>
      <xdr:row>77</xdr:row>
      <xdr:rowOff>64787</xdr:rowOff>
    </xdr:to>
    <xdr:sp macro="" textlink="">
      <xdr:nvSpPr>
        <xdr:cNvPr id="346" name="Oval 345"/>
        <xdr:cNvSpPr/>
      </xdr:nvSpPr>
      <xdr:spPr>
        <a:xfrm>
          <a:off x="20788600" y="16939825"/>
          <a:ext cx="156422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163419</xdr:colOff>
      <xdr:row>76</xdr:row>
      <xdr:rowOff>109278</xdr:rowOff>
    </xdr:from>
    <xdr:to>
      <xdr:col>88</xdr:col>
      <xdr:colOff>70074</xdr:colOff>
      <xdr:row>77</xdr:row>
      <xdr:rowOff>65317</xdr:rowOff>
    </xdr:to>
    <xdr:sp macro="" textlink="">
      <xdr:nvSpPr>
        <xdr:cNvPr id="347" name="Oval 346"/>
        <xdr:cNvSpPr/>
      </xdr:nvSpPr>
      <xdr:spPr>
        <a:xfrm>
          <a:off x="24987540" y="16938968"/>
          <a:ext cx="15627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82</xdr:col>
      <xdr:colOff>270011</xdr:colOff>
      <xdr:row>76</xdr:row>
      <xdr:rowOff>108749</xdr:rowOff>
    </xdr:from>
    <xdr:to>
      <xdr:col>83</xdr:col>
      <xdr:colOff>84338</xdr:colOff>
      <xdr:row>77</xdr:row>
      <xdr:rowOff>64788</xdr:rowOff>
    </xdr:to>
    <xdr:sp macro="" textlink="">
      <xdr:nvSpPr>
        <xdr:cNvPr id="348" name="Oval 347"/>
        <xdr:cNvSpPr/>
      </xdr:nvSpPr>
      <xdr:spPr>
        <a:xfrm>
          <a:off x="23538889" y="16937798"/>
          <a:ext cx="15815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31</xdr:col>
      <xdr:colOff>254293</xdr:colOff>
      <xdr:row>77</xdr:row>
      <xdr:rowOff>138772</xdr:rowOff>
    </xdr:from>
    <xdr:ext cx="699743" cy="264560"/>
    <xdr:sp macro="" textlink="">
      <xdr:nvSpPr>
        <xdr:cNvPr id="349" name="TextBox 348"/>
        <xdr:cNvSpPr txBox="1"/>
      </xdr:nvSpPr>
      <xdr:spPr>
        <a:xfrm>
          <a:off x="9386387" y="14825131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3</a:t>
          </a:r>
          <a:endParaRPr lang="id-ID">
            <a:effectLst/>
          </a:endParaRPr>
        </a:p>
      </xdr:txBody>
    </xdr:sp>
    <xdr:clientData/>
  </xdr:oneCellAnchor>
  <xdr:oneCellAnchor>
    <xdr:from>
      <xdr:col>36</xdr:col>
      <xdr:colOff>195320</xdr:colOff>
      <xdr:row>77</xdr:row>
      <xdr:rowOff>130877</xdr:rowOff>
    </xdr:from>
    <xdr:ext cx="699743" cy="264560"/>
    <xdr:sp macro="" textlink="">
      <xdr:nvSpPr>
        <xdr:cNvPr id="350" name="TextBox 349"/>
        <xdr:cNvSpPr txBox="1"/>
      </xdr:nvSpPr>
      <xdr:spPr>
        <a:xfrm>
          <a:off x="10750211" y="14817236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4</a:t>
          </a:r>
          <a:endParaRPr lang="id-ID">
            <a:effectLst/>
          </a:endParaRPr>
        </a:p>
      </xdr:txBody>
    </xdr:sp>
    <xdr:clientData/>
  </xdr:oneCellAnchor>
  <xdr:oneCellAnchor>
    <xdr:from>
      <xdr:col>41</xdr:col>
      <xdr:colOff>206199</xdr:colOff>
      <xdr:row>77</xdr:row>
      <xdr:rowOff>151816</xdr:rowOff>
    </xdr:from>
    <xdr:ext cx="699743" cy="264560"/>
    <xdr:sp macro="" textlink="">
      <xdr:nvSpPr>
        <xdr:cNvPr id="351" name="TextBox 350"/>
        <xdr:cNvSpPr txBox="1"/>
      </xdr:nvSpPr>
      <xdr:spPr>
        <a:xfrm>
          <a:off x="12118402" y="14838175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5</a:t>
          </a:r>
          <a:endParaRPr lang="id-ID">
            <a:effectLst/>
          </a:endParaRPr>
        </a:p>
      </xdr:txBody>
    </xdr:sp>
    <xdr:clientData/>
  </xdr:oneCellAnchor>
  <xdr:oneCellAnchor>
    <xdr:from>
      <xdr:col>46</xdr:col>
      <xdr:colOff>276816</xdr:colOff>
      <xdr:row>77</xdr:row>
      <xdr:rowOff>122667</xdr:rowOff>
    </xdr:from>
    <xdr:ext cx="699743" cy="264560"/>
    <xdr:sp macro="" textlink="">
      <xdr:nvSpPr>
        <xdr:cNvPr id="352" name="TextBox 351"/>
        <xdr:cNvSpPr txBox="1"/>
      </xdr:nvSpPr>
      <xdr:spPr>
        <a:xfrm>
          <a:off x="13617769" y="14809026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6</a:t>
          </a:r>
          <a:endParaRPr lang="id-ID">
            <a:effectLst/>
          </a:endParaRPr>
        </a:p>
      </xdr:txBody>
    </xdr:sp>
    <xdr:clientData/>
  </xdr:oneCellAnchor>
  <xdr:oneCellAnchor>
    <xdr:from>
      <xdr:col>51</xdr:col>
      <xdr:colOff>272310</xdr:colOff>
      <xdr:row>77</xdr:row>
      <xdr:rowOff>122666</xdr:rowOff>
    </xdr:from>
    <xdr:ext cx="699743" cy="264560"/>
    <xdr:sp macro="" textlink="">
      <xdr:nvSpPr>
        <xdr:cNvPr id="353" name="TextBox 352"/>
        <xdr:cNvSpPr txBox="1"/>
      </xdr:nvSpPr>
      <xdr:spPr>
        <a:xfrm>
          <a:off x="15006294" y="14809025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7</a:t>
          </a:r>
          <a:endParaRPr lang="id-ID">
            <a:effectLst/>
          </a:endParaRPr>
        </a:p>
      </xdr:txBody>
    </xdr:sp>
    <xdr:clientData/>
  </xdr:oneCellAnchor>
  <xdr:oneCellAnchor>
    <xdr:from>
      <xdr:col>56</xdr:col>
      <xdr:colOff>238430</xdr:colOff>
      <xdr:row>77</xdr:row>
      <xdr:rowOff>110760</xdr:rowOff>
    </xdr:from>
    <xdr:ext cx="699743" cy="264560"/>
    <xdr:sp macro="" textlink="">
      <xdr:nvSpPr>
        <xdr:cNvPr id="354" name="TextBox 353"/>
        <xdr:cNvSpPr txBox="1"/>
      </xdr:nvSpPr>
      <xdr:spPr>
        <a:xfrm>
          <a:off x="16430930" y="14797119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8</a:t>
          </a:r>
          <a:endParaRPr lang="id-ID">
            <a:effectLst/>
          </a:endParaRPr>
        </a:p>
      </xdr:txBody>
    </xdr:sp>
    <xdr:clientData/>
  </xdr:oneCellAnchor>
  <xdr:oneCellAnchor>
    <xdr:from>
      <xdr:col>61</xdr:col>
      <xdr:colOff>276201</xdr:colOff>
      <xdr:row>77</xdr:row>
      <xdr:rowOff>121435</xdr:rowOff>
    </xdr:from>
    <xdr:ext cx="699743" cy="264560"/>
    <xdr:sp macro="" textlink="">
      <xdr:nvSpPr>
        <xdr:cNvPr id="355" name="TextBox 354"/>
        <xdr:cNvSpPr txBox="1"/>
      </xdr:nvSpPr>
      <xdr:spPr>
        <a:xfrm>
          <a:off x="17921264" y="14807794"/>
          <a:ext cx="6997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CSc.Ka. 9</a:t>
          </a:r>
          <a:endParaRPr lang="id-ID" b="0" i="0" u="none">
            <a:effectLst/>
          </a:endParaRPr>
        </a:p>
      </xdr:txBody>
    </xdr:sp>
    <xdr:clientData/>
  </xdr:oneCellAnchor>
  <xdr:oneCellAnchor>
    <xdr:from>
      <xdr:col>66</xdr:col>
      <xdr:colOff>294918</xdr:colOff>
      <xdr:row>77</xdr:row>
      <xdr:rowOff>115482</xdr:rowOff>
    </xdr:from>
    <xdr:ext cx="715004" cy="264560"/>
    <xdr:sp macro="" textlink="">
      <xdr:nvSpPr>
        <xdr:cNvPr id="356" name="TextBox 355"/>
        <xdr:cNvSpPr txBox="1"/>
      </xdr:nvSpPr>
      <xdr:spPr>
        <a:xfrm>
          <a:off x="19321106" y="14801841"/>
          <a:ext cx="7150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BSc.Ka. 1</a:t>
          </a:r>
        </a:p>
      </xdr:txBody>
    </xdr:sp>
    <xdr:clientData/>
  </xdr:oneCellAnchor>
  <xdr:oneCellAnchor>
    <xdr:from>
      <xdr:col>72</xdr:col>
      <xdr:colOff>5846</xdr:colOff>
      <xdr:row>77</xdr:row>
      <xdr:rowOff>115482</xdr:rowOff>
    </xdr:from>
    <xdr:ext cx="746871" cy="264560"/>
    <xdr:sp macro="" textlink="">
      <xdr:nvSpPr>
        <xdr:cNvPr id="357" name="TextBox 356"/>
        <xdr:cNvSpPr txBox="1"/>
      </xdr:nvSpPr>
      <xdr:spPr>
        <a:xfrm>
          <a:off x="20687002" y="14801841"/>
          <a:ext cx="746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BSc.Ka. 2 </a:t>
          </a:r>
          <a:endParaRPr lang="id-ID" b="0" i="0" u="none">
            <a:effectLst/>
          </a:endParaRPr>
        </a:p>
      </xdr:txBody>
    </xdr:sp>
    <xdr:clientData/>
  </xdr:oneCellAnchor>
  <xdr:oneCellAnchor>
    <xdr:from>
      <xdr:col>76</xdr:col>
      <xdr:colOff>139687</xdr:colOff>
      <xdr:row>77</xdr:row>
      <xdr:rowOff>115482</xdr:rowOff>
    </xdr:from>
    <xdr:ext cx="782074" cy="264560"/>
    <xdr:sp macro="" textlink="">
      <xdr:nvSpPr>
        <xdr:cNvPr id="358" name="TextBox 357"/>
        <xdr:cNvSpPr txBox="1"/>
      </xdr:nvSpPr>
      <xdr:spPr>
        <a:xfrm>
          <a:off x="21928125" y="14801841"/>
          <a:ext cx="7820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CSc.Ka. 10</a:t>
          </a:r>
        </a:p>
      </xdr:txBody>
    </xdr:sp>
    <xdr:clientData/>
  </xdr:oneCellAnchor>
  <xdr:oneCellAnchor>
    <xdr:from>
      <xdr:col>82</xdr:col>
      <xdr:colOff>341479</xdr:colOff>
      <xdr:row>77</xdr:row>
      <xdr:rowOff>105013</xdr:rowOff>
    </xdr:from>
    <xdr:ext cx="715004" cy="264560"/>
    <xdr:sp macro="" textlink="">
      <xdr:nvSpPr>
        <xdr:cNvPr id="359" name="TextBox 358"/>
        <xdr:cNvSpPr txBox="1"/>
      </xdr:nvSpPr>
      <xdr:spPr>
        <a:xfrm>
          <a:off x="23713858" y="14793220"/>
          <a:ext cx="7150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BSc.Ka. 3</a:t>
          </a:r>
        </a:p>
      </xdr:txBody>
    </xdr:sp>
    <xdr:clientData/>
  </xdr:oneCellAnchor>
  <xdr:oneCellAnchor>
    <xdr:from>
      <xdr:col>87</xdr:col>
      <xdr:colOff>113495</xdr:colOff>
      <xdr:row>79</xdr:row>
      <xdr:rowOff>149386</xdr:rowOff>
    </xdr:from>
    <xdr:ext cx="554319" cy="264560"/>
    <xdr:sp macro="" textlink="">
      <xdr:nvSpPr>
        <xdr:cNvPr id="360" name="TextBox 359"/>
        <xdr:cNvSpPr txBox="1"/>
      </xdr:nvSpPr>
      <xdr:spPr>
        <a:xfrm>
          <a:off x="24967792" y="15216745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1</a:t>
          </a:r>
        </a:p>
      </xdr:txBody>
    </xdr:sp>
    <xdr:clientData/>
  </xdr:oneCellAnchor>
  <xdr:twoCellAnchor>
    <xdr:from>
      <xdr:col>92</xdr:col>
      <xdr:colOff>165502</xdr:colOff>
      <xdr:row>76</xdr:row>
      <xdr:rowOff>115905</xdr:rowOff>
    </xdr:from>
    <xdr:to>
      <xdr:col>93</xdr:col>
      <xdr:colOff>73244</xdr:colOff>
      <xdr:row>77</xdr:row>
      <xdr:rowOff>71944</xdr:rowOff>
    </xdr:to>
    <xdr:sp macro="" textlink="">
      <xdr:nvSpPr>
        <xdr:cNvPr id="361" name="Oval 360"/>
        <xdr:cNvSpPr/>
      </xdr:nvSpPr>
      <xdr:spPr>
        <a:xfrm>
          <a:off x="26127164" y="16946982"/>
          <a:ext cx="15458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91</xdr:col>
      <xdr:colOff>137237</xdr:colOff>
      <xdr:row>74</xdr:row>
      <xdr:rowOff>175090</xdr:rowOff>
    </xdr:from>
    <xdr:ext cx="637739" cy="264560"/>
    <xdr:sp macro="" textlink="">
      <xdr:nvSpPr>
        <xdr:cNvPr id="362" name="TextBox 361"/>
        <xdr:cNvSpPr txBox="1"/>
      </xdr:nvSpPr>
      <xdr:spPr>
        <a:xfrm>
          <a:off x="25884816" y="14292143"/>
          <a:ext cx="6377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Cr.GL. 1</a:t>
          </a:r>
        </a:p>
      </xdr:txBody>
    </xdr:sp>
    <xdr:clientData/>
  </xdr:oneCellAnchor>
  <xdr:twoCellAnchor>
    <xdr:from>
      <xdr:col>102</xdr:col>
      <xdr:colOff>179425</xdr:colOff>
      <xdr:row>76</xdr:row>
      <xdr:rowOff>107120</xdr:rowOff>
    </xdr:from>
    <xdr:to>
      <xdr:col>103</xdr:col>
      <xdr:colOff>86081</xdr:colOff>
      <xdr:row>77</xdr:row>
      <xdr:rowOff>63159</xdr:rowOff>
    </xdr:to>
    <xdr:sp macro="" textlink="">
      <xdr:nvSpPr>
        <xdr:cNvPr id="363" name="Oval 362"/>
        <xdr:cNvSpPr/>
      </xdr:nvSpPr>
      <xdr:spPr>
        <a:xfrm>
          <a:off x="28628319" y="16938197"/>
          <a:ext cx="15350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97</xdr:col>
      <xdr:colOff>166935</xdr:colOff>
      <xdr:row>76</xdr:row>
      <xdr:rowOff>113395</xdr:rowOff>
    </xdr:from>
    <xdr:to>
      <xdr:col>98</xdr:col>
      <xdr:colOff>78835</xdr:colOff>
      <xdr:row>77</xdr:row>
      <xdr:rowOff>69434</xdr:rowOff>
    </xdr:to>
    <xdr:sp macro="" textlink="">
      <xdr:nvSpPr>
        <xdr:cNvPr id="365" name="Oval 364"/>
        <xdr:cNvSpPr/>
      </xdr:nvSpPr>
      <xdr:spPr>
        <a:xfrm>
          <a:off x="27362822" y="16944472"/>
          <a:ext cx="15874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96</xdr:col>
      <xdr:colOff>164758</xdr:colOff>
      <xdr:row>74</xdr:row>
      <xdr:rowOff>175348</xdr:rowOff>
    </xdr:from>
    <xdr:ext cx="554319" cy="264560"/>
    <xdr:sp macro="" textlink="">
      <xdr:nvSpPr>
        <xdr:cNvPr id="366" name="TextBox 365"/>
        <xdr:cNvSpPr txBox="1"/>
      </xdr:nvSpPr>
      <xdr:spPr>
        <a:xfrm>
          <a:off x="27050324" y="16628532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2</a:t>
          </a:r>
        </a:p>
      </xdr:txBody>
    </xdr:sp>
    <xdr:clientData/>
  </xdr:oneCellAnchor>
  <xdr:oneCellAnchor>
    <xdr:from>
      <xdr:col>101</xdr:col>
      <xdr:colOff>106080</xdr:colOff>
      <xdr:row>74</xdr:row>
      <xdr:rowOff>186235</xdr:rowOff>
    </xdr:from>
    <xdr:ext cx="637739" cy="264560"/>
    <xdr:sp macro="" textlink="">
      <xdr:nvSpPr>
        <xdr:cNvPr id="367" name="TextBox 366"/>
        <xdr:cNvSpPr txBox="1"/>
      </xdr:nvSpPr>
      <xdr:spPr>
        <a:xfrm>
          <a:off x="28239922" y="16639419"/>
          <a:ext cx="6377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Cr.GL. 2</a:t>
          </a:r>
        </a:p>
      </xdr:txBody>
    </xdr:sp>
    <xdr:clientData/>
  </xdr:oneCellAnchor>
  <xdr:twoCellAnchor>
    <xdr:from>
      <xdr:col>107</xdr:col>
      <xdr:colOff>176254</xdr:colOff>
      <xdr:row>76</xdr:row>
      <xdr:rowOff>110345</xdr:rowOff>
    </xdr:from>
    <xdr:to>
      <xdr:col>108</xdr:col>
      <xdr:colOff>81922</xdr:colOff>
      <xdr:row>77</xdr:row>
      <xdr:rowOff>66384</xdr:rowOff>
    </xdr:to>
    <xdr:sp macro="" textlink="">
      <xdr:nvSpPr>
        <xdr:cNvPr id="368" name="Oval 367"/>
        <xdr:cNvSpPr/>
      </xdr:nvSpPr>
      <xdr:spPr>
        <a:xfrm>
          <a:off x="29859374" y="16941422"/>
          <a:ext cx="152513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106</xdr:col>
      <xdr:colOff>169515</xdr:colOff>
      <xdr:row>74</xdr:row>
      <xdr:rowOff>189640</xdr:rowOff>
    </xdr:from>
    <xdr:ext cx="554319" cy="264560"/>
    <xdr:sp macro="" textlink="">
      <xdr:nvSpPr>
        <xdr:cNvPr id="369" name="TextBox 368"/>
        <xdr:cNvSpPr txBox="1"/>
      </xdr:nvSpPr>
      <xdr:spPr>
        <a:xfrm>
          <a:off x="29742133" y="14306693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3</a:t>
          </a:r>
        </a:p>
      </xdr:txBody>
    </xdr:sp>
    <xdr:clientData/>
  </xdr:oneCellAnchor>
  <xdr:twoCellAnchor>
    <xdr:from>
      <xdr:col>117</xdr:col>
      <xdr:colOff>174533</xdr:colOff>
      <xdr:row>76</xdr:row>
      <xdr:rowOff>111767</xdr:rowOff>
    </xdr:from>
    <xdr:to>
      <xdr:col>118</xdr:col>
      <xdr:colOff>83264</xdr:colOff>
      <xdr:row>77</xdr:row>
      <xdr:rowOff>67806</xdr:rowOff>
    </xdr:to>
    <xdr:sp macro="" textlink="">
      <xdr:nvSpPr>
        <xdr:cNvPr id="370" name="Oval 369"/>
        <xdr:cNvSpPr/>
      </xdr:nvSpPr>
      <xdr:spPr>
        <a:xfrm>
          <a:off x="32326103" y="16942844"/>
          <a:ext cx="15557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112</xdr:col>
      <xdr:colOff>163865</xdr:colOff>
      <xdr:row>76</xdr:row>
      <xdr:rowOff>118042</xdr:rowOff>
    </xdr:from>
    <xdr:to>
      <xdr:col>113</xdr:col>
      <xdr:colOff>75765</xdr:colOff>
      <xdr:row>77</xdr:row>
      <xdr:rowOff>74081</xdr:rowOff>
    </xdr:to>
    <xdr:sp macro="" textlink="">
      <xdr:nvSpPr>
        <xdr:cNvPr id="371" name="Oval 370"/>
        <xdr:cNvSpPr/>
      </xdr:nvSpPr>
      <xdr:spPr>
        <a:xfrm>
          <a:off x="31081210" y="16949119"/>
          <a:ext cx="15874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111</xdr:col>
      <xdr:colOff>178697</xdr:colOff>
      <xdr:row>74</xdr:row>
      <xdr:rowOff>179995</xdr:rowOff>
    </xdr:from>
    <xdr:ext cx="623953" cy="264560"/>
    <xdr:sp macro="" textlink="">
      <xdr:nvSpPr>
        <xdr:cNvPr id="372" name="TextBox 371"/>
        <xdr:cNvSpPr txBox="1"/>
      </xdr:nvSpPr>
      <xdr:spPr>
        <a:xfrm>
          <a:off x="30768986" y="16633179"/>
          <a:ext cx="6239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4a</a:t>
          </a:r>
        </a:p>
      </xdr:txBody>
    </xdr:sp>
    <xdr:clientData/>
  </xdr:oneCellAnchor>
  <xdr:oneCellAnchor>
    <xdr:from>
      <xdr:col>116</xdr:col>
      <xdr:colOff>138604</xdr:colOff>
      <xdr:row>75</xdr:row>
      <xdr:rowOff>382</xdr:rowOff>
    </xdr:from>
    <xdr:ext cx="554319" cy="264560"/>
    <xdr:sp macro="" textlink="">
      <xdr:nvSpPr>
        <xdr:cNvPr id="373" name="TextBox 372"/>
        <xdr:cNvSpPr txBox="1"/>
      </xdr:nvSpPr>
      <xdr:spPr>
        <a:xfrm>
          <a:off x="31957117" y="16644066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4</a:t>
          </a:r>
        </a:p>
      </xdr:txBody>
    </xdr:sp>
    <xdr:clientData/>
  </xdr:oneCellAnchor>
  <xdr:oneCellAnchor>
    <xdr:from>
      <xdr:col>21</xdr:col>
      <xdr:colOff>5014</xdr:colOff>
      <xdr:row>69</xdr:row>
      <xdr:rowOff>165435</xdr:rowOff>
    </xdr:from>
    <xdr:ext cx="710579" cy="264560"/>
    <xdr:sp macro="" textlink="">
      <xdr:nvSpPr>
        <xdr:cNvPr id="291" name="TextBox 290"/>
        <xdr:cNvSpPr txBox="1"/>
      </xdr:nvSpPr>
      <xdr:spPr>
        <a:xfrm>
          <a:off x="6416324" y="13329642"/>
          <a:ext cx="7105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CSc.Ka. 1</a:t>
          </a:r>
        </a:p>
      </xdr:txBody>
    </xdr:sp>
    <xdr:clientData/>
  </xdr:oneCellAnchor>
  <xdr:twoCellAnchor>
    <xdr:from>
      <xdr:col>122</xdr:col>
      <xdr:colOff>165946</xdr:colOff>
      <xdr:row>76</xdr:row>
      <xdr:rowOff>108759</xdr:rowOff>
    </xdr:from>
    <xdr:to>
      <xdr:col>123</xdr:col>
      <xdr:colOff>74678</xdr:colOff>
      <xdr:row>77</xdr:row>
      <xdr:rowOff>64798</xdr:rowOff>
    </xdr:to>
    <xdr:sp macro="" textlink="">
      <xdr:nvSpPr>
        <xdr:cNvPr id="292" name="Oval 291"/>
        <xdr:cNvSpPr/>
      </xdr:nvSpPr>
      <xdr:spPr>
        <a:xfrm>
          <a:off x="33551742" y="16939836"/>
          <a:ext cx="155577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121</xdr:col>
      <xdr:colOff>311056</xdr:colOff>
      <xdr:row>74</xdr:row>
      <xdr:rowOff>167822</xdr:rowOff>
    </xdr:from>
    <xdr:ext cx="554319" cy="264560"/>
    <xdr:sp macro="" textlink="">
      <xdr:nvSpPr>
        <xdr:cNvPr id="295" name="TextBox 294"/>
        <xdr:cNvSpPr txBox="1"/>
      </xdr:nvSpPr>
      <xdr:spPr>
        <a:xfrm>
          <a:off x="33688661" y="14284875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5</a:t>
          </a:r>
        </a:p>
      </xdr:txBody>
    </xdr:sp>
    <xdr:clientData/>
  </xdr:oneCellAnchor>
  <xdr:twoCellAnchor>
    <xdr:from>
      <xdr:col>127</xdr:col>
      <xdr:colOff>171294</xdr:colOff>
      <xdr:row>76</xdr:row>
      <xdr:rowOff>110764</xdr:rowOff>
    </xdr:from>
    <xdr:to>
      <xdr:col>128</xdr:col>
      <xdr:colOff>80026</xdr:colOff>
      <xdr:row>77</xdr:row>
      <xdr:rowOff>66803</xdr:rowOff>
    </xdr:to>
    <xdr:sp macro="" textlink="">
      <xdr:nvSpPr>
        <xdr:cNvPr id="296" name="Oval 295"/>
        <xdr:cNvSpPr/>
      </xdr:nvSpPr>
      <xdr:spPr>
        <a:xfrm>
          <a:off x="34773021" y="16939707"/>
          <a:ext cx="15551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126</xdr:col>
      <xdr:colOff>177706</xdr:colOff>
      <xdr:row>74</xdr:row>
      <xdr:rowOff>174840</xdr:rowOff>
    </xdr:from>
    <xdr:ext cx="554319" cy="264560"/>
    <xdr:sp macro="" textlink="">
      <xdr:nvSpPr>
        <xdr:cNvPr id="299" name="TextBox 298"/>
        <xdr:cNvSpPr txBox="1"/>
      </xdr:nvSpPr>
      <xdr:spPr>
        <a:xfrm>
          <a:off x="34918890" y="14291893"/>
          <a:ext cx="554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BGL. 6</a:t>
          </a:r>
        </a:p>
      </xdr:txBody>
    </xdr:sp>
    <xdr:clientData/>
  </xdr:oneCellAnchor>
  <xdr:twoCellAnchor>
    <xdr:from>
      <xdr:col>83</xdr:col>
      <xdr:colOff>10142</xdr:colOff>
      <xdr:row>91</xdr:row>
      <xdr:rowOff>1834</xdr:rowOff>
    </xdr:from>
    <xdr:to>
      <xdr:col>117</xdr:col>
      <xdr:colOff>194466</xdr:colOff>
      <xdr:row>91</xdr:row>
      <xdr:rowOff>3288</xdr:rowOff>
    </xdr:to>
    <xdr:cxnSp macro="">
      <xdr:nvCxnSpPr>
        <xdr:cNvPr id="300" name="Straight Connector 299"/>
        <xdr:cNvCxnSpPr/>
      </xdr:nvCxnSpPr>
      <xdr:spPr>
        <a:xfrm flipV="1">
          <a:off x="23652408" y="19740877"/>
          <a:ext cx="8728452" cy="145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271658</xdr:colOff>
      <xdr:row>82</xdr:row>
      <xdr:rowOff>112472</xdr:rowOff>
    </xdr:from>
    <xdr:to>
      <xdr:col>83</xdr:col>
      <xdr:colOff>85985</xdr:colOff>
      <xdr:row>83</xdr:row>
      <xdr:rowOff>68511</xdr:rowOff>
    </xdr:to>
    <xdr:sp macro="" textlink="">
      <xdr:nvSpPr>
        <xdr:cNvPr id="374" name="Oval 373"/>
        <xdr:cNvSpPr/>
      </xdr:nvSpPr>
      <xdr:spPr>
        <a:xfrm>
          <a:off x="23540536" y="18084521"/>
          <a:ext cx="15815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87</xdr:col>
      <xdr:colOff>171257</xdr:colOff>
      <xdr:row>90</xdr:row>
      <xdr:rowOff>118480</xdr:rowOff>
    </xdr:from>
    <xdr:to>
      <xdr:col>88</xdr:col>
      <xdr:colOff>77912</xdr:colOff>
      <xdr:row>91</xdr:row>
      <xdr:rowOff>74519</xdr:rowOff>
    </xdr:to>
    <xdr:sp macro="" textlink="">
      <xdr:nvSpPr>
        <xdr:cNvPr id="375" name="Oval 374"/>
        <xdr:cNvSpPr/>
      </xdr:nvSpPr>
      <xdr:spPr>
        <a:xfrm>
          <a:off x="24920044" y="19667023"/>
          <a:ext cx="153900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87</xdr:col>
      <xdr:colOff>128364</xdr:colOff>
      <xdr:row>91</xdr:row>
      <xdr:rowOff>38565</xdr:rowOff>
    </xdr:from>
    <xdr:ext cx="264560" cy="553228"/>
    <xdr:sp macro="" textlink="">
      <xdr:nvSpPr>
        <xdr:cNvPr id="376" name="TextBox 375"/>
        <xdr:cNvSpPr txBox="1"/>
      </xdr:nvSpPr>
      <xdr:spPr>
        <a:xfrm rot="16200000">
          <a:off x="24658793" y="17588583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CKd. 2</a:t>
          </a:r>
          <a:endParaRPr lang="id-ID" b="0" u="none">
            <a:effectLst/>
          </a:endParaRPr>
        </a:p>
      </xdr:txBody>
    </xdr:sp>
    <xdr:clientData/>
  </xdr:oneCellAnchor>
  <xdr:twoCellAnchor>
    <xdr:from>
      <xdr:col>92</xdr:col>
      <xdr:colOff>166202</xdr:colOff>
      <xdr:row>90</xdr:row>
      <xdr:rowOff>121513</xdr:rowOff>
    </xdr:from>
    <xdr:to>
      <xdr:col>93</xdr:col>
      <xdr:colOff>73944</xdr:colOff>
      <xdr:row>91</xdr:row>
      <xdr:rowOff>77552</xdr:rowOff>
    </xdr:to>
    <xdr:sp macro="" textlink="">
      <xdr:nvSpPr>
        <xdr:cNvPr id="377" name="Oval 376"/>
        <xdr:cNvSpPr/>
      </xdr:nvSpPr>
      <xdr:spPr>
        <a:xfrm>
          <a:off x="26151213" y="19670056"/>
          <a:ext cx="154986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92</xdr:col>
      <xdr:colOff>122226</xdr:colOff>
      <xdr:row>91</xdr:row>
      <xdr:rowOff>41970</xdr:rowOff>
    </xdr:from>
    <xdr:ext cx="264560" cy="553228"/>
    <xdr:sp macro="" textlink="">
      <xdr:nvSpPr>
        <xdr:cNvPr id="378" name="TextBox 377"/>
        <xdr:cNvSpPr txBox="1"/>
      </xdr:nvSpPr>
      <xdr:spPr>
        <a:xfrm rot="16200000">
          <a:off x="25920984" y="17591988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CKd. 3</a:t>
          </a:r>
          <a:endParaRPr lang="id-ID" b="0" u="none">
            <a:effectLst/>
          </a:endParaRPr>
        </a:p>
      </xdr:txBody>
    </xdr:sp>
    <xdr:clientData/>
  </xdr:oneCellAnchor>
  <xdr:twoCellAnchor>
    <xdr:from>
      <xdr:col>102</xdr:col>
      <xdr:colOff>171876</xdr:colOff>
      <xdr:row>90</xdr:row>
      <xdr:rowOff>116322</xdr:rowOff>
    </xdr:from>
    <xdr:to>
      <xdr:col>103</xdr:col>
      <xdr:colOff>78532</xdr:colOff>
      <xdr:row>91</xdr:row>
      <xdr:rowOff>72361</xdr:rowOff>
    </xdr:to>
    <xdr:sp macro="" textlink="">
      <xdr:nvSpPr>
        <xdr:cNvPr id="379" name="Oval 378"/>
        <xdr:cNvSpPr/>
      </xdr:nvSpPr>
      <xdr:spPr>
        <a:xfrm>
          <a:off x="28649599" y="19664865"/>
          <a:ext cx="153901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97</xdr:col>
      <xdr:colOff>170168</xdr:colOff>
      <xdr:row>90</xdr:row>
      <xdr:rowOff>119003</xdr:rowOff>
    </xdr:from>
    <xdr:to>
      <xdr:col>98</xdr:col>
      <xdr:colOff>82068</xdr:colOff>
      <xdr:row>91</xdr:row>
      <xdr:rowOff>75042</xdr:rowOff>
    </xdr:to>
    <xdr:sp macro="" textlink="">
      <xdr:nvSpPr>
        <xdr:cNvPr id="380" name="Oval 379"/>
        <xdr:cNvSpPr/>
      </xdr:nvSpPr>
      <xdr:spPr>
        <a:xfrm>
          <a:off x="27391402" y="19667546"/>
          <a:ext cx="159145" cy="146539"/>
        </a:xfrm>
        <a:prstGeom prst="ellipse">
          <a:avLst/>
        </a:prstGeom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97</xdr:col>
      <xdr:colOff>127877</xdr:colOff>
      <xdr:row>91</xdr:row>
      <xdr:rowOff>55177</xdr:rowOff>
    </xdr:from>
    <xdr:ext cx="264560" cy="557653"/>
    <xdr:sp macro="" textlink="">
      <xdr:nvSpPr>
        <xdr:cNvPr id="381" name="TextBox 380"/>
        <xdr:cNvSpPr txBox="1"/>
      </xdr:nvSpPr>
      <xdr:spPr>
        <a:xfrm rot="16200000">
          <a:off x="27192751" y="17607408"/>
          <a:ext cx="557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BKd. 1</a:t>
          </a:r>
        </a:p>
      </xdr:txBody>
    </xdr:sp>
    <xdr:clientData/>
  </xdr:oneCellAnchor>
  <xdr:oneCellAnchor>
    <xdr:from>
      <xdr:col>102</xdr:col>
      <xdr:colOff>127140</xdr:colOff>
      <xdr:row>91</xdr:row>
      <xdr:rowOff>48225</xdr:rowOff>
    </xdr:from>
    <xdr:ext cx="264560" cy="553228"/>
    <xdr:sp macro="" textlink="">
      <xdr:nvSpPr>
        <xdr:cNvPr id="382" name="TextBox 381"/>
        <xdr:cNvSpPr txBox="1"/>
      </xdr:nvSpPr>
      <xdr:spPr>
        <a:xfrm rot="16200000">
          <a:off x="28482609" y="17598243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CKd. 4</a:t>
          </a:r>
        </a:p>
      </xdr:txBody>
    </xdr:sp>
    <xdr:clientData/>
  </xdr:oneCellAnchor>
  <xdr:twoCellAnchor>
    <xdr:from>
      <xdr:col>107</xdr:col>
      <xdr:colOff>175893</xdr:colOff>
      <xdr:row>90</xdr:row>
      <xdr:rowOff>115953</xdr:rowOff>
    </xdr:from>
    <xdr:to>
      <xdr:col>108</xdr:col>
      <xdr:colOff>81561</xdr:colOff>
      <xdr:row>91</xdr:row>
      <xdr:rowOff>71992</xdr:rowOff>
    </xdr:to>
    <xdr:sp macro="" textlink="">
      <xdr:nvSpPr>
        <xdr:cNvPr id="383" name="Oval 382"/>
        <xdr:cNvSpPr/>
      </xdr:nvSpPr>
      <xdr:spPr>
        <a:xfrm>
          <a:off x="29889840" y="19664496"/>
          <a:ext cx="152912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107</xdr:col>
      <xdr:colOff>124688</xdr:colOff>
      <xdr:row>91</xdr:row>
      <xdr:rowOff>49669</xdr:rowOff>
    </xdr:from>
    <xdr:ext cx="264560" cy="553228"/>
    <xdr:sp macro="" textlink="">
      <xdr:nvSpPr>
        <xdr:cNvPr id="384" name="TextBox 383"/>
        <xdr:cNvSpPr txBox="1"/>
      </xdr:nvSpPr>
      <xdr:spPr>
        <a:xfrm rot="16200000">
          <a:off x="29748486" y="17599687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CKd. 5</a:t>
          </a:r>
        </a:p>
      </xdr:txBody>
    </xdr:sp>
    <xdr:clientData/>
  </xdr:oneCellAnchor>
  <xdr:twoCellAnchor>
    <xdr:from>
      <xdr:col>117</xdr:col>
      <xdr:colOff>172700</xdr:colOff>
      <xdr:row>90</xdr:row>
      <xdr:rowOff>117375</xdr:rowOff>
    </xdr:from>
    <xdr:to>
      <xdr:col>118</xdr:col>
      <xdr:colOff>81431</xdr:colOff>
      <xdr:row>91</xdr:row>
      <xdr:rowOff>73414</xdr:rowOff>
    </xdr:to>
    <xdr:sp macro="" textlink="">
      <xdr:nvSpPr>
        <xdr:cNvPr id="385" name="Oval 384"/>
        <xdr:cNvSpPr/>
      </xdr:nvSpPr>
      <xdr:spPr>
        <a:xfrm>
          <a:off x="32306586" y="19660943"/>
          <a:ext cx="15551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112</xdr:col>
      <xdr:colOff>170692</xdr:colOff>
      <xdr:row>90</xdr:row>
      <xdr:rowOff>123650</xdr:rowOff>
    </xdr:from>
    <xdr:to>
      <xdr:col>113</xdr:col>
      <xdr:colOff>82592</xdr:colOff>
      <xdr:row>91</xdr:row>
      <xdr:rowOff>79689</xdr:rowOff>
    </xdr:to>
    <xdr:sp macro="" textlink="">
      <xdr:nvSpPr>
        <xdr:cNvPr id="386" name="Oval 385"/>
        <xdr:cNvSpPr/>
      </xdr:nvSpPr>
      <xdr:spPr>
        <a:xfrm>
          <a:off x="31120862" y="19672193"/>
          <a:ext cx="159145" cy="146539"/>
        </a:xfrm>
        <a:prstGeom prst="ellipse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112</xdr:col>
      <xdr:colOff>144831</xdr:colOff>
      <xdr:row>91</xdr:row>
      <xdr:rowOff>75551</xdr:rowOff>
    </xdr:from>
    <xdr:ext cx="264560" cy="553228"/>
    <xdr:sp macro="" textlink="">
      <xdr:nvSpPr>
        <xdr:cNvPr id="387" name="TextBox 386"/>
        <xdr:cNvSpPr txBox="1"/>
      </xdr:nvSpPr>
      <xdr:spPr>
        <a:xfrm rot="16200000">
          <a:off x="31036958" y="17625569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CKd. 6</a:t>
          </a:r>
        </a:p>
      </xdr:txBody>
    </xdr:sp>
    <xdr:clientData/>
  </xdr:oneCellAnchor>
  <xdr:oneCellAnchor>
    <xdr:from>
      <xdr:col>117</xdr:col>
      <xdr:colOff>144660</xdr:colOff>
      <xdr:row>91</xdr:row>
      <xdr:rowOff>46083</xdr:rowOff>
    </xdr:from>
    <xdr:ext cx="264560" cy="557653"/>
    <xdr:sp macro="" textlink="">
      <xdr:nvSpPr>
        <xdr:cNvPr id="388" name="TextBox 387"/>
        <xdr:cNvSpPr txBox="1"/>
      </xdr:nvSpPr>
      <xdr:spPr>
        <a:xfrm rot="16200000">
          <a:off x="32292876" y="17598314"/>
          <a:ext cx="557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BKd. 2</a:t>
          </a:r>
        </a:p>
      </xdr:txBody>
    </xdr:sp>
    <xdr:clientData/>
  </xdr:oneCellAnchor>
  <xdr:oneCellAnchor>
    <xdr:from>
      <xdr:col>80</xdr:col>
      <xdr:colOff>178545</xdr:colOff>
      <xdr:row>82</xdr:row>
      <xdr:rowOff>32779</xdr:rowOff>
    </xdr:from>
    <xdr:ext cx="553228" cy="264560"/>
    <xdr:sp macro="" textlink="">
      <xdr:nvSpPr>
        <xdr:cNvPr id="393" name="TextBox 392"/>
        <xdr:cNvSpPr txBox="1"/>
      </xdr:nvSpPr>
      <xdr:spPr>
        <a:xfrm>
          <a:off x="22888150" y="15673832"/>
          <a:ext cx="5532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CKd. 1</a:t>
          </a:r>
          <a:endParaRPr lang="id-ID" b="0" u="none">
            <a:effectLst/>
          </a:endParaRPr>
        </a:p>
      </xdr:txBody>
    </xdr:sp>
    <xdr:clientData/>
  </xdr:oneCellAnchor>
  <xdr:twoCellAnchor>
    <xdr:from>
      <xdr:col>28</xdr:col>
      <xdr:colOff>1320</xdr:colOff>
      <xdr:row>63</xdr:row>
      <xdr:rowOff>82938</xdr:rowOff>
    </xdr:from>
    <xdr:to>
      <xdr:col>28</xdr:col>
      <xdr:colOff>2381</xdr:colOff>
      <xdr:row>65</xdr:row>
      <xdr:rowOff>9525</xdr:rowOff>
    </xdr:to>
    <xdr:cxnSp macro="">
      <xdr:nvCxnSpPr>
        <xdr:cNvPr id="394" name="Straight Arrow Connector 393"/>
        <xdr:cNvCxnSpPr/>
      </xdr:nvCxnSpPr>
      <xdr:spPr>
        <a:xfrm>
          <a:off x="8278545" y="1441806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4763</xdr:colOff>
      <xdr:row>63</xdr:row>
      <xdr:rowOff>85725</xdr:rowOff>
    </xdr:from>
    <xdr:to>
      <xdr:col>33</xdr:col>
      <xdr:colOff>5824</xdr:colOff>
      <xdr:row>65</xdr:row>
      <xdr:rowOff>12312</xdr:rowOff>
    </xdr:to>
    <xdr:cxnSp macro="">
      <xdr:nvCxnSpPr>
        <xdr:cNvPr id="395" name="Straight Arrow Connector 394"/>
        <xdr:cNvCxnSpPr/>
      </xdr:nvCxnSpPr>
      <xdr:spPr>
        <a:xfrm>
          <a:off x="9672638" y="14420850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63</xdr:row>
      <xdr:rowOff>78582</xdr:rowOff>
    </xdr:from>
    <xdr:to>
      <xdr:col>38</xdr:col>
      <xdr:colOff>1061</xdr:colOff>
      <xdr:row>65</xdr:row>
      <xdr:rowOff>5169</xdr:rowOff>
    </xdr:to>
    <xdr:cxnSp macro="">
      <xdr:nvCxnSpPr>
        <xdr:cNvPr id="396" name="Straight Arrow Connector 395"/>
        <xdr:cNvCxnSpPr/>
      </xdr:nvCxnSpPr>
      <xdr:spPr>
        <a:xfrm>
          <a:off x="11029950" y="14413707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2382</xdr:colOff>
      <xdr:row>63</xdr:row>
      <xdr:rowOff>78581</xdr:rowOff>
    </xdr:from>
    <xdr:to>
      <xdr:col>43</xdr:col>
      <xdr:colOff>3443</xdr:colOff>
      <xdr:row>65</xdr:row>
      <xdr:rowOff>5168</xdr:rowOff>
    </xdr:to>
    <xdr:cxnSp macro="">
      <xdr:nvCxnSpPr>
        <xdr:cNvPr id="397" name="Straight Arrow Connector 396"/>
        <xdr:cNvCxnSpPr/>
      </xdr:nvCxnSpPr>
      <xdr:spPr>
        <a:xfrm>
          <a:off x="12403932" y="14413706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240506</xdr:colOff>
      <xdr:row>63</xdr:row>
      <xdr:rowOff>71437</xdr:rowOff>
    </xdr:from>
    <xdr:to>
      <xdr:col>47</xdr:col>
      <xdr:colOff>241567</xdr:colOff>
      <xdr:row>64</xdr:row>
      <xdr:rowOff>188524</xdr:rowOff>
    </xdr:to>
    <xdr:cxnSp macro="">
      <xdr:nvCxnSpPr>
        <xdr:cNvPr id="398" name="Straight Arrow Connector 397"/>
        <xdr:cNvCxnSpPr/>
      </xdr:nvCxnSpPr>
      <xdr:spPr>
        <a:xfrm>
          <a:off x="13918406" y="14406562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63</xdr:row>
      <xdr:rowOff>76198</xdr:rowOff>
    </xdr:from>
    <xdr:to>
      <xdr:col>53</xdr:col>
      <xdr:colOff>1061</xdr:colOff>
      <xdr:row>65</xdr:row>
      <xdr:rowOff>2785</xdr:rowOff>
    </xdr:to>
    <xdr:cxnSp macro="">
      <xdr:nvCxnSpPr>
        <xdr:cNvPr id="399" name="Straight Arrow Connector 398"/>
        <xdr:cNvCxnSpPr/>
      </xdr:nvCxnSpPr>
      <xdr:spPr>
        <a:xfrm>
          <a:off x="15297150" y="1441132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4763</xdr:colOff>
      <xdr:row>63</xdr:row>
      <xdr:rowOff>71438</xdr:rowOff>
    </xdr:from>
    <xdr:to>
      <xdr:col>58</xdr:col>
      <xdr:colOff>5824</xdr:colOff>
      <xdr:row>64</xdr:row>
      <xdr:rowOff>188525</xdr:rowOff>
    </xdr:to>
    <xdr:cxnSp macro="">
      <xdr:nvCxnSpPr>
        <xdr:cNvPr id="400" name="Straight Arrow Connector 399"/>
        <xdr:cNvCxnSpPr/>
      </xdr:nvCxnSpPr>
      <xdr:spPr>
        <a:xfrm>
          <a:off x="16721138" y="1440656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63</xdr:row>
      <xdr:rowOff>80962</xdr:rowOff>
    </xdr:from>
    <xdr:to>
      <xdr:col>63</xdr:col>
      <xdr:colOff>1061</xdr:colOff>
      <xdr:row>65</xdr:row>
      <xdr:rowOff>7549</xdr:rowOff>
    </xdr:to>
    <xdr:cxnSp macro="">
      <xdr:nvCxnSpPr>
        <xdr:cNvPr id="401" name="Straight Arrow Connector 400"/>
        <xdr:cNvCxnSpPr/>
      </xdr:nvCxnSpPr>
      <xdr:spPr>
        <a:xfrm>
          <a:off x="18173700" y="14416087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2381</xdr:colOff>
      <xdr:row>63</xdr:row>
      <xdr:rowOff>73818</xdr:rowOff>
    </xdr:from>
    <xdr:to>
      <xdr:col>68</xdr:col>
      <xdr:colOff>3442</xdr:colOff>
      <xdr:row>65</xdr:row>
      <xdr:rowOff>405</xdr:rowOff>
    </xdr:to>
    <xdr:cxnSp macro="">
      <xdr:nvCxnSpPr>
        <xdr:cNvPr id="402" name="Straight Arrow Connector 401"/>
        <xdr:cNvCxnSpPr/>
      </xdr:nvCxnSpPr>
      <xdr:spPr>
        <a:xfrm>
          <a:off x="19595306" y="1440894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63</xdr:row>
      <xdr:rowOff>80963</xdr:rowOff>
    </xdr:from>
    <xdr:to>
      <xdr:col>73</xdr:col>
      <xdr:colOff>1061</xdr:colOff>
      <xdr:row>65</xdr:row>
      <xdr:rowOff>7550</xdr:rowOff>
    </xdr:to>
    <xdr:cxnSp macro="">
      <xdr:nvCxnSpPr>
        <xdr:cNvPr id="403" name="Straight Arrow Connector 402"/>
        <xdr:cNvCxnSpPr/>
      </xdr:nvCxnSpPr>
      <xdr:spPr>
        <a:xfrm>
          <a:off x="20869275" y="14416088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245269</xdr:colOff>
      <xdr:row>63</xdr:row>
      <xdr:rowOff>71438</xdr:rowOff>
    </xdr:from>
    <xdr:to>
      <xdr:col>77</xdr:col>
      <xdr:colOff>246330</xdr:colOff>
      <xdr:row>64</xdr:row>
      <xdr:rowOff>188525</xdr:rowOff>
    </xdr:to>
    <xdr:cxnSp macro="">
      <xdr:nvCxnSpPr>
        <xdr:cNvPr id="404" name="Straight Arrow Connector 403"/>
        <xdr:cNvCxnSpPr/>
      </xdr:nvCxnSpPr>
      <xdr:spPr>
        <a:xfrm>
          <a:off x="22228969" y="1440656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9525</xdr:colOff>
      <xdr:row>63</xdr:row>
      <xdr:rowOff>73819</xdr:rowOff>
    </xdr:from>
    <xdr:to>
      <xdr:col>83</xdr:col>
      <xdr:colOff>10586</xdr:colOff>
      <xdr:row>65</xdr:row>
      <xdr:rowOff>406</xdr:rowOff>
    </xdr:to>
    <xdr:cxnSp macro="">
      <xdr:nvCxnSpPr>
        <xdr:cNvPr id="405" name="Straight Arrow Connector 404"/>
        <xdr:cNvCxnSpPr/>
      </xdr:nvCxnSpPr>
      <xdr:spPr>
        <a:xfrm>
          <a:off x="23641050" y="14408944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</xdr:colOff>
      <xdr:row>63</xdr:row>
      <xdr:rowOff>76200</xdr:rowOff>
    </xdr:from>
    <xdr:to>
      <xdr:col>88</xdr:col>
      <xdr:colOff>10586</xdr:colOff>
      <xdr:row>65</xdr:row>
      <xdr:rowOff>2787</xdr:rowOff>
    </xdr:to>
    <xdr:cxnSp macro="">
      <xdr:nvCxnSpPr>
        <xdr:cNvPr id="406" name="Straight Arrow Connector 405"/>
        <xdr:cNvCxnSpPr/>
      </xdr:nvCxnSpPr>
      <xdr:spPr>
        <a:xfrm>
          <a:off x="24993600" y="14411325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245269</xdr:colOff>
      <xdr:row>63</xdr:row>
      <xdr:rowOff>80963</xdr:rowOff>
    </xdr:from>
    <xdr:to>
      <xdr:col>92</xdr:col>
      <xdr:colOff>246330</xdr:colOff>
      <xdr:row>65</xdr:row>
      <xdr:rowOff>7550</xdr:rowOff>
    </xdr:to>
    <xdr:cxnSp macro="">
      <xdr:nvCxnSpPr>
        <xdr:cNvPr id="407" name="Straight Arrow Connector 406"/>
        <xdr:cNvCxnSpPr/>
      </xdr:nvCxnSpPr>
      <xdr:spPr>
        <a:xfrm>
          <a:off x="26219944" y="14416088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245268</xdr:colOff>
      <xdr:row>63</xdr:row>
      <xdr:rowOff>80962</xdr:rowOff>
    </xdr:from>
    <xdr:to>
      <xdr:col>97</xdr:col>
      <xdr:colOff>246329</xdr:colOff>
      <xdr:row>65</xdr:row>
      <xdr:rowOff>7549</xdr:rowOff>
    </xdr:to>
    <xdr:cxnSp macro="">
      <xdr:nvCxnSpPr>
        <xdr:cNvPr id="408" name="Straight Arrow Connector 407"/>
        <xdr:cNvCxnSpPr/>
      </xdr:nvCxnSpPr>
      <xdr:spPr>
        <a:xfrm>
          <a:off x="27458193" y="14416087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63</xdr:row>
      <xdr:rowOff>69056</xdr:rowOff>
    </xdr:from>
    <xdr:to>
      <xdr:col>103</xdr:col>
      <xdr:colOff>10586</xdr:colOff>
      <xdr:row>64</xdr:row>
      <xdr:rowOff>186143</xdr:rowOff>
    </xdr:to>
    <xdr:cxnSp macro="">
      <xdr:nvCxnSpPr>
        <xdr:cNvPr id="409" name="Straight Arrow Connector 408"/>
        <xdr:cNvCxnSpPr/>
      </xdr:nvCxnSpPr>
      <xdr:spPr>
        <a:xfrm>
          <a:off x="28727400" y="14404181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9525</xdr:colOff>
      <xdr:row>63</xdr:row>
      <xdr:rowOff>76200</xdr:rowOff>
    </xdr:from>
    <xdr:to>
      <xdr:col>108</xdr:col>
      <xdr:colOff>10586</xdr:colOff>
      <xdr:row>65</xdr:row>
      <xdr:rowOff>2787</xdr:rowOff>
    </xdr:to>
    <xdr:cxnSp macro="">
      <xdr:nvCxnSpPr>
        <xdr:cNvPr id="410" name="Straight Arrow Connector 409"/>
        <xdr:cNvCxnSpPr/>
      </xdr:nvCxnSpPr>
      <xdr:spPr>
        <a:xfrm>
          <a:off x="29965650" y="14411325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240506</xdr:colOff>
      <xdr:row>63</xdr:row>
      <xdr:rowOff>80963</xdr:rowOff>
    </xdr:from>
    <xdr:to>
      <xdr:col>112</xdr:col>
      <xdr:colOff>241567</xdr:colOff>
      <xdr:row>65</xdr:row>
      <xdr:rowOff>7550</xdr:rowOff>
    </xdr:to>
    <xdr:cxnSp macro="">
      <xdr:nvCxnSpPr>
        <xdr:cNvPr id="411" name="Straight Arrow Connector 410"/>
        <xdr:cNvCxnSpPr/>
      </xdr:nvCxnSpPr>
      <xdr:spPr>
        <a:xfrm>
          <a:off x="31187231" y="14416088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14288</xdr:colOff>
      <xdr:row>63</xdr:row>
      <xdr:rowOff>71438</xdr:rowOff>
    </xdr:from>
    <xdr:to>
      <xdr:col>118</xdr:col>
      <xdr:colOff>15349</xdr:colOff>
      <xdr:row>64</xdr:row>
      <xdr:rowOff>188525</xdr:rowOff>
    </xdr:to>
    <xdr:cxnSp macro="">
      <xdr:nvCxnSpPr>
        <xdr:cNvPr id="412" name="Straight Arrow Connector 411"/>
        <xdr:cNvCxnSpPr/>
      </xdr:nvCxnSpPr>
      <xdr:spPr>
        <a:xfrm>
          <a:off x="32446913" y="1440656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0</xdr:colOff>
      <xdr:row>63</xdr:row>
      <xdr:rowOff>78581</xdr:rowOff>
    </xdr:from>
    <xdr:to>
      <xdr:col>123</xdr:col>
      <xdr:colOff>1061</xdr:colOff>
      <xdr:row>65</xdr:row>
      <xdr:rowOff>5168</xdr:rowOff>
    </xdr:to>
    <xdr:cxnSp macro="">
      <xdr:nvCxnSpPr>
        <xdr:cNvPr id="413" name="Straight Arrow Connector 412"/>
        <xdr:cNvCxnSpPr/>
      </xdr:nvCxnSpPr>
      <xdr:spPr>
        <a:xfrm>
          <a:off x="33670875" y="14413706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2381</xdr:colOff>
      <xdr:row>63</xdr:row>
      <xdr:rowOff>76200</xdr:rowOff>
    </xdr:from>
    <xdr:to>
      <xdr:col>128</xdr:col>
      <xdr:colOff>3442</xdr:colOff>
      <xdr:row>65</xdr:row>
      <xdr:rowOff>2787</xdr:rowOff>
    </xdr:to>
    <xdr:cxnSp macro="">
      <xdr:nvCxnSpPr>
        <xdr:cNvPr id="414" name="Straight Arrow Connector 413"/>
        <xdr:cNvCxnSpPr/>
      </xdr:nvCxnSpPr>
      <xdr:spPr>
        <a:xfrm>
          <a:off x="34911506" y="14411325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4763</xdr:colOff>
      <xdr:row>63</xdr:row>
      <xdr:rowOff>80961</xdr:rowOff>
    </xdr:from>
    <xdr:to>
      <xdr:col>133</xdr:col>
      <xdr:colOff>5824</xdr:colOff>
      <xdr:row>65</xdr:row>
      <xdr:rowOff>7548</xdr:rowOff>
    </xdr:to>
    <xdr:cxnSp macro="">
      <xdr:nvCxnSpPr>
        <xdr:cNvPr id="415" name="Straight Arrow Connector 414"/>
        <xdr:cNvCxnSpPr/>
      </xdr:nvCxnSpPr>
      <xdr:spPr>
        <a:xfrm>
          <a:off x="36152138" y="14416086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4763</xdr:colOff>
      <xdr:row>63</xdr:row>
      <xdr:rowOff>76200</xdr:rowOff>
    </xdr:from>
    <xdr:to>
      <xdr:col>138</xdr:col>
      <xdr:colOff>5824</xdr:colOff>
      <xdr:row>65</xdr:row>
      <xdr:rowOff>2787</xdr:rowOff>
    </xdr:to>
    <xdr:cxnSp macro="">
      <xdr:nvCxnSpPr>
        <xdr:cNvPr id="416" name="Straight Arrow Connector 415"/>
        <xdr:cNvCxnSpPr/>
      </xdr:nvCxnSpPr>
      <xdr:spPr>
        <a:xfrm>
          <a:off x="37390388" y="14411325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116898</xdr:colOff>
      <xdr:row>70</xdr:row>
      <xdr:rowOff>12990</xdr:rowOff>
    </xdr:from>
    <xdr:to>
      <xdr:col>25</xdr:col>
      <xdr:colOff>316057</xdr:colOff>
      <xdr:row>70</xdr:row>
      <xdr:rowOff>24037</xdr:rowOff>
    </xdr:to>
    <xdr:cxnSp macro="">
      <xdr:nvCxnSpPr>
        <xdr:cNvPr id="418" name="Straight Arrow Connector 417"/>
        <xdr:cNvCxnSpPr/>
      </xdr:nvCxnSpPr>
      <xdr:spPr>
        <a:xfrm flipV="1">
          <a:off x="7296777" y="13367697"/>
          <a:ext cx="521039" cy="1104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241420</xdr:colOff>
      <xdr:row>77</xdr:row>
      <xdr:rowOff>73603</xdr:rowOff>
    </xdr:from>
    <xdr:to>
      <xdr:col>92</xdr:col>
      <xdr:colOff>242481</xdr:colOff>
      <xdr:row>79</xdr:row>
      <xdr:rowOff>190</xdr:rowOff>
    </xdr:to>
    <xdr:cxnSp macro="">
      <xdr:nvCxnSpPr>
        <xdr:cNvPr id="420" name="Straight Arrow Connector 419"/>
        <xdr:cNvCxnSpPr/>
      </xdr:nvCxnSpPr>
      <xdr:spPr>
        <a:xfrm>
          <a:off x="26184056" y="17093046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3132</xdr:colOff>
      <xdr:row>77</xdr:row>
      <xdr:rowOff>69408</xdr:rowOff>
    </xdr:from>
    <xdr:to>
      <xdr:col>98</xdr:col>
      <xdr:colOff>4193</xdr:colOff>
      <xdr:row>78</xdr:row>
      <xdr:rowOff>186495</xdr:rowOff>
    </xdr:to>
    <xdr:cxnSp macro="">
      <xdr:nvCxnSpPr>
        <xdr:cNvPr id="421" name="Straight Arrow Connector 420"/>
        <xdr:cNvCxnSpPr/>
      </xdr:nvCxnSpPr>
      <xdr:spPr>
        <a:xfrm>
          <a:off x="27426473" y="17088851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8290</xdr:colOff>
      <xdr:row>77</xdr:row>
      <xdr:rowOff>69761</xdr:rowOff>
    </xdr:from>
    <xdr:to>
      <xdr:col>103</xdr:col>
      <xdr:colOff>9351</xdr:colOff>
      <xdr:row>78</xdr:row>
      <xdr:rowOff>186848</xdr:rowOff>
    </xdr:to>
    <xdr:cxnSp macro="">
      <xdr:nvCxnSpPr>
        <xdr:cNvPr id="422" name="Straight Arrow Connector 421"/>
        <xdr:cNvCxnSpPr/>
      </xdr:nvCxnSpPr>
      <xdr:spPr>
        <a:xfrm>
          <a:off x="28687199" y="17089204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4570</xdr:colOff>
      <xdr:row>77</xdr:row>
      <xdr:rowOff>67078</xdr:rowOff>
    </xdr:from>
    <xdr:to>
      <xdr:col>108</xdr:col>
      <xdr:colOff>5631</xdr:colOff>
      <xdr:row>78</xdr:row>
      <xdr:rowOff>184165</xdr:rowOff>
    </xdr:to>
    <xdr:cxnSp macro="">
      <xdr:nvCxnSpPr>
        <xdr:cNvPr id="423" name="Straight Arrow Connector 422"/>
        <xdr:cNvCxnSpPr/>
      </xdr:nvCxnSpPr>
      <xdr:spPr>
        <a:xfrm>
          <a:off x="29917400" y="17086521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4330</xdr:colOff>
      <xdr:row>75</xdr:row>
      <xdr:rowOff>1</xdr:rowOff>
    </xdr:from>
    <xdr:to>
      <xdr:col>28</xdr:col>
      <xdr:colOff>4330</xdr:colOff>
      <xdr:row>76</xdr:row>
      <xdr:rowOff>112569</xdr:rowOff>
    </xdr:to>
    <xdr:cxnSp macro="">
      <xdr:nvCxnSpPr>
        <xdr:cNvPr id="364" name="Straight Arrow Connector 363"/>
        <xdr:cNvCxnSpPr/>
      </xdr:nvCxnSpPr>
      <xdr:spPr>
        <a:xfrm flipV="1">
          <a:off x="8269432" y="16638444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268431</xdr:colOff>
      <xdr:row>75</xdr:row>
      <xdr:rowOff>0</xdr:rowOff>
    </xdr:from>
    <xdr:to>
      <xdr:col>32</xdr:col>
      <xdr:colOff>268431</xdr:colOff>
      <xdr:row>76</xdr:row>
      <xdr:rowOff>112568</xdr:rowOff>
    </xdr:to>
    <xdr:cxnSp macro="">
      <xdr:nvCxnSpPr>
        <xdr:cNvPr id="389" name="Straight Arrow Connector 388"/>
        <xdr:cNvCxnSpPr/>
      </xdr:nvCxnSpPr>
      <xdr:spPr>
        <a:xfrm flipV="1">
          <a:off x="9654886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242455</xdr:colOff>
      <xdr:row>75</xdr:row>
      <xdr:rowOff>12988</xdr:rowOff>
    </xdr:from>
    <xdr:to>
      <xdr:col>37</xdr:col>
      <xdr:colOff>242455</xdr:colOff>
      <xdr:row>76</xdr:row>
      <xdr:rowOff>125556</xdr:rowOff>
    </xdr:to>
    <xdr:cxnSp macro="">
      <xdr:nvCxnSpPr>
        <xdr:cNvPr id="390" name="Straight Arrow Connector 389"/>
        <xdr:cNvCxnSpPr/>
      </xdr:nvCxnSpPr>
      <xdr:spPr>
        <a:xfrm flipV="1">
          <a:off x="11014364" y="16651431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75</xdr:row>
      <xdr:rowOff>0</xdr:rowOff>
    </xdr:from>
    <xdr:to>
      <xdr:col>43</xdr:col>
      <xdr:colOff>0</xdr:colOff>
      <xdr:row>76</xdr:row>
      <xdr:rowOff>112568</xdr:rowOff>
    </xdr:to>
    <xdr:cxnSp macro="">
      <xdr:nvCxnSpPr>
        <xdr:cNvPr id="391" name="Straight Arrow Connector 390"/>
        <xdr:cNvCxnSpPr/>
      </xdr:nvCxnSpPr>
      <xdr:spPr>
        <a:xfrm flipV="1">
          <a:off x="12386830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75</xdr:row>
      <xdr:rowOff>0</xdr:rowOff>
    </xdr:from>
    <xdr:to>
      <xdr:col>48</xdr:col>
      <xdr:colOff>0</xdr:colOff>
      <xdr:row>76</xdr:row>
      <xdr:rowOff>112568</xdr:rowOff>
    </xdr:to>
    <xdr:cxnSp macro="">
      <xdr:nvCxnSpPr>
        <xdr:cNvPr id="392" name="Straight Arrow Connector 391"/>
        <xdr:cNvCxnSpPr/>
      </xdr:nvCxnSpPr>
      <xdr:spPr>
        <a:xfrm flipV="1">
          <a:off x="13906500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246784</xdr:colOff>
      <xdr:row>75</xdr:row>
      <xdr:rowOff>0</xdr:rowOff>
    </xdr:from>
    <xdr:to>
      <xdr:col>52</xdr:col>
      <xdr:colOff>246784</xdr:colOff>
      <xdr:row>76</xdr:row>
      <xdr:rowOff>112568</xdr:rowOff>
    </xdr:to>
    <xdr:cxnSp macro="">
      <xdr:nvCxnSpPr>
        <xdr:cNvPr id="417" name="Straight Arrow Connector 416"/>
        <xdr:cNvCxnSpPr/>
      </xdr:nvCxnSpPr>
      <xdr:spPr>
        <a:xfrm flipV="1">
          <a:off x="15274636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246784</xdr:colOff>
      <xdr:row>75</xdr:row>
      <xdr:rowOff>0</xdr:rowOff>
    </xdr:from>
    <xdr:to>
      <xdr:col>57</xdr:col>
      <xdr:colOff>246784</xdr:colOff>
      <xdr:row>76</xdr:row>
      <xdr:rowOff>112568</xdr:rowOff>
    </xdr:to>
    <xdr:cxnSp macro="">
      <xdr:nvCxnSpPr>
        <xdr:cNvPr id="424" name="Straight Arrow Connector 423"/>
        <xdr:cNvCxnSpPr/>
      </xdr:nvCxnSpPr>
      <xdr:spPr>
        <a:xfrm flipV="1">
          <a:off x="16694727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75</xdr:row>
      <xdr:rowOff>0</xdr:rowOff>
    </xdr:from>
    <xdr:to>
      <xdr:col>63</xdr:col>
      <xdr:colOff>0</xdr:colOff>
      <xdr:row>76</xdr:row>
      <xdr:rowOff>112568</xdr:rowOff>
    </xdr:to>
    <xdr:cxnSp macro="">
      <xdr:nvCxnSpPr>
        <xdr:cNvPr id="425" name="Straight Arrow Connector 424"/>
        <xdr:cNvCxnSpPr/>
      </xdr:nvCxnSpPr>
      <xdr:spPr>
        <a:xfrm flipV="1">
          <a:off x="18153784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75</xdr:row>
      <xdr:rowOff>0</xdr:rowOff>
    </xdr:from>
    <xdr:to>
      <xdr:col>68</xdr:col>
      <xdr:colOff>0</xdr:colOff>
      <xdr:row>76</xdr:row>
      <xdr:rowOff>112568</xdr:rowOff>
    </xdr:to>
    <xdr:cxnSp macro="">
      <xdr:nvCxnSpPr>
        <xdr:cNvPr id="426" name="Straight Arrow Connector 425"/>
        <xdr:cNvCxnSpPr/>
      </xdr:nvCxnSpPr>
      <xdr:spPr>
        <a:xfrm flipV="1">
          <a:off x="19573875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246784</xdr:colOff>
      <xdr:row>75</xdr:row>
      <xdr:rowOff>0</xdr:rowOff>
    </xdr:from>
    <xdr:to>
      <xdr:col>72</xdr:col>
      <xdr:colOff>246784</xdr:colOff>
      <xdr:row>76</xdr:row>
      <xdr:rowOff>112568</xdr:rowOff>
    </xdr:to>
    <xdr:cxnSp macro="">
      <xdr:nvCxnSpPr>
        <xdr:cNvPr id="427" name="Straight Arrow Connector 426"/>
        <xdr:cNvCxnSpPr/>
      </xdr:nvCxnSpPr>
      <xdr:spPr>
        <a:xfrm flipV="1">
          <a:off x="20846761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75</xdr:row>
      <xdr:rowOff>0</xdr:rowOff>
    </xdr:from>
    <xdr:to>
      <xdr:col>78</xdr:col>
      <xdr:colOff>0</xdr:colOff>
      <xdr:row>76</xdr:row>
      <xdr:rowOff>112568</xdr:rowOff>
    </xdr:to>
    <xdr:cxnSp macro="">
      <xdr:nvCxnSpPr>
        <xdr:cNvPr id="428" name="Straight Arrow Connector 427"/>
        <xdr:cNvCxnSpPr/>
      </xdr:nvCxnSpPr>
      <xdr:spPr>
        <a:xfrm flipV="1">
          <a:off x="22206239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74</xdr:row>
      <xdr:rowOff>190500</xdr:rowOff>
    </xdr:from>
    <xdr:to>
      <xdr:col>83</xdr:col>
      <xdr:colOff>0</xdr:colOff>
      <xdr:row>76</xdr:row>
      <xdr:rowOff>112568</xdr:rowOff>
    </xdr:to>
    <xdr:cxnSp macro="">
      <xdr:nvCxnSpPr>
        <xdr:cNvPr id="429" name="Straight Arrow Connector 428"/>
        <xdr:cNvCxnSpPr/>
      </xdr:nvCxnSpPr>
      <xdr:spPr>
        <a:xfrm flipV="1">
          <a:off x="23699391" y="14305359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77</xdr:row>
      <xdr:rowOff>73609</xdr:rowOff>
    </xdr:from>
    <xdr:to>
      <xdr:col>113</xdr:col>
      <xdr:colOff>1061</xdr:colOff>
      <xdr:row>79</xdr:row>
      <xdr:rowOff>196</xdr:rowOff>
    </xdr:to>
    <xdr:cxnSp macro="">
      <xdr:nvCxnSpPr>
        <xdr:cNvPr id="431" name="Straight Arrow Connector 430"/>
        <xdr:cNvCxnSpPr/>
      </xdr:nvCxnSpPr>
      <xdr:spPr>
        <a:xfrm>
          <a:off x="31146750" y="17093052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4330</xdr:colOff>
      <xdr:row>77</xdr:row>
      <xdr:rowOff>69265</xdr:rowOff>
    </xdr:from>
    <xdr:to>
      <xdr:col>118</xdr:col>
      <xdr:colOff>5391</xdr:colOff>
      <xdr:row>78</xdr:row>
      <xdr:rowOff>186352</xdr:rowOff>
    </xdr:to>
    <xdr:cxnSp macro="">
      <xdr:nvCxnSpPr>
        <xdr:cNvPr id="432" name="Straight Arrow Connector 431"/>
        <xdr:cNvCxnSpPr/>
      </xdr:nvCxnSpPr>
      <xdr:spPr>
        <a:xfrm>
          <a:off x="32385000" y="17088708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0</xdr:colOff>
      <xdr:row>77</xdr:row>
      <xdr:rowOff>73607</xdr:rowOff>
    </xdr:from>
    <xdr:to>
      <xdr:col>123</xdr:col>
      <xdr:colOff>1061</xdr:colOff>
      <xdr:row>79</xdr:row>
      <xdr:rowOff>194</xdr:rowOff>
    </xdr:to>
    <xdr:cxnSp macro="">
      <xdr:nvCxnSpPr>
        <xdr:cNvPr id="433" name="Straight Arrow Connector 432"/>
        <xdr:cNvCxnSpPr/>
      </xdr:nvCxnSpPr>
      <xdr:spPr>
        <a:xfrm>
          <a:off x="33614591" y="17093050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246784</xdr:colOff>
      <xdr:row>77</xdr:row>
      <xdr:rowOff>69280</xdr:rowOff>
    </xdr:from>
    <xdr:to>
      <xdr:col>128</xdr:col>
      <xdr:colOff>1061</xdr:colOff>
      <xdr:row>78</xdr:row>
      <xdr:rowOff>186367</xdr:rowOff>
    </xdr:to>
    <xdr:cxnSp macro="">
      <xdr:nvCxnSpPr>
        <xdr:cNvPr id="434" name="Straight Arrow Connector 433"/>
        <xdr:cNvCxnSpPr/>
      </xdr:nvCxnSpPr>
      <xdr:spPr>
        <a:xfrm>
          <a:off x="34848511" y="17088723"/>
          <a:ext cx="1061" cy="307587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102219</xdr:colOff>
      <xdr:row>83</xdr:row>
      <xdr:rowOff>4646</xdr:rowOff>
    </xdr:from>
    <xdr:to>
      <xdr:col>84</xdr:col>
      <xdr:colOff>264841</xdr:colOff>
      <xdr:row>83</xdr:row>
      <xdr:rowOff>4646</xdr:rowOff>
    </xdr:to>
    <xdr:cxnSp macro="">
      <xdr:nvCxnSpPr>
        <xdr:cNvPr id="435" name="Straight Arrow Connector 434"/>
        <xdr:cNvCxnSpPr/>
      </xdr:nvCxnSpPr>
      <xdr:spPr>
        <a:xfrm>
          <a:off x="23714926" y="18167195"/>
          <a:ext cx="487866" cy="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88</xdr:row>
      <xdr:rowOff>0</xdr:rowOff>
    </xdr:from>
    <xdr:to>
      <xdr:col>88</xdr:col>
      <xdr:colOff>962</xdr:colOff>
      <xdr:row>90</xdr:row>
      <xdr:rowOff>118480</xdr:rowOff>
    </xdr:to>
    <xdr:cxnSp macro="">
      <xdr:nvCxnSpPr>
        <xdr:cNvPr id="436" name="Straight Arrow Connector 435"/>
        <xdr:cNvCxnSpPr>
          <a:stCxn id="375" idx="0"/>
        </xdr:cNvCxnSpPr>
      </xdr:nvCxnSpPr>
      <xdr:spPr>
        <a:xfrm flipH="1" flipV="1">
          <a:off x="24996032" y="19167543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247244</xdr:colOff>
      <xdr:row>88</xdr:row>
      <xdr:rowOff>0</xdr:rowOff>
    </xdr:from>
    <xdr:to>
      <xdr:col>93</xdr:col>
      <xdr:colOff>962</xdr:colOff>
      <xdr:row>90</xdr:row>
      <xdr:rowOff>118480</xdr:rowOff>
    </xdr:to>
    <xdr:cxnSp macro="">
      <xdr:nvCxnSpPr>
        <xdr:cNvPr id="437" name="Straight Arrow Connector 436"/>
        <xdr:cNvCxnSpPr/>
      </xdr:nvCxnSpPr>
      <xdr:spPr>
        <a:xfrm flipH="1" flipV="1">
          <a:off x="26232255" y="19167543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88</xdr:row>
      <xdr:rowOff>0</xdr:rowOff>
    </xdr:from>
    <xdr:to>
      <xdr:col>98</xdr:col>
      <xdr:colOff>962</xdr:colOff>
      <xdr:row>90</xdr:row>
      <xdr:rowOff>118480</xdr:rowOff>
    </xdr:to>
    <xdr:cxnSp macro="">
      <xdr:nvCxnSpPr>
        <xdr:cNvPr id="438" name="Straight Arrow Connector 437"/>
        <xdr:cNvCxnSpPr/>
      </xdr:nvCxnSpPr>
      <xdr:spPr>
        <a:xfrm flipH="1" flipV="1">
          <a:off x="27468479" y="19167543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88</xdr:row>
      <xdr:rowOff>0</xdr:rowOff>
    </xdr:from>
    <xdr:to>
      <xdr:col>103</xdr:col>
      <xdr:colOff>962</xdr:colOff>
      <xdr:row>90</xdr:row>
      <xdr:rowOff>118480</xdr:rowOff>
    </xdr:to>
    <xdr:cxnSp macro="">
      <xdr:nvCxnSpPr>
        <xdr:cNvPr id="439" name="Straight Arrow Connector 438"/>
        <xdr:cNvCxnSpPr/>
      </xdr:nvCxnSpPr>
      <xdr:spPr>
        <a:xfrm flipH="1" flipV="1">
          <a:off x="28678909" y="19162568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88</xdr:row>
      <xdr:rowOff>0</xdr:rowOff>
    </xdr:from>
    <xdr:to>
      <xdr:col>108</xdr:col>
      <xdr:colOff>962</xdr:colOff>
      <xdr:row>90</xdr:row>
      <xdr:rowOff>118480</xdr:rowOff>
    </xdr:to>
    <xdr:cxnSp macro="">
      <xdr:nvCxnSpPr>
        <xdr:cNvPr id="440" name="Straight Arrow Connector 439"/>
        <xdr:cNvCxnSpPr/>
      </xdr:nvCxnSpPr>
      <xdr:spPr>
        <a:xfrm flipH="1" flipV="1">
          <a:off x="29912830" y="19162568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88</xdr:row>
      <xdr:rowOff>0</xdr:rowOff>
    </xdr:from>
    <xdr:to>
      <xdr:col>113</xdr:col>
      <xdr:colOff>962</xdr:colOff>
      <xdr:row>90</xdr:row>
      <xdr:rowOff>118480</xdr:rowOff>
    </xdr:to>
    <xdr:cxnSp macro="">
      <xdr:nvCxnSpPr>
        <xdr:cNvPr id="441" name="Straight Arrow Connector 440"/>
        <xdr:cNvCxnSpPr/>
      </xdr:nvCxnSpPr>
      <xdr:spPr>
        <a:xfrm flipH="1" flipV="1">
          <a:off x="31146750" y="19162568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246784</xdr:colOff>
      <xdr:row>88</xdr:row>
      <xdr:rowOff>0</xdr:rowOff>
    </xdr:from>
    <xdr:to>
      <xdr:col>118</xdr:col>
      <xdr:colOff>962</xdr:colOff>
      <xdr:row>90</xdr:row>
      <xdr:rowOff>118480</xdr:rowOff>
    </xdr:to>
    <xdr:cxnSp macro="">
      <xdr:nvCxnSpPr>
        <xdr:cNvPr id="442" name="Straight Arrow Connector 441"/>
        <xdr:cNvCxnSpPr/>
      </xdr:nvCxnSpPr>
      <xdr:spPr>
        <a:xfrm flipH="1" flipV="1">
          <a:off x="32380670" y="19162568"/>
          <a:ext cx="962" cy="49948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285750</xdr:colOff>
      <xdr:row>78</xdr:row>
      <xdr:rowOff>149679</xdr:rowOff>
    </xdr:from>
    <xdr:to>
      <xdr:col>66</xdr:col>
      <xdr:colOff>124993</xdr:colOff>
      <xdr:row>80</xdr:row>
      <xdr:rowOff>14305</xdr:rowOff>
    </xdr:to>
    <xdr:sp macro="" textlink="">
      <xdr:nvSpPr>
        <xdr:cNvPr id="443" name="Rectangle 442"/>
        <xdr:cNvSpPr/>
      </xdr:nvSpPr>
      <xdr:spPr>
        <a:xfrm rot="5400000" flipH="1">
          <a:off x="17860291" y="16443317"/>
          <a:ext cx="245626" cy="2084421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vert270" rtlCol="0" anchor="ctr"/>
        <a:lstStyle/>
        <a:p>
          <a:pPr algn="l"/>
          <a:r>
            <a:rPr lang="en-US" sz="1200" i="1">
              <a:solidFill>
                <a:schemeClr val="tx1"/>
              </a:solidFill>
              <a:latin typeface="+mn-lt"/>
            </a:rPr>
            <a:t>SAL. SEK. SUCEN K</a:t>
          </a:r>
          <a:r>
            <a:rPr lang="id-ID" sz="1200" i="1">
              <a:solidFill>
                <a:schemeClr val="tx1"/>
              </a:solidFill>
              <a:latin typeface="+mn-lt"/>
            </a:rPr>
            <a:t>ANAN</a:t>
          </a:r>
          <a:endParaRPr lang="en-US" sz="1200" i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103</xdr:col>
      <xdr:colOff>243052</xdr:colOff>
      <xdr:row>73</xdr:row>
      <xdr:rowOff>65690</xdr:rowOff>
    </xdr:from>
    <xdr:to>
      <xdr:col>112</xdr:col>
      <xdr:colOff>118424</xdr:colOff>
      <xdr:row>74</xdr:row>
      <xdr:rowOff>120816</xdr:rowOff>
    </xdr:to>
    <xdr:sp macro="" textlink="">
      <xdr:nvSpPr>
        <xdr:cNvPr id="444" name="Rectangle 443"/>
        <xdr:cNvSpPr/>
      </xdr:nvSpPr>
      <xdr:spPr>
        <a:xfrm rot="5400000" flipH="1">
          <a:off x="30018977" y="15385714"/>
          <a:ext cx="245626" cy="212195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vert270" rtlCol="0" anchor="ctr"/>
        <a:lstStyle/>
        <a:p>
          <a:pPr algn="l"/>
          <a:r>
            <a:rPr lang="en-US" sz="1200" i="1">
              <a:solidFill>
                <a:schemeClr val="tx1"/>
              </a:solidFill>
              <a:latin typeface="+mn-lt"/>
            </a:rPr>
            <a:t>SAL. SEK. GILING</a:t>
          </a:r>
        </a:p>
      </xdr:txBody>
    </xdr:sp>
    <xdr:clientData/>
  </xdr:twoCellAnchor>
  <xdr:twoCellAnchor>
    <xdr:from>
      <xdr:col>82</xdr:col>
      <xdr:colOff>86069</xdr:colOff>
      <xdr:row>85</xdr:row>
      <xdr:rowOff>174115</xdr:rowOff>
    </xdr:from>
    <xdr:to>
      <xdr:col>82</xdr:col>
      <xdr:colOff>331695</xdr:colOff>
      <xdr:row>97</xdr:row>
      <xdr:rowOff>57474</xdr:rowOff>
    </xdr:to>
    <xdr:sp macro="" textlink="">
      <xdr:nvSpPr>
        <xdr:cNvPr id="445" name="Rectangle 444"/>
        <xdr:cNvSpPr/>
      </xdr:nvSpPr>
      <xdr:spPr>
        <a:xfrm rot="10800000" flipH="1">
          <a:off x="23317043" y="16436799"/>
          <a:ext cx="245626" cy="216935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="vert270" rtlCol="0" anchor="ctr"/>
        <a:lstStyle/>
        <a:p>
          <a:pPr algn="l"/>
          <a:r>
            <a:rPr lang="en-US" sz="1200" i="1">
              <a:solidFill>
                <a:schemeClr val="tx1"/>
              </a:solidFill>
              <a:latin typeface="+mn-lt"/>
            </a:rPr>
            <a:t>SAL. SEK. KADIREJO</a:t>
          </a:r>
        </a:p>
      </xdr:txBody>
    </xdr:sp>
    <xdr:clientData/>
  </xdr:twoCellAnchor>
  <xdr:twoCellAnchor>
    <xdr:from>
      <xdr:col>118</xdr:col>
      <xdr:colOff>65687</xdr:colOff>
      <xdr:row>91</xdr:row>
      <xdr:rowOff>0</xdr:rowOff>
    </xdr:from>
    <xdr:to>
      <xdr:col>120</xdr:col>
      <xdr:colOff>231913</xdr:colOff>
      <xdr:row>91</xdr:row>
      <xdr:rowOff>0</xdr:rowOff>
    </xdr:to>
    <xdr:cxnSp macro="">
      <xdr:nvCxnSpPr>
        <xdr:cNvPr id="446" name="Straight Arrow Connector 445"/>
        <xdr:cNvCxnSpPr/>
      </xdr:nvCxnSpPr>
      <xdr:spPr>
        <a:xfrm>
          <a:off x="32583209" y="17401761"/>
          <a:ext cx="663182" cy="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95250</xdr:colOff>
      <xdr:row>77</xdr:row>
      <xdr:rowOff>0</xdr:rowOff>
    </xdr:from>
    <xdr:to>
      <xdr:col>130</xdr:col>
      <xdr:colOff>240631</xdr:colOff>
      <xdr:row>77</xdr:row>
      <xdr:rowOff>0</xdr:rowOff>
    </xdr:to>
    <xdr:cxnSp macro="">
      <xdr:nvCxnSpPr>
        <xdr:cNvPr id="176" name="Straight Arrow Connector 175"/>
        <xdr:cNvCxnSpPr/>
      </xdr:nvCxnSpPr>
      <xdr:spPr>
        <a:xfrm>
          <a:off x="35277592" y="14688553"/>
          <a:ext cx="636671" cy="0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250573</xdr:colOff>
      <xdr:row>86</xdr:row>
      <xdr:rowOff>189959</xdr:rowOff>
    </xdr:from>
    <xdr:to>
      <xdr:col>82</xdr:col>
      <xdr:colOff>250573</xdr:colOff>
      <xdr:row>88</xdr:row>
      <xdr:rowOff>112027</xdr:rowOff>
    </xdr:to>
    <xdr:cxnSp macro="">
      <xdr:nvCxnSpPr>
        <xdr:cNvPr id="178" name="Straight Arrow Connector 177"/>
        <xdr:cNvCxnSpPr/>
      </xdr:nvCxnSpPr>
      <xdr:spPr>
        <a:xfrm flipV="1">
          <a:off x="23604682" y="16638443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250030</xdr:colOff>
      <xdr:row>74</xdr:row>
      <xdr:rowOff>190500</xdr:rowOff>
    </xdr:from>
    <xdr:to>
      <xdr:col>87</xdr:col>
      <xdr:colOff>250030</xdr:colOff>
      <xdr:row>76</xdr:row>
      <xdr:rowOff>112568</xdr:rowOff>
    </xdr:to>
    <xdr:cxnSp macro="">
      <xdr:nvCxnSpPr>
        <xdr:cNvPr id="179" name="Straight Arrow Connector 178"/>
        <xdr:cNvCxnSpPr/>
      </xdr:nvCxnSpPr>
      <xdr:spPr>
        <a:xfrm flipV="1">
          <a:off x="25104327" y="14305359"/>
          <a:ext cx="0" cy="303068"/>
        </a:xfrm>
        <a:prstGeom prst="straightConnector1">
          <a:avLst/>
        </a:prstGeom>
        <a:ln w="12700">
          <a:solidFill>
            <a:sysClr val="windowText" lastClr="0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60"/>
  <sheetViews>
    <sheetView topLeftCell="A7" zoomScale="110" zoomScaleNormal="110" workbookViewId="0">
      <selection activeCell="E10" sqref="E10"/>
    </sheetView>
  </sheetViews>
  <sheetFormatPr defaultRowHeight="12.75"/>
  <cols>
    <col min="1" max="1" width="13.28515625" customWidth="1"/>
    <col min="2" max="2" width="10" customWidth="1"/>
    <col min="3" max="3" width="33" customWidth="1"/>
    <col min="4" max="4" width="16.140625" customWidth="1"/>
    <col min="5" max="5" width="27.140625" customWidth="1"/>
  </cols>
  <sheetData>
    <row r="3" spans="2:5" ht="15.75">
      <c r="D3" s="230" t="s">
        <v>184</v>
      </c>
    </row>
    <row r="4" spans="2:5" ht="15.75">
      <c r="D4" s="230" t="s">
        <v>185</v>
      </c>
    </row>
    <row r="5" spans="2:5" ht="14.25">
      <c r="D5" s="231" t="s">
        <v>186</v>
      </c>
    </row>
    <row r="6" spans="2:5" ht="15.75">
      <c r="D6" s="232" t="s">
        <v>187</v>
      </c>
    </row>
    <row r="7" spans="2:5" ht="15.75">
      <c r="D7" s="232" t="s">
        <v>188</v>
      </c>
    </row>
    <row r="10" spans="2:5">
      <c r="B10" s="40" t="s">
        <v>152</v>
      </c>
      <c r="C10" s="144" t="s">
        <v>174</v>
      </c>
      <c r="D10" s="32"/>
      <c r="E10" s="143" t="str">
        <f>Sucen!I32</f>
        <v>Semarang , 15 November 2020</v>
      </c>
    </row>
    <row r="11" spans="2:5">
      <c r="B11" s="40" t="s">
        <v>153</v>
      </c>
      <c r="C11" s="40" t="s">
        <v>155</v>
      </c>
    </row>
    <row r="12" spans="2:5">
      <c r="B12" s="40" t="s">
        <v>154</v>
      </c>
      <c r="C12" s="40" t="s">
        <v>156</v>
      </c>
      <c r="E12" s="31" t="s">
        <v>38</v>
      </c>
    </row>
    <row r="13" spans="2:5">
      <c r="C13" s="159" t="s">
        <v>191</v>
      </c>
      <c r="E13" t="s">
        <v>127</v>
      </c>
    </row>
    <row r="14" spans="2:5">
      <c r="E14" t="s">
        <v>128</v>
      </c>
    </row>
    <row r="15" spans="2:5">
      <c r="E15" t="s">
        <v>39</v>
      </c>
    </row>
    <row r="16" spans="2:5">
      <c r="E16" s="25" t="s">
        <v>129</v>
      </c>
    </row>
    <row r="18" spans="2:5">
      <c r="B18" s="277" t="s">
        <v>192</v>
      </c>
      <c r="C18" s="278"/>
      <c r="D18" s="278"/>
      <c r="E18" s="278"/>
    </row>
    <row r="19" spans="2:5" ht="13.5" thickBot="1">
      <c r="B19" s="40" t="s">
        <v>151</v>
      </c>
      <c r="C19" s="40" t="str">
        <f>Sucen!I6</f>
        <v>: 1 s/d 15 November 2020</v>
      </c>
    </row>
    <row r="20" spans="2:5" ht="13.5" thickTop="1">
      <c r="B20" s="279" t="s">
        <v>3</v>
      </c>
      <c r="C20" s="281" t="s">
        <v>40</v>
      </c>
      <c r="D20" s="281" t="s">
        <v>41</v>
      </c>
      <c r="E20" s="283" t="s">
        <v>42</v>
      </c>
    </row>
    <row r="21" spans="2:5" ht="13.5" thickBot="1">
      <c r="B21" s="280"/>
      <c r="C21" s="282"/>
      <c r="D21" s="282"/>
      <c r="E21" s="284"/>
    </row>
    <row r="22" spans="2:5">
      <c r="B22" s="50"/>
      <c r="D22" s="35"/>
      <c r="E22" s="51"/>
    </row>
    <row r="23" spans="2:5">
      <c r="B23" s="52">
        <v>1</v>
      </c>
      <c r="C23" s="48" t="s">
        <v>123</v>
      </c>
      <c r="D23" s="29" t="s">
        <v>131</v>
      </c>
      <c r="E23" s="57" t="s">
        <v>44</v>
      </c>
    </row>
    <row r="24" spans="2:5">
      <c r="B24" s="52"/>
      <c r="C24" s="28" t="s">
        <v>130</v>
      </c>
      <c r="D24" s="29" t="s">
        <v>132</v>
      </c>
      <c r="E24" s="57" t="s">
        <v>45</v>
      </c>
    </row>
    <row r="25" spans="2:5">
      <c r="B25" s="52"/>
      <c r="C25" s="28" t="s">
        <v>47</v>
      </c>
      <c r="D25" s="29" t="s">
        <v>43</v>
      </c>
      <c r="E25" s="57" t="s">
        <v>46</v>
      </c>
    </row>
    <row r="26" spans="2:5">
      <c r="B26" s="52"/>
      <c r="C26" s="28" t="s">
        <v>48</v>
      </c>
      <c r="D26" s="27" t="s">
        <v>43</v>
      </c>
      <c r="E26" s="56"/>
    </row>
    <row r="27" spans="2:5">
      <c r="B27" s="52"/>
      <c r="C27" s="75"/>
      <c r="D27" s="29" t="s">
        <v>126</v>
      </c>
      <c r="E27" s="53"/>
    </row>
    <row r="28" spans="2:5">
      <c r="B28" s="52"/>
      <c r="C28" s="29"/>
      <c r="D28" s="29"/>
      <c r="E28" s="53"/>
    </row>
    <row r="29" spans="2:5">
      <c r="B29" s="52"/>
      <c r="C29" s="48"/>
      <c r="D29" s="29"/>
      <c r="E29" s="53"/>
    </row>
    <row r="30" spans="2:5">
      <c r="B30" s="52"/>
      <c r="C30" s="28"/>
      <c r="D30" s="29"/>
      <c r="E30" s="53"/>
    </row>
    <row r="31" spans="2:5">
      <c r="B31" s="52"/>
      <c r="C31" s="28"/>
      <c r="D31" s="29"/>
      <c r="E31" s="53"/>
    </row>
    <row r="32" spans="2:5">
      <c r="B32" s="52"/>
      <c r="C32" s="28"/>
      <c r="D32" s="29"/>
      <c r="E32" s="53"/>
    </row>
    <row r="33" spans="2:5">
      <c r="B33" s="52"/>
      <c r="C33" s="74"/>
      <c r="D33" s="29"/>
      <c r="E33" s="53"/>
    </row>
    <row r="34" spans="2:5">
      <c r="B34" s="52"/>
      <c r="C34" s="29"/>
      <c r="D34" s="29"/>
      <c r="E34" s="53"/>
    </row>
    <row r="35" spans="2:5">
      <c r="B35" s="54"/>
      <c r="C35" s="29"/>
      <c r="D35" s="29"/>
      <c r="E35" s="53"/>
    </row>
    <row r="36" spans="2:5">
      <c r="B36" s="54"/>
      <c r="C36" s="29"/>
      <c r="D36" s="29"/>
      <c r="E36" s="53"/>
    </row>
    <row r="37" spans="2:5">
      <c r="B37" s="52"/>
      <c r="C37" s="48"/>
      <c r="D37" s="29"/>
      <c r="E37" s="53"/>
    </row>
    <row r="38" spans="2:5">
      <c r="B38" s="54"/>
      <c r="C38" s="28"/>
      <c r="D38" s="29"/>
      <c r="E38" s="53"/>
    </row>
    <row r="39" spans="2:5">
      <c r="B39" s="54"/>
      <c r="C39" s="28"/>
      <c r="D39" s="29"/>
      <c r="E39" s="53"/>
    </row>
    <row r="40" spans="2:5">
      <c r="B40" s="54"/>
      <c r="C40" s="28"/>
      <c r="D40" s="29"/>
      <c r="E40" s="53"/>
    </row>
    <row r="41" spans="2:5">
      <c r="B41" s="54"/>
      <c r="C41" s="29"/>
      <c r="D41" s="29"/>
      <c r="E41" s="53"/>
    </row>
    <row r="42" spans="2:5">
      <c r="B42" s="54"/>
      <c r="C42" s="29"/>
      <c r="D42" s="29"/>
      <c r="E42" s="53"/>
    </row>
    <row r="43" spans="2:5">
      <c r="B43" s="52"/>
      <c r="C43" s="48"/>
      <c r="D43" s="29"/>
      <c r="E43" s="53"/>
    </row>
    <row r="44" spans="2:5">
      <c r="B44" s="54"/>
      <c r="C44" s="28"/>
      <c r="D44" s="29"/>
      <c r="E44" s="53"/>
    </row>
    <row r="45" spans="2:5">
      <c r="B45" s="54"/>
      <c r="C45" s="28"/>
      <c r="D45" s="29"/>
      <c r="E45" s="53"/>
    </row>
    <row r="46" spans="2:5">
      <c r="B46" s="54"/>
      <c r="C46" s="28"/>
      <c r="D46" s="29"/>
      <c r="E46" s="53"/>
    </row>
    <row r="47" spans="2:5" ht="13.5" thickBot="1">
      <c r="B47" s="62"/>
      <c r="C47" s="63"/>
      <c r="D47" s="63"/>
      <c r="E47" s="64"/>
    </row>
    <row r="48" spans="2:5">
      <c r="B48" s="2"/>
      <c r="C48" s="2"/>
      <c r="D48" s="2"/>
      <c r="E48" s="2"/>
    </row>
    <row r="49" spans="2:7">
      <c r="D49" s="287" t="s">
        <v>177</v>
      </c>
      <c r="E49" s="288"/>
    </row>
    <row r="54" spans="2:7">
      <c r="D54" s="289" t="s">
        <v>178</v>
      </c>
      <c r="E54" s="289"/>
      <c r="F54" s="71"/>
      <c r="G54" s="71"/>
    </row>
    <row r="55" spans="2:7">
      <c r="D55" s="287" t="s">
        <v>179</v>
      </c>
      <c r="E55" s="288"/>
    </row>
    <row r="56" spans="2:7">
      <c r="D56" s="290"/>
      <c r="E56" s="290"/>
    </row>
    <row r="57" spans="2:7">
      <c r="B57" s="285" t="s">
        <v>49</v>
      </c>
      <c r="C57" s="286"/>
      <c r="D57" s="286"/>
    </row>
    <row r="58" spans="2:7">
      <c r="B58" s="277" t="s">
        <v>180</v>
      </c>
      <c r="C58" s="278"/>
      <c r="D58" s="278"/>
      <c r="E58" s="278"/>
    </row>
    <row r="59" spans="2:7">
      <c r="B59" s="277" t="s">
        <v>181</v>
      </c>
      <c r="C59" s="278"/>
      <c r="D59" s="278"/>
    </row>
    <row r="60" spans="2:7">
      <c r="B60" t="s">
        <v>134</v>
      </c>
    </row>
  </sheetData>
  <mergeCells count="12">
    <mergeCell ref="B59:D59"/>
    <mergeCell ref="B57:D57"/>
    <mergeCell ref="B58:E58"/>
    <mergeCell ref="D49:E49"/>
    <mergeCell ref="D54:E54"/>
    <mergeCell ref="D55:E55"/>
    <mergeCell ref="D56:E56"/>
    <mergeCell ref="B18:E18"/>
    <mergeCell ref="B20:B21"/>
    <mergeCell ref="C20:C21"/>
    <mergeCell ref="D20:D21"/>
    <mergeCell ref="E20:E21"/>
  </mergeCells>
  <phoneticPr fontId="5" type="noConversion"/>
  <pageMargins left="1.2598425196850394" right="0.55118110236220474" top="0.70866141732283472" bottom="0.98425196850393704" header="0.51181102362204722" footer="0.51181102362204722"/>
  <pageSetup paperSize="5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3"/>
  <sheetViews>
    <sheetView view="pageBreakPreview" zoomScale="80" zoomScaleNormal="145" zoomScaleSheetLayoutView="80" workbookViewId="0">
      <selection activeCell="I21" sqref="I21"/>
    </sheetView>
  </sheetViews>
  <sheetFormatPr defaultColWidth="9.140625" defaultRowHeight="18" customHeight="1"/>
  <cols>
    <col min="1" max="1" width="1.28515625" style="159" customWidth="1"/>
    <col min="2" max="2" width="8.42578125" style="159" customWidth="1"/>
    <col min="3" max="3" width="8.7109375" style="159" customWidth="1"/>
    <col min="4" max="4" width="11" style="159" customWidth="1"/>
    <col min="5" max="5" width="10.140625" style="159" customWidth="1"/>
    <col min="6" max="6" width="9.42578125" style="159" customWidth="1"/>
    <col min="7" max="7" width="9.28515625" style="159" customWidth="1"/>
    <col min="8" max="8" width="10" style="159" customWidth="1"/>
    <col min="9" max="9" width="11" style="159" customWidth="1"/>
    <col min="10" max="10" width="12.42578125" style="159" customWidth="1"/>
    <col min="11" max="12" width="9.140625" style="159"/>
    <col min="13" max="13" width="8.42578125" style="159" customWidth="1"/>
    <col min="14" max="16384" width="9.140625" style="159"/>
  </cols>
  <sheetData>
    <row r="1" spans="2:14" ht="18" customHeight="1">
      <c r="B1" s="299" t="s">
        <v>50</v>
      </c>
      <c r="C1" s="299"/>
      <c r="D1" s="299"/>
      <c r="E1" s="299"/>
      <c r="F1" s="299"/>
      <c r="G1" s="299"/>
      <c r="H1" s="299"/>
      <c r="I1" s="299"/>
      <c r="J1" s="299"/>
    </row>
    <row r="2" spans="2:14" ht="18" customHeight="1">
      <c r="B2" s="38"/>
      <c r="C2" s="38"/>
      <c r="D2" s="38"/>
      <c r="E2" s="38"/>
      <c r="F2" s="38"/>
      <c r="G2" s="38"/>
      <c r="H2" s="38"/>
      <c r="I2" s="38"/>
      <c r="J2" s="38"/>
    </row>
    <row r="3" spans="2:14" ht="18" customHeight="1">
      <c r="B3" s="175" t="s">
        <v>51</v>
      </c>
      <c r="C3" s="176"/>
      <c r="D3" s="176" t="s">
        <v>139</v>
      </c>
      <c r="E3" s="176"/>
      <c r="F3" s="176"/>
      <c r="G3" s="177"/>
      <c r="H3" s="160" t="s">
        <v>135</v>
      </c>
      <c r="I3" s="160" t="s">
        <v>190</v>
      </c>
      <c r="J3" s="177"/>
    </row>
    <row r="4" spans="2:14" ht="18" customHeight="1">
      <c r="B4" s="175" t="s">
        <v>52</v>
      </c>
      <c r="C4" s="176"/>
      <c r="D4" s="159" t="s">
        <v>140</v>
      </c>
      <c r="H4" s="159" t="s">
        <v>136</v>
      </c>
      <c r="I4" s="158" t="s">
        <v>190</v>
      </c>
    </row>
    <row r="5" spans="2:14" ht="18" customHeight="1">
      <c r="B5" s="160" t="s">
        <v>189</v>
      </c>
      <c r="C5" s="176"/>
      <c r="D5" s="176" t="s">
        <v>175</v>
      </c>
      <c r="E5" s="176"/>
      <c r="H5" s="159" t="s">
        <v>137</v>
      </c>
      <c r="I5" s="158" t="str">
        <f>I4</f>
        <v>: Sucen</v>
      </c>
    </row>
    <row r="6" spans="2:14" ht="18" customHeight="1">
      <c r="B6" s="287"/>
      <c r="C6" s="287"/>
      <c r="H6" s="159" t="s">
        <v>138</v>
      </c>
      <c r="I6" s="159" t="s">
        <v>266</v>
      </c>
    </row>
    <row r="7" spans="2:14" ht="18" customHeight="1" thickBot="1">
      <c r="B7" s="159" t="s">
        <v>262</v>
      </c>
      <c r="C7" s="159" t="s">
        <v>263</v>
      </c>
    </row>
    <row r="8" spans="2:14" ht="18" customHeight="1" thickTop="1">
      <c r="B8" s="300" t="s">
        <v>53</v>
      </c>
      <c r="C8" s="302" t="s">
        <v>133</v>
      </c>
      <c r="D8" s="302"/>
      <c r="E8" s="304" t="s">
        <v>54</v>
      </c>
      <c r="F8" s="304"/>
      <c r="G8" s="304"/>
      <c r="H8" s="304"/>
      <c r="I8" s="302" t="s">
        <v>55</v>
      </c>
      <c r="J8" s="306" t="s">
        <v>56</v>
      </c>
    </row>
    <row r="9" spans="2:14" ht="18" customHeight="1">
      <c r="B9" s="301"/>
      <c r="C9" s="303"/>
      <c r="D9" s="303"/>
      <c r="E9" s="305" t="s">
        <v>58</v>
      </c>
      <c r="F9" s="305"/>
      <c r="G9" s="305" t="s">
        <v>57</v>
      </c>
      <c r="H9" s="305"/>
      <c r="I9" s="303"/>
      <c r="J9" s="307"/>
    </row>
    <row r="10" spans="2:14" ht="18" customHeight="1" thickBot="1">
      <c r="B10" s="294"/>
      <c r="C10" s="178" t="s">
        <v>59</v>
      </c>
      <c r="D10" s="178" t="s">
        <v>60</v>
      </c>
      <c r="E10" s="178" t="s">
        <v>59</v>
      </c>
      <c r="F10" s="178" t="s">
        <v>60</v>
      </c>
      <c r="G10" s="178" t="s">
        <v>59</v>
      </c>
      <c r="H10" s="178" t="s">
        <v>60</v>
      </c>
      <c r="I10" s="309"/>
      <c r="J10" s="308"/>
    </row>
    <row r="11" spans="2:14" ht="18" customHeight="1" thickTop="1" thickBot="1">
      <c r="B11" s="179">
        <v>1</v>
      </c>
      <c r="C11" s="180">
        <v>2</v>
      </c>
      <c r="D11" s="180">
        <v>3</v>
      </c>
      <c r="E11" s="180">
        <v>4</v>
      </c>
      <c r="F11" s="180">
        <v>5</v>
      </c>
      <c r="G11" s="180">
        <v>6</v>
      </c>
      <c r="H11" s="180">
        <v>7</v>
      </c>
      <c r="I11" s="180" t="s">
        <v>61</v>
      </c>
      <c r="J11" s="181">
        <v>9</v>
      </c>
    </row>
    <row r="12" spans="2:14" ht="18" customHeight="1" thickTop="1" thickBot="1">
      <c r="B12" s="182">
        <v>16</v>
      </c>
      <c r="C12" s="274">
        <v>3</v>
      </c>
      <c r="D12" s="274">
        <v>157</v>
      </c>
      <c r="E12" s="274">
        <v>0</v>
      </c>
      <c r="F12" s="274">
        <v>0</v>
      </c>
      <c r="G12" s="274">
        <v>23</v>
      </c>
      <c r="H12" s="274">
        <v>490</v>
      </c>
      <c r="I12" s="275">
        <f t="shared" ref="I12:I25" si="0">D12+F12+H12</f>
        <v>647</v>
      </c>
      <c r="J12" s="184"/>
      <c r="N12" s="185">
        <f>2.3*50.5*M12^1.5</f>
        <v>0</v>
      </c>
    </row>
    <row r="13" spans="2:14" ht="18" customHeight="1" thickTop="1">
      <c r="B13" s="164">
        <f>B12+1</f>
        <v>17</v>
      </c>
      <c r="C13" s="275">
        <v>10</v>
      </c>
      <c r="D13" s="275">
        <v>945</v>
      </c>
      <c r="E13" s="275">
        <v>0</v>
      </c>
      <c r="F13" s="275">
        <v>0</v>
      </c>
      <c r="G13" s="275">
        <v>23</v>
      </c>
      <c r="H13" s="275">
        <v>490</v>
      </c>
      <c r="I13" s="275">
        <f t="shared" si="0"/>
        <v>1435</v>
      </c>
      <c r="J13" s="186"/>
    </row>
    <row r="14" spans="2:14" ht="18" customHeight="1">
      <c r="B14" s="276">
        <f t="shared" ref="B14:B24" si="1">B13+1</f>
        <v>18</v>
      </c>
      <c r="C14" s="275">
        <v>8</v>
      </c>
      <c r="D14" s="275">
        <v>630</v>
      </c>
      <c r="E14" s="275">
        <v>0</v>
      </c>
      <c r="F14" s="275">
        <v>0</v>
      </c>
      <c r="G14" s="275">
        <v>23</v>
      </c>
      <c r="H14" s="275">
        <v>490</v>
      </c>
      <c r="I14" s="275">
        <f t="shared" si="0"/>
        <v>1120</v>
      </c>
      <c r="J14" s="186">
        <f>SUM(I12:I16)/5</f>
        <v>899.2</v>
      </c>
    </row>
    <row r="15" spans="2:14" ht="18" customHeight="1">
      <c r="B15" s="276">
        <f t="shared" si="1"/>
        <v>19</v>
      </c>
      <c r="C15" s="275">
        <v>3</v>
      </c>
      <c r="D15" s="275">
        <v>157</v>
      </c>
      <c r="E15" s="275">
        <v>0</v>
      </c>
      <c r="F15" s="275">
        <v>0</v>
      </c>
      <c r="G15" s="275">
        <v>23</v>
      </c>
      <c r="H15" s="275">
        <v>490</v>
      </c>
      <c r="I15" s="275">
        <f t="shared" si="0"/>
        <v>647</v>
      </c>
      <c r="J15" s="186"/>
    </row>
    <row r="16" spans="2:14" ht="18" customHeight="1" thickBot="1">
      <c r="B16" s="276">
        <f t="shared" si="1"/>
        <v>20</v>
      </c>
      <c r="C16" s="275">
        <v>3</v>
      </c>
      <c r="D16" s="275">
        <v>157</v>
      </c>
      <c r="E16" s="275">
        <v>0</v>
      </c>
      <c r="F16" s="275">
        <v>0</v>
      </c>
      <c r="G16" s="275">
        <v>23</v>
      </c>
      <c r="H16" s="275">
        <v>490</v>
      </c>
      <c r="I16" s="275">
        <f t="shared" si="0"/>
        <v>647</v>
      </c>
      <c r="J16" s="188"/>
    </row>
    <row r="17" spans="2:14" ht="18" customHeight="1" thickTop="1">
      <c r="B17" s="276">
        <f t="shared" si="1"/>
        <v>21</v>
      </c>
      <c r="C17" s="275">
        <v>3</v>
      </c>
      <c r="D17" s="275">
        <v>157</v>
      </c>
      <c r="E17" s="275">
        <v>0</v>
      </c>
      <c r="F17" s="275">
        <v>0</v>
      </c>
      <c r="G17" s="275">
        <v>23</v>
      </c>
      <c r="H17" s="275">
        <v>490</v>
      </c>
      <c r="I17" s="275">
        <f t="shared" si="0"/>
        <v>647</v>
      </c>
      <c r="J17" s="184"/>
    </row>
    <row r="18" spans="2:14" ht="18" customHeight="1">
      <c r="B18" s="276">
        <f t="shared" si="1"/>
        <v>22</v>
      </c>
      <c r="C18" s="275">
        <v>3</v>
      </c>
      <c r="D18" s="275">
        <v>157</v>
      </c>
      <c r="E18" s="275">
        <v>0</v>
      </c>
      <c r="F18" s="275">
        <v>0</v>
      </c>
      <c r="G18" s="275">
        <v>23</v>
      </c>
      <c r="H18" s="275">
        <v>490</v>
      </c>
      <c r="I18" s="275">
        <f t="shared" si="0"/>
        <v>647</v>
      </c>
      <c r="J18" s="186"/>
      <c r="N18" s="189">
        <f>16850</f>
        <v>16850</v>
      </c>
    </row>
    <row r="19" spans="2:14" ht="18" customHeight="1">
      <c r="B19" s="276">
        <f t="shared" si="1"/>
        <v>23</v>
      </c>
      <c r="C19" s="275">
        <v>3</v>
      </c>
      <c r="D19" s="275">
        <v>157</v>
      </c>
      <c r="E19" s="275">
        <v>0</v>
      </c>
      <c r="F19" s="275">
        <v>0</v>
      </c>
      <c r="G19" s="275">
        <v>23</v>
      </c>
      <c r="H19" s="275">
        <v>490</v>
      </c>
      <c r="I19" s="275">
        <f t="shared" si="0"/>
        <v>647</v>
      </c>
      <c r="J19" s="186">
        <f>SUM(I17:I21)/5</f>
        <v>710.2</v>
      </c>
    </row>
    <row r="20" spans="2:14" ht="18" customHeight="1">
      <c r="B20" s="276">
        <f t="shared" si="1"/>
        <v>24</v>
      </c>
      <c r="C20" s="275">
        <v>5</v>
      </c>
      <c r="D20" s="275">
        <v>315</v>
      </c>
      <c r="E20" s="275">
        <v>0</v>
      </c>
      <c r="F20" s="275">
        <v>0</v>
      </c>
      <c r="G20" s="275">
        <v>23</v>
      </c>
      <c r="H20" s="275">
        <v>490</v>
      </c>
      <c r="I20" s="275">
        <f t="shared" si="0"/>
        <v>805</v>
      </c>
      <c r="J20" s="186"/>
    </row>
    <row r="21" spans="2:14" ht="18" customHeight="1" thickBot="1">
      <c r="B21" s="276">
        <f t="shared" si="1"/>
        <v>25</v>
      </c>
      <c r="C21" s="275">
        <v>5</v>
      </c>
      <c r="D21" s="275">
        <v>315</v>
      </c>
      <c r="E21" s="275">
        <v>0</v>
      </c>
      <c r="F21" s="275">
        <v>0</v>
      </c>
      <c r="G21" s="275">
        <v>23</v>
      </c>
      <c r="H21" s="275">
        <v>490</v>
      </c>
      <c r="I21" s="275">
        <f t="shared" si="0"/>
        <v>805</v>
      </c>
      <c r="J21" s="188"/>
    </row>
    <row r="22" spans="2:14" ht="18" customHeight="1" thickTop="1">
      <c r="B22" s="276">
        <f t="shared" si="1"/>
        <v>26</v>
      </c>
      <c r="C22" s="275">
        <v>5</v>
      </c>
      <c r="D22" s="275">
        <v>315</v>
      </c>
      <c r="E22" s="275">
        <v>0</v>
      </c>
      <c r="F22" s="275">
        <v>0</v>
      </c>
      <c r="G22" s="275">
        <v>23</v>
      </c>
      <c r="H22" s="275">
        <v>490</v>
      </c>
      <c r="I22" s="275">
        <f t="shared" si="0"/>
        <v>805</v>
      </c>
      <c r="J22" s="184"/>
    </row>
    <row r="23" spans="2:14" ht="18" customHeight="1">
      <c r="B23" s="276">
        <f t="shared" si="1"/>
        <v>27</v>
      </c>
      <c r="C23" s="275">
        <v>5</v>
      </c>
      <c r="D23" s="275">
        <v>315</v>
      </c>
      <c r="E23" s="275">
        <v>0</v>
      </c>
      <c r="F23" s="275">
        <v>0</v>
      </c>
      <c r="G23" s="275">
        <v>23</v>
      </c>
      <c r="H23" s="275">
        <v>490</v>
      </c>
      <c r="I23" s="275">
        <f t="shared" si="0"/>
        <v>805</v>
      </c>
      <c r="J23" s="186"/>
    </row>
    <row r="24" spans="2:14" ht="18" customHeight="1">
      <c r="B24" s="276">
        <f t="shared" si="1"/>
        <v>28</v>
      </c>
      <c r="C24" s="275">
        <v>5</v>
      </c>
      <c r="D24" s="275">
        <v>315</v>
      </c>
      <c r="E24" s="275">
        <v>0</v>
      </c>
      <c r="F24" s="275">
        <v>0</v>
      </c>
      <c r="G24" s="275">
        <v>23</v>
      </c>
      <c r="H24" s="275">
        <v>490</v>
      </c>
      <c r="I24" s="275">
        <f t="shared" si="0"/>
        <v>805</v>
      </c>
      <c r="J24" s="186">
        <f>SUM(I22:I27)/6</f>
        <v>723.33333333333337</v>
      </c>
    </row>
    <row r="25" spans="2:14" ht="18" customHeight="1">
      <c r="B25" s="164">
        <f t="shared" ref="B25:B26" si="2">B24+1</f>
        <v>29</v>
      </c>
      <c r="C25" s="275">
        <v>5</v>
      </c>
      <c r="D25" s="275">
        <v>315</v>
      </c>
      <c r="E25" s="275">
        <v>0</v>
      </c>
      <c r="F25" s="275">
        <v>0</v>
      </c>
      <c r="G25" s="275">
        <v>23</v>
      </c>
      <c r="H25" s="275">
        <v>490</v>
      </c>
      <c r="I25" s="275">
        <f t="shared" si="0"/>
        <v>805</v>
      </c>
      <c r="J25" s="190"/>
    </row>
    <row r="26" spans="2:14" ht="18" customHeight="1">
      <c r="B26" s="164">
        <f t="shared" si="2"/>
        <v>30</v>
      </c>
      <c r="C26" s="275">
        <v>8</v>
      </c>
      <c r="D26" s="275">
        <v>630</v>
      </c>
      <c r="E26" s="275">
        <v>0</v>
      </c>
      <c r="F26" s="275">
        <v>0</v>
      </c>
      <c r="G26" s="275">
        <v>23</v>
      </c>
      <c r="H26" s="275">
        <v>490</v>
      </c>
      <c r="I26" s="275">
        <f>D26+F26+H26</f>
        <v>1120</v>
      </c>
      <c r="J26" s="190"/>
    </row>
    <row r="27" spans="2:14" ht="18" customHeight="1" thickBot="1">
      <c r="B27" s="187">
        <v>31</v>
      </c>
      <c r="C27" s="275"/>
      <c r="D27" s="275"/>
      <c r="E27" s="275">
        <v>0</v>
      </c>
      <c r="F27" s="275">
        <v>0</v>
      </c>
      <c r="G27" s="275"/>
      <c r="H27" s="275"/>
      <c r="I27" s="275">
        <f>D27+F27+H27</f>
        <v>0</v>
      </c>
      <c r="J27" s="191"/>
    </row>
    <row r="28" spans="2:14" ht="18" customHeight="1" thickTop="1">
      <c r="B28" s="177"/>
      <c r="C28" s="177"/>
      <c r="D28" s="177"/>
      <c r="E28" s="177"/>
      <c r="F28" s="292" t="s">
        <v>150</v>
      </c>
      <c r="G28" s="293"/>
      <c r="H28" s="293"/>
      <c r="I28" s="183">
        <f>SUM(I12:I27)</f>
        <v>12387</v>
      </c>
      <c r="J28" s="192"/>
    </row>
    <row r="29" spans="2:14" ht="18" customHeight="1" thickBot="1">
      <c r="B29" s="193"/>
      <c r="C29" s="193"/>
      <c r="D29" s="193"/>
      <c r="E29" s="194"/>
      <c r="F29" s="294" t="s">
        <v>149</v>
      </c>
      <c r="G29" s="295"/>
      <c r="H29" s="295"/>
      <c r="I29" s="195">
        <f>(I28/15)/1000</f>
        <v>0.82579999999999998</v>
      </c>
      <c r="J29" s="177"/>
    </row>
    <row r="30" spans="2:14" ht="18" customHeight="1" thickTop="1">
      <c r="B30" s="296"/>
      <c r="C30" s="296"/>
      <c r="D30" s="296"/>
      <c r="E30" s="296"/>
      <c r="F30" s="297"/>
      <c r="G30" s="297"/>
      <c r="H30" s="297"/>
      <c r="I30" s="196"/>
      <c r="J30" s="177"/>
    </row>
    <row r="31" spans="2:14" ht="18" customHeight="1">
      <c r="B31" s="177"/>
      <c r="C31" s="177"/>
      <c r="D31" s="177"/>
      <c r="E31" s="177"/>
      <c r="F31" s="177"/>
      <c r="G31" s="177"/>
      <c r="H31" s="177"/>
      <c r="I31" s="177"/>
      <c r="J31" s="177"/>
    </row>
    <row r="32" spans="2:14" ht="18" customHeight="1">
      <c r="B32" s="287" t="s">
        <v>124</v>
      </c>
      <c r="C32" s="287"/>
      <c r="D32" s="287"/>
      <c r="E32" s="287"/>
      <c r="H32" s="197"/>
      <c r="I32" s="163" t="s">
        <v>267</v>
      </c>
      <c r="J32" s="198"/>
    </row>
    <row r="33" spans="2:11" ht="18" customHeight="1">
      <c r="B33" s="296" t="s">
        <v>125</v>
      </c>
      <c r="C33" s="296"/>
      <c r="D33" s="296"/>
      <c r="E33" s="296"/>
      <c r="I33" s="193" t="s">
        <v>121</v>
      </c>
      <c r="J33" s="199"/>
      <c r="K33" s="199"/>
    </row>
    <row r="34" spans="2:11" ht="18" customHeight="1">
      <c r="B34" s="296" t="s">
        <v>260</v>
      </c>
      <c r="C34" s="296"/>
      <c r="D34" s="296"/>
      <c r="E34" s="296"/>
      <c r="I34" s="193" t="s">
        <v>122</v>
      </c>
      <c r="J34" s="199"/>
      <c r="K34" s="199"/>
    </row>
    <row r="35" spans="2:11" ht="18" customHeight="1">
      <c r="B35" s="200"/>
      <c r="C35" s="200"/>
      <c r="D35" s="201"/>
      <c r="E35" s="201"/>
      <c r="I35" s="193"/>
      <c r="J35" s="201"/>
      <c r="K35" s="201"/>
    </row>
    <row r="36" spans="2:11" ht="18" customHeight="1">
      <c r="B36" s="200"/>
      <c r="C36" s="200"/>
      <c r="D36" s="201"/>
      <c r="E36" s="201"/>
      <c r="I36" s="193"/>
      <c r="J36" s="201"/>
      <c r="K36" s="201"/>
    </row>
    <row r="37" spans="2:11" ht="18" customHeight="1">
      <c r="B37" s="165"/>
      <c r="C37" s="165"/>
      <c r="D37" s="165"/>
      <c r="E37" s="201"/>
      <c r="I37" s="202"/>
      <c r="J37" s="165"/>
      <c r="K37" s="201"/>
    </row>
    <row r="38" spans="2:11" ht="18" customHeight="1">
      <c r="B38" s="298" t="s">
        <v>264</v>
      </c>
      <c r="C38" s="298"/>
      <c r="D38" s="298"/>
      <c r="E38" s="298"/>
      <c r="I38" s="162" t="s">
        <v>258</v>
      </c>
      <c r="J38" s="72"/>
      <c r="K38" s="72"/>
    </row>
    <row r="39" spans="2:11" ht="18" customHeight="1">
      <c r="B39" s="291" t="s">
        <v>265</v>
      </c>
      <c r="C39" s="291"/>
      <c r="D39" s="291"/>
      <c r="E39" s="291"/>
      <c r="I39" s="202" t="s">
        <v>261</v>
      </c>
      <c r="J39" s="201"/>
      <c r="K39" s="201"/>
    </row>
    <row r="41" spans="2:11" ht="18" customHeight="1">
      <c r="B41" s="289"/>
      <c r="C41" s="289"/>
    </row>
    <row r="42" spans="2:11" ht="18" customHeight="1">
      <c r="B42" s="287"/>
      <c r="C42" s="287"/>
    </row>
    <row r="43" spans="2:11" ht="18" customHeight="1">
      <c r="B43" s="287"/>
      <c r="C43" s="287"/>
    </row>
  </sheetData>
  <mergeCells count="20">
    <mergeCell ref="B1:J1"/>
    <mergeCell ref="B6:C6"/>
    <mergeCell ref="B8:B10"/>
    <mergeCell ref="C8:D9"/>
    <mergeCell ref="E8:H8"/>
    <mergeCell ref="G9:H9"/>
    <mergeCell ref="J8:J10"/>
    <mergeCell ref="E9:F9"/>
    <mergeCell ref="I8:I10"/>
    <mergeCell ref="B43:C43"/>
    <mergeCell ref="B39:E39"/>
    <mergeCell ref="B41:C41"/>
    <mergeCell ref="B42:C42"/>
    <mergeCell ref="F28:H28"/>
    <mergeCell ref="F29:H29"/>
    <mergeCell ref="B30:H30"/>
    <mergeCell ref="B38:E38"/>
    <mergeCell ref="B33:E33"/>
    <mergeCell ref="B32:E32"/>
    <mergeCell ref="B34:E34"/>
  </mergeCells>
  <phoneticPr fontId="5" type="noConversion"/>
  <pageMargins left="0.78740157480314965" right="0.35433070866141736" top="0.78740157480314965" bottom="0.59055118110236227" header="0.51181102362204722" footer="0.51181102362204722"/>
  <pageSetup paperSize="5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I1:KZ170"/>
  <sheetViews>
    <sheetView topLeftCell="I32" zoomScale="30" zoomScaleNormal="30" workbookViewId="0">
      <selection activeCell="BJ67" sqref="BJ67"/>
    </sheetView>
  </sheetViews>
  <sheetFormatPr defaultColWidth="8.85546875" defaultRowHeight="15"/>
  <cols>
    <col min="1" max="1" width="5.42578125" style="203" customWidth="1"/>
    <col min="2" max="3" width="8.85546875" style="203"/>
    <col min="4" max="11" width="3.7109375" style="203" customWidth="1"/>
    <col min="12" max="12" width="5.5703125" style="203" customWidth="1"/>
    <col min="13" max="13" width="3.7109375" style="203" customWidth="1"/>
    <col min="14" max="14" width="4.42578125" style="203" customWidth="1"/>
    <col min="15" max="17" width="4.28515625" style="203" customWidth="1"/>
    <col min="18" max="18" width="3.7109375" style="203" customWidth="1"/>
    <col min="19" max="19" width="5.42578125" style="203" bestFit="1" customWidth="1"/>
    <col min="20" max="20" width="3.42578125" style="203" bestFit="1" customWidth="1"/>
    <col min="21" max="21" width="6.28515625" style="203" bestFit="1" customWidth="1"/>
    <col min="22" max="22" width="4" style="203" bestFit="1" customWidth="1"/>
    <col min="23" max="23" width="4.42578125" style="203" bestFit="1" customWidth="1"/>
    <col min="24" max="24" width="3.42578125" style="203" bestFit="1" customWidth="1"/>
    <col min="25" max="25" width="4.85546875" style="203" customWidth="1"/>
    <col min="26" max="26" width="5.140625" style="203" customWidth="1"/>
    <col min="27" max="27" width="5.42578125" style="203" bestFit="1" customWidth="1"/>
    <col min="28" max="28" width="3.42578125" style="203" customWidth="1"/>
    <col min="29" max="29" width="6.28515625" style="203" bestFit="1" customWidth="1"/>
    <col min="30" max="30" width="4" style="203" bestFit="1" customWidth="1"/>
    <col min="31" max="31" width="4.42578125" style="203" customWidth="1"/>
    <col min="32" max="32" width="5.42578125" style="203" bestFit="1" customWidth="1"/>
    <col min="33" max="33" width="3.42578125" style="203" bestFit="1" customWidth="1"/>
    <col min="34" max="34" width="6.28515625" style="203" bestFit="1" customWidth="1"/>
    <col min="35" max="35" width="4" style="203" bestFit="1" customWidth="1"/>
    <col min="36" max="36" width="4.28515625" style="203" customWidth="1"/>
    <col min="37" max="37" width="5.42578125" style="203" bestFit="1" customWidth="1"/>
    <col min="38" max="38" width="3.42578125" style="203" bestFit="1" customWidth="1"/>
    <col min="39" max="39" width="6.28515625" style="203" bestFit="1" customWidth="1"/>
    <col min="40" max="40" width="4" style="203" bestFit="1" customWidth="1"/>
    <col min="41" max="41" width="3.7109375" style="203" customWidth="1"/>
    <col min="42" max="42" width="5.42578125" style="203" bestFit="1" customWidth="1"/>
    <col min="43" max="43" width="3.42578125" style="203" bestFit="1" customWidth="1"/>
    <col min="44" max="44" width="6.28515625" style="203" bestFit="1" customWidth="1"/>
    <col min="45" max="45" width="4" style="203" bestFit="1" customWidth="1"/>
    <col min="46" max="46" width="5.140625" style="203" customWidth="1"/>
    <col min="47" max="47" width="5.42578125" style="203" bestFit="1" customWidth="1"/>
    <col min="48" max="48" width="3.42578125" style="203" bestFit="1" customWidth="1"/>
    <col min="49" max="49" width="6.28515625" style="203" bestFit="1" customWidth="1"/>
    <col min="50" max="50" width="4" style="203" bestFit="1" customWidth="1"/>
    <col min="51" max="51" width="3.7109375" style="203" customWidth="1"/>
    <col min="52" max="52" width="5.42578125" style="203" customWidth="1"/>
    <col min="53" max="53" width="3.42578125" style="203" bestFit="1" customWidth="1"/>
    <col min="54" max="54" width="6.28515625" style="203" bestFit="1" customWidth="1"/>
    <col min="55" max="55" width="4" style="203" bestFit="1" customWidth="1"/>
    <col min="56" max="56" width="3.7109375" style="203" customWidth="1"/>
    <col min="57" max="57" width="5.42578125" style="203" bestFit="1" customWidth="1"/>
    <col min="58" max="58" width="3.42578125" style="203" bestFit="1" customWidth="1"/>
    <col min="59" max="59" width="6.28515625" style="203" bestFit="1" customWidth="1"/>
    <col min="60" max="60" width="4" style="203" bestFit="1" customWidth="1"/>
    <col min="61" max="61" width="3.7109375" style="203" customWidth="1"/>
    <col min="62" max="62" width="5.42578125" style="203" bestFit="1" customWidth="1"/>
    <col min="63" max="63" width="3.42578125" style="203" bestFit="1" customWidth="1"/>
    <col min="64" max="64" width="6.28515625" style="203" bestFit="1" customWidth="1"/>
    <col min="65" max="65" width="4" style="203" bestFit="1" customWidth="1"/>
    <col min="66" max="66" width="4.7109375" style="203" customWidth="1"/>
    <col min="67" max="67" width="6.28515625" style="203" bestFit="1" customWidth="1"/>
    <col min="68" max="68" width="3.42578125" style="203" bestFit="1" customWidth="1"/>
    <col min="69" max="69" width="6.28515625" style="203" bestFit="1" customWidth="1"/>
    <col min="70" max="70" width="4" style="203" bestFit="1" customWidth="1"/>
    <col min="71" max="71" width="4.28515625" style="203" customWidth="1"/>
    <col min="72" max="72" width="6.28515625" style="203" bestFit="1" customWidth="1"/>
    <col min="73" max="73" width="3.42578125" style="203" bestFit="1" customWidth="1"/>
    <col min="74" max="74" width="6.28515625" style="203" bestFit="1" customWidth="1"/>
    <col min="75" max="75" width="4" style="203" bestFit="1" customWidth="1"/>
    <col min="76" max="76" width="3.7109375" style="203" customWidth="1"/>
    <col min="77" max="77" width="6.28515625" style="203" bestFit="1" customWidth="1"/>
    <col min="78" max="78" width="3.42578125" style="203" bestFit="1" customWidth="1"/>
    <col min="79" max="79" width="6.28515625" style="203" bestFit="1" customWidth="1"/>
    <col min="80" max="80" width="4" style="203" bestFit="1" customWidth="1"/>
    <col min="81" max="81" width="4.140625" style="203" customWidth="1"/>
    <col min="82" max="82" width="6.28515625" style="203" bestFit="1" customWidth="1"/>
    <col min="83" max="83" width="3.42578125" style="203" bestFit="1" customWidth="1"/>
    <col min="84" max="84" width="6.28515625" style="203" bestFit="1" customWidth="1"/>
    <col min="85" max="85" width="4" style="203" bestFit="1" customWidth="1"/>
    <col min="86" max="86" width="5.85546875" style="203" bestFit="1" customWidth="1"/>
    <col min="87" max="89" width="6.28515625" style="203" bestFit="1" customWidth="1"/>
    <col min="90" max="90" width="4" style="203" bestFit="1" customWidth="1"/>
    <col min="91" max="91" width="3.7109375" style="203" customWidth="1"/>
    <col min="92" max="92" width="6.28515625" style="203" bestFit="1" customWidth="1"/>
    <col min="93" max="93" width="3.42578125" style="203" bestFit="1" customWidth="1"/>
    <col min="94" max="94" width="6.28515625" style="203" bestFit="1" customWidth="1"/>
    <col min="95" max="95" width="4" style="203" bestFit="1" customWidth="1"/>
    <col min="96" max="96" width="3.7109375" style="203" customWidth="1"/>
    <col min="97" max="97" width="6.85546875" style="203" bestFit="1" customWidth="1"/>
    <col min="98" max="98" width="3.42578125" style="203" bestFit="1" customWidth="1"/>
    <col min="99" max="99" width="6.28515625" style="203" bestFit="1" customWidth="1"/>
    <col min="100" max="100" width="4" style="203" customWidth="1"/>
    <col min="101" max="101" width="3.7109375" style="203" customWidth="1"/>
    <col min="102" max="102" width="5.85546875" style="203" bestFit="1" customWidth="1"/>
    <col min="103" max="103" width="3.42578125" style="203" bestFit="1" customWidth="1"/>
    <col min="104" max="104" width="6.28515625" style="203" bestFit="1" customWidth="1"/>
    <col min="105" max="105" width="4" style="203" bestFit="1" customWidth="1"/>
    <col min="106" max="106" width="3.7109375" style="203" customWidth="1"/>
    <col min="107" max="107" width="5.85546875" style="203" bestFit="1" customWidth="1"/>
    <col min="108" max="108" width="3.42578125" style="203" bestFit="1" customWidth="1"/>
    <col min="109" max="109" width="6.28515625" style="203" bestFit="1" customWidth="1"/>
    <col min="110" max="110" width="4" style="203" bestFit="1" customWidth="1"/>
    <col min="111" max="111" width="3.7109375" style="203" customWidth="1"/>
    <col min="112" max="112" width="6.28515625" style="203" bestFit="1" customWidth="1"/>
    <col min="113" max="113" width="3.42578125" style="203" bestFit="1" customWidth="1"/>
    <col min="114" max="114" width="6.28515625" style="203" bestFit="1" customWidth="1"/>
    <col min="115" max="115" width="4" style="203" bestFit="1" customWidth="1"/>
    <col min="116" max="116" width="3.7109375" style="203" customWidth="1"/>
    <col min="117" max="117" width="6.28515625" style="203" bestFit="1" customWidth="1"/>
    <col min="118" max="118" width="3.42578125" style="203" bestFit="1" customWidth="1"/>
    <col min="119" max="119" width="6.28515625" style="203" bestFit="1" customWidth="1"/>
    <col min="120" max="120" width="4" style="203" bestFit="1" customWidth="1"/>
    <col min="121" max="121" width="3.7109375" style="203" customWidth="1"/>
    <col min="122" max="122" width="6.28515625" style="203" bestFit="1" customWidth="1"/>
    <col min="123" max="123" width="3.42578125" style="203" bestFit="1" customWidth="1"/>
    <col min="124" max="124" width="6.28515625" style="203" bestFit="1" customWidth="1"/>
    <col min="125" max="125" width="4" style="203" bestFit="1" customWidth="1"/>
    <col min="126" max="126" width="3.7109375" style="203" customWidth="1"/>
    <col min="127" max="127" width="6.28515625" style="203" bestFit="1" customWidth="1"/>
    <col min="128" max="128" width="3.42578125" style="203" bestFit="1" customWidth="1"/>
    <col min="129" max="129" width="6.28515625" style="203" bestFit="1" customWidth="1"/>
    <col min="130" max="130" width="4" style="203" bestFit="1" customWidth="1"/>
    <col min="131" max="131" width="3.7109375" style="203" customWidth="1"/>
    <col min="132" max="132" width="6.28515625" style="203" bestFit="1" customWidth="1"/>
    <col min="133" max="133" width="3.42578125" style="203" bestFit="1" customWidth="1"/>
    <col min="134" max="134" width="6.28515625" style="203" bestFit="1" customWidth="1"/>
    <col min="135" max="135" width="4" style="203" bestFit="1" customWidth="1"/>
    <col min="136" max="136" width="3.7109375" style="203" customWidth="1"/>
    <col min="137" max="137" width="6.28515625" style="203" bestFit="1" customWidth="1"/>
    <col min="138" max="138" width="3.42578125" style="203" bestFit="1" customWidth="1"/>
    <col min="139" max="139" width="6.28515625" style="203" bestFit="1" customWidth="1"/>
    <col min="140" max="140" width="4" style="203" bestFit="1" customWidth="1"/>
    <col min="141" max="313" width="3.7109375" style="203" customWidth="1"/>
    <col min="314" max="16384" width="8.85546875" style="203"/>
  </cols>
  <sheetData>
    <row r="1" spans="9:33">
      <c r="I1" s="204"/>
    </row>
    <row r="2" spans="9:33">
      <c r="I2" s="204"/>
    </row>
    <row r="3" spans="9:33">
      <c r="I3" s="204"/>
    </row>
    <row r="4" spans="9:33">
      <c r="I4" s="204"/>
    </row>
    <row r="5" spans="9:33">
      <c r="I5" s="204"/>
    </row>
    <row r="6" spans="9:33">
      <c r="I6" s="204"/>
    </row>
    <row r="7" spans="9:33">
      <c r="I7" s="204"/>
    </row>
    <row r="8" spans="9:33">
      <c r="I8" s="204"/>
    </row>
    <row r="9" spans="9:33">
      <c r="I9" s="204"/>
    </row>
    <row r="10" spans="9:33">
      <c r="I10" s="204"/>
    </row>
    <row r="11" spans="9:33">
      <c r="I11" s="204"/>
    </row>
    <row r="12" spans="9:33">
      <c r="I12" s="204"/>
    </row>
    <row r="13" spans="9:33">
      <c r="I13" s="204"/>
      <c r="AB13" s="233"/>
      <c r="AF13" s="233"/>
    </row>
    <row r="14" spans="9:33">
      <c r="I14" s="204"/>
    </row>
    <row r="15" spans="9:33">
      <c r="I15" s="204"/>
      <c r="AB15" s="315"/>
      <c r="AC15" s="315"/>
      <c r="AD15" s="213"/>
      <c r="AE15" s="319"/>
      <c r="AF15" s="319"/>
      <c r="AG15" s="213"/>
    </row>
    <row r="16" spans="9:33">
      <c r="I16" s="204"/>
    </row>
    <row r="17" spans="9:52">
      <c r="I17" s="204"/>
    </row>
    <row r="18" spans="9:52">
      <c r="I18" s="204"/>
    </row>
    <row r="19" spans="9:52">
      <c r="I19" s="204"/>
    </row>
    <row r="20" spans="9:52">
      <c r="I20" s="204"/>
      <c r="AY20" s="233"/>
    </row>
    <row r="21" spans="9:52">
      <c r="I21" s="204"/>
    </row>
    <row r="22" spans="9:52">
      <c r="I22" s="204"/>
      <c r="AU22" s="315"/>
      <c r="AV22" s="315"/>
      <c r="AW22" s="213"/>
      <c r="AX22" s="313"/>
      <c r="AY22" s="314"/>
    </row>
    <row r="23" spans="9:52">
      <c r="I23" s="204"/>
    </row>
    <row r="24" spans="9:52">
      <c r="I24" s="204"/>
    </row>
    <row r="25" spans="9:52">
      <c r="I25" s="204"/>
      <c r="AF25" s="244"/>
    </row>
    <row r="26" spans="9:52">
      <c r="I26" s="204"/>
    </row>
    <row r="27" spans="9:52">
      <c r="I27" s="204"/>
      <c r="AB27" s="315"/>
      <c r="AC27" s="315"/>
      <c r="AD27" s="213"/>
      <c r="AE27" s="319"/>
      <c r="AF27" s="319"/>
      <c r="AG27" s="213"/>
      <c r="AU27" s="233"/>
    </row>
    <row r="28" spans="9:52">
      <c r="I28" s="204"/>
      <c r="AU28" s="315"/>
      <c r="AV28" s="315"/>
      <c r="AW28" s="213"/>
      <c r="AX28" s="313"/>
      <c r="AY28" s="314"/>
      <c r="AZ28" s="213"/>
    </row>
    <row r="29" spans="9:52">
      <c r="I29" s="204"/>
    </row>
    <row r="30" spans="9:52">
      <c r="I30" s="204"/>
    </row>
    <row r="31" spans="9:52">
      <c r="I31" s="204"/>
      <c r="AY31" s="233"/>
    </row>
    <row r="32" spans="9:52">
      <c r="I32" s="204"/>
    </row>
    <row r="33" spans="9:93">
      <c r="I33" s="204"/>
    </row>
    <row r="34" spans="9:93">
      <c r="I34" s="204"/>
      <c r="Z34" s="235"/>
      <c r="AT34" s="233"/>
    </row>
    <row r="35" spans="9:93">
      <c r="I35" s="204"/>
    </row>
    <row r="36" spans="9:93">
      <c r="I36" s="204"/>
      <c r="AU36" s="315"/>
      <c r="AV36" s="315"/>
      <c r="AW36" s="213"/>
      <c r="AX36" s="313"/>
      <c r="AY36" s="314"/>
    </row>
    <row r="37" spans="9:93">
      <c r="I37" s="204"/>
      <c r="AF37" s="233"/>
      <c r="AU37" s="235"/>
    </row>
    <row r="38" spans="9:93">
      <c r="I38" s="204"/>
    </row>
    <row r="39" spans="9:93">
      <c r="I39" s="204"/>
      <c r="AB39" s="315"/>
      <c r="AC39" s="315"/>
      <c r="AD39" s="213"/>
      <c r="AE39" s="313"/>
      <c r="AF39" s="314"/>
      <c r="AG39" s="213"/>
      <c r="BZ39" s="235"/>
    </row>
    <row r="40" spans="9:93">
      <c r="I40" s="204"/>
      <c r="AR40" s="244"/>
      <c r="AU40" s="315"/>
      <c r="AV40" s="315"/>
      <c r="AW40" s="213"/>
      <c r="AX40" s="313"/>
      <c r="AY40" s="314"/>
      <c r="AZ40" s="247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8"/>
      <c r="BL40" s="248"/>
      <c r="BM40" s="248"/>
      <c r="BN40" s="248"/>
      <c r="BO40" s="248"/>
      <c r="BP40" s="248"/>
      <c r="BQ40" s="248"/>
      <c r="BR40" s="248"/>
      <c r="BS40" s="248"/>
      <c r="BT40" s="248"/>
      <c r="BU40" s="248"/>
      <c r="BV40" s="248"/>
      <c r="BW40" s="248"/>
      <c r="BX40" s="248"/>
      <c r="BY40" s="317"/>
      <c r="BZ40" s="318"/>
      <c r="CA40" s="318"/>
      <c r="CB40" s="31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</row>
    <row r="41" spans="9:93">
      <c r="I41" s="204"/>
      <c r="AZ41" s="249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8"/>
      <c r="BS41" s="248"/>
      <c r="BT41" s="248"/>
      <c r="BU41" s="248"/>
      <c r="BV41" s="248"/>
      <c r="BW41" s="248"/>
      <c r="BX41" s="248"/>
      <c r="BY41" s="250"/>
      <c r="BZ41" s="251"/>
      <c r="CA41" s="252"/>
      <c r="CB41" s="253"/>
      <c r="CC41" s="248"/>
      <c r="CD41" s="248"/>
      <c r="CE41" s="248"/>
      <c r="CF41" s="248"/>
      <c r="CG41" s="248"/>
      <c r="CH41" s="248"/>
      <c r="CI41" s="248"/>
      <c r="CJ41" s="248"/>
      <c r="CK41" s="248"/>
      <c r="CL41" s="248"/>
      <c r="CM41" s="248"/>
      <c r="CN41" s="248"/>
      <c r="CO41" s="248"/>
    </row>
    <row r="42" spans="9:93">
      <c r="I42" s="204"/>
      <c r="AZ42" s="320"/>
      <c r="BA42" s="318"/>
      <c r="BB42" s="318"/>
      <c r="BC42" s="31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8"/>
      <c r="BN42" s="248"/>
      <c r="BO42" s="248"/>
      <c r="BP42" s="248"/>
      <c r="BQ42" s="248"/>
      <c r="BR42" s="248"/>
      <c r="BS42" s="248"/>
      <c r="BT42" s="248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  <c r="CH42" s="248"/>
      <c r="CI42" s="248"/>
      <c r="CJ42" s="248"/>
      <c r="CK42" s="248"/>
      <c r="CL42" s="248"/>
      <c r="CM42" s="248"/>
      <c r="CN42" s="248"/>
      <c r="CO42" s="248"/>
    </row>
    <row r="43" spans="9:93">
      <c r="I43" s="204"/>
      <c r="AZ43" s="250"/>
      <c r="BA43" s="251"/>
      <c r="BB43" s="252"/>
      <c r="BC43" s="253"/>
      <c r="BD43" s="248"/>
      <c r="BE43" s="248"/>
      <c r="BF43" s="248"/>
      <c r="BG43" s="248"/>
      <c r="BH43" s="248"/>
      <c r="BI43" s="248"/>
      <c r="BJ43" s="248"/>
      <c r="BK43" s="248"/>
      <c r="BL43" s="248"/>
      <c r="BM43" s="248"/>
      <c r="BN43" s="248"/>
      <c r="BO43" s="248"/>
      <c r="BP43" s="248"/>
      <c r="BQ43" s="248"/>
      <c r="BR43" s="248"/>
      <c r="BS43" s="248"/>
      <c r="BT43" s="248"/>
      <c r="BU43" s="317"/>
      <c r="BV43" s="318"/>
      <c r="BW43" s="318"/>
      <c r="BX43" s="318"/>
      <c r="BY43" s="248"/>
      <c r="BZ43" s="248"/>
      <c r="CA43" s="248"/>
      <c r="CB43" s="248"/>
      <c r="CC43" s="317"/>
      <c r="CD43" s="318"/>
      <c r="CE43" s="318"/>
      <c r="CF43" s="318"/>
      <c r="CG43" s="248"/>
      <c r="CH43" s="248"/>
      <c r="CI43" s="248"/>
      <c r="CJ43" s="248"/>
      <c r="CK43" s="248"/>
      <c r="CL43" s="248"/>
      <c r="CM43" s="248"/>
      <c r="CN43" s="248"/>
      <c r="CO43" s="248"/>
    </row>
    <row r="44" spans="9:93">
      <c r="I44" s="204"/>
      <c r="AZ44" s="248"/>
      <c r="BA44" s="317"/>
      <c r="BB44" s="318"/>
      <c r="BC44" s="318"/>
      <c r="BD44" s="318"/>
      <c r="BE44" s="248"/>
      <c r="BF44" s="317"/>
      <c r="BG44" s="318"/>
      <c r="BH44" s="318"/>
      <c r="BI44" s="318"/>
      <c r="BJ44" s="248"/>
      <c r="BK44" s="248"/>
      <c r="BL44" s="317"/>
      <c r="BM44" s="318"/>
      <c r="BN44" s="318"/>
      <c r="BO44" s="318"/>
      <c r="BP44" s="248"/>
      <c r="BQ44" s="317"/>
      <c r="BR44" s="318"/>
      <c r="BS44" s="318"/>
      <c r="BT44" s="318"/>
      <c r="BU44" s="250"/>
      <c r="BV44" s="251"/>
      <c r="BW44" s="252"/>
      <c r="BX44" s="253"/>
      <c r="BY44" s="248"/>
      <c r="BZ44" s="248"/>
      <c r="CA44" s="248"/>
      <c r="CB44" s="248"/>
      <c r="CC44" s="250"/>
      <c r="CD44" s="251"/>
      <c r="CE44" s="252"/>
      <c r="CF44" s="253"/>
      <c r="CG44" s="248"/>
      <c r="CH44" s="248"/>
      <c r="CI44" s="248"/>
      <c r="CJ44" s="248"/>
      <c r="CK44" s="248"/>
      <c r="CL44" s="248"/>
      <c r="CM44" s="248"/>
      <c r="CN44" s="248"/>
      <c r="CO44" s="248"/>
    </row>
    <row r="45" spans="9:93">
      <c r="I45" s="204"/>
    </row>
    <row r="46" spans="9:93">
      <c r="I46" s="204"/>
    </row>
    <row r="47" spans="9:93">
      <c r="I47" s="204"/>
    </row>
    <row r="48" spans="9:93">
      <c r="I48" s="204"/>
    </row>
    <row r="49" spans="9:137">
      <c r="I49" s="204"/>
    </row>
    <row r="50" spans="9:137">
      <c r="I50" s="204"/>
    </row>
    <row r="51" spans="9:137">
      <c r="I51" s="204"/>
    </row>
    <row r="52" spans="9:137">
      <c r="I52" s="204"/>
    </row>
    <row r="53" spans="9:137">
      <c r="I53" s="204"/>
    </row>
    <row r="54" spans="9:137">
      <c r="I54" s="204"/>
    </row>
    <row r="55" spans="9:137">
      <c r="I55" s="204"/>
    </row>
    <row r="56" spans="9:137">
      <c r="I56" s="204"/>
    </row>
    <row r="57" spans="9:137">
      <c r="I57" s="204"/>
    </row>
    <row r="58" spans="9:137">
      <c r="I58" s="204"/>
    </row>
    <row r="59" spans="9:137">
      <c r="I59" s="204"/>
    </row>
    <row r="60" spans="9:137">
      <c r="I60" s="204"/>
    </row>
    <row r="61" spans="9:137">
      <c r="I61" s="204"/>
      <c r="S61" s="313"/>
      <c r="T61" s="314"/>
      <c r="U61" s="213"/>
    </row>
    <row r="62" spans="9:137">
      <c r="I62" s="204"/>
      <c r="CJ62" s="244"/>
    </row>
    <row r="63" spans="9:137">
      <c r="I63" s="204"/>
      <c r="Q63" s="316">
        <f>U63+U68</f>
        <v>0.38113007999999998</v>
      </c>
      <c r="R63" s="316"/>
      <c r="S63" s="213" t="s">
        <v>182</v>
      </c>
      <c r="U63" s="316">
        <f>Y63+Y69</f>
        <v>0.38082312959999998</v>
      </c>
      <c r="V63" s="316"/>
      <c r="W63" s="213" t="s">
        <v>182</v>
      </c>
      <c r="Y63" s="316">
        <f>AD63+AC67</f>
        <v>0.12760183919999998</v>
      </c>
      <c r="Z63" s="316"/>
      <c r="AA63" s="213" t="s">
        <v>182</v>
      </c>
      <c r="AD63" s="316">
        <f>AI63+AH67</f>
        <v>0.12739720559999998</v>
      </c>
      <c r="AE63" s="316"/>
      <c r="AF63" s="213" t="s">
        <v>182</v>
      </c>
      <c r="AI63" s="316">
        <f>AN63+AM67</f>
        <v>0.12724373039999998</v>
      </c>
      <c r="AJ63" s="316"/>
      <c r="AK63" s="213" t="s">
        <v>182</v>
      </c>
      <c r="AN63" s="316">
        <f>AS63+AR67</f>
        <v>0.12631648439999998</v>
      </c>
      <c r="AO63" s="316"/>
      <c r="AP63" s="213" t="s">
        <v>182</v>
      </c>
      <c r="AS63" s="316">
        <f>AX63+AW67</f>
        <v>0.12477533759999999</v>
      </c>
      <c r="AT63" s="316"/>
      <c r="AU63" s="213" t="s">
        <v>182</v>
      </c>
      <c r="AX63" s="316">
        <f>BC63+BB67</f>
        <v>0.11866190879999999</v>
      </c>
      <c r="AY63" s="316"/>
      <c r="AZ63" s="213" t="s">
        <v>182</v>
      </c>
      <c r="BC63" s="316">
        <f>BH63+BG67</f>
        <v>0.11773466279999999</v>
      </c>
      <c r="BD63" s="316"/>
      <c r="BE63" s="213" t="s">
        <v>182</v>
      </c>
      <c r="BH63" s="316">
        <f>BM63+BL67</f>
        <v>0.11644930799999999</v>
      </c>
      <c r="BI63" s="316"/>
      <c r="BJ63" s="213" t="s">
        <v>182</v>
      </c>
      <c r="BM63" s="316">
        <f>BR63+BQ67</f>
        <v>0.11547090359999999</v>
      </c>
      <c r="BN63" s="316"/>
      <c r="BO63" s="213" t="s">
        <v>182</v>
      </c>
      <c r="BR63" s="316">
        <f>BW63+BV67</f>
        <v>0.11531742839999999</v>
      </c>
      <c r="BS63" s="316"/>
      <c r="BT63" s="213" t="s">
        <v>182</v>
      </c>
      <c r="BW63" s="316">
        <f>CB63+CA67</f>
        <v>8.9354540399999988E-2</v>
      </c>
      <c r="BX63" s="316"/>
      <c r="BY63" s="213" t="s">
        <v>182</v>
      </c>
      <c r="CB63" s="316">
        <f>CG63+CF67</f>
        <v>8.1028510799999995E-2</v>
      </c>
      <c r="CC63" s="316"/>
      <c r="CD63" s="213" t="s">
        <v>182</v>
      </c>
      <c r="CG63" s="316">
        <f>CL63+CK67</f>
        <v>4.9809097199999999E-2</v>
      </c>
      <c r="CH63" s="316"/>
      <c r="CI63" s="213" t="s">
        <v>182</v>
      </c>
      <c r="CL63" s="316">
        <f>CQ63+CP67</f>
        <v>4.6458222E-2</v>
      </c>
      <c r="CM63" s="316"/>
      <c r="CN63" s="213" t="s">
        <v>182</v>
      </c>
      <c r="CQ63" s="316">
        <f>CV63+CU67</f>
        <v>4.2794001599999999E-2</v>
      </c>
      <c r="CR63" s="316"/>
      <c r="CS63" s="213" t="s">
        <v>182</v>
      </c>
      <c r="CV63" s="316">
        <f>DA63+CZ67</f>
        <v>4.1917914000000001E-2</v>
      </c>
      <c r="CW63" s="316"/>
      <c r="CX63" s="213" t="s">
        <v>182</v>
      </c>
      <c r="DA63" s="316">
        <f>DF63+DE67</f>
        <v>4.0990668000000001E-2</v>
      </c>
      <c r="DB63" s="316"/>
      <c r="DC63" s="213" t="s">
        <v>182</v>
      </c>
      <c r="DF63" s="316">
        <f>DK63+DJ67</f>
        <v>4.0063422000000001E-2</v>
      </c>
      <c r="DG63" s="316"/>
      <c r="DH63" s="213" t="s">
        <v>182</v>
      </c>
      <c r="DK63" s="316">
        <f>DP63+DO67</f>
        <v>3.9296046000000001E-2</v>
      </c>
      <c r="DL63" s="316"/>
      <c r="DM63" s="213" t="s">
        <v>182</v>
      </c>
      <c r="DP63" s="316">
        <f>DU63+DT67</f>
        <v>3.88356204E-2</v>
      </c>
      <c r="DQ63" s="316"/>
      <c r="DR63" s="213" t="s">
        <v>182</v>
      </c>
      <c r="DU63" s="316">
        <f>DZ63+DY67</f>
        <v>2.8699862400000001E-2</v>
      </c>
      <c r="DV63" s="316"/>
      <c r="DW63" s="213" t="s">
        <v>182</v>
      </c>
      <c r="DZ63" s="316">
        <f>EE63+ED67</f>
        <v>2.5451304000000001E-2</v>
      </c>
      <c r="EA63" s="316"/>
      <c r="EB63" s="213" t="s">
        <v>182</v>
      </c>
      <c r="EE63" s="316">
        <f>EI67</f>
        <v>2.5297828800000002E-2</v>
      </c>
      <c r="EF63" s="316"/>
      <c r="EG63" s="213" t="s">
        <v>182</v>
      </c>
    </row>
    <row r="64" spans="9:137">
      <c r="I64" s="204"/>
      <c r="Q64" s="319">
        <f>U64+S68</f>
        <v>596</v>
      </c>
      <c r="R64" s="319"/>
      <c r="S64" s="213" t="s">
        <v>0</v>
      </c>
      <c r="U64" s="319">
        <f>Y64+V69</f>
        <v>595.52</v>
      </c>
      <c r="V64" s="319"/>
      <c r="W64" s="213" t="s">
        <v>0</v>
      </c>
      <c r="Y64" s="319">
        <f>AD64+AA67</f>
        <v>199.54</v>
      </c>
      <c r="Z64" s="319"/>
      <c r="AA64" s="213" t="s">
        <v>0</v>
      </c>
      <c r="AD64" s="319">
        <f>AI64+AF67</f>
        <v>199.22</v>
      </c>
      <c r="AE64" s="319"/>
      <c r="AF64" s="213" t="s">
        <v>0</v>
      </c>
      <c r="AI64" s="319">
        <f>AN64+AK67</f>
        <v>198.98</v>
      </c>
      <c r="AJ64" s="319"/>
      <c r="AK64" s="213" t="s">
        <v>0</v>
      </c>
      <c r="AN64" s="319">
        <f>AS64+AP67</f>
        <v>197.53</v>
      </c>
      <c r="AO64" s="319"/>
      <c r="AP64" s="213" t="s">
        <v>0</v>
      </c>
      <c r="AS64" s="319">
        <f>AX64+AU67</f>
        <v>195.12</v>
      </c>
      <c r="AT64" s="319"/>
      <c r="AU64" s="213" t="s">
        <v>0</v>
      </c>
      <c r="AX64" s="319">
        <f>BC64+AZ67</f>
        <v>185.56</v>
      </c>
      <c r="AY64" s="319"/>
      <c r="AZ64" s="213" t="s">
        <v>0</v>
      </c>
      <c r="BC64" s="319">
        <f>BH64+BE67</f>
        <v>184.11</v>
      </c>
      <c r="BD64" s="319"/>
      <c r="BE64" s="213" t="s">
        <v>0</v>
      </c>
      <c r="BH64" s="319">
        <f>BM64+BJ67</f>
        <v>182.10000000000002</v>
      </c>
      <c r="BI64" s="319"/>
      <c r="BJ64" s="213" t="s">
        <v>0</v>
      </c>
      <c r="BM64" s="319">
        <f>BR64+BO67</f>
        <v>180.57000000000002</v>
      </c>
      <c r="BN64" s="319"/>
      <c r="BO64" s="213" t="s">
        <v>0</v>
      </c>
      <c r="BR64" s="319">
        <f>BW64+BT67</f>
        <v>180.33</v>
      </c>
      <c r="BS64" s="319"/>
      <c r="BT64" s="213" t="s">
        <v>0</v>
      </c>
      <c r="BW64" s="319">
        <f>CB64+BY67</f>
        <v>139.73000000000002</v>
      </c>
      <c r="BX64" s="319"/>
      <c r="BY64" s="213" t="s">
        <v>0</v>
      </c>
      <c r="CB64" s="319">
        <f>CG64+CD67</f>
        <v>126.71000000000001</v>
      </c>
      <c r="CC64" s="319"/>
      <c r="CD64" s="213" t="s">
        <v>0</v>
      </c>
      <c r="CG64" s="319">
        <f>CL64+CI67</f>
        <v>77.890000000000015</v>
      </c>
      <c r="CH64" s="319"/>
      <c r="CI64" s="213" t="s">
        <v>0</v>
      </c>
      <c r="CL64" s="319">
        <f>CQ64+CN67</f>
        <v>72.65000000000002</v>
      </c>
      <c r="CM64" s="319"/>
      <c r="CN64" s="213" t="s">
        <v>0</v>
      </c>
      <c r="CQ64" s="319">
        <f>CV64+CS67</f>
        <v>66.920000000000016</v>
      </c>
      <c r="CR64" s="319"/>
      <c r="CS64" s="213" t="s">
        <v>0</v>
      </c>
      <c r="CV64" s="319">
        <f>DA64+CX67</f>
        <v>65.550000000000011</v>
      </c>
      <c r="CW64" s="319"/>
      <c r="CX64" s="213" t="s">
        <v>0</v>
      </c>
      <c r="DA64" s="319">
        <f>DF64+DC67</f>
        <v>64.100000000000009</v>
      </c>
      <c r="DB64" s="319"/>
      <c r="DC64" s="213" t="s">
        <v>0</v>
      </c>
      <c r="DF64" s="319">
        <f>DK64+DH67</f>
        <v>62.650000000000006</v>
      </c>
      <c r="DG64" s="319"/>
      <c r="DH64" s="213" t="s">
        <v>0</v>
      </c>
      <c r="DK64" s="319">
        <f>DP64+DM67</f>
        <v>61.45</v>
      </c>
      <c r="DL64" s="319"/>
      <c r="DM64" s="213" t="s">
        <v>0</v>
      </c>
      <c r="DP64" s="319">
        <f>DU64+DR67</f>
        <v>60.730000000000004</v>
      </c>
      <c r="DQ64" s="319"/>
      <c r="DR64" s="213" t="s">
        <v>0</v>
      </c>
      <c r="DU64" s="319">
        <f>DZ64+DW67</f>
        <v>44.88</v>
      </c>
      <c r="DV64" s="319"/>
      <c r="DW64" s="213" t="s">
        <v>0</v>
      </c>
      <c r="DZ64" s="319">
        <f>EE64+EB67</f>
        <v>39.800000000000004</v>
      </c>
      <c r="EA64" s="319"/>
      <c r="EB64" s="213" t="s">
        <v>0</v>
      </c>
      <c r="EE64" s="319">
        <f>EG67</f>
        <v>39.56</v>
      </c>
      <c r="EF64" s="319"/>
      <c r="EG64" s="213" t="s">
        <v>0</v>
      </c>
    </row>
    <row r="65" spans="9:312">
      <c r="I65" s="204"/>
    </row>
    <row r="66" spans="9:312">
      <c r="I66" s="204"/>
      <c r="AA66" s="310" t="str">
        <f>Perhitungan!$C$18</f>
        <v>CSc.Ki. 1 ka</v>
      </c>
      <c r="AB66" s="311"/>
      <c r="AC66" s="311"/>
      <c r="AD66" s="312"/>
      <c r="AF66" s="310" t="str">
        <f>Perhitungan!$C$19</f>
        <v>CSc.Ki. 2 ka</v>
      </c>
      <c r="AG66" s="311"/>
      <c r="AH66" s="311"/>
      <c r="AI66" s="312"/>
      <c r="AK66" s="310" t="str">
        <f>Perhitungan!$C$20</f>
        <v>CSc.Ki. 3 ka</v>
      </c>
      <c r="AL66" s="311"/>
      <c r="AM66" s="311"/>
      <c r="AN66" s="312"/>
      <c r="AP66" s="310" t="str">
        <f>Perhitungan!$C$21</f>
        <v>CSc.Ki. 4 ka</v>
      </c>
      <c r="AQ66" s="311"/>
      <c r="AR66" s="311"/>
      <c r="AS66" s="312"/>
      <c r="AU66" s="310" t="str">
        <f>Perhitungan!$C$22</f>
        <v>Sc.Ki. 1 ka</v>
      </c>
      <c r="AV66" s="311"/>
      <c r="AW66" s="311"/>
      <c r="AX66" s="312"/>
      <c r="AZ66" s="310" t="str">
        <f>Perhitungan!$C$23</f>
        <v>CSc.Ki. 5 ka</v>
      </c>
      <c r="BA66" s="311"/>
      <c r="BB66" s="311"/>
      <c r="BC66" s="312"/>
      <c r="BE66" s="310" t="str">
        <f>Perhitungan!$C$24</f>
        <v>CSc.Ki. 6 ka</v>
      </c>
      <c r="BF66" s="311"/>
      <c r="BG66" s="311"/>
      <c r="BH66" s="312"/>
      <c r="BJ66" s="310" t="str">
        <f>Perhitungan!$C$25</f>
        <v>CSc.Ki. 7 ka</v>
      </c>
      <c r="BK66" s="311"/>
      <c r="BL66" s="311"/>
      <c r="BM66" s="312"/>
      <c r="BO66" s="310" t="str">
        <f>Perhitungan!$C$26</f>
        <v>CSc.Ki. 8 ka</v>
      </c>
      <c r="BP66" s="311"/>
      <c r="BQ66" s="311"/>
      <c r="BR66" s="312"/>
      <c r="BT66" s="310" t="str">
        <f>Perhitungan!$C$27</f>
        <v>Sc.Ki. 2 ka</v>
      </c>
      <c r="BU66" s="311"/>
      <c r="BV66" s="311"/>
      <c r="BW66" s="312"/>
      <c r="BY66" s="310" t="str">
        <f>Perhitungan!$C$28</f>
        <v>Sc.Ki. 3 ka</v>
      </c>
      <c r="BZ66" s="311"/>
      <c r="CA66" s="311"/>
      <c r="CB66" s="312"/>
      <c r="CD66" s="310" t="str">
        <f>Perhitungan!$C$29</f>
        <v>Sc.Ki. 4 ka</v>
      </c>
      <c r="CE66" s="311"/>
      <c r="CF66" s="311"/>
      <c r="CG66" s="312"/>
      <c r="CI66" s="310" t="str">
        <f>Perhitungan!$C$30</f>
        <v>CSc.Ki. 9 ka</v>
      </c>
      <c r="CJ66" s="311"/>
      <c r="CK66" s="311"/>
      <c r="CL66" s="312"/>
      <c r="CN66" s="310" t="str">
        <f>Perhitungan!$C$31</f>
        <v>CSc.Ki. 10 ka</v>
      </c>
      <c r="CO66" s="311"/>
      <c r="CP66" s="311"/>
      <c r="CQ66" s="312"/>
      <c r="CS66" s="310" t="str">
        <f>Perhitungan!$C$32</f>
        <v>CSc.Ki. 11 ka</v>
      </c>
      <c r="CT66" s="311"/>
      <c r="CU66" s="311"/>
      <c r="CV66" s="312"/>
      <c r="CX66" s="310" t="str">
        <f>Perhitungan!$C$33</f>
        <v>CSc.Ki. 12 ka</v>
      </c>
      <c r="CY66" s="311"/>
      <c r="CZ66" s="311"/>
      <c r="DA66" s="312"/>
      <c r="DC66" s="310" t="str">
        <f>Perhitungan!$C$34</f>
        <v>CSc.Ki. 13 ka</v>
      </c>
      <c r="DD66" s="311"/>
      <c r="DE66" s="311"/>
      <c r="DF66" s="312"/>
      <c r="DH66" s="310" t="str">
        <f>Perhitungan!$C$35</f>
        <v>CSc.Ki. 14 ka</v>
      </c>
      <c r="DI66" s="311"/>
      <c r="DJ66" s="311"/>
      <c r="DK66" s="312"/>
      <c r="DM66" s="310" t="str">
        <f>Perhitungan!$C$36</f>
        <v>CSc.Ki. 15 ka</v>
      </c>
      <c r="DN66" s="311"/>
      <c r="DO66" s="311"/>
      <c r="DP66" s="312"/>
      <c r="DR66" s="310" t="str">
        <f>Perhitungan!$C$37</f>
        <v>Sc.Ki. 5 ka</v>
      </c>
      <c r="DS66" s="311"/>
      <c r="DT66" s="311"/>
      <c r="DU66" s="312"/>
      <c r="DW66" s="310" t="str">
        <f>Perhitungan!$C$38</f>
        <v>CSc.Ki. 16 ka</v>
      </c>
      <c r="DX66" s="311"/>
      <c r="DY66" s="311"/>
      <c r="DZ66" s="312"/>
      <c r="EB66" s="310" t="str">
        <f>Perhitungan!$C$39</f>
        <v>CSc.Ki. 17 ka</v>
      </c>
      <c r="EC66" s="311"/>
      <c r="ED66" s="311"/>
      <c r="EE66" s="312"/>
      <c r="EG66" s="310" t="str">
        <f>Perhitungan!$C$40</f>
        <v>Sc.Ki. 6 ka</v>
      </c>
      <c r="EH66" s="311"/>
      <c r="EI66" s="311"/>
      <c r="EJ66" s="312"/>
      <c r="EK66" s="269"/>
      <c r="EL66" s="269"/>
      <c r="EM66" s="269"/>
      <c r="EN66" s="269"/>
      <c r="EO66" s="269"/>
      <c r="EP66" s="269"/>
      <c r="EQ66" s="269"/>
      <c r="ER66" s="269"/>
      <c r="ES66" s="269"/>
      <c r="ET66" s="269"/>
      <c r="EU66" s="269"/>
      <c r="EV66" s="269"/>
      <c r="EW66" s="269"/>
      <c r="EX66" s="269"/>
      <c r="EY66" s="269"/>
      <c r="EZ66" s="269"/>
      <c r="FA66" s="269"/>
      <c r="FB66" s="269"/>
      <c r="FC66" s="269"/>
      <c r="FD66" s="269"/>
      <c r="FE66" s="269"/>
      <c r="FF66" s="269"/>
      <c r="FG66" s="269"/>
      <c r="FH66" s="269"/>
      <c r="FI66" s="269"/>
      <c r="FJ66" s="269"/>
      <c r="FK66" s="269"/>
      <c r="FL66" s="269"/>
      <c r="FM66" s="269"/>
      <c r="FN66" s="269"/>
      <c r="FO66" s="269"/>
      <c r="FP66" s="269"/>
      <c r="FQ66" s="269"/>
      <c r="FR66" s="269"/>
      <c r="FS66" s="269"/>
      <c r="FT66" s="269"/>
      <c r="FU66" s="269"/>
      <c r="FV66" s="269"/>
      <c r="FW66" s="269"/>
      <c r="FX66" s="269"/>
      <c r="FY66" s="269"/>
      <c r="FZ66" s="269"/>
      <c r="GA66" s="269"/>
      <c r="GB66" s="269"/>
      <c r="GC66" s="269"/>
      <c r="GD66" s="269"/>
      <c r="GE66" s="269"/>
      <c r="GF66" s="269"/>
      <c r="GG66" s="269"/>
      <c r="GH66" s="269"/>
      <c r="GI66" s="269"/>
      <c r="GJ66" s="269"/>
      <c r="GK66" s="269"/>
      <c r="GL66" s="269"/>
      <c r="GM66" s="269"/>
      <c r="GN66" s="269"/>
      <c r="GO66" s="269"/>
      <c r="GP66" s="269"/>
      <c r="GQ66" s="269"/>
      <c r="GR66" s="269"/>
      <c r="GS66" s="269"/>
      <c r="GT66" s="269"/>
      <c r="GU66" s="269"/>
      <c r="GV66" s="269"/>
      <c r="GW66" s="269"/>
      <c r="GX66" s="269"/>
      <c r="GY66" s="269"/>
      <c r="GZ66" s="269"/>
      <c r="HA66" s="269"/>
      <c r="HB66" s="269"/>
      <c r="HC66" s="269"/>
      <c r="HD66" s="269"/>
      <c r="HE66" s="269"/>
      <c r="HF66" s="269"/>
      <c r="HG66" s="269"/>
      <c r="HH66" s="269"/>
      <c r="HI66" s="269"/>
      <c r="HJ66" s="269"/>
      <c r="HK66" s="269"/>
      <c r="HL66" s="269"/>
      <c r="HM66" s="269"/>
      <c r="HN66" s="269"/>
      <c r="HO66" s="269"/>
      <c r="HP66" s="269"/>
      <c r="HQ66" s="269"/>
      <c r="HR66" s="269"/>
      <c r="HS66" s="269"/>
      <c r="HT66" s="269"/>
      <c r="HU66" s="269"/>
      <c r="HV66" s="269"/>
      <c r="HW66" s="269"/>
      <c r="HX66" s="269"/>
      <c r="HY66" s="269"/>
      <c r="HZ66" s="269"/>
      <c r="IA66" s="269"/>
      <c r="IB66" s="269"/>
      <c r="IC66" s="269"/>
      <c r="ID66" s="269"/>
      <c r="IE66" s="269"/>
      <c r="IF66" s="269"/>
      <c r="IG66" s="269"/>
      <c r="IH66" s="269"/>
      <c r="II66" s="269"/>
      <c r="IJ66" s="269"/>
      <c r="IK66" s="269"/>
      <c r="IL66" s="269"/>
      <c r="IM66" s="269"/>
      <c r="IN66" s="269"/>
      <c r="IO66" s="269"/>
      <c r="IP66" s="269"/>
      <c r="IQ66" s="269"/>
      <c r="IR66" s="269"/>
      <c r="IS66" s="269"/>
      <c r="IT66" s="269"/>
      <c r="IU66" s="269"/>
      <c r="IV66" s="269"/>
      <c r="IW66" s="269"/>
      <c r="IX66" s="269"/>
      <c r="IY66" s="269"/>
      <c r="IZ66" s="269"/>
      <c r="JA66" s="269"/>
      <c r="JB66" s="269"/>
      <c r="JC66" s="269"/>
      <c r="JD66" s="269"/>
      <c r="JE66" s="269"/>
      <c r="JF66" s="269"/>
      <c r="JG66" s="269"/>
      <c r="JH66" s="269"/>
      <c r="JI66" s="269"/>
      <c r="JJ66" s="269"/>
      <c r="JK66" s="269"/>
      <c r="JL66" s="269"/>
      <c r="JM66" s="269"/>
      <c r="JN66" s="269"/>
      <c r="JO66" s="269"/>
      <c r="JP66" s="269"/>
      <c r="JQ66" s="269"/>
      <c r="JR66" s="269"/>
      <c r="JS66" s="269"/>
      <c r="JT66" s="269"/>
      <c r="JU66" s="269"/>
      <c r="JV66" s="269"/>
      <c r="JW66" s="269"/>
      <c r="JX66" s="269"/>
      <c r="JY66" s="269"/>
      <c r="JZ66" s="269"/>
      <c r="KA66" s="269"/>
      <c r="KB66" s="269"/>
      <c r="KC66" s="269"/>
      <c r="KD66" s="269"/>
      <c r="KE66" s="269"/>
      <c r="KF66" s="269"/>
      <c r="KG66" s="269"/>
      <c r="KH66" s="269"/>
      <c r="KI66" s="269"/>
      <c r="KJ66" s="269"/>
      <c r="KK66" s="269"/>
      <c r="KL66" s="269"/>
      <c r="KM66" s="269"/>
      <c r="KN66" s="269"/>
      <c r="KO66" s="269"/>
      <c r="KP66" s="269"/>
      <c r="KQ66" s="269"/>
      <c r="KR66" s="269"/>
      <c r="KS66" s="269"/>
      <c r="KT66" s="269"/>
      <c r="KU66" s="269"/>
      <c r="KV66" s="269"/>
      <c r="KW66" s="269"/>
      <c r="KX66" s="269"/>
      <c r="KY66" s="269"/>
      <c r="KZ66" s="269"/>
    </row>
    <row r="67" spans="9:312">
      <c r="I67" s="204"/>
      <c r="S67" s="310" t="str">
        <f>Perhitungan!$C$17</f>
        <v>CSc. 1 ka</v>
      </c>
      <c r="T67" s="311"/>
      <c r="U67" s="311"/>
      <c r="V67" s="312"/>
      <c r="AA67" s="272">
        <f>Perhitungan!$E$18</f>
        <v>0.32</v>
      </c>
      <c r="AB67" s="205" t="s">
        <v>0</v>
      </c>
      <c r="AC67" s="214">
        <f>Perhitungan!$AB$18</f>
        <v>2.0463359999999998E-4</v>
      </c>
      <c r="AD67" s="206" t="s">
        <v>182</v>
      </c>
      <c r="AF67" s="272">
        <f>Perhitungan!$E$19</f>
        <v>0.24</v>
      </c>
      <c r="AG67" s="205" t="s">
        <v>0</v>
      </c>
      <c r="AH67" s="214">
        <f>Perhitungan!$AB$19</f>
        <v>1.5347519999999999E-4</v>
      </c>
      <c r="AI67" s="206" t="s">
        <v>182</v>
      </c>
      <c r="AK67" s="272">
        <f>Perhitungan!$E$20</f>
        <v>1.45</v>
      </c>
      <c r="AL67" s="205" t="s">
        <v>0</v>
      </c>
      <c r="AM67" s="214">
        <f>Perhitungan!$AB$20</f>
        <v>9.2724599999999995E-4</v>
      </c>
      <c r="AN67" s="206" t="s">
        <v>182</v>
      </c>
      <c r="AP67" s="272">
        <f>Perhitungan!$E$21</f>
        <v>2.41</v>
      </c>
      <c r="AQ67" s="205" t="s">
        <v>0</v>
      </c>
      <c r="AR67" s="214">
        <f>Perhitungan!$AB$21</f>
        <v>1.5411468E-3</v>
      </c>
      <c r="AS67" s="206" t="s">
        <v>182</v>
      </c>
      <c r="AU67" s="272">
        <f>Perhitungan!$E$22</f>
        <v>9.56</v>
      </c>
      <c r="AV67" s="205" t="s">
        <v>0</v>
      </c>
      <c r="AW67" s="214">
        <f>Perhitungan!$AB$22</f>
        <v>6.1134288000000009E-3</v>
      </c>
      <c r="AX67" s="206" t="s">
        <v>182</v>
      </c>
      <c r="AZ67" s="272">
        <f>Perhitungan!$E$23</f>
        <v>1.45</v>
      </c>
      <c r="BA67" s="205" t="s">
        <v>0</v>
      </c>
      <c r="BB67" s="214">
        <f>Perhitungan!$AB$23</f>
        <v>9.2724599999999995E-4</v>
      </c>
      <c r="BC67" s="206" t="s">
        <v>182</v>
      </c>
      <c r="BE67" s="272">
        <f>Perhitungan!$E$24</f>
        <v>2.0099999999999998</v>
      </c>
      <c r="BF67" s="205" t="s">
        <v>0</v>
      </c>
      <c r="BG67" s="214">
        <f>Perhitungan!$AB$24</f>
        <v>1.2853547999999999E-3</v>
      </c>
      <c r="BH67" s="206" t="s">
        <v>182</v>
      </c>
      <c r="BJ67" s="272">
        <f>Perhitungan!$E$25</f>
        <v>1.53</v>
      </c>
      <c r="BK67" s="205" t="s">
        <v>0</v>
      </c>
      <c r="BL67" s="214">
        <f>Perhitungan!$AB$25</f>
        <v>9.7840439999999991E-4</v>
      </c>
      <c r="BM67" s="206" t="s">
        <v>182</v>
      </c>
      <c r="BO67" s="272">
        <f>Perhitungan!$E$26</f>
        <v>0.24</v>
      </c>
      <c r="BP67" s="205" t="s">
        <v>0</v>
      </c>
      <c r="BQ67" s="214">
        <f>Perhitungan!$AB$26</f>
        <v>1.5347519999999999E-4</v>
      </c>
      <c r="BR67" s="206" t="s">
        <v>182</v>
      </c>
      <c r="BT67" s="272">
        <f>Perhitungan!$E$27</f>
        <v>40.6</v>
      </c>
      <c r="BU67" s="205" t="s">
        <v>0</v>
      </c>
      <c r="BV67" s="214">
        <f>Perhitungan!$AB$27</f>
        <v>2.5962888E-2</v>
      </c>
      <c r="BW67" s="206" t="s">
        <v>182</v>
      </c>
      <c r="BY67" s="272">
        <f>Perhitungan!$E$28</f>
        <v>13.02</v>
      </c>
      <c r="BZ67" s="205" t="s">
        <v>0</v>
      </c>
      <c r="CA67" s="214">
        <f>Perhitungan!$AB$28</f>
        <v>8.3260295999999998E-3</v>
      </c>
      <c r="CB67" s="206" t="s">
        <v>182</v>
      </c>
      <c r="CD67" s="272">
        <f>Perhitungan!$E$29</f>
        <v>48.82</v>
      </c>
      <c r="CE67" s="205" t="s">
        <v>0</v>
      </c>
      <c r="CF67" s="214">
        <f>Perhitungan!$AB$29</f>
        <v>3.1219413599999996E-2</v>
      </c>
      <c r="CG67" s="206" t="s">
        <v>182</v>
      </c>
      <c r="CI67" s="272">
        <f>Perhitungan!$E$30</f>
        <v>5.24</v>
      </c>
      <c r="CJ67" s="205" t="s">
        <v>0</v>
      </c>
      <c r="CK67" s="214">
        <f>Perhitungan!$AB$30</f>
        <v>3.3508751999999998E-3</v>
      </c>
      <c r="CL67" s="206" t="s">
        <v>182</v>
      </c>
      <c r="CN67" s="272">
        <f>Perhitungan!$E$31</f>
        <v>5.73</v>
      </c>
      <c r="CO67" s="205" t="s">
        <v>0</v>
      </c>
      <c r="CP67" s="214">
        <f>Perhitungan!$AB$31</f>
        <v>3.6642203999999999E-3</v>
      </c>
      <c r="CQ67" s="206" t="s">
        <v>182</v>
      </c>
      <c r="CS67" s="272">
        <f>Perhitungan!$E$32</f>
        <v>1.37</v>
      </c>
      <c r="CT67" s="205" t="s">
        <v>0</v>
      </c>
      <c r="CU67" s="214">
        <f>Perhitungan!$AB$32</f>
        <v>8.7608759999999988E-4</v>
      </c>
      <c r="CV67" s="206" t="s">
        <v>182</v>
      </c>
      <c r="CX67" s="272">
        <f>Perhitungan!$E$33</f>
        <v>1.45</v>
      </c>
      <c r="CY67" s="205" t="s">
        <v>0</v>
      </c>
      <c r="CZ67" s="214">
        <f>Perhitungan!$AB$33</f>
        <v>9.2724599999999995E-4</v>
      </c>
      <c r="DA67" s="206" t="s">
        <v>182</v>
      </c>
      <c r="DC67" s="272">
        <f>Perhitungan!$E$34</f>
        <v>1.45</v>
      </c>
      <c r="DD67" s="205" t="s">
        <v>0</v>
      </c>
      <c r="DE67" s="214">
        <f>Perhitungan!$AB$34</f>
        <v>9.2724599999999995E-4</v>
      </c>
      <c r="DF67" s="206" t="s">
        <v>182</v>
      </c>
      <c r="DH67" s="272">
        <f>Perhitungan!$E$35</f>
        <v>1.2</v>
      </c>
      <c r="DI67" s="205" t="s">
        <v>0</v>
      </c>
      <c r="DJ67" s="214">
        <f>Perhitungan!$AB$35</f>
        <v>7.6737599999999984E-4</v>
      </c>
      <c r="DK67" s="206" t="s">
        <v>182</v>
      </c>
      <c r="DM67" s="272">
        <f>Perhitungan!$E$36</f>
        <v>0.72</v>
      </c>
      <c r="DN67" s="205" t="s">
        <v>0</v>
      </c>
      <c r="DO67" s="214">
        <f>Perhitungan!$AB$36</f>
        <v>4.6042559999999997E-4</v>
      </c>
      <c r="DP67" s="206" t="s">
        <v>182</v>
      </c>
      <c r="DR67" s="272">
        <f>Perhitungan!$E$37</f>
        <v>15.85</v>
      </c>
      <c r="DS67" s="205" t="s">
        <v>0</v>
      </c>
      <c r="DT67" s="214">
        <f>Perhitungan!$AB$37</f>
        <v>1.0135758E-2</v>
      </c>
      <c r="DU67" s="206" t="s">
        <v>182</v>
      </c>
      <c r="DW67" s="272">
        <f>Perhitungan!$E$38</f>
        <v>5.08</v>
      </c>
      <c r="DX67" s="205" t="s">
        <v>0</v>
      </c>
      <c r="DY67" s="214">
        <f>Perhitungan!$AB$38</f>
        <v>3.2485584000000001E-3</v>
      </c>
      <c r="DZ67" s="206" t="s">
        <v>182</v>
      </c>
      <c r="EB67" s="272">
        <f>Perhitungan!$E$39</f>
        <v>0.24</v>
      </c>
      <c r="EC67" s="205" t="s">
        <v>0</v>
      </c>
      <c r="ED67" s="214">
        <f>Perhitungan!$AB$39</f>
        <v>1.5347519999999999E-4</v>
      </c>
      <c r="EE67" s="206" t="s">
        <v>182</v>
      </c>
      <c r="EG67" s="272">
        <f>Perhitungan!$E$40</f>
        <v>39.56</v>
      </c>
      <c r="EH67" s="205" t="s">
        <v>0</v>
      </c>
      <c r="EI67" s="214">
        <f>Perhitungan!$AB$40</f>
        <v>2.5297828800000002E-2</v>
      </c>
      <c r="EJ67" s="206" t="s">
        <v>182</v>
      </c>
      <c r="EK67" s="270"/>
      <c r="EL67" s="270"/>
      <c r="EM67" s="270"/>
      <c r="EN67" s="270"/>
      <c r="EO67" s="270"/>
      <c r="EP67" s="270"/>
      <c r="EQ67" s="270"/>
      <c r="ER67" s="270"/>
      <c r="ES67" s="270"/>
      <c r="ET67" s="270"/>
      <c r="EU67" s="270"/>
      <c r="EV67" s="270"/>
      <c r="EW67" s="270"/>
      <c r="EX67" s="270"/>
      <c r="EY67" s="270"/>
      <c r="EZ67" s="270"/>
      <c r="FA67" s="270"/>
      <c r="FB67" s="270"/>
      <c r="FC67" s="270"/>
      <c r="FD67" s="270"/>
      <c r="FE67" s="270"/>
      <c r="FF67" s="270"/>
      <c r="FG67" s="270"/>
      <c r="FH67" s="270"/>
      <c r="FI67" s="270"/>
      <c r="FJ67" s="270"/>
      <c r="FK67" s="270"/>
      <c r="FL67" s="270"/>
      <c r="FM67" s="270"/>
      <c r="FN67" s="270"/>
      <c r="FO67" s="270"/>
      <c r="FP67" s="270"/>
      <c r="FQ67" s="270"/>
      <c r="FR67" s="270"/>
      <c r="FS67" s="270"/>
      <c r="FT67" s="270"/>
      <c r="FU67" s="270"/>
      <c r="FV67" s="270"/>
      <c r="FW67" s="270"/>
      <c r="FX67" s="270"/>
      <c r="FY67" s="270"/>
      <c r="FZ67" s="270"/>
      <c r="GA67" s="270"/>
      <c r="GB67" s="270"/>
      <c r="GC67" s="270"/>
      <c r="GD67" s="270"/>
      <c r="GE67" s="270"/>
      <c r="GF67" s="270"/>
      <c r="GG67" s="270"/>
      <c r="GH67" s="270"/>
      <c r="GI67" s="270"/>
      <c r="GJ67" s="270"/>
      <c r="GK67" s="270"/>
      <c r="GL67" s="270"/>
      <c r="GM67" s="270"/>
      <c r="GN67" s="270"/>
      <c r="GO67" s="270"/>
      <c r="GP67" s="270"/>
      <c r="GQ67" s="270"/>
      <c r="GR67" s="270"/>
      <c r="GS67" s="270"/>
      <c r="GT67" s="270"/>
      <c r="GU67" s="270"/>
      <c r="GV67" s="270"/>
      <c r="GW67" s="270"/>
      <c r="GX67" s="270"/>
      <c r="GY67" s="270"/>
      <c r="GZ67" s="270"/>
      <c r="HA67" s="270"/>
      <c r="HB67" s="270"/>
      <c r="HC67" s="270"/>
      <c r="HD67" s="270"/>
      <c r="HE67" s="270"/>
      <c r="HF67" s="270"/>
      <c r="HG67" s="270"/>
      <c r="HH67" s="270"/>
      <c r="HI67" s="270"/>
      <c r="HJ67" s="270"/>
      <c r="HK67" s="270"/>
      <c r="HL67" s="270"/>
      <c r="HM67" s="270"/>
      <c r="HN67" s="270"/>
      <c r="HO67" s="270"/>
      <c r="HP67" s="270"/>
      <c r="HQ67" s="270"/>
      <c r="HR67" s="270"/>
      <c r="HS67" s="270"/>
      <c r="HT67" s="270"/>
      <c r="HU67" s="270"/>
      <c r="HV67" s="270"/>
      <c r="HW67" s="270"/>
      <c r="HX67" s="270"/>
      <c r="HY67" s="270"/>
      <c r="HZ67" s="270"/>
      <c r="IA67" s="270"/>
      <c r="IB67" s="270"/>
      <c r="IC67" s="270"/>
      <c r="ID67" s="270"/>
      <c r="IE67" s="270"/>
      <c r="IF67" s="270"/>
      <c r="IG67" s="270"/>
      <c r="IH67" s="270"/>
      <c r="II67" s="270"/>
      <c r="IJ67" s="270"/>
      <c r="IK67" s="270"/>
      <c r="IL67" s="270"/>
      <c r="IM67" s="270"/>
      <c r="IN67" s="270"/>
      <c r="IO67" s="270"/>
      <c r="IP67" s="270"/>
      <c r="IQ67" s="270"/>
      <c r="IR67" s="270"/>
      <c r="IS67" s="270"/>
      <c r="IT67" s="270"/>
      <c r="IU67" s="270"/>
      <c r="IV67" s="270"/>
      <c r="IW67" s="270"/>
      <c r="IX67" s="270"/>
      <c r="IY67" s="270"/>
      <c r="IZ67" s="270"/>
      <c r="JA67" s="270"/>
      <c r="JB67" s="270"/>
      <c r="JC67" s="270"/>
      <c r="JD67" s="270"/>
      <c r="JE67" s="270"/>
      <c r="JF67" s="270"/>
      <c r="JG67" s="270"/>
      <c r="JH67" s="270"/>
      <c r="JI67" s="270"/>
      <c r="JJ67" s="270"/>
      <c r="JK67" s="270"/>
      <c r="JL67" s="270"/>
      <c r="JM67" s="270"/>
      <c r="JN67" s="270"/>
      <c r="JO67" s="270"/>
      <c r="JP67" s="270"/>
      <c r="JQ67" s="270"/>
      <c r="JR67" s="270"/>
      <c r="JS67" s="270"/>
      <c r="JT67" s="270"/>
      <c r="JU67" s="270"/>
      <c r="JV67" s="270"/>
      <c r="JW67" s="270"/>
      <c r="JX67" s="270"/>
      <c r="JY67" s="270"/>
      <c r="JZ67" s="270"/>
      <c r="KA67" s="270"/>
      <c r="KB67" s="270"/>
      <c r="KC67" s="270"/>
      <c r="KD67" s="270"/>
      <c r="KE67" s="270"/>
      <c r="KF67" s="270"/>
      <c r="KG67" s="270"/>
      <c r="KH67" s="270"/>
      <c r="KI67" s="270"/>
      <c r="KJ67" s="270"/>
      <c r="KK67" s="270"/>
      <c r="KL67" s="270"/>
      <c r="KM67" s="270"/>
      <c r="KN67" s="270"/>
      <c r="KO67" s="270"/>
      <c r="KP67" s="270"/>
      <c r="KQ67" s="270"/>
      <c r="KR67" s="270"/>
      <c r="KS67" s="270"/>
      <c r="KT67" s="270"/>
      <c r="KU67" s="270"/>
      <c r="KV67" s="270"/>
      <c r="KW67" s="270"/>
      <c r="KX67" s="270"/>
      <c r="KY67" s="270"/>
      <c r="KZ67" s="270"/>
    </row>
    <row r="68" spans="9:312">
      <c r="I68" s="204"/>
      <c r="S68" s="272">
        <f>Perhitungan!$E$17</f>
        <v>0.48</v>
      </c>
      <c r="T68" s="205" t="s">
        <v>0</v>
      </c>
      <c r="U68" s="214">
        <f>Perhitungan!$AB$17</f>
        <v>3.0695039999999998E-4</v>
      </c>
      <c r="V68" s="206" t="s">
        <v>182</v>
      </c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  <c r="BH68" s="260"/>
      <c r="BI68" s="260"/>
      <c r="BX68" s="260"/>
      <c r="BY68" s="260"/>
      <c r="BZ68" s="260"/>
      <c r="CA68" s="260"/>
      <c r="CB68" s="260"/>
      <c r="CC68" s="260"/>
      <c r="CD68" s="260"/>
      <c r="CE68" s="260"/>
      <c r="CF68" s="260"/>
      <c r="CG68" s="260"/>
      <c r="CH68" s="260"/>
      <c r="CI68" s="260"/>
      <c r="CJ68" s="260"/>
      <c r="CK68" s="260"/>
      <c r="CL68" s="260"/>
      <c r="CM68" s="260"/>
      <c r="CN68" s="260"/>
      <c r="CO68" s="260"/>
      <c r="CP68" s="260"/>
      <c r="CQ68" s="260"/>
    </row>
    <row r="69" spans="9:312" ht="16.5" customHeight="1">
      <c r="I69" s="204"/>
      <c r="V69" s="319">
        <f>AA71+V73</f>
        <v>395.97999999999996</v>
      </c>
      <c r="W69" s="319"/>
      <c r="X69" s="213" t="s">
        <v>0</v>
      </c>
      <c r="Y69" s="316">
        <f>AC71+Y73</f>
        <v>0.25322129039999997</v>
      </c>
      <c r="Z69" s="316"/>
      <c r="AA69" s="213" t="s">
        <v>182</v>
      </c>
      <c r="AO69" s="260"/>
      <c r="AP69" s="260"/>
      <c r="AQ69" s="260"/>
      <c r="AR69" s="260"/>
      <c r="AS69" s="256"/>
      <c r="AT69" s="255"/>
      <c r="AU69" s="255"/>
      <c r="AV69" s="255"/>
      <c r="AW69" s="260"/>
      <c r="AX69" s="260"/>
      <c r="AY69" s="260"/>
      <c r="AZ69" s="260"/>
      <c r="BA69" s="260"/>
      <c r="BB69" s="260"/>
      <c r="BC69" s="261"/>
      <c r="BD69" s="260"/>
      <c r="BE69" s="260"/>
      <c r="BF69" s="260"/>
      <c r="BG69" s="260"/>
      <c r="BH69" s="261"/>
      <c r="BI69" s="260"/>
      <c r="BJ69" s="260"/>
      <c r="BK69" s="260"/>
      <c r="BL69" s="260"/>
      <c r="BM69" s="260"/>
      <c r="BN69" s="261"/>
      <c r="BO69" s="260"/>
      <c r="BP69" s="260"/>
      <c r="BQ69" s="260"/>
      <c r="BR69" s="260"/>
      <c r="BS69" s="260"/>
      <c r="BT69" s="260"/>
    </row>
    <row r="70" spans="9:312">
      <c r="I70" s="204"/>
      <c r="AA70" s="310" t="str">
        <f>Perhitungan!$C$44</f>
        <v>CSc.Ka. 1 ki</v>
      </c>
      <c r="AB70" s="311"/>
      <c r="AC70" s="311"/>
      <c r="AD70" s="312"/>
      <c r="AO70" s="260"/>
      <c r="AP70" s="260"/>
      <c r="AQ70" s="260"/>
      <c r="AR70" s="260"/>
      <c r="AS70" s="262"/>
      <c r="AT70" s="263"/>
      <c r="AU70" s="264"/>
      <c r="AV70" s="265"/>
      <c r="AW70" s="260"/>
      <c r="AX70" s="260"/>
      <c r="AY70" s="260"/>
      <c r="AZ70" s="260"/>
      <c r="BA70" s="260"/>
      <c r="BB70" s="260"/>
      <c r="BC70" s="256"/>
      <c r="BD70" s="255"/>
      <c r="BE70" s="255"/>
      <c r="BF70" s="255"/>
      <c r="BG70" s="260"/>
      <c r="BH70" s="256"/>
      <c r="BI70" s="255"/>
      <c r="BJ70" s="255"/>
      <c r="BK70" s="255"/>
      <c r="BL70" s="260"/>
      <c r="BM70" s="256"/>
      <c r="BN70" s="255"/>
      <c r="BO70" s="255"/>
      <c r="BP70" s="255"/>
      <c r="BQ70" s="260"/>
      <c r="BR70" s="260"/>
      <c r="BS70" s="260"/>
      <c r="BT70" s="260"/>
    </row>
    <row r="71" spans="9:312">
      <c r="I71" s="204"/>
      <c r="AA71" s="272">
        <f>Perhitungan!$E$44</f>
        <v>0.24</v>
      </c>
      <c r="AB71" s="205" t="s">
        <v>0</v>
      </c>
      <c r="AC71" s="214">
        <f>Perhitungan!$AB$44</f>
        <v>1.5347519999999999E-4</v>
      </c>
      <c r="AD71" s="206" t="s">
        <v>182</v>
      </c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2"/>
      <c r="BD71" s="263"/>
      <c r="BE71" s="264"/>
      <c r="BF71" s="265"/>
      <c r="BG71" s="260"/>
      <c r="BH71" s="262"/>
      <c r="BI71" s="263"/>
      <c r="BJ71" s="264"/>
      <c r="BK71" s="265"/>
      <c r="BL71" s="260"/>
      <c r="BM71" s="262"/>
      <c r="BN71" s="263"/>
      <c r="BO71" s="264"/>
      <c r="BP71" s="265"/>
      <c r="BQ71" s="260"/>
      <c r="BR71" s="260"/>
      <c r="BS71" s="260"/>
      <c r="BT71" s="260"/>
    </row>
    <row r="72" spans="9:312">
      <c r="I72" s="204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2"/>
      <c r="BD72" s="263"/>
      <c r="BE72" s="264"/>
      <c r="BF72" s="265"/>
      <c r="BG72" s="260"/>
      <c r="BH72" s="262"/>
      <c r="BI72" s="263"/>
      <c r="BJ72" s="264"/>
      <c r="BK72" s="265"/>
      <c r="BL72" s="260"/>
      <c r="BM72" s="262"/>
      <c r="BN72" s="263"/>
      <c r="BO72" s="264"/>
      <c r="BP72" s="265"/>
      <c r="BQ72" s="260"/>
      <c r="BR72" s="260"/>
      <c r="BS72" s="260"/>
      <c r="BT72" s="260"/>
    </row>
    <row r="73" spans="9:312">
      <c r="I73" s="204"/>
      <c r="V73" s="319">
        <f>AA75+AD78</f>
        <v>395.73999999999995</v>
      </c>
      <c r="W73" s="319"/>
      <c r="X73" s="213" t="s">
        <v>0</v>
      </c>
      <c r="Y73" s="316">
        <f>AC75+AD77</f>
        <v>0.25306781519999999</v>
      </c>
      <c r="Z73" s="316"/>
      <c r="AA73" s="213" t="s">
        <v>182</v>
      </c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2"/>
      <c r="BD73" s="263"/>
      <c r="BE73" s="264"/>
      <c r="BF73" s="265"/>
      <c r="BG73" s="260"/>
      <c r="BH73" s="262"/>
      <c r="BI73" s="263"/>
      <c r="BJ73" s="264"/>
      <c r="BK73" s="265"/>
      <c r="BL73" s="260"/>
      <c r="BM73" s="262"/>
      <c r="BN73" s="263"/>
      <c r="BO73" s="264"/>
      <c r="BP73" s="265"/>
      <c r="BQ73" s="260"/>
      <c r="BR73" s="260"/>
      <c r="BS73" s="260"/>
      <c r="BT73" s="260"/>
    </row>
    <row r="74" spans="9:312">
      <c r="I74" s="204"/>
      <c r="AA74" s="310" t="str">
        <f>Perhitungan!$C$45</f>
        <v>CSc.Ka. 2 ki</v>
      </c>
      <c r="AB74" s="311"/>
      <c r="AC74" s="311"/>
      <c r="AD74" s="312"/>
      <c r="AF74" s="310" t="str">
        <f>Perhitungan!$C$46</f>
        <v>CSc.Ka. 3 ki</v>
      </c>
      <c r="AG74" s="311"/>
      <c r="AH74" s="311"/>
      <c r="AI74" s="312"/>
      <c r="AK74" s="310" t="str">
        <f>Perhitungan!$C$47</f>
        <v>CSc.Ka. 4 ki</v>
      </c>
      <c r="AL74" s="311"/>
      <c r="AM74" s="311"/>
      <c r="AN74" s="312"/>
      <c r="AP74" s="310" t="str">
        <f>Perhitungan!$C$48</f>
        <v>CSc.Ka. 5 ki</v>
      </c>
      <c r="AQ74" s="311"/>
      <c r="AR74" s="311"/>
      <c r="AS74" s="312"/>
      <c r="AU74" s="310" t="str">
        <f>Perhitungan!$C$49</f>
        <v>CSc.Ka. 6 ki</v>
      </c>
      <c r="AV74" s="311"/>
      <c r="AW74" s="311"/>
      <c r="AX74" s="312"/>
      <c r="AZ74" s="310" t="str">
        <f>Perhitungan!$C$50</f>
        <v>CSc.Ka. 7 ki</v>
      </c>
      <c r="BA74" s="311"/>
      <c r="BB74" s="311"/>
      <c r="BC74" s="312"/>
      <c r="BE74" s="310" t="str">
        <f>Perhitungan!$C$51</f>
        <v>CSc.Ka. 8 ki</v>
      </c>
      <c r="BF74" s="311"/>
      <c r="BG74" s="311"/>
      <c r="BH74" s="312"/>
      <c r="BJ74" s="310" t="str">
        <f>Perhitungan!$C$52</f>
        <v>CSc.Ka. 9 ki</v>
      </c>
      <c r="BK74" s="311"/>
      <c r="BL74" s="311"/>
      <c r="BM74" s="312"/>
      <c r="BO74" s="310" t="str">
        <f>Perhitungan!$C$53</f>
        <v>Sc.Ka. 1 ki</v>
      </c>
      <c r="BP74" s="311"/>
      <c r="BQ74" s="311"/>
      <c r="BR74" s="312"/>
      <c r="BS74" s="260"/>
      <c r="BT74" s="310" t="str">
        <f>Perhitungan!$C$54</f>
        <v>Sc.Ka. 2 ki</v>
      </c>
      <c r="BU74" s="311"/>
      <c r="BV74" s="311"/>
      <c r="BW74" s="312"/>
      <c r="BY74" s="310" t="str">
        <f>Perhitungan!$C$55</f>
        <v>CSc.Ka. 10 ki</v>
      </c>
      <c r="BZ74" s="311"/>
      <c r="CA74" s="311"/>
      <c r="CB74" s="312"/>
      <c r="CD74" s="310" t="str">
        <f>Perhitungan!$C$56</f>
        <v>Sc.Ka. 3 ki</v>
      </c>
      <c r="CE74" s="311"/>
      <c r="CF74" s="311"/>
      <c r="CG74" s="312"/>
      <c r="CI74" s="310" t="str">
        <f>Perhitungan!C59</f>
        <v>GL. 1 ki</v>
      </c>
      <c r="CJ74" s="311"/>
      <c r="CK74" s="311"/>
      <c r="CL74" s="312"/>
    </row>
    <row r="75" spans="9:312">
      <c r="I75" s="204"/>
      <c r="AA75" s="272">
        <f>Perhitungan!$E$45</f>
        <v>0.48</v>
      </c>
      <c r="AB75" s="205" t="s">
        <v>0</v>
      </c>
      <c r="AC75" s="214">
        <f>Perhitungan!$AB$45</f>
        <v>3.0695039999999998E-4</v>
      </c>
      <c r="AD75" s="206" t="s">
        <v>182</v>
      </c>
      <c r="AF75" s="272">
        <f>Perhitungan!$E$46</f>
        <v>1.53</v>
      </c>
      <c r="AG75" s="205" t="s">
        <v>0</v>
      </c>
      <c r="AH75" s="214">
        <f>Perhitungan!$AB$46</f>
        <v>9.7840439999999991E-4</v>
      </c>
      <c r="AI75" s="206" t="s">
        <v>182</v>
      </c>
      <c r="AK75" s="272">
        <f>Perhitungan!$E$47</f>
        <v>1.57</v>
      </c>
      <c r="AL75" s="205" t="s">
        <v>0</v>
      </c>
      <c r="AM75" s="214">
        <f>Perhitungan!$AB$47</f>
        <v>1.0039836000000004E-3</v>
      </c>
      <c r="AN75" s="206" t="s">
        <v>182</v>
      </c>
      <c r="AP75" s="272">
        <f>Perhitungan!$E$48</f>
        <v>0.24</v>
      </c>
      <c r="AQ75" s="205" t="s">
        <v>0</v>
      </c>
      <c r="AR75" s="214">
        <f>Perhitungan!$AB$48</f>
        <v>1.5347519999999999E-4</v>
      </c>
      <c r="AS75" s="206" t="s">
        <v>182</v>
      </c>
      <c r="AU75" s="272">
        <f>Perhitungan!$E$49</f>
        <v>1.33</v>
      </c>
      <c r="AV75" s="205" t="s">
        <v>0</v>
      </c>
      <c r="AW75" s="214">
        <f>Perhitungan!$AB$49</f>
        <v>8.5050839999999996E-4</v>
      </c>
      <c r="AX75" s="206" t="s">
        <v>182</v>
      </c>
      <c r="AZ75" s="272">
        <f>Perhitungan!$E$50</f>
        <v>0.24</v>
      </c>
      <c r="BA75" s="205" t="s">
        <v>0</v>
      </c>
      <c r="BB75" s="214">
        <f>Perhitungan!$AB$50</f>
        <v>1.5347519999999999E-4</v>
      </c>
      <c r="BC75" s="206" t="s">
        <v>182</v>
      </c>
      <c r="BE75" s="272">
        <f>Perhitungan!$E$51</f>
        <v>0.24</v>
      </c>
      <c r="BF75" s="205" t="s">
        <v>0</v>
      </c>
      <c r="BG75" s="214">
        <f>Perhitungan!$AB$51</f>
        <v>1.5347519999999999E-4</v>
      </c>
      <c r="BH75" s="206" t="s">
        <v>182</v>
      </c>
      <c r="BJ75" s="272">
        <f>Perhitungan!$E$52</f>
        <v>3.54</v>
      </c>
      <c r="BK75" s="205" t="s">
        <v>0</v>
      </c>
      <c r="BL75" s="214">
        <f>Perhitungan!$AB$52</f>
        <v>2.2637592000000002E-3</v>
      </c>
      <c r="BM75" s="206" t="s">
        <v>182</v>
      </c>
      <c r="BO75" s="272">
        <f>Perhitungan!$E$53</f>
        <v>19.3</v>
      </c>
      <c r="BP75" s="205" t="s">
        <v>0</v>
      </c>
      <c r="BQ75" s="214">
        <f>Perhitungan!$AB$53</f>
        <v>1.2341963999999999E-2</v>
      </c>
      <c r="BR75" s="206" t="s">
        <v>182</v>
      </c>
      <c r="BS75" s="260"/>
      <c r="BT75" s="272">
        <f>Perhitungan!$E$54</f>
        <v>5.27</v>
      </c>
      <c r="BU75" s="205" t="s">
        <v>0</v>
      </c>
      <c r="BV75" s="214">
        <f>Perhitungan!$AB$54</f>
        <v>3.3700595999999997E-3</v>
      </c>
      <c r="BW75" s="206" t="s">
        <v>182</v>
      </c>
      <c r="BY75" s="272">
        <f>Perhitungan!$E$55</f>
        <v>4.82</v>
      </c>
      <c r="BZ75" s="205" t="s">
        <v>0</v>
      </c>
      <c r="CA75" s="214">
        <f>Perhitungan!$AB$55</f>
        <v>3.0822936E-3</v>
      </c>
      <c r="CB75" s="206" t="s">
        <v>182</v>
      </c>
      <c r="CD75" s="272">
        <f>Perhitungan!$E$56</f>
        <v>6.51</v>
      </c>
      <c r="CE75" s="205" t="s">
        <v>0</v>
      </c>
      <c r="CF75" s="214">
        <f>Perhitungan!$AB$56</f>
        <v>4.1630147999999999E-3</v>
      </c>
      <c r="CG75" s="206" t="s">
        <v>182</v>
      </c>
      <c r="CI75" s="272">
        <f>Perhitungan!$E$59</f>
        <v>42.84</v>
      </c>
      <c r="CJ75" s="205" t="s">
        <v>0</v>
      </c>
      <c r="CK75" s="214">
        <f>Perhitungan!$AB$59</f>
        <v>2.7395323200000002E-2</v>
      </c>
      <c r="CL75" s="206" t="s">
        <v>182</v>
      </c>
    </row>
    <row r="76" spans="9:312">
      <c r="I76" s="204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2"/>
      <c r="BD76" s="263"/>
      <c r="BE76" s="264"/>
      <c r="BF76" s="265"/>
      <c r="BG76" s="260"/>
      <c r="BH76" s="262"/>
      <c r="BI76" s="263"/>
      <c r="BJ76" s="264"/>
      <c r="BK76" s="265"/>
      <c r="BL76" s="260"/>
      <c r="BM76" s="262"/>
      <c r="BN76" s="263"/>
      <c r="BO76" s="264"/>
      <c r="BP76" s="265"/>
      <c r="BQ76" s="260"/>
      <c r="BR76" s="260"/>
      <c r="BS76" s="260"/>
      <c r="BT76" s="260"/>
    </row>
    <row r="77" spans="9:312">
      <c r="I77" s="204"/>
      <c r="AD77" s="316">
        <f>AH75+AI77</f>
        <v>0.25276086479999998</v>
      </c>
      <c r="AE77" s="316"/>
      <c r="AF77" s="213" t="s">
        <v>182</v>
      </c>
      <c r="AI77" s="316">
        <f>AM75+AN77</f>
        <v>0.25178246039999996</v>
      </c>
      <c r="AJ77" s="316"/>
      <c r="AK77" s="213" t="s">
        <v>182</v>
      </c>
      <c r="AN77" s="316">
        <f>AR75+AS77</f>
        <v>0.25077847679999998</v>
      </c>
      <c r="AO77" s="316"/>
      <c r="AP77" s="213" t="s">
        <v>182</v>
      </c>
      <c r="AQ77" s="260"/>
      <c r="AR77" s="257"/>
      <c r="AS77" s="316">
        <f>AW75+AX77</f>
        <v>0.25062500160000001</v>
      </c>
      <c r="AT77" s="316"/>
      <c r="AU77" s="213" t="s">
        <v>182</v>
      </c>
      <c r="AV77" s="260"/>
      <c r="AW77" s="257"/>
      <c r="AX77" s="316">
        <f>BB75+BC77</f>
        <v>0.2497744932</v>
      </c>
      <c r="AY77" s="316"/>
      <c r="AZ77" s="213" t="s">
        <v>182</v>
      </c>
      <c r="BA77" s="260"/>
      <c r="BB77" s="257"/>
      <c r="BC77" s="316">
        <f>BG75+BH77</f>
        <v>0.249621018</v>
      </c>
      <c r="BD77" s="316"/>
      <c r="BE77" s="213" t="s">
        <v>182</v>
      </c>
      <c r="BF77" s="260"/>
      <c r="BG77" s="257"/>
      <c r="BH77" s="316">
        <f>BL75+BM77</f>
        <v>0.2494675428</v>
      </c>
      <c r="BI77" s="316"/>
      <c r="BJ77" s="213" t="s">
        <v>182</v>
      </c>
      <c r="BK77" s="260"/>
      <c r="BL77" s="260"/>
      <c r="BM77" s="316">
        <f>BQ75+BR77</f>
        <v>0.2472037836</v>
      </c>
      <c r="BN77" s="316"/>
      <c r="BO77" s="213" t="s">
        <v>182</v>
      </c>
      <c r="BP77" s="260"/>
      <c r="BQ77" s="260"/>
      <c r="BR77" s="316">
        <f>BV75+BW77</f>
        <v>0.23486181959999999</v>
      </c>
      <c r="BS77" s="316"/>
      <c r="BT77" s="213" t="s">
        <v>182</v>
      </c>
      <c r="BW77" s="316">
        <f>CA75+CB77</f>
        <v>0.23149175999999999</v>
      </c>
      <c r="BX77" s="316"/>
      <c r="BY77" s="213" t="s">
        <v>182</v>
      </c>
      <c r="CB77" s="316">
        <f>CF75+CG77+CF81</f>
        <v>0.22840946639999998</v>
      </c>
      <c r="CC77" s="316"/>
      <c r="CD77" s="213" t="s">
        <v>182</v>
      </c>
      <c r="CG77" s="316">
        <f>CK75+CL77</f>
        <v>0.17427108959999998</v>
      </c>
      <c r="CH77" s="316"/>
      <c r="CI77" s="213" t="s">
        <v>182</v>
      </c>
      <c r="CL77" s="316">
        <f>CP81+CQ77</f>
        <v>0.14687576639999997</v>
      </c>
      <c r="CM77" s="316"/>
      <c r="CN77" s="213" t="s">
        <v>182</v>
      </c>
      <c r="CQ77" s="316">
        <f>CU81+CV77</f>
        <v>0.13906132079999997</v>
      </c>
      <c r="CR77" s="316"/>
      <c r="CS77" s="213" t="s">
        <v>182</v>
      </c>
      <c r="CV77" s="316">
        <f>CZ81+DA77</f>
        <v>0.11252929559999998</v>
      </c>
      <c r="CW77" s="316"/>
      <c r="CX77" s="213" t="s">
        <v>182</v>
      </c>
      <c r="DA77" s="316">
        <f>DE81+DF77</f>
        <v>0.11057248679999998</v>
      </c>
      <c r="DB77" s="316"/>
      <c r="DC77" s="213" t="s">
        <v>182</v>
      </c>
      <c r="DF77" s="316">
        <f>DJ81+DK77</f>
        <v>0.10481716679999999</v>
      </c>
      <c r="DG77" s="316"/>
      <c r="DH77" s="213" t="s">
        <v>182</v>
      </c>
      <c r="DK77" s="316">
        <f>DO81+DP77</f>
        <v>9.8134600799999985E-2</v>
      </c>
      <c r="DL77" s="316"/>
      <c r="DM77" s="213" t="s">
        <v>182</v>
      </c>
      <c r="DP77" s="316">
        <f>DU77+DT81</f>
        <v>8.2249917599999986E-2</v>
      </c>
      <c r="DQ77" s="316"/>
      <c r="DR77" s="213" t="s">
        <v>182</v>
      </c>
      <c r="DU77" s="316">
        <f>ED78+DY81</f>
        <v>5.9868117599999993E-2</v>
      </c>
      <c r="DV77" s="316"/>
      <c r="DW77" s="213" t="s">
        <v>182</v>
      </c>
      <c r="EB77" s="310" t="str">
        <f>Perhitungan!C68</f>
        <v xml:space="preserve">GL. 6 </v>
      </c>
      <c r="EC77" s="311"/>
      <c r="ED77" s="311"/>
      <c r="EE77" s="312"/>
    </row>
    <row r="78" spans="9:312">
      <c r="I78" s="204"/>
      <c r="O78" s="313"/>
      <c r="P78" s="314"/>
      <c r="AD78" s="319">
        <f>AF75+AI78</f>
        <v>395.25999999999993</v>
      </c>
      <c r="AE78" s="319"/>
      <c r="AF78" s="213" t="s">
        <v>0</v>
      </c>
      <c r="AI78" s="319">
        <f>AK75+AN78</f>
        <v>393.72999999999996</v>
      </c>
      <c r="AJ78" s="319"/>
      <c r="AK78" s="213" t="s">
        <v>0</v>
      </c>
      <c r="AN78" s="319">
        <f>AP75+AS78</f>
        <v>392.15999999999997</v>
      </c>
      <c r="AO78" s="319"/>
      <c r="AP78" s="213" t="s">
        <v>0</v>
      </c>
      <c r="AQ78" s="260"/>
      <c r="AR78" s="260"/>
      <c r="AS78" s="319">
        <f>AU75+AX78</f>
        <v>391.91999999999996</v>
      </c>
      <c r="AT78" s="319"/>
      <c r="AU78" s="213" t="s">
        <v>0</v>
      </c>
      <c r="AV78" s="260"/>
      <c r="AW78" s="260"/>
      <c r="AX78" s="319">
        <f>AZ75+BC78</f>
        <v>390.59</v>
      </c>
      <c r="AY78" s="319"/>
      <c r="AZ78" s="213" t="s">
        <v>0</v>
      </c>
      <c r="BA78" s="260"/>
      <c r="BB78" s="260"/>
      <c r="BC78" s="319">
        <f>BE75+BH78</f>
        <v>390.34999999999997</v>
      </c>
      <c r="BD78" s="319"/>
      <c r="BE78" s="213" t="s">
        <v>0</v>
      </c>
      <c r="BF78" s="260"/>
      <c r="BG78" s="260"/>
      <c r="BH78" s="319">
        <f>BJ75+BM78</f>
        <v>390.10999999999996</v>
      </c>
      <c r="BI78" s="319"/>
      <c r="BJ78" s="213" t="s">
        <v>0</v>
      </c>
      <c r="BK78" s="260"/>
      <c r="BL78" s="260"/>
      <c r="BM78" s="319">
        <f>BO75+BR78</f>
        <v>386.56999999999994</v>
      </c>
      <c r="BN78" s="319"/>
      <c r="BO78" s="213" t="s">
        <v>0</v>
      </c>
      <c r="BP78" s="260"/>
      <c r="BQ78" s="260"/>
      <c r="BR78" s="319">
        <f>BT75+BW78</f>
        <v>367.26999999999992</v>
      </c>
      <c r="BS78" s="319"/>
      <c r="BT78" s="213" t="s">
        <v>0</v>
      </c>
      <c r="BW78" s="319">
        <f>BY75+CB78</f>
        <v>361.99999999999994</v>
      </c>
      <c r="BX78" s="319"/>
      <c r="BY78" s="213" t="s">
        <v>0</v>
      </c>
      <c r="CB78" s="319">
        <f>CD75+CG78+CC81</f>
        <v>357.17999999999995</v>
      </c>
      <c r="CC78" s="319"/>
      <c r="CD78" s="213" t="s">
        <v>0</v>
      </c>
      <c r="CG78" s="319">
        <f>CI75+CL78</f>
        <v>272.52</v>
      </c>
      <c r="CH78" s="319"/>
      <c r="CI78" s="213" t="s">
        <v>0</v>
      </c>
      <c r="CL78" s="319">
        <f>CN81+CQ78</f>
        <v>229.68</v>
      </c>
      <c r="CM78" s="319"/>
      <c r="CN78" s="213" t="s">
        <v>0</v>
      </c>
      <c r="CQ78" s="319">
        <f>CS81+CV78</f>
        <v>217.46</v>
      </c>
      <c r="CR78" s="319"/>
      <c r="CS78" s="213" t="s">
        <v>0</v>
      </c>
      <c r="CV78" s="319">
        <f>CX81+DA78</f>
        <v>175.97</v>
      </c>
      <c r="CW78" s="319"/>
      <c r="CX78" s="213" t="s">
        <v>0</v>
      </c>
      <c r="DA78" s="319">
        <f>DC81+DF78</f>
        <v>172.91</v>
      </c>
      <c r="DB78" s="319"/>
      <c r="DC78" s="213" t="s">
        <v>0</v>
      </c>
      <c r="DF78" s="319">
        <f>DH81+DK78</f>
        <v>163.91</v>
      </c>
      <c r="DG78" s="319"/>
      <c r="DH78" s="213" t="s">
        <v>0</v>
      </c>
      <c r="DK78" s="319">
        <f>DM81+DP78</f>
        <v>153.46</v>
      </c>
      <c r="DL78" s="319"/>
      <c r="DM78" s="213" t="s">
        <v>0</v>
      </c>
      <c r="DP78" s="319">
        <f>DU78+DR81</f>
        <v>128.62</v>
      </c>
      <c r="DQ78" s="319"/>
      <c r="DR78" s="213" t="s">
        <v>0</v>
      </c>
      <c r="DU78" s="319">
        <f>EB78+DW81</f>
        <v>93.62</v>
      </c>
      <c r="DV78" s="319"/>
      <c r="DW78" s="213" t="s">
        <v>0</v>
      </c>
      <c r="EB78" s="272">
        <f>Perhitungan!E68</f>
        <v>63.55</v>
      </c>
      <c r="EC78" s="205" t="s">
        <v>0</v>
      </c>
      <c r="ED78" s="214">
        <f>Perhitungan!$AB$68</f>
        <v>4.0638953999999991E-2</v>
      </c>
      <c r="EE78" s="206" t="s">
        <v>182</v>
      </c>
    </row>
    <row r="79" spans="9:312">
      <c r="I79" s="204"/>
      <c r="P79" s="246"/>
      <c r="T79" s="244"/>
      <c r="AO79" s="260"/>
      <c r="AP79" s="260"/>
      <c r="AQ79" s="260"/>
      <c r="AR79" s="258"/>
      <c r="AS79" s="259"/>
      <c r="AT79" s="266"/>
      <c r="AU79" s="260"/>
      <c r="AV79" s="260"/>
      <c r="AW79" s="258"/>
      <c r="AX79" s="259"/>
      <c r="AY79" s="266"/>
      <c r="AZ79" s="260"/>
      <c r="BA79" s="260"/>
      <c r="BB79" s="258"/>
      <c r="BC79" s="259"/>
      <c r="BD79" s="266"/>
      <c r="BE79" s="260"/>
      <c r="BF79" s="260"/>
      <c r="BG79" s="258"/>
      <c r="BH79" s="259"/>
      <c r="BI79" s="266"/>
      <c r="BJ79" s="260"/>
      <c r="BK79" s="260"/>
      <c r="BL79" s="260"/>
      <c r="BM79" s="260"/>
      <c r="BN79" s="260"/>
      <c r="BO79" s="260"/>
      <c r="BP79" s="260"/>
      <c r="BQ79" s="260"/>
      <c r="BR79" s="260"/>
      <c r="BS79" s="260"/>
      <c r="BT79" s="260"/>
    </row>
    <row r="80" spans="9:312">
      <c r="I80" s="204"/>
      <c r="AO80" s="260"/>
      <c r="AP80" s="260"/>
      <c r="AQ80" s="260"/>
      <c r="AR80" s="260"/>
      <c r="AS80" s="260"/>
      <c r="AT80" s="261"/>
      <c r="AU80" s="260"/>
      <c r="AV80" s="260"/>
      <c r="AW80" s="260"/>
      <c r="AX80" s="261"/>
      <c r="AY80" s="260"/>
      <c r="AZ80" s="260"/>
      <c r="BA80" s="260"/>
      <c r="BB80" s="260"/>
      <c r="BC80" s="260"/>
      <c r="BD80" s="260"/>
      <c r="BE80" s="260"/>
      <c r="BF80" s="260"/>
      <c r="BG80" s="260"/>
      <c r="BH80" s="260"/>
      <c r="BI80" s="260"/>
      <c r="BJ80" s="260"/>
      <c r="BK80" s="260"/>
      <c r="BL80" s="260"/>
      <c r="BM80" s="260"/>
      <c r="BN80" s="260"/>
      <c r="BO80" s="260"/>
      <c r="BP80" s="260"/>
      <c r="BQ80" s="260"/>
      <c r="BR80" s="260"/>
      <c r="BS80" s="260"/>
      <c r="BT80" s="260"/>
      <c r="CN80" s="310" t="str">
        <f>Perhitungan!C60</f>
        <v>Cr.GL. 1 ka</v>
      </c>
      <c r="CO80" s="311"/>
      <c r="CP80" s="311"/>
      <c r="CQ80" s="312"/>
      <c r="CS80" s="310" t="str">
        <f>Perhitungan!C61</f>
        <v>GL. 2 ka</v>
      </c>
      <c r="CT80" s="311"/>
      <c r="CU80" s="311"/>
      <c r="CV80" s="312"/>
      <c r="CX80" s="310" t="str">
        <f>Perhitungan!C62</f>
        <v>Cr.GL. 2 ka</v>
      </c>
      <c r="CY80" s="311"/>
      <c r="CZ80" s="311"/>
      <c r="DA80" s="312"/>
      <c r="DC80" s="310" t="str">
        <f>Perhitungan!C63</f>
        <v>GL. 3 ka</v>
      </c>
      <c r="DD80" s="311"/>
      <c r="DE80" s="311"/>
      <c r="DF80" s="312"/>
      <c r="DH80" s="310" t="str">
        <f>Perhitungan!C64</f>
        <v>GL. 4a ka</v>
      </c>
      <c r="DI80" s="311"/>
      <c r="DJ80" s="311"/>
      <c r="DK80" s="312"/>
      <c r="DM80" s="310" t="str">
        <f>Perhitungan!C65</f>
        <v>GL. 4 ka</v>
      </c>
      <c r="DN80" s="311"/>
      <c r="DO80" s="311"/>
      <c r="DP80" s="312"/>
      <c r="DR80" s="310" t="str">
        <f>Perhitungan!C66</f>
        <v>GL. 5 ka</v>
      </c>
      <c r="DS80" s="311"/>
      <c r="DT80" s="311"/>
      <c r="DU80" s="312"/>
      <c r="DW80" s="310" t="str">
        <f>Perhitungan!C67</f>
        <v>GL. 6 ka</v>
      </c>
      <c r="DX80" s="311"/>
      <c r="DY80" s="311"/>
      <c r="DZ80" s="312"/>
    </row>
    <row r="81" spans="9:130">
      <c r="I81" s="204"/>
      <c r="AO81" s="260"/>
      <c r="AP81" s="260"/>
      <c r="AQ81" s="260"/>
      <c r="AR81" s="260"/>
      <c r="AS81" s="256"/>
      <c r="AT81" s="255"/>
      <c r="AU81" s="255"/>
      <c r="AV81" s="255"/>
      <c r="AW81" s="260"/>
      <c r="AX81" s="256"/>
      <c r="AY81" s="255"/>
      <c r="AZ81" s="255"/>
      <c r="BA81" s="255"/>
      <c r="BB81" s="260"/>
      <c r="BC81" s="260"/>
      <c r="BD81" s="260"/>
      <c r="BE81" s="260"/>
      <c r="BF81" s="260"/>
      <c r="BG81" s="260"/>
      <c r="BH81" s="260"/>
      <c r="BI81" s="260"/>
      <c r="BJ81" s="260"/>
      <c r="BK81" s="260"/>
      <c r="BL81" s="260"/>
      <c r="BM81" s="260"/>
      <c r="BN81" s="260"/>
      <c r="BO81" s="260"/>
      <c r="BP81" s="260"/>
      <c r="BQ81" s="260"/>
      <c r="BR81" s="260"/>
      <c r="BS81" s="260"/>
      <c r="BT81" s="260"/>
      <c r="CC81" s="319">
        <f>CH84+CC86</f>
        <v>78.149999999999991</v>
      </c>
      <c r="CD81" s="319"/>
      <c r="CE81" s="213" t="s">
        <v>0</v>
      </c>
      <c r="CF81" s="316">
        <f>CJ84+CF86</f>
        <v>4.9975361999999988E-2</v>
      </c>
      <c r="CG81" s="316"/>
      <c r="CH81" s="213" t="s">
        <v>182</v>
      </c>
      <c r="CN81" s="272">
        <f>Perhitungan!E60</f>
        <v>12.22</v>
      </c>
      <c r="CO81" s="205" t="s">
        <v>0</v>
      </c>
      <c r="CP81" s="214">
        <f>Perhitungan!$AB$60</f>
        <v>7.8144456000000008E-3</v>
      </c>
      <c r="CQ81" s="206" t="s">
        <v>182</v>
      </c>
      <c r="CS81" s="272">
        <f>Perhitungan!E61</f>
        <v>41.49</v>
      </c>
      <c r="CT81" s="205" t="s">
        <v>0</v>
      </c>
      <c r="CU81" s="214">
        <f>Perhitungan!$AB$61</f>
        <v>2.65320252E-2</v>
      </c>
      <c r="CV81" s="206" t="s">
        <v>182</v>
      </c>
      <c r="CX81" s="272">
        <f>Perhitungan!E62</f>
        <v>3.06</v>
      </c>
      <c r="CY81" s="205" t="s">
        <v>0</v>
      </c>
      <c r="CZ81" s="214">
        <f>Perhitungan!$AB$62</f>
        <v>1.9568087999999998E-3</v>
      </c>
      <c r="DA81" s="206" t="s">
        <v>182</v>
      </c>
      <c r="DC81" s="272">
        <f>Perhitungan!E63</f>
        <v>9</v>
      </c>
      <c r="DD81" s="205" t="s">
        <v>0</v>
      </c>
      <c r="DE81" s="214">
        <f>Perhitungan!$AB$63</f>
        <v>5.7553200000000004E-3</v>
      </c>
      <c r="DF81" s="206" t="s">
        <v>182</v>
      </c>
      <c r="DH81" s="272">
        <f>Perhitungan!E64</f>
        <v>10.45</v>
      </c>
      <c r="DI81" s="205" t="s">
        <v>0</v>
      </c>
      <c r="DJ81" s="214">
        <f>Perhitungan!$AB$64</f>
        <v>6.6825659999999992E-3</v>
      </c>
      <c r="DK81" s="206" t="s">
        <v>182</v>
      </c>
      <c r="DM81" s="272">
        <f>Perhitungan!E65</f>
        <v>24.84</v>
      </c>
      <c r="DN81" s="205" t="s">
        <v>0</v>
      </c>
      <c r="DO81" s="214">
        <f>Perhitungan!$AB$65</f>
        <v>1.5884683199999999E-2</v>
      </c>
      <c r="DP81" s="206" t="s">
        <v>182</v>
      </c>
      <c r="DR81" s="272">
        <f>Perhitungan!E66</f>
        <v>35</v>
      </c>
      <c r="DS81" s="205" t="s">
        <v>0</v>
      </c>
      <c r="DT81" s="214">
        <f>Perhitungan!$AB$66</f>
        <v>2.2381799999999997E-2</v>
      </c>
      <c r="DU81" s="206" t="s">
        <v>182</v>
      </c>
      <c r="DW81" s="272">
        <f>Perhitungan!E67</f>
        <v>30.07</v>
      </c>
      <c r="DX81" s="205" t="s">
        <v>0</v>
      </c>
      <c r="DY81" s="214">
        <f>Perhitungan!$AB$67</f>
        <v>1.9229163600000002E-2</v>
      </c>
      <c r="DZ81" s="206" t="s">
        <v>182</v>
      </c>
    </row>
    <row r="82" spans="9:130">
      <c r="I82" s="204"/>
      <c r="AO82" s="260"/>
      <c r="AP82" s="260"/>
      <c r="AQ82" s="260"/>
      <c r="AR82" s="260"/>
      <c r="AS82" s="262"/>
      <c r="AT82" s="263"/>
      <c r="AU82" s="264"/>
      <c r="AV82" s="265"/>
      <c r="AW82" s="260"/>
      <c r="AX82" s="262"/>
      <c r="AY82" s="263"/>
      <c r="AZ82" s="264"/>
      <c r="BA82" s="265"/>
      <c r="BB82" s="260"/>
      <c r="BC82" s="260"/>
      <c r="BD82" s="260"/>
      <c r="BE82" s="260"/>
      <c r="BF82" s="260"/>
      <c r="BG82" s="260"/>
      <c r="BH82" s="260"/>
      <c r="BI82" s="260"/>
      <c r="BJ82" s="260"/>
      <c r="BK82" s="260"/>
      <c r="BL82" s="260"/>
      <c r="BM82" s="260"/>
      <c r="BN82" s="260"/>
      <c r="BO82" s="260"/>
      <c r="BP82" s="260"/>
      <c r="BQ82" s="260"/>
      <c r="BR82" s="260"/>
      <c r="BS82" s="260"/>
      <c r="BT82" s="260"/>
    </row>
    <row r="83" spans="9:130">
      <c r="I83" s="204"/>
      <c r="CH83" s="310" t="str">
        <f>Perhitungan!C71</f>
        <v>CKd. 1 ki</v>
      </c>
      <c r="CI83" s="311"/>
      <c r="CJ83" s="311"/>
      <c r="CK83" s="312"/>
    </row>
    <row r="84" spans="9:130">
      <c r="I84" s="204"/>
      <c r="BH84" s="315"/>
      <c r="BI84" s="315"/>
      <c r="BJ84" s="213"/>
      <c r="BK84" s="313"/>
      <c r="BL84" s="314"/>
      <c r="BM84" s="213"/>
      <c r="BV84" s="260"/>
      <c r="BW84" s="260"/>
      <c r="BX84" s="260"/>
      <c r="BY84" s="260"/>
      <c r="BZ84" s="260"/>
      <c r="CH84" s="271">
        <f>Perhitungan!E71</f>
        <v>0.64</v>
      </c>
      <c r="CI84" s="205" t="s">
        <v>0</v>
      </c>
      <c r="CJ84" s="214">
        <f>Perhitungan!AB71</f>
        <v>4.0926719999999996E-4</v>
      </c>
      <c r="CK84" s="206" t="s">
        <v>182</v>
      </c>
    </row>
    <row r="85" spans="9:130" ht="18.75">
      <c r="I85" s="204"/>
      <c r="BR85" s="234"/>
      <c r="BS85" s="234"/>
      <c r="BT85" s="234"/>
      <c r="BU85" s="234"/>
      <c r="BV85" s="260"/>
      <c r="BW85" s="260"/>
      <c r="BX85" s="260"/>
      <c r="BY85" s="260"/>
      <c r="BZ85" s="260"/>
    </row>
    <row r="86" spans="9:130">
      <c r="I86" s="204"/>
      <c r="BV86" s="260"/>
      <c r="BW86" s="260"/>
      <c r="BX86" s="260"/>
      <c r="BY86" s="260"/>
      <c r="BZ86" s="260"/>
      <c r="CC86" s="319">
        <f>CI88+CL92</f>
        <v>77.509999999999991</v>
      </c>
      <c r="CD86" s="319"/>
      <c r="CE86" s="213" t="s">
        <v>0</v>
      </c>
      <c r="CF86" s="316">
        <f>CK88+CL91</f>
        <v>4.9566094799999988E-2</v>
      </c>
      <c r="CG86" s="316"/>
      <c r="CH86" s="213" t="s">
        <v>182</v>
      </c>
    </row>
    <row r="87" spans="9:130">
      <c r="I87" s="204"/>
      <c r="BB87" s="260"/>
      <c r="BC87" s="260"/>
      <c r="BD87" s="260"/>
      <c r="BE87" s="260"/>
      <c r="BF87" s="260"/>
      <c r="BG87" s="260"/>
      <c r="BH87" s="260"/>
      <c r="BI87" s="260"/>
      <c r="BJ87" s="260"/>
      <c r="BK87" s="260"/>
      <c r="BL87" s="260"/>
      <c r="BM87" s="257"/>
      <c r="BN87" s="257"/>
      <c r="BO87" s="266"/>
      <c r="BP87" s="260"/>
      <c r="BQ87" s="260"/>
      <c r="BR87" s="260"/>
      <c r="BS87" s="260"/>
      <c r="BT87" s="260"/>
      <c r="BU87" s="260"/>
      <c r="BV87" s="257"/>
      <c r="BW87" s="257"/>
      <c r="BX87" s="266"/>
      <c r="BY87" s="260"/>
      <c r="BZ87" s="267"/>
      <c r="CI87" s="310" t="str">
        <f>Perhitungan!C72</f>
        <v>CKd. 2 ki</v>
      </c>
      <c r="CJ87" s="311"/>
      <c r="CK87" s="311"/>
      <c r="CL87" s="312"/>
      <c r="CN87" s="310" t="str">
        <f>Perhitungan!C73</f>
        <v>CKd. 3 ki</v>
      </c>
      <c r="CO87" s="311"/>
      <c r="CP87" s="311"/>
      <c r="CQ87" s="312"/>
      <c r="CS87" s="310" t="str">
        <f>Perhitungan!C74</f>
        <v>Kd. 1 ki</v>
      </c>
      <c r="CT87" s="311"/>
      <c r="CU87" s="311"/>
      <c r="CV87" s="312"/>
      <c r="CX87" s="310" t="str">
        <f>Perhitungan!C75</f>
        <v>CKd. 4 ki</v>
      </c>
      <c r="CY87" s="311"/>
      <c r="CZ87" s="311"/>
      <c r="DA87" s="312"/>
      <c r="DC87" s="310" t="str">
        <f>Perhitungan!C76</f>
        <v>CKd. 5 ki</v>
      </c>
      <c r="DD87" s="311"/>
      <c r="DE87" s="311"/>
      <c r="DF87" s="312"/>
      <c r="DH87" s="310" t="str">
        <f>Perhitungan!C77</f>
        <v>CKd. 6 ki</v>
      </c>
      <c r="DI87" s="311"/>
      <c r="DJ87" s="311"/>
      <c r="DK87" s="312"/>
      <c r="DM87" s="310" t="str">
        <f>Perhitungan!C78</f>
        <v>Kd. 2 ki</v>
      </c>
      <c r="DN87" s="311"/>
      <c r="DO87" s="311"/>
      <c r="DP87" s="312"/>
    </row>
    <row r="88" spans="9:130">
      <c r="I88" s="204"/>
      <c r="BB88" s="260"/>
      <c r="BC88" s="260"/>
      <c r="BD88" s="260"/>
      <c r="BE88" s="260"/>
      <c r="BF88" s="260"/>
      <c r="BG88" s="260"/>
      <c r="BH88" s="260"/>
      <c r="BI88" s="260"/>
      <c r="BJ88" s="260"/>
      <c r="BK88" s="260"/>
      <c r="BL88" s="260"/>
      <c r="BM88" s="260"/>
      <c r="BN88" s="260"/>
      <c r="BO88" s="260"/>
      <c r="BP88" s="260"/>
      <c r="BQ88" s="260"/>
      <c r="BR88" s="260"/>
      <c r="BS88" s="260"/>
      <c r="BT88" s="260"/>
      <c r="BU88" s="260"/>
      <c r="BV88" s="260"/>
      <c r="BW88" s="260"/>
      <c r="BX88" s="260"/>
      <c r="BY88" s="260"/>
      <c r="BZ88" s="260"/>
      <c r="CI88" s="271">
        <f>Perhitungan!E72</f>
        <v>6.11</v>
      </c>
      <c r="CJ88" s="205" t="s">
        <v>0</v>
      </c>
      <c r="CK88" s="214">
        <f>Perhitungan!AB72</f>
        <v>3.9072228000000004E-3</v>
      </c>
      <c r="CL88" s="206" t="s">
        <v>182</v>
      </c>
      <c r="CN88" s="272">
        <f>Perhitungan!E73</f>
        <v>3.05</v>
      </c>
      <c r="CO88" s="205" t="s">
        <v>0</v>
      </c>
      <c r="CP88" s="214">
        <f>Perhitungan!AB73</f>
        <v>1.9504139999999997E-3</v>
      </c>
      <c r="CQ88" s="206" t="s">
        <v>182</v>
      </c>
      <c r="CS88" s="271">
        <f>Perhitungan!E74</f>
        <v>16.86</v>
      </c>
      <c r="CT88" s="205" t="s">
        <v>0</v>
      </c>
      <c r="CU88" s="214">
        <f>Perhitungan!AB74</f>
        <v>1.07816328E-2</v>
      </c>
      <c r="CV88" s="206" t="s">
        <v>182</v>
      </c>
      <c r="CX88" s="271">
        <f>Perhitungan!E75</f>
        <v>0.48</v>
      </c>
      <c r="CY88" s="205" t="s">
        <v>0</v>
      </c>
      <c r="CZ88" s="214">
        <f>Perhitungan!AB75</f>
        <v>3.0695039999999998E-4</v>
      </c>
      <c r="DA88" s="206" t="s">
        <v>182</v>
      </c>
      <c r="DC88" s="271">
        <f>Perhitungan!E76</f>
        <v>0.48</v>
      </c>
      <c r="DD88" s="205" t="s">
        <v>0</v>
      </c>
      <c r="DE88" s="214">
        <f>Perhitungan!AB76</f>
        <v>3.0695039999999998E-4</v>
      </c>
      <c r="DF88" s="206" t="s">
        <v>182</v>
      </c>
      <c r="DH88" s="271">
        <f>Perhitungan!E77</f>
        <v>6.67</v>
      </c>
      <c r="DI88" s="205" t="s">
        <v>0</v>
      </c>
      <c r="DJ88" s="214">
        <f>Perhitungan!AB77</f>
        <v>4.2653316E-3</v>
      </c>
      <c r="DK88" s="206" t="s">
        <v>182</v>
      </c>
      <c r="DM88" s="271">
        <f>Perhitungan!E78</f>
        <v>6.67</v>
      </c>
      <c r="DN88" s="205" t="s">
        <v>0</v>
      </c>
      <c r="DO88" s="214">
        <f>Perhitungan!AB78</f>
        <v>4.2653316E-3</v>
      </c>
      <c r="DP88" s="206" t="s">
        <v>182</v>
      </c>
    </row>
    <row r="89" spans="9:130">
      <c r="I89" s="204"/>
      <c r="BB89" s="260"/>
      <c r="BC89" s="260"/>
      <c r="BD89" s="260"/>
      <c r="BE89" s="260"/>
      <c r="BF89" s="260"/>
      <c r="BG89" s="260"/>
      <c r="BH89" s="260"/>
      <c r="BI89" s="260"/>
      <c r="BJ89" s="260"/>
      <c r="BK89" s="260"/>
      <c r="BL89" s="260"/>
      <c r="BM89" s="258"/>
      <c r="BN89" s="259"/>
      <c r="BO89" s="266"/>
      <c r="BP89" s="267"/>
      <c r="BQ89" s="260"/>
      <c r="BR89" s="260"/>
      <c r="BS89" s="260"/>
      <c r="BT89" s="260"/>
      <c r="BU89" s="260"/>
      <c r="BV89" s="260"/>
      <c r="BW89" s="260"/>
      <c r="BX89" s="260"/>
      <c r="BY89" s="260"/>
    </row>
    <row r="90" spans="9:130">
      <c r="I90" s="204"/>
      <c r="BB90" s="260"/>
      <c r="BC90" s="260"/>
      <c r="BD90" s="260"/>
      <c r="BE90" s="260"/>
      <c r="BF90" s="268"/>
      <c r="BG90" s="260"/>
      <c r="BH90" s="260"/>
      <c r="BI90" s="260"/>
      <c r="BJ90" s="260"/>
      <c r="BK90" s="260"/>
      <c r="BL90" s="260"/>
      <c r="BM90" s="260"/>
      <c r="BN90" s="260"/>
      <c r="BO90" s="260"/>
      <c r="BP90" s="260"/>
      <c r="BQ90" s="260"/>
      <c r="BR90" s="260"/>
      <c r="BS90" s="260"/>
      <c r="BT90" s="254"/>
      <c r="BU90" s="260"/>
      <c r="BV90" s="260"/>
      <c r="BW90" s="260"/>
      <c r="BX90" s="260"/>
      <c r="BY90" s="260"/>
    </row>
    <row r="91" spans="9:130">
      <c r="I91" s="204"/>
      <c r="BB91" s="260"/>
      <c r="BC91" s="260"/>
      <c r="BD91" s="260"/>
      <c r="BE91" s="254"/>
      <c r="BF91" s="255"/>
      <c r="BG91" s="255"/>
      <c r="BH91" s="255"/>
      <c r="BI91" s="260"/>
      <c r="BJ91" s="260"/>
      <c r="BK91" s="260"/>
      <c r="BL91" s="260"/>
      <c r="BM91" s="260"/>
      <c r="BN91" s="254"/>
      <c r="BO91" s="255"/>
      <c r="BP91" s="255"/>
      <c r="BQ91" s="255"/>
      <c r="BR91" s="260"/>
      <c r="BS91" s="260"/>
      <c r="BT91" s="262"/>
      <c r="BU91" s="260"/>
      <c r="BV91" s="260"/>
      <c r="BW91" s="260"/>
      <c r="BX91" s="260"/>
      <c r="BY91" s="260"/>
      <c r="CL91" s="316">
        <f>CP88+CQ91</f>
        <v>4.5658871999999989E-2</v>
      </c>
      <c r="CM91" s="316"/>
      <c r="CN91" s="213" t="s">
        <v>182</v>
      </c>
      <c r="CQ91" s="316">
        <f>CU88+CV91</f>
        <v>4.3708457999999992E-2</v>
      </c>
      <c r="CR91" s="316"/>
      <c r="CS91" s="213" t="s">
        <v>182</v>
      </c>
      <c r="CV91" s="316">
        <f>CZ88+DA91</f>
        <v>3.2926825199999996E-2</v>
      </c>
      <c r="CW91" s="316"/>
      <c r="CX91" s="213" t="s">
        <v>182</v>
      </c>
      <c r="DA91" s="316">
        <f>DE88+DF91</f>
        <v>3.2619874799999997E-2</v>
      </c>
      <c r="DB91" s="316"/>
      <c r="DC91" s="213" t="s">
        <v>182</v>
      </c>
      <c r="DF91" s="316">
        <f>DJ88+DK91</f>
        <v>3.2312924399999998E-2</v>
      </c>
      <c r="DG91" s="316"/>
      <c r="DH91" s="213" t="s">
        <v>182</v>
      </c>
      <c r="DK91" s="316">
        <f>DO88+DT92</f>
        <v>2.80475928E-2</v>
      </c>
      <c r="DL91" s="316"/>
      <c r="DM91" s="213" t="s">
        <v>182</v>
      </c>
      <c r="DR91" s="310" t="str">
        <f>Perhitungan!C79</f>
        <v>Kd. 2 ka</v>
      </c>
      <c r="DS91" s="311"/>
      <c r="DT91" s="311"/>
      <c r="DU91" s="312"/>
    </row>
    <row r="92" spans="9:130">
      <c r="I92" s="204"/>
      <c r="BB92" s="260"/>
      <c r="BC92" s="260"/>
      <c r="BD92" s="260"/>
      <c r="BE92" s="262"/>
      <c r="BF92" s="263"/>
      <c r="BG92" s="264"/>
      <c r="BH92" s="265"/>
      <c r="BI92" s="260"/>
      <c r="BJ92" s="260"/>
      <c r="BK92" s="260"/>
      <c r="BL92" s="260"/>
      <c r="BM92" s="260"/>
      <c r="BN92" s="262"/>
      <c r="BO92" s="263"/>
      <c r="BP92" s="264"/>
      <c r="BQ92" s="265"/>
      <c r="BR92" s="260"/>
      <c r="BS92" s="260"/>
      <c r="BT92" s="260"/>
      <c r="BU92" s="260"/>
      <c r="BV92" s="260"/>
      <c r="BW92" s="260"/>
      <c r="BX92" s="260"/>
      <c r="BY92" s="260"/>
      <c r="BZ92" s="260"/>
      <c r="CL92" s="319">
        <f>CN88+CQ92</f>
        <v>71.399999999999991</v>
      </c>
      <c r="CM92" s="319"/>
      <c r="CN92" s="213" t="s">
        <v>0</v>
      </c>
      <c r="CQ92" s="319">
        <f>CS88+CV92</f>
        <v>68.349999999999994</v>
      </c>
      <c r="CR92" s="319"/>
      <c r="CS92" s="213" t="s">
        <v>0</v>
      </c>
      <c r="CV92" s="319">
        <f>CX88+DA92</f>
        <v>51.489999999999995</v>
      </c>
      <c r="CW92" s="319"/>
      <c r="CX92" s="213" t="s">
        <v>0</v>
      </c>
      <c r="DA92" s="319">
        <f>DC88+DF92</f>
        <v>51.01</v>
      </c>
      <c r="DB92" s="319"/>
      <c r="DC92" s="213" t="s">
        <v>0</v>
      </c>
      <c r="DF92" s="319">
        <f>DH88+DK92</f>
        <v>50.53</v>
      </c>
      <c r="DG92" s="319"/>
      <c r="DH92" s="213" t="s">
        <v>0</v>
      </c>
      <c r="DK92" s="319">
        <f>DM88+DR92</f>
        <v>43.86</v>
      </c>
      <c r="DL92" s="319"/>
      <c r="DM92" s="213" t="s">
        <v>0</v>
      </c>
      <c r="DR92" s="272">
        <f>Perhitungan!E79</f>
        <v>37.19</v>
      </c>
      <c r="DS92" s="205" t="s">
        <v>0</v>
      </c>
      <c r="DT92" s="214">
        <f>Perhitungan!AB79</f>
        <v>2.3782261200000002E-2</v>
      </c>
      <c r="DU92" s="206" t="s">
        <v>182</v>
      </c>
    </row>
    <row r="93" spans="9:130">
      <c r="I93" s="204"/>
      <c r="BB93" s="260"/>
      <c r="BC93" s="260"/>
      <c r="BD93" s="260"/>
      <c r="BE93" s="260"/>
      <c r="BF93" s="260"/>
      <c r="BG93" s="260"/>
      <c r="BH93" s="260"/>
      <c r="BI93" s="260"/>
      <c r="BJ93" s="260"/>
      <c r="BK93" s="260"/>
      <c r="BL93" s="260"/>
      <c r="BM93" s="260"/>
      <c r="BN93" s="268"/>
      <c r="BO93" s="260"/>
      <c r="BP93" s="260"/>
      <c r="BQ93" s="260"/>
      <c r="BR93" s="260"/>
      <c r="BS93" s="260"/>
      <c r="BT93" s="260"/>
      <c r="BU93" s="260"/>
      <c r="BV93" s="260"/>
      <c r="BW93" s="260"/>
      <c r="BX93" s="260"/>
      <c r="BY93" s="260"/>
      <c r="BZ93" s="260"/>
    </row>
    <row r="94" spans="9:130">
      <c r="I94" s="204"/>
      <c r="BB94" s="260"/>
      <c r="BC94" s="260"/>
      <c r="BD94" s="260"/>
      <c r="BE94" s="260"/>
      <c r="BF94" s="260"/>
      <c r="BG94" s="260"/>
      <c r="BH94" s="260"/>
      <c r="BI94" s="260"/>
      <c r="BJ94" s="260"/>
      <c r="BK94" s="260"/>
      <c r="BL94" s="260"/>
      <c r="BM94" s="260"/>
      <c r="BN94" s="260"/>
      <c r="BO94" s="260"/>
      <c r="BP94" s="260"/>
      <c r="BQ94" s="260"/>
      <c r="BR94" s="260"/>
      <c r="BS94" s="260"/>
      <c r="BT94" s="260"/>
      <c r="BU94" s="260"/>
      <c r="BV94" s="260"/>
      <c r="BW94" s="260"/>
      <c r="BX94" s="260"/>
      <c r="BY94" s="260"/>
      <c r="BZ94" s="260"/>
    </row>
    <row r="95" spans="9:130">
      <c r="I95" s="204"/>
      <c r="BB95" s="260"/>
      <c r="BC95" s="260"/>
      <c r="BD95" s="260"/>
      <c r="BE95" s="260"/>
      <c r="BF95" s="260"/>
      <c r="BG95" s="260"/>
      <c r="BH95" s="260"/>
      <c r="BI95" s="260"/>
      <c r="BJ95" s="260"/>
      <c r="BK95" s="260"/>
      <c r="BL95" s="260"/>
      <c r="BM95" s="260"/>
      <c r="BN95" s="260"/>
      <c r="BO95" s="260"/>
      <c r="BP95" s="260"/>
      <c r="BQ95" s="260"/>
      <c r="BR95" s="260"/>
      <c r="BS95" s="260"/>
      <c r="BT95" s="260"/>
      <c r="BU95" s="260"/>
      <c r="BV95" s="260"/>
      <c r="BW95" s="260"/>
      <c r="BX95" s="260"/>
      <c r="BY95" s="260"/>
      <c r="BZ95" s="260"/>
    </row>
    <row r="96" spans="9:130">
      <c r="I96" s="204"/>
      <c r="BB96" s="260"/>
      <c r="BC96" s="260"/>
      <c r="BD96" s="260"/>
      <c r="BE96" s="260"/>
      <c r="BF96" s="260"/>
      <c r="BG96" s="260"/>
      <c r="BH96" s="260"/>
      <c r="BI96" s="260"/>
      <c r="BJ96" s="260"/>
      <c r="BK96" s="260"/>
      <c r="BL96" s="260"/>
      <c r="BM96" s="260"/>
      <c r="BN96" s="260"/>
      <c r="BO96" s="260"/>
      <c r="BP96" s="260"/>
      <c r="BQ96" s="260"/>
      <c r="BR96" s="260"/>
      <c r="BS96" s="260"/>
      <c r="BT96" s="260"/>
      <c r="BU96" s="260"/>
      <c r="BV96" s="260"/>
      <c r="BW96" s="260"/>
      <c r="BX96" s="260"/>
      <c r="BY96" s="260"/>
      <c r="BZ96" s="260"/>
    </row>
    <row r="97" spans="9:78">
      <c r="I97" s="204"/>
      <c r="BB97" s="260"/>
      <c r="BC97" s="260"/>
      <c r="BD97" s="260"/>
      <c r="BE97" s="260"/>
      <c r="BF97" s="260"/>
      <c r="BG97" s="260"/>
      <c r="BH97" s="260"/>
      <c r="BI97" s="260"/>
      <c r="BJ97" s="260"/>
      <c r="BK97" s="260"/>
      <c r="BL97" s="260"/>
      <c r="BM97" s="260"/>
      <c r="BN97" s="260"/>
      <c r="BO97" s="260"/>
      <c r="BP97" s="260"/>
      <c r="BQ97" s="260"/>
      <c r="BR97" s="260"/>
      <c r="BS97" s="260"/>
      <c r="BT97" s="260"/>
      <c r="BU97" s="260"/>
      <c r="BV97" s="260"/>
      <c r="BW97" s="260"/>
      <c r="BX97" s="260"/>
      <c r="BY97" s="260"/>
      <c r="BZ97" s="260"/>
    </row>
    <row r="98" spans="9:78">
      <c r="I98" s="204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0"/>
      <c r="BW98" s="260"/>
      <c r="BX98" s="260"/>
      <c r="BY98" s="260"/>
      <c r="BZ98" s="260"/>
    </row>
    <row r="99" spans="9:78">
      <c r="I99" s="204"/>
      <c r="BB99" s="260"/>
      <c r="BC99" s="260"/>
      <c r="BD99" s="260"/>
      <c r="BE99" s="260"/>
      <c r="BF99" s="260"/>
      <c r="BG99" s="260"/>
      <c r="BH99" s="260"/>
      <c r="BI99" s="260"/>
      <c r="BJ99" s="260"/>
      <c r="BK99" s="260"/>
      <c r="BL99" s="260"/>
      <c r="BM99" s="260"/>
      <c r="BN99" s="260"/>
      <c r="BO99" s="260"/>
      <c r="BP99" s="260"/>
      <c r="BQ99" s="260"/>
      <c r="BR99" s="260"/>
      <c r="BS99" s="260"/>
      <c r="BT99" s="260"/>
      <c r="BU99" s="260"/>
      <c r="BV99" s="260"/>
      <c r="BW99" s="260"/>
      <c r="BX99" s="260"/>
      <c r="BY99" s="260"/>
      <c r="BZ99" s="260"/>
    </row>
    <row r="100" spans="9:78">
      <c r="I100" s="204"/>
    </row>
    <row r="101" spans="9:78">
      <c r="I101" s="204"/>
    </row>
    <row r="102" spans="9:78">
      <c r="I102" s="204"/>
    </row>
    <row r="103" spans="9:78">
      <c r="I103" s="204"/>
    </row>
    <row r="104" spans="9:78">
      <c r="I104" s="204"/>
    </row>
    <row r="105" spans="9:78">
      <c r="I105" s="204"/>
    </row>
    <row r="106" spans="9:78">
      <c r="I106" s="204"/>
    </row>
    <row r="107" spans="9:78">
      <c r="I107" s="204"/>
    </row>
    <row r="108" spans="9:78">
      <c r="I108" s="204"/>
    </row>
    <row r="109" spans="9:78">
      <c r="I109" s="204"/>
    </row>
    <row r="110" spans="9:78">
      <c r="I110" s="204"/>
    </row>
    <row r="111" spans="9:78">
      <c r="I111" s="204"/>
    </row>
    <row r="112" spans="9:78">
      <c r="I112" s="204"/>
    </row>
    <row r="113" spans="9:9">
      <c r="I113" s="204"/>
    </row>
    <row r="114" spans="9:9">
      <c r="I114" s="204"/>
    </row>
    <row r="115" spans="9:9">
      <c r="I115" s="204"/>
    </row>
    <row r="116" spans="9:9">
      <c r="I116" s="204"/>
    </row>
    <row r="117" spans="9:9">
      <c r="I117" s="204"/>
    </row>
    <row r="118" spans="9:9">
      <c r="I118" s="204"/>
    </row>
    <row r="119" spans="9:9">
      <c r="I119" s="204"/>
    </row>
    <row r="120" spans="9:9">
      <c r="I120" s="204"/>
    </row>
    <row r="121" spans="9:9">
      <c r="I121" s="204"/>
    </row>
    <row r="122" spans="9:9">
      <c r="I122" s="204"/>
    </row>
    <row r="123" spans="9:9">
      <c r="I123" s="204"/>
    </row>
    <row r="124" spans="9:9">
      <c r="I124" s="204"/>
    </row>
    <row r="125" spans="9:9">
      <c r="I125" s="204"/>
    </row>
    <row r="126" spans="9:9">
      <c r="I126" s="204"/>
    </row>
    <row r="127" spans="9:9">
      <c r="I127" s="204"/>
    </row>
    <row r="128" spans="9:9">
      <c r="I128" s="204"/>
    </row>
    <row r="129" spans="9:9">
      <c r="I129" s="204"/>
    </row>
    <row r="130" spans="9:9">
      <c r="I130" s="204"/>
    </row>
    <row r="131" spans="9:9">
      <c r="I131" s="204"/>
    </row>
    <row r="132" spans="9:9">
      <c r="I132" s="204"/>
    </row>
    <row r="133" spans="9:9">
      <c r="I133" s="204"/>
    </row>
    <row r="134" spans="9:9">
      <c r="I134" s="204"/>
    </row>
    <row r="135" spans="9:9">
      <c r="I135" s="204"/>
    </row>
    <row r="136" spans="9:9">
      <c r="I136" s="204"/>
    </row>
    <row r="137" spans="9:9">
      <c r="I137" s="204"/>
    </row>
    <row r="138" spans="9:9">
      <c r="I138" s="204"/>
    </row>
    <row r="139" spans="9:9">
      <c r="I139" s="204"/>
    </row>
    <row r="140" spans="9:9">
      <c r="I140" s="204"/>
    </row>
    <row r="141" spans="9:9">
      <c r="I141" s="204"/>
    </row>
    <row r="142" spans="9:9">
      <c r="I142" s="204"/>
    </row>
    <row r="143" spans="9:9">
      <c r="I143" s="204"/>
    </row>
    <row r="144" spans="9:9">
      <c r="I144" s="204"/>
    </row>
    <row r="145" spans="9:9">
      <c r="I145" s="204"/>
    </row>
    <row r="146" spans="9:9">
      <c r="I146" s="204"/>
    </row>
    <row r="147" spans="9:9">
      <c r="I147" s="204"/>
    </row>
    <row r="148" spans="9:9">
      <c r="I148" s="204"/>
    </row>
    <row r="149" spans="9:9">
      <c r="I149" s="204"/>
    </row>
    <row r="150" spans="9:9">
      <c r="I150" s="204"/>
    </row>
    <row r="151" spans="9:9">
      <c r="I151" s="204"/>
    </row>
    <row r="152" spans="9:9">
      <c r="I152" s="204"/>
    </row>
    <row r="153" spans="9:9">
      <c r="I153" s="204"/>
    </row>
    <row r="154" spans="9:9">
      <c r="I154" s="204"/>
    </row>
    <row r="155" spans="9:9">
      <c r="I155" s="204"/>
    </row>
    <row r="156" spans="9:9">
      <c r="I156" s="204"/>
    </row>
    <row r="157" spans="9:9">
      <c r="I157" s="204"/>
    </row>
    <row r="158" spans="9:9">
      <c r="I158" s="204"/>
    </row>
    <row r="159" spans="9:9">
      <c r="I159" s="204"/>
    </row>
    <row r="160" spans="9:9">
      <c r="I160" s="204"/>
    </row>
    <row r="161" spans="9:9">
      <c r="I161" s="204"/>
    </row>
    <row r="162" spans="9:9">
      <c r="I162" s="204"/>
    </row>
    <row r="163" spans="9:9">
      <c r="I163" s="204"/>
    </row>
    <row r="164" spans="9:9">
      <c r="I164" s="204"/>
    </row>
    <row r="165" spans="9:9">
      <c r="I165" s="204"/>
    </row>
    <row r="166" spans="9:9">
      <c r="I166" s="204"/>
    </row>
    <row r="167" spans="9:9">
      <c r="I167" s="204"/>
    </row>
    <row r="168" spans="9:9">
      <c r="I168" s="204"/>
    </row>
    <row r="169" spans="9:9">
      <c r="I169" s="204"/>
    </row>
    <row r="170" spans="9:9">
      <c r="I170" s="204"/>
    </row>
  </sheetData>
  <mergeCells count="192">
    <mergeCell ref="Q63:R63"/>
    <mergeCell ref="Q64:R64"/>
    <mergeCell ref="U63:V63"/>
    <mergeCell ref="U64:V64"/>
    <mergeCell ref="CG63:CH63"/>
    <mergeCell ref="CG64:CH64"/>
    <mergeCell ref="CV63:CW63"/>
    <mergeCell ref="CV64:CW64"/>
    <mergeCell ref="CQ63:CR63"/>
    <mergeCell ref="CQ64:CR64"/>
    <mergeCell ref="CL63:CM63"/>
    <mergeCell ref="CL64:CM64"/>
    <mergeCell ref="BR64:BS64"/>
    <mergeCell ref="BW63:BX63"/>
    <mergeCell ref="BW64:BX64"/>
    <mergeCell ref="CB63:CC63"/>
    <mergeCell ref="CB64:CC64"/>
    <mergeCell ref="EE63:EF63"/>
    <mergeCell ref="EE64:EF64"/>
    <mergeCell ref="DZ63:EA63"/>
    <mergeCell ref="DZ64:EA64"/>
    <mergeCell ref="DU63:DV63"/>
    <mergeCell ref="DU64:DV64"/>
    <mergeCell ref="DP63:DQ63"/>
    <mergeCell ref="DP64:DQ64"/>
    <mergeCell ref="DK63:DL63"/>
    <mergeCell ref="DK64:DL64"/>
    <mergeCell ref="DF63:DG63"/>
    <mergeCell ref="DF64:DG64"/>
    <mergeCell ref="DA63:DB63"/>
    <mergeCell ref="DA64:DB64"/>
    <mergeCell ref="Y63:Z63"/>
    <mergeCell ref="V69:W69"/>
    <mergeCell ref="Y69:Z69"/>
    <mergeCell ref="V73:W73"/>
    <mergeCell ref="Y73:Z73"/>
    <mergeCell ref="S67:V67"/>
    <mergeCell ref="AA66:AD66"/>
    <mergeCell ref="AF66:AI66"/>
    <mergeCell ref="AN77:AO77"/>
    <mergeCell ref="AN78:AO78"/>
    <mergeCell ref="AI77:AJ77"/>
    <mergeCell ref="AI78:AJ78"/>
    <mergeCell ref="AD77:AE77"/>
    <mergeCell ref="AD78:AE78"/>
    <mergeCell ref="BC77:BD77"/>
    <mergeCell ref="BC78:BD78"/>
    <mergeCell ref="AX77:AY77"/>
    <mergeCell ref="AX78:AY78"/>
    <mergeCell ref="AS77:AT77"/>
    <mergeCell ref="AS78:AT78"/>
    <mergeCell ref="BR78:BS78"/>
    <mergeCell ref="BM77:BN77"/>
    <mergeCell ref="BM78:BN78"/>
    <mergeCell ref="BH77:BI77"/>
    <mergeCell ref="BH78:BI78"/>
    <mergeCell ref="DU77:DV77"/>
    <mergeCell ref="DU78:DV78"/>
    <mergeCell ref="CB77:CC77"/>
    <mergeCell ref="CB78:CC78"/>
    <mergeCell ref="BW77:BX77"/>
    <mergeCell ref="BW78:BX78"/>
    <mergeCell ref="DF78:DG78"/>
    <mergeCell ref="DK77:DL77"/>
    <mergeCell ref="DK78:DL78"/>
    <mergeCell ref="DP77:DQ77"/>
    <mergeCell ref="DP78:DQ78"/>
    <mergeCell ref="CF86:CG86"/>
    <mergeCell ref="CC86:CD86"/>
    <mergeCell ref="CC81:CD81"/>
    <mergeCell ref="CF81:CG81"/>
    <mergeCell ref="EB77:EE77"/>
    <mergeCell ref="CG77:CH77"/>
    <mergeCell ref="CG78:CH78"/>
    <mergeCell ref="CL77:CM77"/>
    <mergeCell ref="CL78:CM78"/>
    <mergeCell ref="CQ77:CR77"/>
    <mergeCell ref="CQ78:CR78"/>
    <mergeCell ref="CV77:CW77"/>
    <mergeCell ref="CV78:CW78"/>
    <mergeCell ref="DA77:DB77"/>
    <mergeCell ref="DA78:DB78"/>
    <mergeCell ref="DF77:DG77"/>
    <mergeCell ref="DR80:DU80"/>
    <mergeCell ref="DW80:DZ80"/>
    <mergeCell ref="CH83:CK83"/>
    <mergeCell ref="CV91:CW91"/>
    <mergeCell ref="CV92:CW92"/>
    <mergeCell ref="CQ91:CR91"/>
    <mergeCell ref="CQ92:CR92"/>
    <mergeCell ref="CL91:CM91"/>
    <mergeCell ref="CL92:CM92"/>
    <mergeCell ref="DK91:DL91"/>
    <mergeCell ref="DK92:DL92"/>
    <mergeCell ref="DF91:DG91"/>
    <mergeCell ref="DF92:DG92"/>
    <mergeCell ref="DA91:DB91"/>
    <mergeCell ref="DA92:DB92"/>
    <mergeCell ref="CI87:CL87"/>
    <mergeCell ref="CN87:CQ87"/>
    <mergeCell ref="CS87:CV87"/>
    <mergeCell ref="CX87:DA87"/>
    <mergeCell ref="DC87:DF87"/>
    <mergeCell ref="DH87:DK87"/>
    <mergeCell ref="DM87:DP87"/>
    <mergeCell ref="CS80:CV80"/>
    <mergeCell ref="CX80:DA80"/>
    <mergeCell ref="DC80:DF80"/>
    <mergeCell ref="DH80:DK80"/>
    <mergeCell ref="DM80:DP80"/>
    <mergeCell ref="AU28:AV28"/>
    <mergeCell ref="AX28:AY28"/>
    <mergeCell ref="AU36:AV36"/>
    <mergeCell ref="AX36:AY36"/>
    <mergeCell ref="AU40:AV40"/>
    <mergeCell ref="AX40:AY40"/>
    <mergeCell ref="AU66:AX66"/>
    <mergeCell ref="CI66:CL66"/>
    <mergeCell ref="CN66:CQ66"/>
    <mergeCell ref="BY40:CB40"/>
    <mergeCell ref="AB15:AC15"/>
    <mergeCell ref="AE15:AF15"/>
    <mergeCell ref="AB27:AC27"/>
    <mergeCell ref="AE27:AF27"/>
    <mergeCell ref="AB39:AC39"/>
    <mergeCell ref="AE39:AF39"/>
    <mergeCell ref="BC63:BD63"/>
    <mergeCell ref="BC64:BD64"/>
    <mergeCell ref="BH63:BI63"/>
    <mergeCell ref="BH64:BI64"/>
    <mergeCell ref="AD63:AE63"/>
    <mergeCell ref="AD64:AE64"/>
    <mergeCell ref="AI63:AJ63"/>
    <mergeCell ref="AI64:AJ64"/>
    <mergeCell ref="AN63:AO63"/>
    <mergeCell ref="AN64:AO64"/>
    <mergeCell ref="AS63:AT63"/>
    <mergeCell ref="AS64:AT64"/>
    <mergeCell ref="AX63:AY63"/>
    <mergeCell ref="AX64:AY64"/>
    <mergeCell ref="AZ42:BC42"/>
    <mergeCell ref="BA44:BD44"/>
    <mergeCell ref="AU22:AV22"/>
    <mergeCell ref="AX22:AY22"/>
    <mergeCell ref="O78:P78"/>
    <mergeCell ref="CC43:CF43"/>
    <mergeCell ref="BF44:BI44"/>
    <mergeCell ref="BL44:BO44"/>
    <mergeCell ref="BQ44:BT44"/>
    <mergeCell ref="BU43:BX43"/>
    <mergeCell ref="AU74:AX74"/>
    <mergeCell ref="AZ74:BC74"/>
    <mergeCell ref="BE74:BH74"/>
    <mergeCell ref="BJ74:BM74"/>
    <mergeCell ref="BO74:BR74"/>
    <mergeCell ref="AA70:AD70"/>
    <mergeCell ref="AA74:AD74"/>
    <mergeCell ref="AF74:AI74"/>
    <mergeCell ref="AK74:AN74"/>
    <mergeCell ref="AZ66:BC66"/>
    <mergeCell ref="S61:T61"/>
    <mergeCell ref="BY74:CB74"/>
    <mergeCell ref="Y64:Z64"/>
    <mergeCell ref="AK66:AN66"/>
    <mergeCell ref="AP66:AS66"/>
    <mergeCell ref="BM63:BN63"/>
    <mergeCell ref="BM64:BN64"/>
    <mergeCell ref="BR63:BS63"/>
    <mergeCell ref="EG66:EJ66"/>
    <mergeCell ref="CS66:CV66"/>
    <mergeCell ref="CX66:DA66"/>
    <mergeCell ref="DC66:DF66"/>
    <mergeCell ref="DH66:DK66"/>
    <mergeCell ref="DM66:DP66"/>
    <mergeCell ref="AP74:AS74"/>
    <mergeCell ref="DR91:DU91"/>
    <mergeCell ref="DR66:DU66"/>
    <mergeCell ref="DW66:DZ66"/>
    <mergeCell ref="EB66:EE66"/>
    <mergeCell ref="BK84:BL84"/>
    <mergeCell ref="BH84:BI84"/>
    <mergeCell ref="BE66:BH66"/>
    <mergeCell ref="BJ66:BM66"/>
    <mergeCell ref="BO66:BR66"/>
    <mergeCell ref="BT66:BW66"/>
    <mergeCell ref="BY66:CB66"/>
    <mergeCell ref="CD66:CG66"/>
    <mergeCell ref="BT74:BW74"/>
    <mergeCell ref="CD74:CG74"/>
    <mergeCell ref="CI74:CL74"/>
    <mergeCell ref="CN80:CQ80"/>
    <mergeCell ref="BR77:BS7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AY93"/>
  <sheetViews>
    <sheetView tabSelected="1" view="pageBreakPreview" topLeftCell="K4" zoomScale="80" zoomScaleNormal="50" zoomScaleSheetLayoutView="80" workbookViewId="0">
      <pane ySplit="4425" topLeftCell="A78" activePane="bottomLeft"/>
      <selection activeCell="Q16" sqref="Q16"/>
      <selection pane="bottomLeft" activeCell="AF78" sqref="AF78"/>
    </sheetView>
  </sheetViews>
  <sheetFormatPr defaultRowHeight="12.75"/>
  <cols>
    <col min="1" max="1" width="0.42578125" customWidth="1"/>
    <col min="2" max="2" width="6.42578125" customWidth="1"/>
    <col min="3" max="3" width="24" customWidth="1"/>
    <col min="4" max="4" width="2.28515625" customWidth="1"/>
    <col min="5" max="5" width="10.140625" customWidth="1"/>
    <col min="6" max="6" width="8.28515625" customWidth="1"/>
    <col min="7" max="7" width="7.28515625" customWidth="1"/>
    <col min="8" max="8" width="10.28515625" customWidth="1"/>
    <col min="9" max="9" width="7.28515625" customWidth="1"/>
    <col min="10" max="10" width="10.7109375" customWidth="1"/>
    <col min="11" max="11" width="7.28515625" customWidth="1"/>
    <col min="12" max="12" width="10.5703125" customWidth="1"/>
    <col min="13" max="18" width="7.28515625" customWidth="1"/>
    <col min="19" max="19" width="8" customWidth="1"/>
    <col min="20" max="21" width="8.42578125" customWidth="1"/>
    <col min="22" max="22" width="7.140625" style="40" customWidth="1"/>
    <col min="23" max="23" width="8.42578125" customWidth="1"/>
    <col min="24" max="24" width="7.42578125" customWidth="1"/>
    <col min="25" max="25" width="8.42578125" customWidth="1"/>
    <col min="26" max="26" width="8" customWidth="1"/>
    <col min="27" max="27" width="8.42578125" customWidth="1"/>
    <col min="28" max="28" width="10.5703125" customWidth="1"/>
    <col min="29" max="29" width="13" style="2" bestFit="1" customWidth="1"/>
    <col min="30" max="51" width="9.140625" style="2"/>
  </cols>
  <sheetData>
    <row r="1" spans="2:51" ht="18">
      <c r="B1" s="350" t="s">
        <v>1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</row>
    <row r="2" spans="2:51" ht="18">
      <c r="B2" s="350" t="s">
        <v>2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</row>
    <row r="3" spans="2:51" s="100" customFormat="1" ht="13.5" customHeight="1">
      <c r="B3" s="97"/>
      <c r="C3" s="98" t="s">
        <v>166</v>
      </c>
      <c r="D3" s="104" t="str">
        <f>Sucen!I5</f>
        <v>: Sucen</v>
      </c>
      <c r="E3" s="104"/>
      <c r="F3" s="104"/>
      <c r="G3" s="104"/>
      <c r="H3" s="99"/>
      <c r="I3" s="99"/>
      <c r="X3" s="360" t="s">
        <v>162</v>
      </c>
      <c r="Y3" s="360"/>
      <c r="Z3" s="360" t="str">
        <f>Sucen!D3</f>
        <v>: Alokasi Air</v>
      </c>
      <c r="AA3" s="360"/>
      <c r="AB3" s="36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</row>
    <row r="4" spans="2:51" s="100" customFormat="1" ht="13.5" customHeight="1">
      <c r="B4" s="99"/>
      <c r="C4" s="98" t="s">
        <v>167</v>
      </c>
      <c r="D4" s="97" t="s">
        <v>171</v>
      </c>
      <c r="E4" s="101"/>
      <c r="F4" s="97"/>
      <c r="G4" s="99"/>
      <c r="H4" s="99"/>
      <c r="I4" s="99"/>
      <c r="X4" s="360" t="s">
        <v>163</v>
      </c>
      <c r="Y4" s="360"/>
      <c r="Z4" s="360" t="str">
        <f>Sucen!D4</f>
        <v>: Operasional dan Pemeliharaan</v>
      </c>
      <c r="AA4" s="360"/>
      <c r="AB4" s="36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</row>
    <row r="5" spans="2:51" s="100" customFormat="1" ht="13.5" customHeight="1">
      <c r="B5" s="99"/>
      <c r="C5" s="98" t="s">
        <v>168</v>
      </c>
      <c r="D5" s="97" t="s">
        <v>171</v>
      </c>
      <c r="E5" s="102">
        <f>'Faktor K'!F5</f>
        <v>596</v>
      </c>
      <c r="F5" s="97"/>
      <c r="G5" s="99"/>
      <c r="H5" s="103"/>
      <c r="I5" s="99"/>
      <c r="X5" s="360" t="s">
        <v>164</v>
      </c>
      <c r="Y5" s="360"/>
      <c r="Z5" s="360" t="str">
        <f>Sucen!D5</f>
        <v>: Bodri  Kuto</v>
      </c>
      <c r="AA5" s="360"/>
      <c r="AB5" s="36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</row>
    <row r="6" spans="2:51" s="100" customFormat="1" ht="13.5" customHeight="1">
      <c r="B6" s="99"/>
      <c r="C6" s="98" t="s">
        <v>169</v>
      </c>
      <c r="D6" s="97" t="s">
        <v>171</v>
      </c>
      <c r="E6" s="102">
        <f>'Faktor K'!F6</f>
        <v>596</v>
      </c>
      <c r="F6" s="97"/>
      <c r="G6" s="97"/>
      <c r="H6" s="103"/>
      <c r="I6" s="99"/>
      <c r="X6" s="360" t="s">
        <v>165</v>
      </c>
      <c r="Y6" s="360"/>
      <c r="Z6" s="360" t="str">
        <f>Pengantar!C19</f>
        <v>: 1 s/d 15 November 2020</v>
      </c>
      <c r="AA6" s="360"/>
      <c r="AB6" s="36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</row>
    <row r="7" spans="2:51" ht="7.5" customHeight="1" thickBot="1">
      <c r="B7" s="5"/>
      <c r="C7" s="6"/>
      <c r="D7" s="6"/>
      <c r="E7" s="8"/>
      <c r="F7" s="6"/>
      <c r="G7" s="6"/>
      <c r="H7" s="7"/>
      <c r="I7" s="7"/>
      <c r="X7" s="6"/>
      <c r="Y7" s="6"/>
      <c r="Z7" s="6"/>
      <c r="AA7" s="6"/>
      <c r="AB7" s="6"/>
    </row>
    <row r="8" spans="2:51" ht="18" customHeight="1" thickTop="1">
      <c r="B8" s="355" t="s">
        <v>3</v>
      </c>
      <c r="C8" s="90" t="s">
        <v>4</v>
      </c>
      <c r="D8" s="88"/>
      <c r="E8" s="332" t="s">
        <v>160</v>
      </c>
      <c r="F8" s="333" t="s">
        <v>5</v>
      </c>
      <c r="G8" s="334"/>
      <c r="H8" s="332" t="s">
        <v>6</v>
      </c>
      <c r="I8" s="332" t="s">
        <v>7</v>
      </c>
      <c r="J8" s="352" t="s">
        <v>8</v>
      </c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4"/>
      <c r="W8" s="333" t="s">
        <v>9</v>
      </c>
      <c r="X8" s="334"/>
      <c r="Y8" s="334"/>
      <c r="Z8" s="334"/>
      <c r="AA8" s="335"/>
      <c r="AB8" s="361" t="s">
        <v>158</v>
      </c>
    </row>
    <row r="9" spans="2:51" ht="18" customHeight="1">
      <c r="B9" s="356"/>
      <c r="C9" s="91" t="s">
        <v>10</v>
      </c>
      <c r="D9" s="92"/>
      <c r="E9" s="358"/>
      <c r="F9" s="336"/>
      <c r="G9" s="337"/>
      <c r="H9" s="327"/>
      <c r="I9" s="327"/>
      <c r="J9" s="336" t="s">
        <v>11</v>
      </c>
      <c r="K9" s="337"/>
      <c r="L9" s="337"/>
      <c r="M9" s="337"/>
      <c r="N9" s="337"/>
      <c r="O9" s="338"/>
      <c r="P9" s="336" t="s">
        <v>12</v>
      </c>
      <c r="Q9" s="337"/>
      <c r="R9" s="338"/>
      <c r="S9" s="329" t="s">
        <v>13</v>
      </c>
      <c r="T9" s="331"/>
      <c r="U9" s="326" t="s">
        <v>14</v>
      </c>
      <c r="V9" s="326" t="s">
        <v>15</v>
      </c>
      <c r="W9" s="336"/>
      <c r="X9" s="337"/>
      <c r="Y9" s="337"/>
      <c r="Z9" s="337"/>
      <c r="AA9" s="338"/>
      <c r="AB9" s="362"/>
    </row>
    <row r="10" spans="2:51" ht="18" customHeight="1">
      <c r="B10" s="356"/>
      <c r="C10" s="91" t="s">
        <v>16</v>
      </c>
      <c r="D10" s="92"/>
      <c r="E10" s="358"/>
      <c r="F10" s="326" t="s">
        <v>17</v>
      </c>
      <c r="G10" s="323" t="s">
        <v>18</v>
      </c>
      <c r="H10" s="327"/>
      <c r="I10" s="327"/>
      <c r="J10" s="9" t="s">
        <v>19</v>
      </c>
      <c r="K10" s="9" t="s">
        <v>20</v>
      </c>
      <c r="L10" s="9" t="s">
        <v>21</v>
      </c>
      <c r="M10" s="9" t="s">
        <v>22</v>
      </c>
      <c r="N10" s="9" t="s">
        <v>23</v>
      </c>
      <c r="O10" s="9" t="s">
        <v>24</v>
      </c>
      <c r="P10" s="9" t="s">
        <v>25</v>
      </c>
      <c r="Q10" s="9" t="s">
        <v>26</v>
      </c>
      <c r="R10" s="9" t="s">
        <v>27</v>
      </c>
      <c r="S10" s="70" t="s">
        <v>28</v>
      </c>
      <c r="T10" s="70" t="s">
        <v>29</v>
      </c>
      <c r="U10" s="351"/>
      <c r="V10" s="327"/>
      <c r="W10" s="326" t="s">
        <v>30</v>
      </c>
      <c r="X10" s="326" t="s">
        <v>157</v>
      </c>
      <c r="Y10" s="326" t="s">
        <v>159</v>
      </c>
      <c r="Z10" s="326" t="s">
        <v>31</v>
      </c>
      <c r="AA10" s="326" t="s">
        <v>32</v>
      </c>
      <c r="AB10" s="362"/>
    </row>
    <row r="11" spans="2:51" ht="18" customHeight="1">
      <c r="B11" s="356"/>
      <c r="C11" s="91" t="s">
        <v>33</v>
      </c>
      <c r="D11" s="92"/>
      <c r="E11" s="358"/>
      <c r="F11" s="327"/>
      <c r="G11" s="324"/>
      <c r="H11" s="327"/>
      <c r="I11" s="327"/>
      <c r="J11" s="329" t="s">
        <v>34</v>
      </c>
      <c r="K11" s="330"/>
      <c r="L11" s="330"/>
      <c r="M11" s="330"/>
      <c r="N11" s="330"/>
      <c r="O11" s="331"/>
      <c r="P11" s="329" t="s">
        <v>35</v>
      </c>
      <c r="Q11" s="330"/>
      <c r="R11" s="331"/>
      <c r="S11" s="329" t="s">
        <v>161</v>
      </c>
      <c r="T11" s="330"/>
      <c r="U11" s="331"/>
      <c r="V11" s="327"/>
      <c r="W11" s="327"/>
      <c r="X11" s="327"/>
      <c r="Y11" s="327"/>
      <c r="Z11" s="327"/>
      <c r="AA11" s="327"/>
      <c r="AB11" s="362"/>
    </row>
    <row r="12" spans="2:51" ht="18" customHeight="1" thickBot="1">
      <c r="B12" s="357"/>
      <c r="C12" s="93"/>
      <c r="D12" s="94"/>
      <c r="E12" s="359"/>
      <c r="F12" s="328"/>
      <c r="G12" s="325"/>
      <c r="H12" s="328"/>
      <c r="I12" s="328"/>
      <c r="J12" s="10">
        <v>1.2</v>
      </c>
      <c r="K12" s="10">
        <v>1.1200000000000001</v>
      </c>
      <c r="L12" s="10">
        <v>0.73</v>
      </c>
      <c r="M12" s="10">
        <v>0.82</v>
      </c>
      <c r="N12" s="10">
        <v>0.52</v>
      </c>
      <c r="O12" s="10">
        <v>0</v>
      </c>
      <c r="P12" s="10">
        <v>0.45</v>
      </c>
      <c r="Q12" s="10">
        <v>0.3</v>
      </c>
      <c r="R12" s="10">
        <v>0</v>
      </c>
      <c r="S12" s="10">
        <v>0.3</v>
      </c>
      <c r="T12" s="10">
        <v>0.2</v>
      </c>
      <c r="U12" s="10">
        <v>0</v>
      </c>
      <c r="V12" s="328"/>
      <c r="W12" s="328"/>
      <c r="X12" s="328"/>
      <c r="Y12" s="328"/>
      <c r="Z12" s="328"/>
      <c r="AA12" s="328"/>
      <c r="AB12" s="363"/>
    </row>
    <row r="13" spans="2:51" ht="13.5" thickBot="1">
      <c r="B13" s="11">
        <v>1</v>
      </c>
      <c r="C13" s="12">
        <v>2</v>
      </c>
      <c r="D13" s="89"/>
      <c r="E13" s="13">
        <v>3</v>
      </c>
      <c r="F13" s="14">
        <v>4</v>
      </c>
      <c r="G13" s="13">
        <v>5</v>
      </c>
      <c r="H13" s="13">
        <v>6</v>
      </c>
      <c r="I13" s="13">
        <v>7</v>
      </c>
      <c r="J13" s="13">
        <v>8</v>
      </c>
      <c r="K13" s="13">
        <v>9</v>
      </c>
      <c r="L13" s="13">
        <v>10</v>
      </c>
      <c r="M13" s="13">
        <v>11</v>
      </c>
      <c r="N13" s="13">
        <v>12</v>
      </c>
      <c r="O13" s="13">
        <v>13</v>
      </c>
      <c r="P13" s="13">
        <v>14</v>
      </c>
      <c r="Q13" s="13">
        <v>15</v>
      </c>
      <c r="R13" s="13">
        <v>16</v>
      </c>
      <c r="S13" s="13">
        <v>17</v>
      </c>
      <c r="T13" s="13">
        <v>18</v>
      </c>
      <c r="U13" s="13">
        <v>19</v>
      </c>
      <c r="V13" s="13">
        <v>20</v>
      </c>
      <c r="W13" s="13">
        <v>21</v>
      </c>
      <c r="X13" s="13">
        <v>22</v>
      </c>
      <c r="Y13" s="13">
        <v>23</v>
      </c>
      <c r="Z13" s="13">
        <v>24</v>
      </c>
      <c r="AA13" s="13">
        <v>25</v>
      </c>
      <c r="AB13" s="15">
        <v>26</v>
      </c>
    </row>
    <row r="14" spans="2:51">
      <c r="B14" s="150"/>
      <c r="C14" s="151">
        <v>0</v>
      </c>
      <c r="D14" s="152"/>
      <c r="E14" s="153"/>
      <c r="F14" s="154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5"/>
    </row>
    <row r="15" spans="2:51" s="33" customFormat="1" ht="15" customHeight="1">
      <c r="B15" s="17" t="s">
        <v>37</v>
      </c>
      <c r="C15" s="18" t="s">
        <v>193</v>
      </c>
      <c r="D15" s="149"/>
      <c r="E15" s="161">
        <f>E16+E42</f>
        <v>596</v>
      </c>
      <c r="F15" s="161">
        <f>F16+F42</f>
        <v>0</v>
      </c>
      <c r="G15" s="161">
        <f>G16+G42</f>
        <v>0</v>
      </c>
      <c r="H15" s="161">
        <f>H16+H42</f>
        <v>596</v>
      </c>
      <c r="I15" s="161">
        <f t="shared" ref="I15:AB15" si="0">I16+I42</f>
        <v>0</v>
      </c>
      <c r="J15" s="161">
        <f t="shared" si="0"/>
        <v>0</v>
      </c>
      <c r="K15" s="161">
        <f t="shared" si="0"/>
        <v>0</v>
      </c>
      <c r="L15" s="161">
        <f t="shared" si="0"/>
        <v>435.07999999999993</v>
      </c>
      <c r="M15" s="161">
        <f t="shared" si="0"/>
        <v>0</v>
      </c>
      <c r="N15" s="161">
        <f t="shared" si="0"/>
        <v>0</v>
      </c>
      <c r="O15" s="161">
        <f t="shared" si="0"/>
        <v>0</v>
      </c>
      <c r="P15" s="161">
        <f t="shared" si="0"/>
        <v>0</v>
      </c>
      <c r="Q15" s="161">
        <f t="shared" si="0"/>
        <v>0</v>
      </c>
      <c r="R15" s="161">
        <f t="shared" si="0"/>
        <v>0</v>
      </c>
      <c r="S15" s="161">
        <f t="shared" si="0"/>
        <v>0</v>
      </c>
      <c r="T15" s="161">
        <f t="shared" si="0"/>
        <v>0</v>
      </c>
      <c r="U15" s="161">
        <f t="shared" si="0"/>
        <v>0</v>
      </c>
      <c r="V15" s="161">
        <f t="shared" si="0"/>
        <v>40.88000000000001</v>
      </c>
      <c r="W15" s="161">
        <f t="shared" si="0"/>
        <v>0.31760840000000001</v>
      </c>
      <c r="X15" s="161">
        <f t="shared" si="0"/>
        <v>0</v>
      </c>
      <c r="Y15" s="161">
        <f>Y16+Y42</f>
        <v>6.3521680000000011E-2</v>
      </c>
      <c r="Z15" s="161">
        <f t="shared" si="0"/>
        <v>0</v>
      </c>
      <c r="AA15" s="161">
        <f t="shared" si="0"/>
        <v>0.38113007999999998</v>
      </c>
      <c r="AB15" s="161">
        <f t="shared" si="0"/>
        <v>0.38113007999999998</v>
      </c>
      <c r="AC15" s="138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39"/>
      <c r="AR15" s="141"/>
      <c r="AS15" s="141"/>
      <c r="AT15" s="141"/>
      <c r="AU15" s="141"/>
      <c r="AV15" s="141"/>
      <c r="AW15" s="141"/>
      <c r="AX15" s="141"/>
      <c r="AY15" s="141"/>
    </row>
    <row r="16" spans="2:51" s="239" customFormat="1" ht="15" customHeight="1">
      <c r="B16" s="215" t="s">
        <v>194</v>
      </c>
      <c r="C16" s="226" t="s">
        <v>195</v>
      </c>
      <c r="D16" s="217"/>
      <c r="E16" s="227">
        <f>SUM(E17:E40)</f>
        <v>200.01999999999998</v>
      </c>
      <c r="F16" s="227">
        <f>SUM(F17:F41)</f>
        <v>0</v>
      </c>
      <c r="G16" s="227">
        <f>SUM(G17:G41)</f>
        <v>0</v>
      </c>
      <c r="H16" s="227">
        <f>SUM(H17:H40)</f>
        <v>200.01999999999998</v>
      </c>
      <c r="I16" s="227">
        <f t="shared" ref="I16:AB16" si="1">SUM(I17:I40)</f>
        <v>0</v>
      </c>
      <c r="J16" s="227">
        <f t="shared" si="1"/>
        <v>0</v>
      </c>
      <c r="K16" s="227">
        <f t="shared" si="1"/>
        <v>0</v>
      </c>
      <c r="L16" s="227">
        <f t="shared" si="1"/>
        <v>146.0146</v>
      </c>
      <c r="M16" s="227">
        <f t="shared" si="1"/>
        <v>0</v>
      </c>
      <c r="N16" s="227">
        <f t="shared" si="1"/>
        <v>0</v>
      </c>
      <c r="O16" s="227">
        <f t="shared" si="1"/>
        <v>0</v>
      </c>
      <c r="P16" s="227">
        <f t="shared" si="1"/>
        <v>0</v>
      </c>
      <c r="Q16" s="227">
        <f t="shared" si="1"/>
        <v>0</v>
      </c>
      <c r="R16" s="227">
        <f t="shared" si="1"/>
        <v>0</v>
      </c>
      <c r="S16" s="227">
        <f t="shared" si="1"/>
        <v>0</v>
      </c>
      <c r="T16" s="227">
        <f t="shared" si="1"/>
        <v>0</v>
      </c>
      <c r="U16" s="227">
        <f t="shared" si="1"/>
        <v>0</v>
      </c>
      <c r="V16" s="227">
        <f t="shared" si="1"/>
        <v>17.520000000000007</v>
      </c>
      <c r="W16" s="227">
        <f t="shared" si="1"/>
        <v>0.106590658</v>
      </c>
      <c r="X16" s="227">
        <f t="shared" si="1"/>
        <v>0</v>
      </c>
      <c r="Y16" s="227">
        <f t="shared" si="1"/>
        <v>2.1318131600000002E-2</v>
      </c>
      <c r="Z16" s="227">
        <f t="shared" si="1"/>
        <v>0</v>
      </c>
      <c r="AA16" s="227">
        <f t="shared" si="1"/>
        <v>0.12790878960000002</v>
      </c>
      <c r="AB16" s="227">
        <f t="shared" si="1"/>
        <v>0.12790878960000002</v>
      </c>
      <c r="AC16" s="236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8"/>
      <c r="AR16" s="237"/>
      <c r="AS16" s="237"/>
      <c r="AT16" s="237"/>
      <c r="AU16" s="237"/>
      <c r="AV16" s="237"/>
      <c r="AW16" s="237"/>
      <c r="AX16" s="237"/>
      <c r="AY16" s="237"/>
    </row>
    <row r="17" spans="2:51" s="225" customFormat="1" ht="15" customHeight="1">
      <c r="B17" s="245">
        <v>1</v>
      </c>
      <c r="C17" s="216" t="s">
        <v>196</v>
      </c>
      <c r="D17" s="217"/>
      <c r="E17" s="218">
        <v>0.48</v>
      </c>
      <c r="F17" s="219"/>
      <c r="G17" s="219"/>
      <c r="H17" s="218">
        <v>0.48</v>
      </c>
      <c r="I17" s="219"/>
      <c r="J17" s="229"/>
      <c r="K17" s="229"/>
      <c r="L17" s="229">
        <f>H17*$L$12</f>
        <v>0.35039999999999999</v>
      </c>
      <c r="M17" s="229"/>
      <c r="N17" s="229"/>
      <c r="O17" s="229"/>
      <c r="P17" s="229"/>
      <c r="Q17" s="229"/>
      <c r="R17" s="229"/>
      <c r="S17" s="229"/>
      <c r="T17" s="229"/>
      <c r="U17" s="229"/>
      <c r="V17" s="240">
        <f>SUM(J17:U17)/H17</f>
        <v>0.73</v>
      </c>
      <c r="W17" s="220">
        <f>+(V17*(SUM(J17:U17))/1000)</f>
        <v>2.5579199999999997E-4</v>
      </c>
      <c r="X17" s="221"/>
      <c r="Y17" s="221">
        <f>W17*20%</f>
        <v>5.1158399999999995E-5</v>
      </c>
      <c r="Z17" s="221"/>
      <c r="AA17" s="222">
        <f>W17+Y17-Z17</f>
        <v>3.0695039999999998E-4</v>
      </c>
      <c r="AB17" s="243">
        <f>AA17*$AB$82</f>
        <v>3.0695039999999998E-4</v>
      </c>
      <c r="AC17" s="223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</row>
    <row r="18" spans="2:51" s="225" customFormat="1" ht="15" customHeight="1">
      <c r="B18" s="245">
        <v>2</v>
      </c>
      <c r="C18" s="216" t="s">
        <v>197</v>
      </c>
      <c r="D18" s="217"/>
      <c r="E18" s="218">
        <v>0.32</v>
      </c>
      <c r="F18" s="219"/>
      <c r="G18" s="219"/>
      <c r="H18" s="218">
        <v>0.32</v>
      </c>
      <c r="I18" s="219"/>
      <c r="J18" s="229"/>
      <c r="K18" s="229"/>
      <c r="L18" s="229">
        <f>H18*$L$12</f>
        <v>0.2336</v>
      </c>
      <c r="M18" s="229"/>
      <c r="N18" s="229"/>
      <c r="O18" s="229"/>
      <c r="P18" s="229"/>
      <c r="Q18" s="229"/>
      <c r="R18" s="229"/>
      <c r="S18" s="229"/>
      <c r="T18" s="229"/>
      <c r="U18" s="229"/>
      <c r="V18" s="240">
        <f t="shared" ref="V18:V40" si="2">SUM(J18:U18)/H18</f>
        <v>0.73</v>
      </c>
      <c r="W18" s="220">
        <f t="shared" ref="W18:W40" si="3">+(V18*(SUM(J18:U18))/1000)</f>
        <v>1.7052799999999998E-4</v>
      </c>
      <c r="X18" s="221"/>
      <c r="Y18" s="221">
        <f t="shared" ref="Y18:Y40" si="4">W18*20%</f>
        <v>3.4105599999999994E-5</v>
      </c>
      <c r="Z18" s="221"/>
      <c r="AA18" s="222">
        <f t="shared" ref="AA18:AA40" si="5">W18+Y18-Z18</f>
        <v>2.0463359999999998E-4</v>
      </c>
      <c r="AB18" s="243">
        <f t="shared" ref="AB18:AB40" si="6">AA18*$AB$82</f>
        <v>2.0463359999999998E-4</v>
      </c>
      <c r="AC18" s="223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</row>
    <row r="19" spans="2:51" s="225" customFormat="1" ht="15" customHeight="1">
      <c r="B19" s="245">
        <v>3</v>
      </c>
      <c r="C19" s="216" t="s">
        <v>198</v>
      </c>
      <c r="D19" s="217"/>
      <c r="E19" s="218">
        <v>0.24</v>
      </c>
      <c r="F19" s="219"/>
      <c r="G19" s="219"/>
      <c r="H19" s="218">
        <v>0.24</v>
      </c>
      <c r="I19" s="219"/>
      <c r="J19" s="229"/>
      <c r="K19" s="229"/>
      <c r="L19" s="229">
        <f>H19*$L$12</f>
        <v>0.17519999999999999</v>
      </c>
      <c r="M19" s="229"/>
      <c r="N19" s="229"/>
      <c r="O19" s="229"/>
      <c r="P19" s="229"/>
      <c r="Q19" s="229"/>
      <c r="R19" s="229"/>
      <c r="S19" s="229"/>
      <c r="T19" s="229"/>
      <c r="U19" s="229"/>
      <c r="V19" s="240">
        <f t="shared" si="2"/>
        <v>0.73</v>
      </c>
      <c r="W19" s="220">
        <f>+(V19*(SUM(J19:U19))/1000)</f>
        <v>1.2789599999999998E-4</v>
      </c>
      <c r="X19" s="221"/>
      <c r="Y19" s="221">
        <f t="shared" si="4"/>
        <v>2.5579199999999997E-5</v>
      </c>
      <c r="Z19" s="221"/>
      <c r="AA19" s="222">
        <f t="shared" si="5"/>
        <v>1.5347519999999999E-4</v>
      </c>
      <c r="AB19" s="243">
        <f t="shared" si="6"/>
        <v>1.5347519999999999E-4</v>
      </c>
      <c r="AC19" s="223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</row>
    <row r="20" spans="2:51" s="225" customFormat="1" ht="15" customHeight="1">
      <c r="B20" s="245">
        <v>4</v>
      </c>
      <c r="C20" s="216" t="s">
        <v>199</v>
      </c>
      <c r="D20" s="217"/>
      <c r="E20" s="218">
        <v>1.45</v>
      </c>
      <c r="F20" s="219"/>
      <c r="G20" s="219"/>
      <c r="H20" s="218">
        <v>1.45</v>
      </c>
      <c r="I20" s="219"/>
      <c r="J20" s="229"/>
      <c r="K20" s="229"/>
      <c r="L20" s="229">
        <f t="shared" ref="L20:L40" si="7">H20*$L$12</f>
        <v>1.0585</v>
      </c>
      <c r="M20" s="229"/>
      <c r="N20" s="229"/>
      <c r="O20" s="229"/>
      <c r="P20" s="229"/>
      <c r="Q20" s="229"/>
      <c r="R20" s="229"/>
      <c r="S20" s="229"/>
      <c r="T20" s="229"/>
      <c r="U20" s="229"/>
      <c r="V20" s="240">
        <f>SUM(J20:U20)/H20</f>
        <v>0.73</v>
      </c>
      <c r="W20" s="220">
        <f t="shared" si="3"/>
        <v>7.7270499999999994E-4</v>
      </c>
      <c r="X20" s="221"/>
      <c r="Y20" s="221">
        <f t="shared" si="4"/>
        <v>1.5454100000000001E-4</v>
      </c>
      <c r="Z20" s="221"/>
      <c r="AA20" s="222">
        <f t="shared" si="5"/>
        <v>9.2724599999999995E-4</v>
      </c>
      <c r="AB20" s="243">
        <f t="shared" si="6"/>
        <v>9.2724599999999995E-4</v>
      </c>
      <c r="AC20" s="223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</row>
    <row r="21" spans="2:51" s="225" customFormat="1" ht="15" customHeight="1">
      <c r="B21" s="245">
        <v>5</v>
      </c>
      <c r="C21" s="216" t="s">
        <v>200</v>
      </c>
      <c r="D21" s="217"/>
      <c r="E21" s="218">
        <v>2.41</v>
      </c>
      <c r="F21" s="219"/>
      <c r="G21" s="219"/>
      <c r="H21" s="218">
        <v>2.41</v>
      </c>
      <c r="I21" s="219"/>
      <c r="J21" s="229"/>
      <c r="K21" s="229"/>
      <c r="L21" s="229">
        <f t="shared" si="7"/>
        <v>1.7593000000000001</v>
      </c>
      <c r="M21" s="229"/>
      <c r="N21" s="229"/>
      <c r="O21" s="229"/>
      <c r="P21" s="229"/>
      <c r="Q21" s="229"/>
      <c r="R21" s="229"/>
      <c r="S21" s="229"/>
      <c r="T21" s="229"/>
      <c r="U21" s="229"/>
      <c r="V21" s="240">
        <f t="shared" si="2"/>
        <v>0.73</v>
      </c>
      <c r="W21" s="220">
        <f t="shared" si="3"/>
        <v>1.2842890000000001E-3</v>
      </c>
      <c r="X21" s="221"/>
      <c r="Y21" s="221">
        <f t="shared" si="4"/>
        <v>2.5685780000000004E-4</v>
      </c>
      <c r="Z21" s="221"/>
      <c r="AA21" s="222">
        <f t="shared" si="5"/>
        <v>1.5411468E-3</v>
      </c>
      <c r="AB21" s="243">
        <f t="shared" si="6"/>
        <v>1.5411468E-3</v>
      </c>
      <c r="AC21" s="223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</row>
    <row r="22" spans="2:51" s="225" customFormat="1" ht="15" customHeight="1">
      <c r="B22" s="245">
        <v>6</v>
      </c>
      <c r="C22" s="216" t="s">
        <v>201</v>
      </c>
      <c r="D22" s="217"/>
      <c r="E22" s="218">
        <v>9.56</v>
      </c>
      <c r="F22" s="219"/>
      <c r="G22" s="219"/>
      <c r="H22" s="218">
        <v>9.56</v>
      </c>
      <c r="I22" s="219"/>
      <c r="J22" s="229"/>
      <c r="K22" s="229"/>
      <c r="L22" s="229">
        <f t="shared" si="7"/>
        <v>6.9788000000000006</v>
      </c>
      <c r="M22" s="229"/>
      <c r="N22" s="229"/>
      <c r="O22" s="229"/>
      <c r="P22" s="229"/>
      <c r="Q22" s="229"/>
      <c r="R22" s="229"/>
      <c r="S22" s="229"/>
      <c r="T22" s="229"/>
      <c r="U22" s="229"/>
      <c r="V22" s="240">
        <f t="shared" si="2"/>
        <v>0.73</v>
      </c>
      <c r="W22" s="220">
        <f>+(V22*(SUM(J22:U22))/1000)</f>
        <v>5.0945240000000004E-3</v>
      </c>
      <c r="X22" s="221"/>
      <c r="Y22" s="221">
        <f t="shared" si="4"/>
        <v>1.0189048000000002E-3</v>
      </c>
      <c r="Z22" s="221"/>
      <c r="AA22" s="222">
        <f t="shared" si="5"/>
        <v>6.1134288000000009E-3</v>
      </c>
      <c r="AB22" s="243">
        <f t="shared" si="6"/>
        <v>6.1134288000000009E-3</v>
      </c>
      <c r="AC22" s="223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</row>
    <row r="23" spans="2:51" s="225" customFormat="1" ht="15" customHeight="1">
      <c r="B23" s="245">
        <v>7</v>
      </c>
      <c r="C23" s="216" t="s">
        <v>202</v>
      </c>
      <c r="D23" s="217"/>
      <c r="E23" s="218">
        <v>1.45</v>
      </c>
      <c r="F23" s="219"/>
      <c r="G23" s="219"/>
      <c r="H23" s="218">
        <v>1.45</v>
      </c>
      <c r="I23" s="219"/>
      <c r="J23" s="229"/>
      <c r="K23" s="229"/>
      <c r="L23" s="229">
        <f t="shared" si="7"/>
        <v>1.0585</v>
      </c>
      <c r="M23" s="229"/>
      <c r="N23" s="229"/>
      <c r="O23" s="229"/>
      <c r="P23" s="229"/>
      <c r="Q23" s="229"/>
      <c r="R23" s="229"/>
      <c r="S23" s="229"/>
      <c r="T23" s="229"/>
      <c r="U23" s="229"/>
      <c r="V23" s="240">
        <f t="shared" si="2"/>
        <v>0.73</v>
      </c>
      <c r="W23" s="220">
        <f t="shared" si="3"/>
        <v>7.7270499999999994E-4</v>
      </c>
      <c r="X23" s="221"/>
      <c r="Y23" s="221">
        <f t="shared" si="4"/>
        <v>1.5454100000000001E-4</v>
      </c>
      <c r="Z23" s="221"/>
      <c r="AA23" s="222">
        <f t="shared" si="5"/>
        <v>9.2724599999999995E-4</v>
      </c>
      <c r="AB23" s="243">
        <f t="shared" si="6"/>
        <v>9.2724599999999995E-4</v>
      </c>
      <c r="AC23" s="223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</row>
    <row r="24" spans="2:51" s="225" customFormat="1" ht="15" customHeight="1">
      <c r="B24" s="245">
        <v>8</v>
      </c>
      <c r="C24" s="216" t="s">
        <v>203</v>
      </c>
      <c r="D24" s="217"/>
      <c r="E24" s="218">
        <v>2.0099999999999998</v>
      </c>
      <c r="F24" s="219"/>
      <c r="G24" s="219"/>
      <c r="H24" s="218">
        <v>2.0099999999999998</v>
      </c>
      <c r="I24" s="219"/>
      <c r="J24" s="229"/>
      <c r="K24" s="229"/>
      <c r="L24" s="229">
        <f t="shared" si="7"/>
        <v>1.4672999999999998</v>
      </c>
      <c r="M24" s="229"/>
      <c r="N24" s="229"/>
      <c r="O24" s="229"/>
      <c r="P24" s="229"/>
      <c r="Q24" s="229"/>
      <c r="R24" s="229"/>
      <c r="S24" s="229"/>
      <c r="T24" s="229"/>
      <c r="U24" s="229"/>
      <c r="V24" s="240">
        <f t="shared" si="2"/>
        <v>0.73</v>
      </c>
      <c r="W24" s="220">
        <f t="shared" si="3"/>
        <v>1.0711289999999999E-3</v>
      </c>
      <c r="X24" s="221"/>
      <c r="Y24" s="221">
        <f t="shared" si="4"/>
        <v>2.1422579999999999E-4</v>
      </c>
      <c r="Z24" s="221"/>
      <c r="AA24" s="222">
        <f t="shared" si="5"/>
        <v>1.2853547999999999E-3</v>
      </c>
      <c r="AB24" s="243">
        <f t="shared" si="6"/>
        <v>1.2853547999999999E-3</v>
      </c>
      <c r="AC24" s="223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</row>
    <row r="25" spans="2:51" s="225" customFormat="1" ht="15" customHeight="1">
      <c r="B25" s="245">
        <v>9</v>
      </c>
      <c r="C25" s="216" t="s">
        <v>204</v>
      </c>
      <c r="D25" s="217"/>
      <c r="E25" s="218">
        <v>1.53</v>
      </c>
      <c r="F25" s="219"/>
      <c r="G25" s="219"/>
      <c r="H25" s="218">
        <v>1.53</v>
      </c>
      <c r="I25" s="219"/>
      <c r="J25" s="229"/>
      <c r="K25" s="229"/>
      <c r="L25" s="229">
        <f t="shared" si="7"/>
        <v>1.1169</v>
      </c>
      <c r="M25" s="229"/>
      <c r="N25" s="229"/>
      <c r="O25" s="229"/>
      <c r="P25" s="229"/>
      <c r="Q25" s="229"/>
      <c r="R25" s="229"/>
      <c r="S25" s="229"/>
      <c r="T25" s="229"/>
      <c r="U25" s="229"/>
      <c r="V25" s="240">
        <f t="shared" si="2"/>
        <v>0.73</v>
      </c>
      <c r="W25" s="220">
        <f t="shared" si="3"/>
        <v>8.1533699999999996E-4</v>
      </c>
      <c r="X25" s="221"/>
      <c r="Y25" s="221">
        <f t="shared" si="4"/>
        <v>1.630674E-4</v>
      </c>
      <c r="Z25" s="221"/>
      <c r="AA25" s="222">
        <f t="shared" si="5"/>
        <v>9.7840439999999991E-4</v>
      </c>
      <c r="AB25" s="243">
        <f t="shared" si="6"/>
        <v>9.7840439999999991E-4</v>
      </c>
      <c r="AC25" s="223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</row>
    <row r="26" spans="2:51" s="225" customFormat="1" ht="15" customHeight="1">
      <c r="B26" s="245">
        <v>10</v>
      </c>
      <c r="C26" s="216" t="s">
        <v>205</v>
      </c>
      <c r="D26" s="217"/>
      <c r="E26" s="218">
        <v>0.24</v>
      </c>
      <c r="F26" s="219"/>
      <c r="G26" s="219"/>
      <c r="H26" s="218">
        <v>0.24</v>
      </c>
      <c r="I26" s="219"/>
      <c r="J26" s="229"/>
      <c r="K26" s="229"/>
      <c r="L26" s="229">
        <f t="shared" si="7"/>
        <v>0.17519999999999999</v>
      </c>
      <c r="M26" s="229"/>
      <c r="N26" s="229"/>
      <c r="O26" s="229"/>
      <c r="P26" s="229"/>
      <c r="Q26" s="229"/>
      <c r="R26" s="229"/>
      <c r="S26" s="229"/>
      <c r="T26" s="229"/>
      <c r="U26" s="229"/>
      <c r="V26" s="240">
        <f t="shared" si="2"/>
        <v>0.73</v>
      </c>
      <c r="W26" s="220">
        <f t="shared" si="3"/>
        <v>1.2789599999999998E-4</v>
      </c>
      <c r="X26" s="221"/>
      <c r="Y26" s="221">
        <f t="shared" si="4"/>
        <v>2.5579199999999997E-5</v>
      </c>
      <c r="Z26" s="221"/>
      <c r="AA26" s="222">
        <f t="shared" si="5"/>
        <v>1.5347519999999999E-4</v>
      </c>
      <c r="AB26" s="243">
        <f t="shared" si="6"/>
        <v>1.5347519999999999E-4</v>
      </c>
      <c r="AC26" s="223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</row>
    <row r="27" spans="2:51" s="225" customFormat="1" ht="15" customHeight="1">
      <c r="B27" s="245">
        <v>11</v>
      </c>
      <c r="C27" s="216" t="s">
        <v>206</v>
      </c>
      <c r="D27" s="217"/>
      <c r="E27" s="218">
        <v>40.6</v>
      </c>
      <c r="F27" s="219"/>
      <c r="G27" s="219"/>
      <c r="H27" s="218">
        <v>40.6</v>
      </c>
      <c r="I27" s="219"/>
      <c r="J27" s="229"/>
      <c r="K27" s="229"/>
      <c r="L27" s="229">
        <f t="shared" si="7"/>
        <v>29.638000000000002</v>
      </c>
      <c r="M27" s="229"/>
      <c r="N27" s="229"/>
      <c r="O27" s="229"/>
      <c r="P27" s="229"/>
      <c r="Q27" s="229"/>
      <c r="R27" s="229"/>
      <c r="S27" s="229"/>
      <c r="T27" s="229"/>
      <c r="U27" s="229"/>
      <c r="V27" s="240">
        <f t="shared" si="2"/>
        <v>0.73</v>
      </c>
      <c r="W27" s="220">
        <f t="shared" si="3"/>
        <v>2.1635740000000001E-2</v>
      </c>
      <c r="X27" s="221"/>
      <c r="Y27" s="221">
        <f t="shared" si="4"/>
        <v>4.3271480000000003E-3</v>
      </c>
      <c r="Z27" s="221"/>
      <c r="AA27" s="222">
        <f t="shared" si="5"/>
        <v>2.5962888E-2</v>
      </c>
      <c r="AB27" s="243">
        <f t="shared" si="6"/>
        <v>2.5962888E-2</v>
      </c>
      <c r="AC27" s="223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</row>
    <row r="28" spans="2:51" s="225" customFormat="1" ht="15" customHeight="1">
      <c r="B28" s="245">
        <v>12</v>
      </c>
      <c r="C28" s="216" t="s">
        <v>207</v>
      </c>
      <c r="D28" s="217"/>
      <c r="E28" s="218">
        <v>13.02</v>
      </c>
      <c r="F28" s="219"/>
      <c r="G28" s="219"/>
      <c r="H28" s="218">
        <v>13.02</v>
      </c>
      <c r="I28" s="219"/>
      <c r="J28" s="229"/>
      <c r="K28" s="229"/>
      <c r="L28" s="229">
        <f t="shared" si="7"/>
        <v>9.5045999999999999</v>
      </c>
      <c r="M28" s="229"/>
      <c r="N28" s="229"/>
      <c r="O28" s="229"/>
      <c r="P28" s="229"/>
      <c r="Q28" s="229"/>
      <c r="R28" s="229"/>
      <c r="S28" s="229"/>
      <c r="T28" s="229"/>
      <c r="U28" s="229"/>
      <c r="V28" s="240">
        <f t="shared" si="2"/>
        <v>0.73</v>
      </c>
      <c r="W28" s="220">
        <f t="shared" si="3"/>
        <v>6.9383580000000004E-3</v>
      </c>
      <c r="X28" s="221"/>
      <c r="Y28" s="221">
        <f t="shared" si="4"/>
        <v>1.3876716000000002E-3</v>
      </c>
      <c r="Z28" s="221"/>
      <c r="AA28" s="222">
        <f t="shared" si="5"/>
        <v>8.3260295999999998E-3</v>
      </c>
      <c r="AB28" s="243">
        <f t="shared" si="6"/>
        <v>8.3260295999999998E-3</v>
      </c>
      <c r="AC28" s="223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</row>
    <row r="29" spans="2:51" s="225" customFormat="1" ht="15" customHeight="1">
      <c r="B29" s="245">
        <v>13</v>
      </c>
      <c r="C29" s="216" t="s">
        <v>208</v>
      </c>
      <c r="D29" s="217"/>
      <c r="E29" s="218">
        <v>48.82</v>
      </c>
      <c r="F29" s="219"/>
      <c r="G29" s="219"/>
      <c r="H29" s="218">
        <v>48.82</v>
      </c>
      <c r="I29" s="219"/>
      <c r="J29" s="229"/>
      <c r="K29" s="229"/>
      <c r="L29" s="229">
        <f t="shared" si="7"/>
        <v>35.638599999999997</v>
      </c>
      <c r="M29" s="229"/>
      <c r="N29" s="229"/>
      <c r="O29" s="229"/>
      <c r="P29" s="229"/>
      <c r="Q29" s="229"/>
      <c r="R29" s="229"/>
      <c r="S29" s="229"/>
      <c r="T29" s="229"/>
      <c r="U29" s="229"/>
      <c r="V29" s="240">
        <f t="shared" si="2"/>
        <v>0.73</v>
      </c>
      <c r="W29" s="220">
        <f t="shared" si="3"/>
        <v>2.6016177999999997E-2</v>
      </c>
      <c r="X29" s="221"/>
      <c r="Y29" s="221">
        <f t="shared" si="4"/>
        <v>5.2032355999999998E-3</v>
      </c>
      <c r="Z29" s="221"/>
      <c r="AA29" s="222">
        <f t="shared" si="5"/>
        <v>3.1219413599999996E-2</v>
      </c>
      <c r="AB29" s="243">
        <f t="shared" si="6"/>
        <v>3.1219413599999996E-2</v>
      </c>
      <c r="AC29" s="223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</row>
    <row r="30" spans="2:51" s="225" customFormat="1" ht="15" customHeight="1">
      <c r="B30" s="245">
        <v>14</v>
      </c>
      <c r="C30" s="216" t="s">
        <v>209</v>
      </c>
      <c r="D30" s="217"/>
      <c r="E30" s="218">
        <v>5.24</v>
      </c>
      <c r="F30" s="219"/>
      <c r="G30" s="219"/>
      <c r="H30" s="218">
        <v>5.24</v>
      </c>
      <c r="I30" s="219"/>
      <c r="J30" s="229"/>
      <c r="K30" s="229"/>
      <c r="L30" s="229">
        <f t="shared" si="7"/>
        <v>3.8252000000000002</v>
      </c>
      <c r="M30" s="229"/>
      <c r="N30" s="229"/>
      <c r="O30" s="229"/>
      <c r="P30" s="229"/>
      <c r="Q30" s="229"/>
      <c r="R30" s="229"/>
      <c r="S30" s="229"/>
      <c r="T30" s="229"/>
      <c r="U30" s="229"/>
      <c r="V30" s="240">
        <f t="shared" si="2"/>
        <v>0.73</v>
      </c>
      <c r="W30" s="220">
        <f t="shared" si="3"/>
        <v>2.7923959999999999E-3</v>
      </c>
      <c r="X30" s="221"/>
      <c r="Y30" s="221">
        <f t="shared" si="4"/>
        <v>5.5847920000000003E-4</v>
      </c>
      <c r="Z30" s="221"/>
      <c r="AA30" s="222">
        <f t="shared" si="5"/>
        <v>3.3508751999999998E-3</v>
      </c>
      <c r="AB30" s="243">
        <f t="shared" si="6"/>
        <v>3.3508751999999998E-3</v>
      </c>
      <c r="AC30" s="223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</row>
    <row r="31" spans="2:51" s="225" customFormat="1" ht="15" customHeight="1">
      <c r="B31" s="245">
        <v>15</v>
      </c>
      <c r="C31" s="216" t="s">
        <v>210</v>
      </c>
      <c r="D31" s="217"/>
      <c r="E31" s="218">
        <v>5.73</v>
      </c>
      <c r="F31" s="219"/>
      <c r="G31" s="219"/>
      <c r="H31" s="218">
        <v>5.73</v>
      </c>
      <c r="I31" s="219"/>
      <c r="J31" s="229"/>
      <c r="K31" s="229"/>
      <c r="L31" s="229">
        <f t="shared" si="7"/>
        <v>4.1829000000000001</v>
      </c>
      <c r="M31" s="229"/>
      <c r="N31" s="229"/>
      <c r="O31" s="229"/>
      <c r="P31" s="229"/>
      <c r="Q31" s="229"/>
      <c r="R31" s="229"/>
      <c r="S31" s="229"/>
      <c r="T31" s="229"/>
      <c r="U31" s="229"/>
      <c r="V31" s="240">
        <f t="shared" si="2"/>
        <v>0.73</v>
      </c>
      <c r="W31" s="220">
        <f t="shared" si="3"/>
        <v>3.053517E-3</v>
      </c>
      <c r="X31" s="221"/>
      <c r="Y31" s="221">
        <f t="shared" si="4"/>
        <v>6.1070340000000001E-4</v>
      </c>
      <c r="Z31" s="221"/>
      <c r="AA31" s="222">
        <f t="shared" si="5"/>
        <v>3.6642203999999999E-3</v>
      </c>
      <c r="AB31" s="243">
        <f t="shared" si="6"/>
        <v>3.6642203999999999E-3</v>
      </c>
      <c r="AC31" s="223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</row>
    <row r="32" spans="2:51" s="225" customFormat="1" ht="15" customHeight="1">
      <c r="B32" s="245">
        <v>16</v>
      </c>
      <c r="C32" s="216" t="s">
        <v>211</v>
      </c>
      <c r="D32" s="217"/>
      <c r="E32" s="218">
        <v>1.37</v>
      </c>
      <c r="F32" s="219"/>
      <c r="G32" s="219"/>
      <c r="H32" s="218">
        <v>1.37</v>
      </c>
      <c r="I32" s="219"/>
      <c r="J32" s="229"/>
      <c r="K32" s="229"/>
      <c r="L32" s="229">
        <f t="shared" si="7"/>
        <v>1.0001</v>
      </c>
      <c r="M32" s="229"/>
      <c r="N32" s="229"/>
      <c r="O32" s="229"/>
      <c r="P32" s="229"/>
      <c r="Q32" s="229"/>
      <c r="R32" s="229"/>
      <c r="S32" s="229"/>
      <c r="T32" s="229"/>
      <c r="U32" s="229"/>
      <c r="V32" s="240">
        <f t="shared" si="2"/>
        <v>0.73</v>
      </c>
      <c r="W32" s="220">
        <f t="shared" si="3"/>
        <v>7.3007299999999992E-4</v>
      </c>
      <c r="X32" s="221"/>
      <c r="Y32" s="221">
        <f t="shared" si="4"/>
        <v>1.4601459999999999E-4</v>
      </c>
      <c r="Z32" s="221"/>
      <c r="AA32" s="222">
        <f t="shared" si="5"/>
        <v>8.7608759999999988E-4</v>
      </c>
      <c r="AB32" s="243">
        <f t="shared" si="6"/>
        <v>8.7608759999999988E-4</v>
      </c>
      <c r="AC32" s="223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</row>
    <row r="33" spans="2:51" s="225" customFormat="1" ht="15" customHeight="1">
      <c r="B33" s="245">
        <v>17</v>
      </c>
      <c r="C33" s="216" t="s">
        <v>212</v>
      </c>
      <c r="D33" s="217"/>
      <c r="E33" s="218">
        <v>1.45</v>
      </c>
      <c r="F33" s="219"/>
      <c r="G33" s="219"/>
      <c r="H33" s="218">
        <v>1.45</v>
      </c>
      <c r="I33" s="219"/>
      <c r="J33" s="229"/>
      <c r="K33" s="229"/>
      <c r="L33" s="229">
        <f t="shared" si="7"/>
        <v>1.0585</v>
      </c>
      <c r="M33" s="229"/>
      <c r="N33" s="229"/>
      <c r="O33" s="229"/>
      <c r="P33" s="229"/>
      <c r="Q33" s="229"/>
      <c r="R33" s="229"/>
      <c r="S33" s="229"/>
      <c r="T33" s="229"/>
      <c r="U33" s="229"/>
      <c r="V33" s="240">
        <f t="shared" si="2"/>
        <v>0.73</v>
      </c>
      <c r="W33" s="220">
        <f t="shared" si="3"/>
        <v>7.7270499999999994E-4</v>
      </c>
      <c r="X33" s="221"/>
      <c r="Y33" s="221">
        <f t="shared" si="4"/>
        <v>1.5454100000000001E-4</v>
      </c>
      <c r="Z33" s="221"/>
      <c r="AA33" s="222">
        <f t="shared" si="5"/>
        <v>9.2724599999999995E-4</v>
      </c>
      <c r="AB33" s="243">
        <f t="shared" si="6"/>
        <v>9.2724599999999995E-4</v>
      </c>
      <c r="AC33" s="223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</row>
    <row r="34" spans="2:51" s="225" customFormat="1" ht="15" customHeight="1">
      <c r="B34" s="245">
        <v>18</v>
      </c>
      <c r="C34" s="216" t="s">
        <v>213</v>
      </c>
      <c r="D34" s="217"/>
      <c r="E34" s="218">
        <v>1.45</v>
      </c>
      <c r="F34" s="219"/>
      <c r="G34" s="219"/>
      <c r="H34" s="218">
        <v>1.45</v>
      </c>
      <c r="I34" s="219"/>
      <c r="J34" s="229"/>
      <c r="K34" s="229"/>
      <c r="L34" s="229">
        <f t="shared" si="7"/>
        <v>1.0585</v>
      </c>
      <c r="M34" s="229"/>
      <c r="N34" s="229"/>
      <c r="O34" s="229"/>
      <c r="P34" s="229"/>
      <c r="Q34" s="229"/>
      <c r="R34" s="229"/>
      <c r="S34" s="229"/>
      <c r="T34" s="229"/>
      <c r="U34" s="229"/>
      <c r="V34" s="240">
        <f t="shared" si="2"/>
        <v>0.73</v>
      </c>
      <c r="W34" s="220">
        <f t="shared" si="3"/>
        <v>7.7270499999999994E-4</v>
      </c>
      <c r="X34" s="221"/>
      <c r="Y34" s="221">
        <f t="shared" si="4"/>
        <v>1.5454100000000001E-4</v>
      </c>
      <c r="Z34" s="221"/>
      <c r="AA34" s="222">
        <f t="shared" si="5"/>
        <v>9.2724599999999995E-4</v>
      </c>
      <c r="AB34" s="243">
        <f t="shared" si="6"/>
        <v>9.2724599999999995E-4</v>
      </c>
      <c r="AC34" s="223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</row>
    <row r="35" spans="2:51" s="225" customFormat="1" ht="15" customHeight="1">
      <c r="B35" s="245">
        <v>19</v>
      </c>
      <c r="C35" s="216" t="s">
        <v>214</v>
      </c>
      <c r="D35" s="217"/>
      <c r="E35" s="218">
        <v>1.2</v>
      </c>
      <c r="F35" s="219"/>
      <c r="G35" s="219"/>
      <c r="H35" s="218">
        <v>1.2</v>
      </c>
      <c r="I35" s="219"/>
      <c r="J35" s="229"/>
      <c r="K35" s="229"/>
      <c r="L35" s="229">
        <f t="shared" si="7"/>
        <v>0.876</v>
      </c>
      <c r="M35" s="229"/>
      <c r="N35" s="229"/>
      <c r="O35" s="229"/>
      <c r="P35" s="229"/>
      <c r="Q35" s="229"/>
      <c r="R35" s="229"/>
      <c r="S35" s="229"/>
      <c r="T35" s="229"/>
      <c r="U35" s="229"/>
      <c r="V35" s="240">
        <f t="shared" si="2"/>
        <v>0.73</v>
      </c>
      <c r="W35" s="220">
        <f t="shared" si="3"/>
        <v>6.3947999999999989E-4</v>
      </c>
      <c r="X35" s="221"/>
      <c r="Y35" s="221">
        <f t="shared" si="4"/>
        <v>1.2789599999999998E-4</v>
      </c>
      <c r="Z35" s="221"/>
      <c r="AA35" s="222">
        <f t="shared" si="5"/>
        <v>7.6737599999999984E-4</v>
      </c>
      <c r="AB35" s="243">
        <f t="shared" si="6"/>
        <v>7.6737599999999984E-4</v>
      </c>
      <c r="AC35" s="223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</row>
    <row r="36" spans="2:51" s="225" customFormat="1" ht="15" customHeight="1">
      <c r="B36" s="245">
        <v>20</v>
      </c>
      <c r="C36" s="216" t="s">
        <v>215</v>
      </c>
      <c r="D36" s="217"/>
      <c r="E36" s="218">
        <v>0.72</v>
      </c>
      <c r="F36" s="219"/>
      <c r="G36" s="219"/>
      <c r="H36" s="218">
        <v>0.72</v>
      </c>
      <c r="I36" s="219"/>
      <c r="J36" s="229"/>
      <c r="K36" s="229"/>
      <c r="L36" s="229">
        <f t="shared" si="7"/>
        <v>0.52559999999999996</v>
      </c>
      <c r="M36" s="229"/>
      <c r="N36" s="229"/>
      <c r="O36" s="229"/>
      <c r="P36" s="229"/>
      <c r="Q36" s="229"/>
      <c r="R36" s="229"/>
      <c r="S36" s="229"/>
      <c r="T36" s="229"/>
      <c r="U36" s="229"/>
      <c r="V36" s="240">
        <f t="shared" si="2"/>
        <v>0.73</v>
      </c>
      <c r="W36" s="220">
        <f t="shared" si="3"/>
        <v>3.8368799999999998E-4</v>
      </c>
      <c r="X36" s="221"/>
      <c r="Y36" s="221">
        <f t="shared" si="4"/>
        <v>7.6737599999999995E-5</v>
      </c>
      <c r="Z36" s="221"/>
      <c r="AA36" s="222">
        <f t="shared" si="5"/>
        <v>4.6042559999999997E-4</v>
      </c>
      <c r="AB36" s="243">
        <f t="shared" si="6"/>
        <v>4.6042559999999997E-4</v>
      </c>
      <c r="AC36" s="223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</row>
    <row r="37" spans="2:51" s="225" customFormat="1" ht="15" customHeight="1">
      <c r="B37" s="245">
        <v>21</v>
      </c>
      <c r="C37" s="216" t="s">
        <v>216</v>
      </c>
      <c r="D37" s="217"/>
      <c r="E37" s="218">
        <v>15.85</v>
      </c>
      <c r="F37" s="219"/>
      <c r="G37" s="219"/>
      <c r="H37" s="218">
        <v>15.85</v>
      </c>
      <c r="I37" s="219"/>
      <c r="J37" s="229"/>
      <c r="K37" s="229"/>
      <c r="L37" s="229">
        <f t="shared" si="7"/>
        <v>11.570499999999999</v>
      </c>
      <c r="M37" s="229"/>
      <c r="N37" s="229"/>
      <c r="O37" s="229"/>
      <c r="P37" s="229"/>
      <c r="Q37" s="229"/>
      <c r="R37" s="229"/>
      <c r="S37" s="229"/>
      <c r="T37" s="229"/>
      <c r="U37" s="229"/>
      <c r="V37" s="240">
        <f t="shared" si="2"/>
        <v>0.73</v>
      </c>
      <c r="W37" s="220">
        <f t="shared" si="3"/>
        <v>8.4464650000000002E-3</v>
      </c>
      <c r="X37" s="221"/>
      <c r="Y37" s="221">
        <f t="shared" si="4"/>
        <v>1.6892930000000001E-3</v>
      </c>
      <c r="Z37" s="221"/>
      <c r="AA37" s="222">
        <f t="shared" si="5"/>
        <v>1.0135758E-2</v>
      </c>
      <c r="AB37" s="243">
        <f t="shared" si="6"/>
        <v>1.0135758E-2</v>
      </c>
      <c r="AC37" s="223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</row>
    <row r="38" spans="2:51" s="225" customFormat="1" ht="15" customHeight="1">
      <c r="B38" s="245">
        <v>22</v>
      </c>
      <c r="C38" s="216" t="s">
        <v>217</v>
      </c>
      <c r="D38" s="217"/>
      <c r="E38" s="218">
        <v>5.08</v>
      </c>
      <c r="F38" s="219"/>
      <c r="G38" s="219"/>
      <c r="H38" s="218">
        <v>5.08</v>
      </c>
      <c r="I38" s="219"/>
      <c r="J38" s="229"/>
      <c r="K38" s="229"/>
      <c r="L38" s="229">
        <f t="shared" si="7"/>
        <v>3.7084000000000001</v>
      </c>
      <c r="M38" s="229"/>
      <c r="N38" s="229"/>
      <c r="O38" s="229"/>
      <c r="P38" s="229"/>
      <c r="Q38" s="229"/>
      <c r="R38" s="229"/>
      <c r="S38" s="229"/>
      <c r="T38" s="229"/>
      <c r="U38" s="229"/>
      <c r="V38" s="240">
        <f t="shared" si="2"/>
        <v>0.73</v>
      </c>
      <c r="W38" s="220">
        <f t="shared" si="3"/>
        <v>2.7071320000000001E-3</v>
      </c>
      <c r="X38" s="221"/>
      <c r="Y38" s="221">
        <f t="shared" si="4"/>
        <v>5.4142640000000004E-4</v>
      </c>
      <c r="Z38" s="221"/>
      <c r="AA38" s="222">
        <f t="shared" si="5"/>
        <v>3.2485584000000001E-3</v>
      </c>
      <c r="AB38" s="243">
        <f t="shared" si="6"/>
        <v>3.2485584000000001E-3</v>
      </c>
      <c r="AC38" s="223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</row>
    <row r="39" spans="2:51" s="225" customFormat="1" ht="15" customHeight="1">
      <c r="B39" s="245">
        <v>23</v>
      </c>
      <c r="C39" s="216" t="s">
        <v>218</v>
      </c>
      <c r="D39" s="217"/>
      <c r="E39" s="218">
        <v>0.24</v>
      </c>
      <c r="F39" s="219"/>
      <c r="G39" s="219"/>
      <c r="H39" s="218">
        <v>0.24</v>
      </c>
      <c r="I39" s="219"/>
      <c r="J39" s="229"/>
      <c r="K39" s="229"/>
      <c r="L39" s="229">
        <f t="shared" si="7"/>
        <v>0.17519999999999999</v>
      </c>
      <c r="M39" s="229"/>
      <c r="N39" s="229"/>
      <c r="O39" s="229"/>
      <c r="P39" s="229"/>
      <c r="Q39" s="229"/>
      <c r="R39" s="229"/>
      <c r="S39" s="229"/>
      <c r="T39" s="229"/>
      <c r="U39" s="229"/>
      <c r="V39" s="240">
        <f t="shared" si="2"/>
        <v>0.73</v>
      </c>
      <c r="W39" s="220">
        <f t="shared" si="3"/>
        <v>1.2789599999999998E-4</v>
      </c>
      <c r="X39" s="221"/>
      <c r="Y39" s="221">
        <f t="shared" si="4"/>
        <v>2.5579199999999997E-5</v>
      </c>
      <c r="Z39" s="221"/>
      <c r="AA39" s="222">
        <f t="shared" si="5"/>
        <v>1.5347519999999999E-4</v>
      </c>
      <c r="AB39" s="243">
        <f t="shared" si="6"/>
        <v>1.5347519999999999E-4</v>
      </c>
      <c r="AC39" s="223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</row>
    <row r="40" spans="2:51" s="225" customFormat="1" ht="15" customHeight="1">
      <c r="B40" s="245">
        <v>24</v>
      </c>
      <c r="C40" s="216" t="s">
        <v>219</v>
      </c>
      <c r="D40" s="217"/>
      <c r="E40" s="218">
        <v>39.56</v>
      </c>
      <c r="F40" s="219"/>
      <c r="G40" s="219"/>
      <c r="H40" s="218">
        <v>39.56</v>
      </c>
      <c r="I40" s="219"/>
      <c r="J40" s="229"/>
      <c r="K40" s="229"/>
      <c r="L40" s="229">
        <f t="shared" si="7"/>
        <v>28.878800000000002</v>
      </c>
      <c r="M40" s="229"/>
      <c r="N40" s="229"/>
      <c r="O40" s="229"/>
      <c r="P40" s="229"/>
      <c r="Q40" s="229"/>
      <c r="R40" s="229"/>
      <c r="S40" s="229"/>
      <c r="T40" s="229"/>
      <c r="U40" s="229"/>
      <c r="V40" s="240">
        <f t="shared" si="2"/>
        <v>0.73</v>
      </c>
      <c r="W40" s="220">
        <f t="shared" si="3"/>
        <v>2.1081524000000001E-2</v>
      </c>
      <c r="X40" s="221"/>
      <c r="Y40" s="221">
        <f t="shared" si="4"/>
        <v>4.2163048E-3</v>
      </c>
      <c r="Z40" s="221"/>
      <c r="AA40" s="222">
        <f t="shared" si="5"/>
        <v>2.5297828800000002E-2</v>
      </c>
      <c r="AB40" s="243">
        <f t="shared" si="6"/>
        <v>2.5297828800000002E-2</v>
      </c>
      <c r="AC40" s="223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4"/>
      <c r="AW40" s="224"/>
      <c r="AX40" s="224"/>
      <c r="AY40" s="224"/>
    </row>
    <row r="41" spans="2:51" s="225" customFormat="1" ht="15" customHeight="1">
      <c r="B41" s="215"/>
      <c r="C41" s="216"/>
      <c r="D41" s="217"/>
      <c r="E41" s="218"/>
      <c r="F41" s="218"/>
      <c r="G41" s="218"/>
      <c r="H41" s="218"/>
      <c r="I41" s="218"/>
      <c r="J41" s="242"/>
      <c r="K41" s="242"/>
      <c r="L41" s="242"/>
      <c r="M41" s="242"/>
      <c r="N41" s="242"/>
      <c r="O41" s="242"/>
      <c r="P41" s="242"/>
      <c r="Q41" s="242"/>
      <c r="R41" s="242"/>
      <c r="S41" s="229"/>
      <c r="T41" s="229"/>
      <c r="U41" s="229"/>
      <c r="V41" s="240"/>
      <c r="W41" s="220"/>
      <c r="X41" s="221"/>
      <c r="Y41" s="221"/>
      <c r="Z41" s="221"/>
      <c r="AA41" s="222"/>
      <c r="AB41" s="243"/>
      <c r="AC41" s="223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</row>
    <row r="42" spans="2:51" s="225" customFormat="1" ht="15" customHeight="1">
      <c r="B42" s="215" t="s">
        <v>221</v>
      </c>
      <c r="C42" s="226" t="s">
        <v>220</v>
      </c>
      <c r="D42" s="217"/>
      <c r="E42" s="227">
        <f>E43+E58+E70</f>
        <v>395.98</v>
      </c>
      <c r="F42" s="227">
        <f>SUM(F44:F79)</f>
        <v>0</v>
      </c>
      <c r="G42" s="227">
        <f>SUM(G44:G79)</f>
        <v>0</v>
      </c>
      <c r="H42" s="227">
        <f>H43+H58+H70</f>
        <v>395.98</v>
      </c>
      <c r="I42" s="227">
        <f t="shared" ref="I42:AB42" si="8">I43+I58+I70</f>
        <v>0</v>
      </c>
      <c r="J42" s="227">
        <f t="shared" si="8"/>
        <v>0</v>
      </c>
      <c r="K42" s="227">
        <f t="shared" si="8"/>
        <v>0</v>
      </c>
      <c r="L42" s="227">
        <f t="shared" si="8"/>
        <v>289.06539999999995</v>
      </c>
      <c r="M42" s="227">
        <f t="shared" si="8"/>
        <v>0</v>
      </c>
      <c r="N42" s="227">
        <f t="shared" si="8"/>
        <v>0</v>
      </c>
      <c r="O42" s="227">
        <f t="shared" si="8"/>
        <v>0</v>
      </c>
      <c r="P42" s="227">
        <f t="shared" si="8"/>
        <v>0</v>
      </c>
      <c r="Q42" s="227">
        <f t="shared" si="8"/>
        <v>0</v>
      </c>
      <c r="R42" s="227">
        <f t="shared" si="8"/>
        <v>0</v>
      </c>
      <c r="S42" s="227">
        <f t="shared" si="8"/>
        <v>0</v>
      </c>
      <c r="T42" s="227">
        <f t="shared" si="8"/>
        <v>0</v>
      </c>
      <c r="U42" s="227">
        <f t="shared" si="8"/>
        <v>0</v>
      </c>
      <c r="V42" s="227">
        <f t="shared" si="8"/>
        <v>23.360000000000003</v>
      </c>
      <c r="W42" s="227">
        <f t="shared" si="8"/>
        <v>0.21101774199999998</v>
      </c>
      <c r="X42" s="227">
        <f t="shared" si="8"/>
        <v>0</v>
      </c>
      <c r="Y42" s="227">
        <f t="shared" si="8"/>
        <v>4.2203548400000006E-2</v>
      </c>
      <c r="Z42" s="227">
        <f t="shared" si="8"/>
        <v>0</v>
      </c>
      <c r="AA42" s="227">
        <f t="shared" si="8"/>
        <v>0.25322129039999997</v>
      </c>
      <c r="AB42" s="227">
        <f t="shared" si="8"/>
        <v>0.25322129039999997</v>
      </c>
      <c r="AC42" s="228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</row>
    <row r="43" spans="2:51" s="225" customFormat="1" ht="15" customHeight="1">
      <c r="B43" s="215"/>
      <c r="C43" s="216" t="s">
        <v>220</v>
      </c>
      <c r="D43" s="217"/>
      <c r="E43" s="218">
        <f>SUM(E44:E56)</f>
        <v>45.31</v>
      </c>
      <c r="F43" s="218">
        <f>SUM(F44:F56)</f>
        <v>0</v>
      </c>
      <c r="G43" s="218">
        <f>SUM(G44:G56)</f>
        <v>0</v>
      </c>
      <c r="H43" s="218">
        <f>SUM(H44:H56)</f>
        <v>45.31</v>
      </c>
      <c r="I43" s="218">
        <f t="shared" ref="I43:AB43" si="9">SUM(I44:I56)</f>
        <v>0</v>
      </c>
      <c r="J43" s="218">
        <f t="shared" si="9"/>
        <v>0</v>
      </c>
      <c r="K43" s="218">
        <f t="shared" si="9"/>
        <v>0</v>
      </c>
      <c r="L43" s="218">
        <f t="shared" si="9"/>
        <v>33.076300000000003</v>
      </c>
      <c r="M43" s="218">
        <f t="shared" si="9"/>
        <v>0</v>
      </c>
      <c r="N43" s="218">
        <f t="shared" si="9"/>
        <v>0</v>
      </c>
      <c r="O43" s="218">
        <f t="shared" si="9"/>
        <v>0</v>
      </c>
      <c r="P43" s="218">
        <f t="shared" si="9"/>
        <v>0</v>
      </c>
      <c r="Q43" s="218">
        <f t="shared" si="9"/>
        <v>0</v>
      </c>
      <c r="R43" s="218">
        <f t="shared" si="9"/>
        <v>0</v>
      </c>
      <c r="S43" s="218">
        <f t="shared" si="9"/>
        <v>0</v>
      </c>
      <c r="T43" s="218">
        <f t="shared" si="9"/>
        <v>0</v>
      </c>
      <c r="U43" s="218">
        <f t="shared" si="9"/>
        <v>0</v>
      </c>
      <c r="V43" s="218">
        <f t="shared" si="9"/>
        <v>9.490000000000002</v>
      </c>
      <c r="W43" s="218">
        <f t="shared" si="9"/>
        <v>2.4145699000000003E-2</v>
      </c>
      <c r="X43" s="218">
        <f t="shared" si="9"/>
        <v>0</v>
      </c>
      <c r="Y43" s="218">
        <f t="shared" si="9"/>
        <v>4.8291397999999999E-3</v>
      </c>
      <c r="Z43" s="218">
        <f t="shared" si="9"/>
        <v>0</v>
      </c>
      <c r="AA43" s="218">
        <f t="shared" si="9"/>
        <v>2.89748388E-2</v>
      </c>
      <c r="AB43" s="218">
        <f t="shared" si="9"/>
        <v>2.89748388E-2</v>
      </c>
      <c r="AC43" s="228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</row>
    <row r="44" spans="2:51" s="225" customFormat="1" ht="15" customHeight="1">
      <c r="B44" s="215">
        <v>1</v>
      </c>
      <c r="C44" s="216" t="s">
        <v>222</v>
      </c>
      <c r="D44" s="217"/>
      <c r="E44" s="218">
        <v>0.24</v>
      </c>
      <c r="F44" s="219"/>
      <c r="G44" s="219"/>
      <c r="H44" s="218">
        <v>0.24</v>
      </c>
      <c r="I44" s="219"/>
      <c r="J44" s="229"/>
      <c r="K44" s="229"/>
      <c r="L44" s="229">
        <f t="shared" ref="L44:L56" si="10">H44*$L$12</f>
        <v>0.17519999999999999</v>
      </c>
      <c r="M44" s="229"/>
      <c r="N44" s="229"/>
      <c r="O44" s="229"/>
      <c r="P44" s="229"/>
      <c r="Q44" s="229"/>
      <c r="R44" s="229"/>
      <c r="S44" s="229"/>
      <c r="T44" s="229"/>
      <c r="U44" s="229"/>
      <c r="V44" s="241">
        <f>SUM(J44:U44)/H44</f>
        <v>0.73</v>
      </c>
      <c r="W44" s="220">
        <f>(V44*(SUM(J44:U44))/1000)</f>
        <v>1.2789599999999998E-4</v>
      </c>
      <c r="X44" s="221"/>
      <c r="Y44" s="221">
        <f>W44*20%</f>
        <v>2.5579199999999997E-5</v>
      </c>
      <c r="Z44" s="221"/>
      <c r="AA44" s="222">
        <f>W44+Y44-Z44</f>
        <v>1.5347519999999999E-4</v>
      </c>
      <c r="AB44" s="243">
        <f t="shared" ref="AB44:AB56" si="11">AA44*$AB$82</f>
        <v>1.5347519999999999E-4</v>
      </c>
      <c r="AC44" s="223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</row>
    <row r="45" spans="2:51" s="225" customFormat="1" ht="15" customHeight="1">
      <c r="B45" s="215">
        <v>2</v>
      </c>
      <c r="C45" s="216" t="s">
        <v>223</v>
      </c>
      <c r="D45" s="217"/>
      <c r="E45" s="218">
        <v>0.48</v>
      </c>
      <c r="F45" s="219"/>
      <c r="G45" s="219"/>
      <c r="H45" s="218">
        <v>0.48</v>
      </c>
      <c r="I45" s="219"/>
      <c r="J45" s="229"/>
      <c r="K45" s="229"/>
      <c r="L45" s="229">
        <f t="shared" si="10"/>
        <v>0.35039999999999999</v>
      </c>
      <c r="M45" s="229"/>
      <c r="N45" s="229"/>
      <c r="O45" s="229"/>
      <c r="P45" s="229"/>
      <c r="Q45" s="229"/>
      <c r="R45" s="229"/>
      <c r="S45" s="229"/>
      <c r="T45" s="229"/>
      <c r="U45" s="229"/>
      <c r="V45" s="241">
        <f>SUM(J45:U45)/H45</f>
        <v>0.73</v>
      </c>
      <c r="W45" s="220">
        <f>(V45*(SUM(J45:U45))/1000)</f>
        <v>2.5579199999999997E-4</v>
      </c>
      <c r="X45" s="221"/>
      <c r="Y45" s="221">
        <f>W45*20%</f>
        <v>5.1158399999999995E-5</v>
      </c>
      <c r="Z45" s="221"/>
      <c r="AA45" s="222">
        <f>W45+Y45-Z45</f>
        <v>3.0695039999999998E-4</v>
      </c>
      <c r="AB45" s="243">
        <f t="shared" si="11"/>
        <v>3.0695039999999998E-4</v>
      </c>
      <c r="AC45" s="223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</row>
    <row r="46" spans="2:51" s="225" customFormat="1" ht="15" customHeight="1">
      <c r="B46" s="215">
        <v>3</v>
      </c>
      <c r="C46" s="216" t="s">
        <v>224</v>
      </c>
      <c r="D46" s="217"/>
      <c r="E46" s="218">
        <v>1.53</v>
      </c>
      <c r="F46" s="219"/>
      <c r="G46" s="219"/>
      <c r="H46" s="218">
        <v>1.53</v>
      </c>
      <c r="I46" s="219"/>
      <c r="J46" s="229"/>
      <c r="K46" s="229"/>
      <c r="L46" s="229">
        <f t="shared" si="10"/>
        <v>1.1169</v>
      </c>
      <c r="M46" s="229"/>
      <c r="N46" s="229"/>
      <c r="O46" s="229"/>
      <c r="P46" s="229"/>
      <c r="Q46" s="229"/>
      <c r="R46" s="229"/>
      <c r="S46" s="229"/>
      <c r="T46" s="229"/>
      <c r="U46" s="229"/>
      <c r="V46" s="241">
        <f t="shared" ref="V46:V56" si="12">SUM(J46:U46)/H46</f>
        <v>0.73</v>
      </c>
      <c r="W46" s="220">
        <f t="shared" ref="W46:W56" si="13">(V46*(SUM(J46:U46))/1000)</f>
        <v>8.1533699999999996E-4</v>
      </c>
      <c r="X46" s="221"/>
      <c r="Y46" s="221">
        <f t="shared" ref="Y46:Y56" si="14">W46*20%</f>
        <v>1.630674E-4</v>
      </c>
      <c r="Z46" s="221"/>
      <c r="AA46" s="222">
        <f t="shared" ref="AA46:AA56" si="15">W46+Y46-Z46</f>
        <v>9.7840439999999991E-4</v>
      </c>
      <c r="AB46" s="243">
        <f t="shared" si="11"/>
        <v>9.7840439999999991E-4</v>
      </c>
      <c r="AC46" s="223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</row>
    <row r="47" spans="2:51" s="225" customFormat="1" ht="15" customHeight="1">
      <c r="B47" s="215">
        <v>4</v>
      </c>
      <c r="C47" s="216" t="s">
        <v>225</v>
      </c>
      <c r="D47" s="217"/>
      <c r="E47" s="218">
        <v>1.57</v>
      </c>
      <c r="F47" s="219"/>
      <c r="G47" s="219"/>
      <c r="H47" s="218">
        <v>1.57</v>
      </c>
      <c r="I47" s="219"/>
      <c r="J47" s="229"/>
      <c r="K47" s="229"/>
      <c r="L47" s="229">
        <f t="shared" si="10"/>
        <v>1.1461000000000001</v>
      </c>
      <c r="M47" s="229"/>
      <c r="N47" s="229"/>
      <c r="O47" s="229"/>
      <c r="P47" s="229"/>
      <c r="Q47" s="229"/>
      <c r="R47" s="229"/>
      <c r="S47" s="229"/>
      <c r="T47" s="229"/>
      <c r="U47" s="229"/>
      <c r="V47" s="241">
        <f t="shared" si="12"/>
        <v>0.73000000000000009</v>
      </c>
      <c r="W47" s="220">
        <f t="shared" si="13"/>
        <v>8.3665300000000024E-4</v>
      </c>
      <c r="X47" s="221"/>
      <c r="Y47" s="221">
        <f t="shared" si="14"/>
        <v>1.6733060000000005E-4</v>
      </c>
      <c r="Z47" s="221"/>
      <c r="AA47" s="222">
        <f t="shared" si="15"/>
        <v>1.0039836000000004E-3</v>
      </c>
      <c r="AB47" s="243">
        <f t="shared" si="11"/>
        <v>1.0039836000000004E-3</v>
      </c>
      <c r="AC47" s="223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</row>
    <row r="48" spans="2:51" s="225" customFormat="1" ht="15" customHeight="1">
      <c r="B48" s="215">
        <v>5</v>
      </c>
      <c r="C48" s="216" t="s">
        <v>226</v>
      </c>
      <c r="D48" s="217"/>
      <c r="E48" s="218">
        <v>0.24</v>
      </c>
      <c r="F48" s="218"/>
      <c r="G48" s="218"/>
      <c r="H48" s="218">
        <v>0.24</v>
      </c>
      <c r="I48" s="218">
        <f>SUM(I50:I51)</f>
        <v>0</v>
      </c>
      <c r="J48" s="229"/>
      <c r="K48" s="242"/>
      <c r="L48" s="229">
        <f t="shared" si="10"/>
        <v>0.17519999999999999</v>
      </c>
      <c r="M48" s="242"/>
      <c r="N48" s="242"/>
      <c r="O48" s="242"/>
      <c r="P48" s="242"/>
      <c r="Q48" s="242"/>
      <c r="R48" s="242"/>
      <c r="S48" s="242"/>
      <c r="T48" s="242"/>
      <c r="U48" s="242"/>
      <c r="V48" s="241">
        <f t="shared" si="12"/>
        <v>0.73</v>
      </c>
      <c r="W48" s="220">
        <f t="shared" si="13"/>
        <v>1.2789599999999998E-4</v>
      </c>
      <c r="X48" s="221"/>
      <c r="Y48" s="221">
        <f t="shared" si="14"/>
        <v>2.5579199999999997E-5</v>
      </c>
      <c r="Z48" s="221"/>
      <c r="AA48" s="222">
        <f t="shared" si="15"/>
        <v>1.5347519999999999E-4</v>
      </c>
      <c r="AB48" s="243">
        <f t="shared" si="11"/>
        <v>1.5347519999999999E-4</v>
      </c>
      <c r="AC48" s="223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</row>
    <row r="49" spans="2:51" s="225" customFormat="1" ht="15" customHeight="1">
      <c r="B49" s="215">
        <v>6</v>
      </c>
      <c r="C49" s="216" t="s">
        <v>227</v>
      </c>
      <c r="D49" s="217"/>
      <c r="E49" s="218">
        <v>1.33</v>
      </c>
      <c r="F49" s="219"/>
      <c r="G49" s="219"/>
      <c r="H49" s="218">
        <v>1.33</v>
      </c>
      <c r="I49" s="219"/>
      <c r="J49" s="229"/>
      <c r="K49" s="229"/>
      <c r="L49" s="229">
        <f t="shared" si="10"/>
        <v>0.97089999999999999</v>
      </c>
      <c r="M49" s="229"/>
      <c r="N49" s="229"/>
      <c r="O49" s="229"/>
      <c r="P49" s="229"/>
      <c r="Q49" s="229"/>
      <c r="R49" s="229"/>
      <c r="S49" s="229"/>
      <c r="T49" s="229"/>
      <c r="U49" s="229"/>
      <c r="V49" s="241">
        <f>SUM(J49:U49)/H49</f>
        <v>0.73</v>
      </c>
      <c r="W49" s="220">
        <f>(V49*(SUM(J49:U49))/1000)</f>
        <v>7.0875699999999996E-4</v>
      </c>
      <c r="X49" s="221"/>
      <c r="Y49" s="221">
        <f>W49*20%</f>
        <v>1.4175139999999999E-4</v>
      </c>
      <c r="Z49" s="221"/>
      <c r="AA49" s="222">
        <f>W49+Y49-Z49</f>
        <v>8.5050839999999996E-4</v>
      </c>
      <c r="AB49" s="243">
        <f t="shared" si="11"/>
        <v>8.5050839999999996E-4</v>
      </c>
      <c r="AC49" s="223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</row>
    <row r="50" spans="2:51" s="225" customFormat="1" ht="15" customHeight="1">
      <c r="B50" s="215">
        <v>7</v>
      </c>
      <c r="C50" s="216" t="s">
        <v>228</v>
      </c>
      <c r="D50" s="217"/>
      <c r="E50" s="218">
        <v>0.24</v>
      </c>
      <c r="F50" s="219"/>
      <c r="G50" s="219"/>
      <c r="H50" s="218">
        <v>0.24</v>
      </c>
      <c r="I50" s="219"/>
      <c r="J50" s="229"/>
      <c r="K50" s="229"/>
      <c r="L50" s="229">
        <f t="shared" si="10"/>
        <v>0.17519999999999999</v>
      </c>
      <c r="M50" s="229"/>
      <c r="N50" s="229"/>
      <c r="O50" s="229"/>
      <c r="P50" s="229"/>
      <c r="Q50" s="229"/>
      <c r="R50" s="229"/>
      <c r="S50" s="229"/>
      <c r="T50" s="229"/>
      <c r="U50" s="229"/>
      <c r="V50" s="241">
        <f t="shared" si="12"/>
        <v>0.73</v>
      </c>
      <c r="W50" s="220">
        <f t="shared" si="13"/>
        <v>1.2789599999999998E-4</v>
      </c>
      <c r="X50" s="221"/>
      <c r="Y50" s="221">
        <f t="shared" si="14"/>
        <v>2.5579199999999997E-5</v>
      </c>
      <c r="Z50" s="221"/>
      <c r="AA50" s="222">
        <f t="shared" si="15"/>
        <v>1.5347519999999999E-4</v>
      </c>
      <c r="AB50" s="243">
        <f t="shared" si="11"/>
        <v>1.5347519999999999E-4</v>
      </c>
      <c r="AC50" s="223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</row>
    <row r="51" spans="2:51" s="225" customFormat="1" ht="15" customHeight="1">
      <c r="B51" s="215">
        <v>8</v>
      </c>
      <c r="C51" s="216" t="s">
        <v>229</v>
      </c>
      <c r="D51" s="217"/>
      <c r="E51" s="218">
        <v>0.24</v>
      </c>
      <c r="F51" s="219"/>
      <c r="G51" s="219"/>
      <c r="H51" s="218">
        <v>0.24</v>
      </c>
      <c r="I51" s="219"/>
      <c r="J51" s="229"/>
      <c r="K51" s="229"/>
      <c r="L51" s="229">
        <f t="shared" si="10"/>
        <v>0.17519999999999999</v>
      </c>
      <c r="M51" s="229"/>
      <c r="N51" s="229"/>
      <c r="O51" s="229"/>
      <c r="P51" s="229"/>
      <c r="Q51" s="229"/>
      <c r="R51" s="229"/>
      <c r="S51" s="229"/>
      <c r="T51" s="229"/>
      <c r="U51" s="229"/>
      <c r="V51" s="241">
        <f t="shared" si="12"/>
        <v>0.73</v>
      </c>
      <c r="W51" s="220">
        <f t="shared" si="13"/>
        <v>1.2789599999999998E-4</v>
      </c>
      <c r="X51" s="221"/>
      <c r="Y51" s="221">
        <f t="shared" si="14"/>
        <v>2.5579199999999997E-5</v>
      </c>
      <c r="Z51" s="221"/>
      <c r="AA51" s="222">
        <f t="shared" si="15"/>
        <v>1.5347519999999999E-4</v>
      </c>
      <c r="AB51" s="243">
        <f t="shared" si="11"/>
        <v>1.5347519999999999E-4</v>
      </c>
      <c r="AC51" s="223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</row>
    <row r="52" spans="2:51" s="225" customFormat="1" ht="15" customHeight="1">
      <c r="B52" s="215">
        <v>9</v>
      </c>
      <c r="C52" s="216" t="s">
        <v>230</v>
      </c>
      <c r="D52" s="217"/>
      <c r="E52" s="218">
        <v>3.54</v>
      </c>
      <c r="F52" s="218"/>
      <c r="G52" s="218"/>
      <c r="H52" s="218">
        <v>3.54</v>
      </c>
      <c r="I52" s="218">
        <f>SUM(I53:I79)</f>
        <v>0</v>
      </c>
      <c r="J52" s="229"/>
      <c r="K52" s="242"/>
      <c r="L52" s="229">
        <f t="shared" si="10"/>
        <v>2.5842000000000001</v>
      </c>
      <c r="M52" s="242"/>
      <c r="N52" s="242"/>
      <c r="O52" s="242"/>
      <c r="P52" s="242"/>
      <c r="Q52" s="242"/>
      <c r="R52" s="242"/>
      <c r="S52" s="229"/>
      <c r="T52" s="242"/>
      <c r="U52" s="242"/>
      <c r="V52" s="241">
        <f t="shared" si="12"/>
        <v>0.73</v>
      </c>
      <c r="W52" s="220">
        <f t="shared" si="13"/>
        <v>1.8864660000000001E-3</v>
      </c>
      <c r="X52" s="221"/>
      <c r="Y52" s="221">
        <f t="shared" si="14"/>
        <v>3.7729320000000002E-4</v>
      </c>
      <c r="Z52" s="221"/>
      <c r="AA52" s="222">
        <f t="shared" si="15"/>
        <v>2.2637592000000002E-3</v>
      </c>
      <c r="AB52" s="243">
        <f t="shared" si="11"/>
        <v>2.2637592000000002E-3</v>
      </c>
      <c r="AC52" s="223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</row>
    <row r="53" spans="2:51" s="225" customFormat="1" ht="15" customHeight="1">
      <c r="B53" s="215">
        <v>10</v>
      </c>
      <c r="C53" s="216" t="s">
        <v>231</v>
      </c>
      <c r="D53" s="217"/>
      <c r="E53" s="218">
        <v>19.3</v>
      </c>
      <c r="F53" s="219"/>
      <c r="G53" s="219"/>
      <c r="H53" s="218">
        <v>19.3</v>
      </c>
      <c r="I53" s="219"/>
      <c r="J53" s="229"/>
      <c r="K53" s="229"/>
      <c r="L53" s="229">
        <f t="shared" si="10"/>
        <v>14.089</v>
      </c>
      <c r="M53" s="229"/>
      <c r="N53" s="229"/>
      <c r="O53" s="229"/>
      <c r="P53" s="229"/>
      <c r="Q53" s="229"/>
      <c r="R53" s="229"/>
      <c r="S53" s="229"/>
      <c r="T53" s="229"/>
      <c r="U53" s="229"/>
      <c r="V53" s="241">
        <f t="shared" si="12"/>
        <v>0.73</v>
      </c>
      <c r="W53" s="220">
        <f t="shared" si="13"/>
        <v>1.0284969999999999E-2</v>
      </c>
      <c r="X53" s="221"/>
      <c r="Y53" s="221">
        <f t="shared" si="14"/>
        <v>2.0569939999999999E-3</v>
      </c>
      <c r="Z53" s="221"/>
      <c r="AA53" s="222">
        <f t="shared" si="15"/>
        <v>1.2341963999999999E-2</v>
      </c>
      <c r="AB53" s="243">
        <f t="shared" si="11"/>
        <v>1.2341963999999999E-2</v>
      </c>
      <c r="AC53" s="223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</row>
    <row r="54" spans="2:51" s="225" customFormat="1" ht="15" customHeight="1">
      <c r="B54" s="215">
        <v>11</v>
      </c>
      <c r="C54" s="216" t="s">
        <v>232</v>
      </c>
      <c r="D54" s="217"/>
      <c r="E54" s="218">
        <v>5.27</v>
      </c>
      <c r="F54" s="219"/>
      <c r="G54" s="219"/>
      <c r="H54" s="218">
        <v>5.27</v>
      </c>
      <c r="I54" s="219"/>
      <c r="J54" s="229"/>
      <c r="K54" s="229"/>
      <c r="L54" s="229">
        <f t="shared" si="10"/>
        <v>3.8470999999999997</v>
      </c>
      <c r="M54" s="229"/>
      <c r="N54" s="229"/>
      <c r="O54" s="229"/>
      <c r="P54" s="229"/>
      <c r="Q54" s="229"/>
      <c r="R54" s="229"/>
      <c r="S54" s="229"/>
      <c r="T54" s="229"/>
      <c r="U54" s="229"/>
      <c r="V54" s="241">
        <f t="shared" si="12"/>
        <v>0.73</v>
      </c>
      <c r="W54" s="220">
        <f t="shared" si="13"/>
        <v>2.8083829999999998E-3</v>
      </c>
      <c r="X54" s="221"/>
      <c r="Y54" s="221">
        <f t="shared" si="14"/>
        <v>5.6167659999999998E-4</v>
      </c>
      <c r="Z54" s="221"/>
      <c r="AA54" s="222">
        <f t="shared" si="15"/>
        <v>3.3700595999999997E-3</v>
      </c>
      <c r="AB54" s="243">
        <f t="shared" si="11"/>
        <v>3.3700595999999997E-3</v>
      </c>
      <c r="AC54" s="223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</row>
    <row r="55" spans="2:51" s="225" customFormat="1" ht="15" customHeight="1">
      <c r="B55" s="215">
        <v>12</v>
      </c>
      <c r="C55" s="216" t="s">
        <v>233</v>
      </c>
      <c r="D55" s="217"/>
      <c r="E55" s="218">
        <v>4.82</v>
      </c>
      <c r="F55" s="219"/>
      <c r="G55" s="219"/>
      <c r="H55" s="218">
        <v>4.82</v>
      </c>
      <c r="I55" s="219"/>
      <c r="J55" s="229"/>
      <c r="K55" s="229"/>
      <c r="L55" s="229">
        <f t="shared" si="10"/>
        <v>3.5186000000000002</v>
      </c>
      <c r="M55" s="229"/>
      <c r="N55" s="229"/>
      <c r="O55" s="229"/>
      <c r="P55" s="229"/>
      <c r="Q55" s="229"/>
      <c r="R55" s="229"/>
      <c r="S55" s="229"/>
      <c r="T55" s="229"/>
      <c r="U55" s="229"/>
      <c r="V55" s="241">
        <f t="shared" si="12"/>
        <v>0.73</v>
      </c>
      <c r="W55" s="220">
        <f t="shared" si="13"/>
        <v>2.5685780000000002E-3</v>
      </c>
      <c r="X55" s="221"/>
      <c r="Y55" s="221">
        <f t="shared" si="14"/>
        <v>5.1371560000000008E-4</v>
      </c>
      <c r="Z55" s="221"/>
      <c r="AA55" s="222">
        <f t="shared" si="15"/>
        <v>3.0822936E-3</v>
      </c>
      <c r="AB55" s="243">
        <f t="shared" si="11"/>
        <v>3.0822936E-3</v>
      </c>
      <c r="AC55" s="223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</row>
    <row r="56" spans="2:51" s="225" customFormat="1" ht="15" customHeight="1">
      <c r="B56" s="215">
        <v>13</v>
      </c>
      <c r="C56" s="216" t="s">
        <v>234</v>
      </c>
      <c r="D56" s="217"/>
      <c r="E56" s="218">
        <v>6.51</v>
      </c>
      <c r="F56" s="219"/>
      <c r="G56" s="219"/>
      <c r="H56" s="218">
        <v>6.51</v>
      </c>
      <c r="I56" s="219"/>
      <c r="J56" s="229"/>
      <c r="K56" s="229"/>
      <c r="L56" s="229">
        <f t="shared" si="10"/>
        <v>4.7523</v>
      </c>
      <c r="M56" s="229"/>
      <c r="N56" s="229"/>
      <c r="O56" s="229"/>
      <c r="P56" s="229"/>
      <c r="Q56" s="229"/>
      <c r="R56" s="229"/>
      <c r="S56" s="229"/>
      <c r="T56" s="229"/>
      <c r="U56" s="229"/>
      <c r="V56" s="241">
        <f t="shared" si="12"/>
        <v>0.73</v>
      </c>
      <c r="W56" s="220">
        <f t="shared" si="13"/>
        <v>3.4691790000000002E-3</v>
      </c>
      <c r="X56" s="221"/>
      <c r="Y56" s="221">
        <f t="shared" si="14"/>
        <v>6.9383580000000012E-4</v>
      </c>
      <c r="Z56" s="221"/>
      <c r="AA56" s="222">
        <f t="shared" si="15"/>
        <v>4.1630147999999999E-3</v>
      </c>
      <c r="AB56" s="243">
        <f t="shared" si="11"/>
        <v>4.1630147999999999E-3</v>
      </c>
      <c r="AC56" s="223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4"/>
      <c r="AX56" s="224"/>
      <c r="AY56" s="224"/>
    </row>
    <row r="57" spans="2:51" s="225" customFormat="1" ht="15" customHeight="1">
      <c r="B57" s="215"/>
      <c r="C57" s="216"/>
      <c r="D57" s="217"/>
      <c r="E57" s="218"/>
      <c r="F57" s="219"/>
      <c r="G57" s="219"/>
      <c r="H57" s="218"/>
      <c r="I57" s="21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41"/>
      <c r="W57" s="220"/>
      <c r="X57" s="221"/>
      <c r="Y57" s="221"/>
      <c r="Z57" s="221"/>
      <c r="AA57" s="222"/>
      <c r="AB57" s="243"/>
      <c r="AC57" s="223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4"/>
      <c r="AX57" s="224"/>
      <c r="AY57" s="224"/>
    </row>
    <row r="58" spans="2:51" s="225" customFormat="1" ht="15" customHeight="1">
      <c r="B58" s="215" t="s">
        <v>235</v>
      </c>
      <c r="C58" s="216" t="s">
        <v>256</v>
      </c>
      <c r="D58" s="217"/>
      <c r="E58" s="218">
        <f>SUM(E59:E68)</f>
        <v>272.52</v>
      </c>
      <c r="F58" s="218">
        <f t="shared" ref="F58:U58" si="16">SUM(F59:F68)</f>
        <v>0</v>
      </c>
      <c r="G58" s="218">
        <f t="shared" si="16"/>
        <v>0</v>
      </c>
      <c r="H58" s="218">
        <f t="shared" si="16"/>
        <v>272.52</v>
      </c>
      <c r="I58" s="218">
        <f t="shared" si="16"/>
        <v>0</v>
      </c>
      <c r="J58" s="218">
        <f t="shared" si="16"/>
        <v>0</v>
      </c>
      <c r="K58" s="218">
        <f t="shared" si="16"/>
        <v>0</v>
      </c>
      <c r="L58" s="218">
        <f t="shared" si="16"/>
        <v>198.93959999999998</v>
      </c>
      <c r="M58" s="218">
        <f t="shared" si="16"/>
        <v>0</v>
      </c>
      <c r="N58" s="218">
        <f t="shared" si="16"/>
        <v>0</v>
      </c>
      <c r="O58" s="218">
        <f t="shared" si="16"/>
        <v>0</v>
      </c>
      <c r="P58" s="218">
        <f t="shared" si="16"/>
        <v>0</v>
      </c>
      <c r="Q58" s="218">
        <f t="shared" si="16"/>
        <v>0</v>
      </c>
      <c r="R58" s="218">
        <f t="shared" si="16"/>
        <v>0</v>
      </c>
      <c r="S58" s="218">
        <f t="shared" si="16"/>
        <v>0</v>
      </c>
      <c r="T58" s="218">
        <f t="shared" si="16"/>
        <v>0</v>
      </c>
      <c r="U58" s="218">
        <f t="shared" si="16"/>
        <v>0</v>
      </c>
      <c r="V58" s="218">
        <f t="shared" ref="V58:AB58" si="17">SUM(V59:V68)</f>
        <v>7.3000000000000007</v>
      </c>
      <c r="W58" s="218">
        <f t="shared" si="17"/>
        <v>0.14522590799999999</v>
      </c>
      <c r="X58" s="218">
        <f t="shared" si="17"/>
        <v>0</v>
      </c>
      <c r="Y58" s="218">
        <f t="shared" si="17"/>
        <v>2.9045181600000001E-2</v>
      </c>
      <c r="Z58" s="218">
        <f t="shared" si="17"/>
        <v>0</v>
      </c>
      <c r="AA58" s="218">
        <f t="shared" si="17"/>
        <v>0.17427108959999998</v>
      </c>
      <c r="AB58" s="218">
        <f t="shared" si="17"/>
        <v>0.17427108959999998</v>
      </c>
      <c r="AC58" s="223"/>
      <c r="AD58" s="224"/>
      <c r="AE58" s="224"/>
      <c r="AF58" s="224"/>
      <c r="AG58" s="224"/>
      <c r="AH58" s="224"/>
      <c r="AI58" s="224"/>
      <c r="AJ58" s="224"/>
      <c r="AK58" s="224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</row>
    <row r="59" spans="2:51" s="225" customFormat="1" ht="15" customHeight="1">
      <c r="B59" s="215">
        <v>1</v>
      </c>
      <c r="C59" s="216" t="s">
        <v>236</v>
      </c>
      <c r="D59" s="217"/>
      <c r="E59" s="218">
        <v>42.84</v>
      </c>
      <c r="F59" s="219"/>
      <c r="G59" s="219"/>
      <c r="H59" s="218">
        <v>42.84</v>
      </c>
      <c r="I59" s="219"/>
      <c r="J59" s="229"/>
      <c r="K59" s="229"/>
      <c r="L59" s="229">
        <f t="shared" ref="L59:L68" si="18">H59*$L$12</f>
        <v>31.273200000000003</v>
      </c>
      <c r="M59" s="229"/>
      <c r="N59" s="229"/>
      <c r="O59" s="229"/>
      <c r="P59" s="229"/>
      <c r="Q59" s="229"/>
      <c r="R59" s="229"/>
      <c r="S59" s="229"/>
      <c r="T59" s="229"/>
      <c r="U59" s="229"/>
      <c r="V59" s="241">
        <f t="shared" ref="V59:V68" si="19">SUM(J59:U59)/H59</f>
        <v>0.73</v>
      </c>
      <c r="W59" s="220">
        <f t="shared" ref="W59:W68" si="20">(V59*(SUM(J59:U59))/1000)</f>
        <v>2.2829436000000002E-2</v>
      </c>
      <c r="X59" s="221"/>
      <c r="Y59" s="221">
        <f t="shared" ref="Y59:Y68" si="21">W59*20%</f>
        <v>4.5658872000000003E-3</v>
      </c>
      <c r="Z59" s="221"/>
      <c r="AA59" s="222">
        <f t="shared" ref="AA59:AA68" si="22">W59+Y59-Z59</f>
        <v>2.7395323200000002E-2</v>
      </c>
      <c r="AB59" s="243">
        <f t="shared" ref="AB59:AB68" si="23">AA59*$AB$82</f>
        <v>2.7395323200000002E-2</v>
      </c>
      <c r="AC59" s="223"/>
      <c r="AD59" s="224"/>
      <c r="AE59" s="224"/>
      <c r="AF59" s="224"/>
      <c r="AG59" s="224"/>
      <c r="AH59" s="224"/>
      <c r="AI59" s="224"/>
      <c r="AJ59" s="224"/>
      <c r="AK59" s="224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4"/>
      <c r="AX59" s="224"/>
      <c r="AY59" s="224"/>
    </row>
    <row r="60" spans="2:51" s="225" customFormat="1" ht="15" customHeight="1">
      <c r="B60" s="215">
        <v>2</v>
      </c>
      <c r="C60" s="216" t="s">
        <v>237</v>
      </c>
      <c r="D60" s="217"/>
      <c r="E60" s="218">
        <v>12.22</v>
      </c>
      <c r="F60" s="219"/>
      <c r="G60" s="219"/>
      <c r="H60" s="218">
        <v>12.22</v>
      </c>
      <c r="I60" s="219"/>
      <c r="J60" s="229"/>
      <c r="K60" s="229"/>
      <c r="L60" s="229">
        <f t="shared" si="18"/>
        <v>8.9206000000000003</v>
      </c>
      <c r="M60" s="229"/>
      <c r="N60" s="229"/>
      <c r="O60" s="229"/>
      <c r="P60" s="229"/>
      <c r="Q60" s="229"/>
      <c r="R60" s="229"/>
      <c r="S60" s="229"/>
      <c r="T60" s="229"/>
      <c r="U60" s="229"/>
      <c r="V60" s="241">
        <f t="shared" si="19"/>
        <v>0.73</v>
      </c>
      <c r="W60" s="220">
        <f t="shared" si="20"/>
        <v>6.5120380000000004E-3</v>
      </c>
      <c r="X60" s="221"/>
      <c r="Y60" s="221">
        <f t="shared" si="21"/>
        <v>1.3024076000000002E-3</v>
      </c>
      <c r="Z60" s="221"/>
      <c r="AA60" s="222">
        <f t="shared" si="22"/>
        <v>7.8144456000000008E-3</v>
      </c>
      <c r="AB60" s="243">
        <f t="shared" si="23"/>
        <v>7.8144456000000008E-3</v>
      </c>
      <c r="AC60" s="223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</row>
    <row r="61" spans="2:51" s="225" customFormat="1" ht="15" customHeight="1">
      <c r="B61" s="215">
        <v>3</v>
      </c>
      <c r="C61" s="216" t="s">
        <v>238</v>
      </c>
      <c r="D61" s="217"/>
      <c r="E61" s="218">
        <v>41.49</v>
      </c>
      <c r="F61" s="219"/>
      <c r="G61" s="219"/>
      <c r="H61" s="218">
        <v>41.49</v>
      </c>
      <c r="I61" s="219"/>
      <c r="J61" s="229"/>
      <c r="K61" s="229"/>
      <c r="L61" s="229">
        <f t="shared" si="18"/>
        <v>30.287700000000001</v>
      </c>
      <c r="M61" s="229"/>
      <c r="N61" s="229"/>
      <c r="O61" s="229"/>
      <c r="P61" s="229"/>
      <c r="Q61" s="229"/>
      <c r="R61" s="229"/>
      <c r="S61" s="229"/>
      <c r="T61" s="229"/>
      <c r="U61" s="229"/>
      <c r="V61" s="241">
        <f t="shared" si="19"/>
        <v>0.73</v>
      </c>
      <c r="W61" s="220">
        <f t="shared" si="20"/>
        <v>2.2110021000000001E-2</v>
      </c>
      <c r="X61" s="221"/>
      <c r="Y61" s="221">
        <f t="shared" si="21"/>
        <v>4.4220042000000003E-3</v>
      </c>
      <c r="Z61" s="221"/>
      <c r="AA61" s="222">
        <f t="shared" si="22"/>
        <v>2.65320252E-2</v>
      </c>
      <c r="AB61" s="243">
        <f t="shared" si="23"/>
        <v>2.65320252E-2</v>
      </c>
      <c r="AC61" s="223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</row>
    <row r="62" spans="2:51" s="225" customFormat="1" ht="15" customHeight="1">
      <c r="B62" s="215">
        <v>4</v>
      </c>
      <c r="C62" s="216" t="s">
        <v>239</v>
      </c>
      <c r="D62" s="217"/>
      <c r="E62" s="218">
        <v>3.06</v>
      </c>
      <c r="F62" s="219"/>
      <c r="G62" s="219"/>
      <c r="H62" s="218">
        <v>3.06</v>
      </c>
      <c r="I62" s="219"/>
      <c r="J62" s="229"/>
      <c r="K62" s="229"/>
      <c r="L62" s="229">
        <f t="shared" si="18"/>
        <v>2.2338</v>
      </c>
      <c r="M62" s="229"/>
      <c r="N62" s="229"/>
      <c r="O62" s="229"/>
      <c r="P62" s="229"/>
      <c r="Q62" s="229"/>
      <c r="R62" s="229"/>
      <c r="S62" s="229"/>
      <c r="T62" s="229"/>
      <c r="U62" s="229"/>
      <c r="V62" s="241">
        <f t="shared" si="19"/>
        <v>0.73</v>
      </c>
      <c r="W62" s="220">
        <f t="shared" si="20"/>
        <v>1.6306739999999999E-3</v>
      </c>
      <c r="X62" s="221"/>
      <c r="Y62" s="221">
        <f t="shared" si="21"/>
        <v>3.2613480000000001E-4</v>
      </c>
      <c r="Z62" s="221"/>
      <c r="AA62" s="222">
        <f t="shared" si="22"/>
        <v>1.9568087999999998E-3</v>
      </c>
      <c r="AB62" s="243">
        <f t="shared" si="23"/>
        <v>1.9568087999999998E-3</v>
      </c>
      <c r="AC62" s="223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</row>
    <row r="63" spans="2:51" s="225" customFormat="1" ht="15" customHeight="1">
      <c r="B63" s="215">
        <v>5</v>
      </c>
      <c r="C63" s="216" t="s">
        <v>240</v>
      </c>
      <c r="D63" s="217"/>
      <c r="E63" s="218">
        <v>9</v>
      </c>
      <c r="F63" s="219"/>
      <c r="G63" s="219"/>
      <c r="H63" s="218">
        <v>9</v>
      </c>
      <c r="I63" s="219"/>
      <c r="J63" s="229"/>
      <c r="K63" s="229"/>
      <c r="L63" s="229">
        <f t="shared" si="18"/>
        <v>6.57</v>
      </c>
      <c r="M63" s="229"/>
      <c r="N63" s="229"/>
      <c r="O63" s="229"/>
      <c r="P63" s="229"/>
      <c r="Q63" s="229"/>
      <c r="R63" s="229"/>
      <c r="S63" s="229"/>
      <c r="T63" s="229"/>
      <c r="U63" s="229"/>
      <c r="V63" s="241">
        <f t="shared" si="19"/>
        <v>0.73</v>
      </c>
      <c r="W63" s="220">
        <f t="shared" si="20"/>
        <v>4.7961000000000002E-3</v>
      </c>
      <c r="X63" s="221"/>
      <c r="Y63" s="221">
        <f t="shared" si="21"/>
        <v>9.592200000000001E-4</v>
      </c>
      <c r="Z63" s="221"/>
      <c r="AA63" s="222">
        <f t="shared" si="22"/>
        <v>5.7553200000000004E-3</v>
      </c>
      <c r="AB63" s="243">
        <f t="shared" si="23"/>
        <v>5.7553200000000004E-3</v>
      </c>
      <c r="AC63" s="223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</row>
    <row r="64" spans="2:51" s="225" customFormat="1" ht="15" customHeight="1">
      <c r="B64" s="215">
        <v>6</v>
      </c>
      <c r="C64" s="216" t="s">
        <v>241</v>
      </c>
      <c r="D64" s="217"/>
      <c r="E64" s="218">
        <v>10.45</v>
      </c>
      <c r="F64" s="219"/>
      <c r="G64" s="219"/>
      <c r="H64" s="218">
        <v>10.45</v>
      </c>
      <c r="I64" s="219"/>
      <c r="J64" s="229"/>
      <c r="K64" s="229"/>
      <c r="L64" s="229">
        <f t="shared" si="18"/>
        <v>7.6284999999999989</v>
      </c>
      <c r="M64" s="229"/>
      <c r="N64" s="229"/>
      <c r="O64" s="229"/>
      <c r="P64" s="229"/>
      <c r="Q64" s="229"/>
      <c r="R64" s="229"/>
      <c r="S64" s="229"/>
      <c r="T64" s="229"/>
      <c r="U64" s="229"/>
      <c r="V64" s="241">
        <f t="shared" si="19"/>
        <v>0.73</v>
      </c>
      <c r="W64" s="220">
        <f t="shared" si="20"/>
        <v>5.5688049999999996E-3</v>
      </c>
      <c r="X64" s="221"/>
      <c r="Y64" s="221">
        <f t="shared" si="21"/>
        <v>1.113761E-3</v>
      </c>
      <c r="Z64" s="221"/>
      <c r="AA64" s="222">
        <f t="shared" si="22"/>
        <v>6.6825659999999992E-3</v>
      </c>
      <c r="AB64" s="243">
        <f t="shared" si="23"/>
        <v>6.6825659999999992E-3</v>
      </c>
      <c r="AC64" s="223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</row>
    <row r="65" spans="2:51" s="225" customFormat="1" ht="15" customHeight="1">
      <c r="B65" s="215">
        <v>7</v>
      </c>
      <c r="C65" s="216" t="s">
        <v>242</v>
      </c>
      <c r="D65" s="217"/>
      <c r="E65" s="218">
        <v>24.84</v>
      </c>
      <c r="F65" s="219"/>
      <c r="G65" s="219"/>
      <c r="H65" s="218">
        <v>24.84</v>
      </c>
      <c r="I65" s="219"/>
      <c r="J65" s="229"/>
      <c r="K65" s="229"/>
      <c r="L65" s="229">
        <f t="shared" si="18"/>
        <v>18.133199999999999</v>
      </c>
      <c r="M65" s="229"/>
      <c r="N65" s="229"/>
      <c r="O65" s="229"/>
      <c r="P65" s="229"/>
      <c r="Q65" s="229"/>
      <c r="R65" s="229"/>
      <c r="S65" s="229"/>
      <c r="T65" s="229"/>
      <c r="U65" s="229"/>
      <c r="V65" s="241">
        <f t="shared" si="19"/>
        <v>0.73</v>
      </c>
      <c r="W65" s="220">
        <f t="shared" si="20"/>
        <v>1.3237235999999999E-2</v>
      </c>
      <c r="X65" s="221"/>
      <c r="Y65" s="221">
        <f t="shared" si="21"/>
        <v>2.6474471999999999E-3</v>
      </c>
      <c r="Z65" s="221"/>
      <c r="AA65" s="222">
        <f t="shared" si="22"/>
        <v>1.5884683199999999E-2</v>
      </c>
      <c r="AB65" s="243">
        <f t="shared" si="23"/>
        <v>1.5884683199999999E-2</v>
      </c>
      <c r="AC65" s="223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</row>
    <row r="66" spans="2:51" s="225" customFormat="1" ht="15" customHeight="1">
      <c r="B66" s="215">
        <v>8</v>
      </c>
      <c r="C66" s="216" t="s">
        <v>243</v>
      </c>
      <c r="D66" s="217"/>
      <c r="E66" s="218">
        <v>35</v>
      </c>
      <c r="F66" s="219"/>
      <c r="G66" s="219"/>
      <c r="H66" s="218">
        <v>35</v>
      </c>
      <c r="I66" s="219"/>
      <c r="J66" s="229"/>
      <c r="K66" s="229"/>
      <c r="L66" s="229">
        <f t="shared" si="18"/>
        <v>25.55</v>
      </c>
      <c r="M66" s="229"/>
      <c r="N66" s="229"/>
      <c r="O66" s="229"/>
      <c r="P66" s="229"/>
      <c r="Q66" s="229"/>
      <c r="R66" s="229"/>
      <c r="S66" s="229"/>
      <c r="T66" s="229"/>
      <c r="U66" s="229"/>
      <c r="V66" s="241">
        <f t="shared" si="19"/>
        <v>0.73</v>
      </c>
      <c r="W66" s="220">
        <f t="shared" si="20"/>
        <v>1.8651499999999998E-2</v>
      </c>
      <c r="X66" s="221"/>
      <c r="Y66" s="221">
        <f t="shared" si="21"/>
        <v>3.7302999999999998E-3</v>
      </c>
      <c r="Z66" s="221"/>
      <c r="AA66" s="222">
        <f t="shared" si="22"/>
        <v>2.2381799999999997E-2</v>
      </c>
      <c r="AB66" s="243">
        <f t="shared" si="23"/>
        <v>2.2381799999999997E-2</v>
      </c>
      <c r="AC66" s="223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</row>
    <row r="67" spans="2:51" s="225" customFormat="1" ht="15" customHeight="1">
      <c r="B67" s="215">
        <v>9</v>
      </c>
      <c r="C67" s="216" t="s">
        <v>244</v>
      </c>
      <c r="D67" s="217"/>
      <c r="E67" s="218">
        <v>30.07</v>
      </c>
      <c r="F67" s="219"/>
      <c r="G67" s="219"/>
      <c r="H67" s="218">
        <v>30.07</v>
      </c>
      <c r="I67" s="219"/>
      <c r="J67" s="229"/>
      <c r="K67" s="229"/>
      <c r="L67" s="229">
        <f t="shared" si="18"/>
        <v>21.9511</v>
      </c>
      <c r="M67" s="229"/>
      <c r="N67" s="229"/>
      <c r="O67" s="229"/>
      <c r="P67" s="229"/>
      <c r="Q67" s="229"/>
      <c r="R67" s="229"/>
      <c r="S67" s="229"/>
      <c r="T67" s="229"/>
      <c r="U67" s="229"/>
      <c r="V67" s="241">
        <f t="shared" si="19"/>
        <v>0.73</v>
      </c>
      <c r="W67" s="220">
        <f t="shared" si="20"/>
        <v>1.6024303E-2</v>
      </c>
      <c r="X67" s="221"/>
      <c r="Y67" s="221">
        <f t="shared" si="21"/>
        <v>3.2048606000000001E-3</v>
      </c>
      <c r="Z67" s="221"/>
      <c r="AA67" s="222">
        <f t="shared" si="22"/>
        <v>1.9229163600000002E-2</v>
      </c>
      <c r="AB67" s="243">
        <f t="shared" si="23"/>
        <v>1.9229163600000002E-2</v>
      </c>
      <c r="AC67" s="223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</row>
    <row r="68" spans="2:51" s="225" customFormat="1" ht="15" customHeight="1">
      <c r="B68" s="215">
        <v>10</v>
      </c>
      <c r="C68" s="216" t="s">
        <v>245</v>
      </c>
      <c r="D68" s="217"/>
      <c r="E68" s="218">
        <v>63.55</v>
      </c>
      <c r="F68" s="219"/>
      <c r="G68" s="219"/>
      <c r="H68" s="218">
        <v>63.55</v>
      </c>
      <c r="I68" s="219"/>
      <c r="J68" s="229"/>
      <c r="K68" s="229"/>
      <c r="L68" s="229">
        <f t="shared" si="18"/>
        <v>46.391499999999994</v>
      </c>
      <c r="M68" s="229"/>
      <c r="N68" s="229"/>
      <c r="O68" s="229"/>
      <c r="P68" s="229"/>
      <c r="Q68" s="229"/>
      <c r="R68" s="229"/>
      <c r="S68" s="229"/>
      <c r="T68" s="229"/>
      <c r="U68" s="229"/>
      <c r="V68" s="241">
        <f t="shared" si="19"/>
        <v>0.73</v>
      </c>
      <c r="W68" s="220">
        <f t="shared" si="20"/>
        <v>3.386579499999999E-2</v>
      </c>
      <c r="X68" s="221"/>
      <c r="Y68" s="221">
        <f t="shared" si="21"/>
        <v>6.7731589999999982E-3</v>
      </c>
      <c r="Z68" s="221"/>
      <c r="AA68" s="222">
        <f t="shared" si="22"/>
        <v>4.0638953999999991E-2</v>
      </c>
      <c r="AB68" s="243">
        <f t="shared" si="23"/>
        <v>4.0638953999999991E-2</v>
      </c>
      <c r="AC68" s="223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</row>
    <row r="69" spans="2:51" s="225" customFormat="1" ht="15" customHeight="1">
      <c r="B69" s="215"/>
      <c r="C69" s="216"/>
      <c r="D69" s="217"/>
      <c r="E69" s="218"/>
      <c r="F69" s="219"/>
      <c r="G69" s="219"/>
      <c r="H69" s="218"/>
      <c r="I69" s="21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41"/>
      <c r="W69" s="220"/>
      <c r="X69" s="221"/>
      <c r="Y69" s="221"/>
      <c r="Z69" s="221"/>
      <c r="AA69" s="222"/>
      <c r="AB69" s="243"/>
      <c r="AC69" s="223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</row>
    <row r="70" spans="2:51" s="225" customFormat="1" ht="15" customHeight="1">
      <c r="B70" s="215" t="s">
        <v>246</v>
      </c>
      <c r="C70" s="216" t="s">
        <v>257</v>
      </c>
      <c r="D70" s="217"/>
      <c r="E70" s="218">
        <f>SUM(E71:E79)</f>
        <v>78.150000000000006</v>
      </c>
      <c r="F70" s="218">
        <f t="shared" ref="F70:AB70" si="24">SUM(F71:F79)</f>
        <v>0</v>
      </c>
      <c r="G70" s="218">
        <f t="shared" si="24"/>
        <v>0</v>
      </c>
      <c r="H70" s="218">
        <f t="shared" si="24"/>
        <v>78.150000000000006</v>
      </c>
      <c r="I70" s="218">
        <f t="shared" si="24"/>
        <v>0</v>
      </c>
      <c r="J70" s="218">
        <f t="shared" si="24"/>
        <v>0</v>
      </c>
      <c r="K70" s="218">
        <f t="shared" si="24"/>
        <v>0</v>
      </c>
      <c r="L70" s="218">
        <f t="shared" si="24"/>
        <v>57.049499999999995</v>
      </c>
      <c r="M70" s="218">
        <f t="shared" si="24"/>
        <v>0</v>
      </c>
      <c r="N70" s="218">
        <f t="shared" si="24"/>
        <v>0</v>
      </c>
      <c r="O70" s="218">
        <f t="shared" si="24"/>
        <v>0</v>
      </c>
      <c r="P70" s="218">
        <f t="shared" si="24"/>
        <v>0</v>
      </c>
      <c r="Q70" s="218">
        <f t="shared" si="24"/>
        <v>0</v>
      </c>
      <c r="R70" s="218">
        <f t="shared" si="24"/>
        <v>0</v>
      </c>
      <c r="S70" s="218">
        <f t="shared" si="24"/>
        <v>0</v>
      </c>
      <c r="T70" s="218">
        <f t="shared" si="24"/>
        <v>0</v>
      </c>
      <c r="U70" s="218">
        <f t="shared" si="24"/>
        <v>0</v>
      </c>
      <c r="V70" s="218">
        <f t="shared" si="24"/>
        <v>6.57</v>
      </c>
      <c r="W70" s="218">
        <f t="shared" si="24"/>
        <v>4.1646135000000001E-2</v>
      </c>
      <c r="X70" s="218">
        <f t="shared" si="24"/>
        <v>0</v>
      </c>
      <c r="Y70" s="218">
        <f t="shared" si="24"/>
        <v>8.3292270000000015E-3</v>
      </c>
      <c r="Z70" s="218">
        <f t="shared" si="24"/>
        <v>0</v>
      </c>
      <c r="AA70" s="218">
        <f t="shared" si="24"/>
        <v>4.9975361999999995E-2</v>
      </c>
      <c r="AB70" s="273">
        <f t="shared" si="24"/>
        <v>4.9975361999999995E-2</v>
      </c>
      <c r="AC70" s="223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4"/>
      <c r="AX70" s="224"/>
      <c r="AY70" s="224"/>
    </row>
    <row r="71" spans="2:51" s="225" customFormat="1" ht="15" customHeight="1">
      <c r="B71" s="215">
        <v>1</v>
      </c>
      <c r="C71" s="216" t="s">
        <v>247</v>
      </c>
      <c r="D71" s="217"/>
      <c r="E71" s="218">
        <v>0.64</v>
      </c>
      <c r="F71" s="219"/>
      <c r="G71" s="219"/>
      <c r="H71" s="218">
        <v>0.64</v>
      </c>
      <c r="I71" s="219"/>
      <c r="J71" s="229"/>
      <c r="K71" s="229"/>
      <c r="L71" s="229">
        <f t="shared" ref="L71:L79" si="25">H71*$L$12</f>
        <v>0.4672</v>
      </c>
      <c r="M71" s="229"/>
      <c r="N71" s="229"/>
      <c r="O71" s="229"/>
      <c r="P71" s="229"/>
      <c r="Q71" s="229"/>
      <c r="R71" s="229"/>
      <c r="S71" s="229"/>
      <c r="T71" s="229"/>
      <c r="U71" s="229"/>
      <c r="V71" s="241">
        <f t="shared" ref="V71:V79" si="26">SUM(J71:U71)/H71</f>
        <v>0.73</v>
      </c>
      <c r="W71" s="220">
        <f t="shared" ref="W71:W79" si="27">(V71*(SUM(J71:U71))/1000)</f>
        <v>3.4105599999999995E-4</v>
      </c>
      <c r="X71" s="221"/>
      <c r="Y71" s="221">
        <f t="shared" ref="Y71:Y79" si="28">W71*20%</f>
        <v>6.8211199999999988E-5</v>
      </c>
      <c r="Z71" s="221"/>
      <c r="AA71" s="222">
        <f t="shared" ref="AA71:AA79" si="29">W71+Y71-Z71</f>
        <v>4.0926719999999996E-4</v>
      </c>
      <c r="AB71" s="243">
        <f t="shared" ref="AB71:AB79" si="30">AA71*$AB$82</f>
        <v>4.0926719999999996E-4</v>
      </c>
      <c r="AC71" s="223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4"/>
      <c r="AX71" s="224"/>
      <c r="AY71" s="224"/>
    </row>
    <row r="72" spans="2:51" s="225" customFormat="1" ht="15" customHeight="1">
      <c r="B72" s="215">
        <v>2</v>
      </c>
      <c r="C72" s="216" t="s">
        <v>248</v>
      </c>
      <c r="D72" s="217"/>
      <c r="E72" s="218">
        <v>6.11</v>
      </c>
      <c r="F72" s="219"/>
      <c r="G72" s="219"/>
      <c r="H72" s="218">
        <v>6.11</v>
      </c>
      <c r="I72" s="219"/>
      <c r="J72" s="229"/>
      <c r="K72" s="229"/>
      <c r="L72" s="229">
        <f t="shared" si="25"/>
        <v>4.4603000000000002</v>
      </c>
      <c r="M72" s="229"/>
      <c r="N72" s="229"/>
      <c r="O72" s="229"/>
      <c r="P72" s="229"/>
      <c r="Q72" s="229"/>
      <c r="R72" s="229"/>
      <c r="S72" s="229"/>
      <c r="T72" s="229"/>
      <c r="U72" s="229"/>
      <c r="V72" s="241">
        <f t="shared" si="26"/>
        <v>0.73</v>
      </c>
      <c r="W72" s="220">
        <f t="shared" si="27"/>
        <v>3.2560190000000002E-3</v>
      </c>
      <c r="X72" s="221"/>
      <c r="Y72" s="221">
        <f t="shared" si="28"/>
        <v>6.512038000000001E-4</v>
      </c>
      <c r="Z72" s="221"/>
      <c r="AA72" s="222">
        <f t="shared" si="29"/>
        <v>3.9072228000000004E-3</v>
      </c>
      <c r="AB72" s="243">
        <f t="shared" si="30"/>
        <v>3.9072228000000004E-3</v>
      </c>
      <c r="AC72" s="223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4"/>
      <c r="AX72" s="224"/>
      <c r="AY72" s="224"/>
    </row>
    <row r="73" spans="2:51" s="225" customFormat="1" ht="15" customHeight="1">
      <c r="B73" s="215">
        <v>3</v>
      </c>
      <c r="C73" s="216" t="s">
        <v>249</v>
      </c>
      <c r="D73" s="217"/>
      <c r="E73" s="218">
        <v>3.05</v>
      </c>
      <c r="F73" s="219"/>
      <c r="G73" s="219"/>
      <c r="H73" s="218">
        <v>3.05</v>
      </c>
      <c r="I73" s="219"/>
      <c r="J73" s="229"/>
      <c r="K73" s="229"/>
      <c r="L73" s="229">
        <f t="shared" si="25"/>
        <v>2.2264999999999997</v>
      </c>
      <c r="M73" s="229"/>
      <c r="N73" s="229"/>
      <c r="O73" s="229"/>
      <c r="P73" s="229"/>
      <c r="Q73" s="229"/>
      <c r="R73" s="229"/>
      <c r="S73" s="229"/>
      <c r="T73" s="229"/>
      <c r="U73" s="229"/>
      <c r="V73" s="241">
        <f t="shared" si="26"/>
        <v>0.73</v>
      </c>
      <c r="W73" s="220">
        <f t="shared" si="27"/>
        <v>1.6253449999999998E-3</v>
      </c>
      <c r="X73" s="221"/>
      <c r="Y73" s="221">
        <f t="shared" si="28"/>
        <v>3.2506899999999999E-4</v>
      </c>
      <c r="Z73" s="221"/>
      <c r="AA73" s="222">
        <f t="shared" si="29"/>
        <v>1.9504139999999997E-3</v>
      </c>
      <c r="AB73" s="243">
        <f t="shared" si="30"/>
        <v>1.9504139999999997E-3</v>
      </c>
      <c r="AC73" s="223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4"/>
      <c r="AX73" s="224"/>
      <c r="AY73" s="224"/>
    </row>
    <row r="74" spans="2:51" s="225" customFormat="1" ht="15" customHeight="1">
      <c r="B74" s="215">
        <v>4</v>
      </c>
      <c r="C74" s="216" t="s">
        <v>250</v>
      </c>
      <c r="D74" s="217"/>
      <c r="E74" s="218">
        <v>16.86</v>
      </c>
      <c r="F74" s="219"/>
      <c r="G74" s="219"/>
      <c r="H74" s="218">
        <v>16.86</v>
      </c>
      <c r="I74" s="219"/>
      <c r="J74" s="229"/>
      <c r="K74" s="229"/>
      <c r="L74" s="229">
        <f t="shared" si="25"/>
        <v>12.307799999999999</v>
      </c>
      <c r="M74" s="229"/>
      <c r="N74" s="229"/>
      <c r="O74" s="229"/>
      <c r="P74" s="229"/>
      <c r="Q74" s="229"/>
      <c r="R74" s="229"/>
      <c r="S74" s="229"/>
      <c r="T74" s="229"/>
      <c r="U74" s="229"/>
      <c r="V74" s="241">
        <f t="shared" si="26"/>
        <v>0.73</v>
      </c>
      <c r="W74" s="220">
        <f t="shared" si="27"/>
        <v>8.9846939999999997E-3</v>
      </c>
      <c r="X74" s="221"/>
      <c r="Y74" s="221">
        <f t="shared" si="28"/>
        <v>1.7969387999999999E-3</v>
      </c>
      <c r="Z74" s="221"/>
      <c r="AA74" s="222">
        <f t="shared" si="29"/>
        <v>1.07816328E-2</v>
      </c>
      <c r="AB74" s="243">
        <f t="shared" si="30"/>
        <v>1.07816328E-2</v>
      </c>
      <c r="AC74" s="223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</row>
    <row r="75" spans="2:51" s="225" customFormat="1" ht="15" customHeight="1">
      <c r="B75" s="215">
        <v>5</v>
      </c>
      <c r="C75" s="216" t="s">
        <v>251</v>
      </c>
      <c r="D75" s="217"/>
      <c r="E75" s="218">
        <v>0.48</v>
      </c>
      <c r="F75" s="219"/>
      <c r="G75" s="219"/>
      <c r="H75" s="218">
        <v>0.48</v>
      </c>
      <c r="I75" s="219"/>
      <c r="J75" s="229"/>
      <c r="K75" s="229"/>
      <c r="L75" s="229">
        <f t="shared" si="25"/>
        <v>0.35039999999999999</v>
      </c>
      <c r="M75" s="229"/>
      <c r="N75" s="229"/>
      <c r="O75" s="229"/>
      <c r="P75" s="229"/>
      <c r="Q75" s="229"/>
      <c r="R75" s="229"/>
      <c r="S75" s="229"/>
      <c r="T75" s="229"/>
      <c r="U75" s="229"/>
      <c r="V75" s="241">
        <f t="shared" si="26"/>
        <v>0.73</v>
      </c>
      <c r="W75" s="220">
        <f t="shared" si="27"/>
        <v>2.5579199999999997E-4</v>
      </c>
      <c r="X75" s="221"/>
      <c r="Y75" s="221">
        <f t="shared" si="28"/>
        <v>5.1158399999999995E-5</v>
      </c>
      <c r="Z75" s="221"/>
      <c r="AA75" s="222">
        <f t="shared" si="29"/>
        <v>3.0695039999999998E-4</v>
      </c>
      <c r="AB75" s="243">
        <f t="shared" si="30"/>
        <v>3.0695039999999998E-4</v>
      </c>
      <c r="AC75" s="223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4"/>
      <c r="AX75" s="224"/>
      <c r="AY75" s="224"/>
    </row>
    <row r="76" spans="2:51" s="225" customFormat="1" ht="15" customHeight="1">
      <c r="B76" s="215">
        <v>6</v>
      </c>
      <c r="C76" s="216" t="s">
        <v>252</v>
      </c>
      <c r="D76" s="217"/>
      <c r="E76" s="218">
        <v>0.48</v>
      </c>
      <c r="F76" s="219"/>
      <c r="G76" s="219"/>
      <c r="H76" s="218">
        <v>0.48</v>
      </c>
      <c r="I76" s="219"/>
      <c r="J76" s="229"/>
      <c r="K76" s="229"/>
      <c r="L76" s="229">
        <f t="shared" si="25"/>
        <v>0.35039999999999999</v>
      </c>
      <c r="M76" s="229"/>
      <c r="N76" s="229"/>
      <c r="O76" s="229"/>
      <c r="P76" s="229"/>
      <c r="Q76" s="229"/>
      <c r="R76" s="229"/>
      <c r="S76" s="229"/>
      <c r="T76" s="229"/>
      <c r="U76" s="229"/>
      <c r="V76" s="241">
        <f t="shared" si="26"/>
        <v>0.73</v>
      </c>
      <c r="W76" s="220">
        <f t="shared" si="27"/>
        <v>2.5579199999999997E-4</v>
      </c>
      <c r="X76" s="221"/>
      <c r="Y76" s="221">
        <f t="shared" si="28"/>
        <v>5.1158399999999995E-5</v>
      </c>
      <c r="Z76" s="221"/>
      <c r="AA76" s="222">
        <f t="shared" si="29"/>
        <v>3.0695039999999998E-4</v>
      </c>
      <c r="AB76" s="243">
        <f t="shared" si="30"/>
        <v>3.0695039999999998E-4</v>
      </c>
      <c r="AC76" s="223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  <c r="AQ76" s="224"/>
      <c r="AR76" s="224"/>
      <c r="AS76" s="224"/>
      <c r="AT76" s="224"/>
      <c r="AU76" s="224"/>
      <c r="AV76" s="224"/>
      <c r="AW76" s="224"/>
      <c r="AX76" s="224"/>
      <c r="AY76" s="224"/>
    </row>
    <row r="77" spans="2:51" s="225" customFormat="1" ht="15" customHeight="1">
      <c r="B77" s="215">
        <v>7</v>
      </c>
      <c r="C77" s="216" t="s">
        <v>253</v>
      </c>
      <c r="D77" s="217"/>
      <c r="E77" s="218">
        <v>6.67</v>
      </c>
      <c r="F77" s="219"/>
      <c r="G77" s="219"/>
      <c r="H77" s="218">
        <v>6.67</v>
      </c>
      <c r="I77" s="219"/>
      <c r="J77" s="229"/>
      <c r="K77" s="229"/>
      <c r="L77" s="229">
        <f t="shared" si="25"/>
        <v>4.8690999999999995</v>
      </c>
      <c r="M77" s="229"/>
      <c r="N77" s="229"/>
      <c r="O77" s="229"/>
      <c r="P77" s="229"/>
      <c r="Q77" s="229"/>
      <c r="R77" s="229"/>
      <c r="S77" s="229"/>
      <c r="T77" s="229"/>
      <c r="U77" s="229"/>
      <c r="V77" s="241">
        <f t="shared" si="26"/>
        <v>0.73</v>
      </c>
      <c r="W77" s="220">
        <f t="shared" si="27"/>
        <v>3.5544429999999996E-3</v>
      </c>
      <c r="X77" s="221"/>
      <c r="Y77" s="221">
        <f t="shared" si="28"/>
        <v>7.108886E-4</v>
      </c>
      <c r="Z77" s="221"/>
      <c r="AA77" s="222">
        <f t="shared" si="29"/>
        <v>4.2653316E-3</v>
      </c>
      <c r="AB77" s="243">
        <f t="shared" si="30"/>
        <v>4.2653316E-3</v>
      </c>
      <c r="AC77" s="223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4"/>
      <c r="AX77" s="224"/>
      <c r="AY77" s="224"/>
    </row>
    <row r="78" spans="2:51" s="225" customFormat="1" ht="15" customHeight="1">
      <c r="B78" s="215">
        <v>8</v>
      </c>
      <c r="C78" s="216" t="s">
        <v>254</v>
      </c>
      <c r="D78" s="217"/>
      <c r="E78" s="218">
        <v>6.67</v>
      </c>
      <c r="F78" s="219"/>
      <c r="G78" s="219"/>
      <c r="H78" s="218">
        <v>6.67</v>
      </c>
      <c r="I78" s="219"/>
      <c r="J78" s="229"/>
      <c r="K78" s="229"/>
      <c r="L78" s="229">
        <f t="shared" si="25"/>
        <v>4.8690999999999995</v>
      </c>
      <c r="M78" s="229"/>
      <c r="N78" s="229"/>
      <c r="O78" s="229"/>
      <c r="P78" s="229"/>
      <c r="Q78" s="229"/>
      <c r="R78" s="229"/>
      <c r="S78" s="229"/>
      <c r="T78" s="229"/>
      <c r="U78" s="229"/>
      <c r="V78" s="241">
        <f t="shared" si="26"/>
        <v>0.73</v>
      </c>
      <c r="W78" s="220">
        <f t="shared" si="27"/>
        <v>3.5544429999999996E-3</v>
      </c>
      <c r="X78" s="221"/>
      <c r="Y78" s="221">
        <f t="shared" si="28"/>
        <v>7.108886E-4</v>
      </c>
      <c r="Z78" s="221"/>
      <c r="AA78" s="222">
        <f t="shared" si="29"/>
        <v>4.2653316E-3</v>
      </c>
      <c r="AB78" s="243">
        <f t="shared" si="30"/>
        <v>4.2653316E-3</v>
      </c>
      <c r="AC78" s="223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</row>
    <row r="79" spans="2:51" s="225" customFormat="1" ht="15" customHeight="1">
      <c r="B79" s="215">
        <v>9</v>
      </c>
      <c r="C79" s="216" t="s">
        <v>255</v>
      </c>
      <c r="D79" s="217"/>
      <c r="E79" s="218">
        <v>37.19</v>
      </c>
      <c r="F79" s="219"/>
      <c r="G79" s="219"/>
      <c r="H79" s="218">
        <v>37.19</v>
      </c>
      <c r="I79" s="219"/>
      <c r="J79" s="229"/>
      <c r="K79" s="229"/>
      <c r="L79" s="229">
        <f t="shared" si="25"/>
        <v>27.148699999999998</v>
      </c>
      <c r="M79" s="229"/>
      <c r="N79" s="229"/>
      <c r="O79" s="229"/>
      <c r="P79" s="229"/>
      <c r="Q79" s="229"/>
      <c r="R79" s="229"/>
      <c r="S79" s="229"/>
      <c r="T79" s="229"/>
      <c r="U79" s="229"/>
      <c r="V79" s="241">
        <f t="shared" si="26"/>
        <v>0.73</v>
      </c>
      <c r="W79" s="220">
        <f t="shared" si="27"/>
        <v>1.9818551E-2</v>
      </c>
      <c r="X79" s="221"/>
      <c r="Y79" s="221">
        <f t="shared" si="28"/>
        <v>3.9637102000000006E-3</v>
      </c>
      <c r="Z79" s="221"/>
      <c r="AA79" s="222">
        <f t="shared" si="29"/>
        <v>2.3782261200000002E-2</v>
      </c>
      <c r="AB79" s="243">
        <f t="shared" si="30"/>
        <v>2.3782261200000002E-2</v>
      </c>
      <c r="AC79" s="223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</row>
    <row r="80" spans="2:51" ht="15.75" customHeight="1" thickBot="1">
      <c r="B80" s="66"/>
      <c r="C80" s="67"/>
      <c r="D80" s="147"/>
      <c r="E80" s="148"/>
      <c r="F80" s="145"/>
      <c r="G80" s="145"/>
      <c r="H80" s="148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8"/>
      <c r="T80" s="146"/>
      <c r="U80" s="146"/>
      <c r="V80" s="79"/>
      <c r="W80" s="169"/>
      <c r="X80" s="172"/>
      <c r="Y80" s="172"/>
      <c r="Z80" s="172"/>
      <c r="AA80" s="173"/>
      <c r="AB80" s="174"/>
    </row>
    <row r="81" spans="2:29" ht="25.5" customHeight="1" thickBot="1">
      <c r="B81" s="19"/>
      <c r="C81" s="95" t="s">
        <v>183</v>
      </c>
      <c r="D81" s="96"/>
      <c r="E81" s="211">
        <f>E15</f>
        <v>596</v>
      </c>
      <c r="F81" s="211">
        <f>F15</f>
        <v>0</v>
      </c>
      <c r="G81" s="211">
        <f>G15</f>
        <v>0</v>
      </c>
      <c r="H81" s="211">
        <f>H15</f>
        <v>596</v>
      </c>
      <c r="I81" s="211">
        <f t="shared" ref="I81:AA81" si="31">I15</f>
        <v>0</v>
      </c>
      <c r="J81" s="211">
        <f t="shared" si="31"/>
        <v>0</v>
      </c>
      <c r="K81" s="211">
        <f t="shared" si="31"/>
        <v>0</v>
      </c>
      <c r="L81" s="211">
        <f>L15</f>
        <v>435.07999999999993</v>
      </c>
      <c r="M81" s="211">
        <f t="shared" si="31"/>
        <v>0</v>
      </c>
      <c r="N81" s="211">
        <f t="shared" si="31"/>
        <v>0</v>
      </c>
      <c r="O81" s="211">
        <f t="shared" si="31"/>
        <v>0</v>
      </c>
      <c r="P81" s="211">
        <f t="shared" si="31"/>
        <v>0</v>
      </c>
      <c r="Q81" s="211">
        <f t="shared" si="31"/>
        <v>0</v>
      </c>
      <c r="R81" s="211">
        <f t="shared" si="31"/>
        <v>0</v>
      </c>
      <c r="S81" s="211">
        <f t="shared" si="31"/>
        <v>0</v>
      </c>
      <c r="T81" s="211">
        <f t="shared" si="31"/>
        <v>0</v>
      </c>
      <c r="U81" s="211">
        <f t="shared" si="31"/>
        <v>0</v>
      </c>
      <c r="V81" s="211">
        <f t="shared" si="31"/>
        <v>40.88000000000001</v>
      </c>
      <c r="W81" s="211">
        <f>W15</f>
        <v>0.31760840000000001</v>
      </c>
      <c r="X81" s="211">
        <f t="shared" si="31"/>
        <v>0</v>
      </c>
      <c r="Y81" s="211">
        <f t="shared" si="31"/>
        <v>6.3521680000000011E-2</v>
      </c>
      <c r="Z81" s="211">
        <f t="shared" si="31"/>
        <v>0</v>
      </c>
      <c r="AA81" s="211">
        <f t="shared" si="31"/>
        <v>0.38113007999999998</v>
      </c>
      <c r="AB81" s="211">
        <f>AB15</f>
        <v>0.38113007999999998</v>
      </c>
      <c r="AC81" s="142"/>
    </row>
    <row r="82" spans="2:29" ht="12" customHeight="1" thickTop="1">
      <c r="B82" s="61"/>
      <c r="C82" s="2"/>
      <c r="D82" s="2"/>
      <c r="E82" s="2"/>
      <c r="F82" s="2"/>
      <c r="G82" s="2"/>
      <c r="H82" s="2"/>
      <c r="I82" s="2"/>
      <c r="J82" s="2"/>
      <c r="K82" s="2"/>
      <c r="L82" s="343"/>
      <c r="M82" s="343"/>
      <c r="N82" s="20"/>
      <c r="O82" s="2"/>
      <c r="P82" s="2"/>
      <c r="Q82" s="2"/>
      <c r="R82" s="2"/>
      <c r="S82" s="2"/>
      <c r="T82" s="2"/>
      <c r="U82" s="2"/>
      <c r="V82" s="139"/>
      <c r="W82" s="2"/>
      <c r="X82" s="2"/>
      <c r="Y82" s="344" t="s">
        <v>36</v>
      </c>
      <c r="Z82" s="345"/>
      <c r="AA82" s="346"/>
      <c r="AB82" s="341">
        <f>'Faktor K'!K17</f>
        <v>1</v>
      </c>
    </row>
    <row r="83" spans="2:29" ht="12" customHeight="1" thickBot="1">
      <c r="B83" s="2"/>
      <c r="C83" s="2"/>
      <c r="D83" s="2"/>
      <c r="E83" s="59"/>
      <c r="F83" s="59"/>
      <c r="G83" s="2"/>
      <c r="H83" s="2"/>
      <c r="I83" s="2"/>
      <c r="J83" s="2"/>
      <c r="K83" s="2"/>
      <c r="L83" s="210"/>
      <c r="M83" s="210"/>
      <c r="N83" s="20"/>
      <c r="O83" s="2"/>
      <c r="P83" s="2"/>
      <c r="Q83" s="2"/>
      <c r="R83" s="2"/>
      <c r="S83" s="2"/>
      <c r="T83" s="2"/>
      <c r="U83" s="2"/>
      <c r="V83" s="139"/>
      <c r="W83" s="2"/>
      <c r="X83" s="2"/>
      <c r="Y83" s="347"/>
      <c r="Z83" s="348"/>
      <c r="AA83" s="349"/>
      <c r="AB83" s="342"/>
    </row>
    <row r="84" spans="2:29" ht="12" customHeight="1" thickTop="1">
      <c r="B84" s="2"/>
      <c r="E84" s="156"/>
      <c r="G84" s="2"/>
      <c r="H84" s="2"/>
      <c r="I84" s="2"/>
      <c r="J84" s="2"/>
      <c r="K84" s="2"/>
      <c r="L84" s="210"/>
      <c r="M84" s="210"/>
      <c r="N84" s="20"/>
      <c r="O84" s="2"/>
      <c r="P84" s="2"/>
      <c r="Q84" s="2"/>
      <c r="R84" s="2"/>
      <c r="S84" s="2"/>
      <c r="T84" s="2"/>
      <c r="U84" s="2"/>
      <c r="V84" s="139"/>
      <c r="W84" s="2"/>
      <c r="X84" s="2"/>
      <c r="Y84" s="21"/>
      <c r="Z84" s="21"/>
      <c r="AA84" s="21"/>
      <c r="AB84" s="21"/>
    </row>
    <row r="85" spans="2:29">
      <c r="B85" s="209"/>
      <c r="E85" s="156"/>
      <c r="G85" s="68"/>
      <c r="H85" s="2"/>
      <c r="I85" s="59"/>
      <c r="J85" s="2"/>
      <c r="K85" s="2"/>
      <c r="L85" s="2"/>
      <c r="M85" s="2"/>
      <c r="N85" s="2"/>
      <c r="O85" s="2" t="s">
        <v>120</v>
      </c>
      <c r="P85" s="2"/>
      <c r="Q85" s="2"/>
      <c r="R85" s="2"/>
      <c r="S85" s="2"/>
      <c r="T85" s="2"/>
      <c r="U85" s="2"/>
      <c r="V85" s="139"/>
      <c r="W85" s="2"/>
      <c r="Y85" s="296" t="str">
        <f>Sucen!I32</f>
        <v>Semarang , 15 November 2020</v>
      </c>
      <c r="Z85" s="296"/>
      <c r="AA85" s="296"/>
      <c r="AB85" s="296"/>
    </row>
    <row r="86" spans="2:29">
      <c r="B86" s="209"/>
      <c r="C86" s="321" t="s">
        <v>124</v>
      </c>
      <c r="D86" s="322"/>
      <c r="E86" s="322"/>
      <c r="F86" s="322"/>
      <c r="G86" s="46"/>
      <c r="H86" s="2"/>
      <c r="I86" s="59"/>
      <c r="J86" s="2"/>
      <c r="K86" s="2"/>
      <c r="L86" s="2"/>
      <c r="M86" s="2"/>
      <c r="N86" s="2"/>
      <c r="S86" s="2"/>
      <c r="T86" s="2"/>
      <c r="U86" s="2"/>
      <c r="V86" s="139"/>
      <c r="W86" s="2"/>
      <c r="X86" s="22"/>
      <c r="Y86" s="55"/>
      <c r="Z86" s="23"/>
      <c r="AA86" s="23"/>
      <c r="AB86" s="2"/>
    </row>
    <row r="87" spans="2:29">
      <c r="B87" s="209"/>
      <c r="C87" s="340" t="s">
        <v>125</v>
      </c>
      <c r="D87" s="340"/>
      <c r="E87" s="340"/>
      <c r="F87" s="340"/>
      <c r="G87" s="46"/>
      <c r="H87" s="2"/>
      <c r="I87" s="2"/>
      <c r="J87" s="2"/>
      <c r="K87" s="60"/>
      <c r="L87" s="60"/>
      <c r="M87" s="58"/>
      <c r="N87" s="58"/>
      <c r="S87" s="2"/>
      <c r="T87" s="2"/>
      <c r="U87" s="2"/>
      <c r="V87" s="139"/>
      <c r="W87" s="2"/>
      <c r="Z87" s="209" t="s">
        <v>121</v>
      </c>
      <c r="AA87" s="46"/>
      <c r="AB87" s="46"/>
      <c r="AC87" s="49"/>
    </row>
    <row r="88" spans="2:29">
      <c r="B88" s="209"/>
      <c r="C88" s="339" t="str">
        <f>Sucen!B34</f>
        <v>BALAI PSDA BODRI KUTO</v>
      </c>
      <c r="D88" s="340"/>
      <c r="E88" s="340"/>
      <c r="F88" s="340"/>
      <c r="G88" s="46"/>
      <c r="H88" s="2"/>
      <c r="I88" s="2"/>
      <c r="J88" s="2"/>
      <c r="K88" s="340"/>
      <c r="L88" s="340"/>
      <c r="M88" s="340"/>
      <c r="N88" s="340"/>
      <c r="S88" s="2"/>
      <c r="T88" s="2"/>
      <c r="U88" s="2"/>
      <c r="V88" s="139"/>
      <c r="W88" s="2"/>
      <c r="Z88" s="209" t="s">
        <v>122</v>
      </c>
      <c r="AA88" s="46"/>
      <c r="AB88" s="46"/>
    </row>
    <row r="89" spans="2:29">
      <c r="B89" s="209"/>
      <c r="C89" s="23"/>
      <c r="D89" s="23"/>
      <c r="E89" s="58"/>
      <c r="F89" s="58"/>
      <c r="G89" s="46"/>
      <c r="H89" s="2"/>
      <c r="I89" s="2"/>
      <c r="J89" s="2"/>
      <c r="K89" s="340"/>
      <c r="L89" s="340"/>
      <c r="M89" s="340"/>
      <c r="N89" s="340"/>
      <c r="S89" s="2"/>
      <c r="T89" s="2"/>
      <c r="U89" s="2"/>
      <c r="V89" s="139"/>
      <c r="W89" s="2"/>
      <c r="Z89" s="209"/>
      <c r="AA89" s="58"/>
      <c r="AB89" s="58"/>
    </row>
    <row r="90" spans="2:29">
      <c r="B90" s="209"/>
      <c r="C90" s="23"/>
      <c r="D90" s="23"/>
      <c r="E90" s="58"/>
      <c r="F90" s="58"/>
      <c r="G90" s="46"/>
      <c r="H90" s="2"/>
      <c r="I90" s="2"/>
      <c r="J90" s="2"/>
      <c r="K90" s="58"/>
      <c r="L90" s="23"/>
      <c r="M90" s="23"/>
      <c r="N90" s="209"/>
      <c r="S90" s="2"/>
      <c r="T90" s="2"/>
      <c r="U90" s="2"/>
      <c r="V90" s="139"/>
      <c r="W90" s="2"/>
      <c r="Z90" s="209"/>
      <c r="AA90" s="58"/>
      <c r="AB90" s="58"/>
    </row>
    <row r="91" spans="2:29" ht="9.75" customHeight="1">
      <c r="B91" s="209"/>
      <c r="C91" s="2"/>
      <c r="D91" s="2"/>
      <c r="E91" s="2"/>
      <c r="F91" s="58"/>
      <c r="G91" s="46"/>
      <c r="H91" s="2"/>
      <c r="I91" s="2"/>
      <c r="J91" s="2"/>
      <c r="K91" s="58"/>
      <c r="L91" s="23"/>
      <c r="M91" s="23"/>
      <c r="N91" s="58"/>
      <c r="S91" s="2"/>
      <c r="T91" s="2"/>
      <c r="U91" s="2"/>
      <c r="V91" s="139"/>
      <c r="W91" s="2"/>
      <c r="Z91" s="208"/>
      <c r="AA91" s="2"/>
      <c r="AB91" s="58"/>
    </row>
    <row r="92" spans="2:29">
      <c r="B92" s="209"/>
      <c r="C92" s="298" t="str">
        <f>Sucen!B38</f>
        <v>Arie Fadjar Surjaningsih, ST</v>
      </c>
      <c r="D92" s="298"/>
      <c r="E92" s="298"/>
      <c r="F92" s="298"/>
      <c r="G92" s="46"/>
      <c r="H92" s="2"/>
      <c r="I92" s="2"/>
      <c r="J92" s="2"/>
      <c r="K92" s="58"/>
      <c r="L92" s="23"/>
      <c r="M92" s="23"/>
      <c r="N92" s="58"/>
      <c r="S92" s="2"/>
      <c r="T92" s="2"/>
      <c r="U92" s="2"/>
      <c r="V92" s="139"/>
      <c r="W92" s="2"/>
      <c r="Z92" s="207" t="str">
        <f>Sucen!I38</f>
        <v>KASROMI</v>
      </c>
      <c r="AA92" s="72"/>
      <c r="AB92" s="72"/>
    </row>
    <row r="93" spans="2:29">
      <c r="B93" s="209"/>
      <c r="C93" s="321" t="str">
        <f>Sucen!B39</f>
        <v>NIP. 19700110 199903 2 004</v>
      </c>
      <c r="D93" s="322"/>
      <c r="E93" s="322"/>
      <c r="F93" s="322"/>
      <c r="G93" s="46"/>
      <c r="H93" s="2"/>
      <c r="I93" s="2"/>
      <c r="J93" s="2"/>
      <c r="K93" s="58"/>
      <c r="L93" s="2"/>
      <c r="M93" s="2"/>
      <c r="N93" s="2"/>
      <c r="S93" s="2"/>
      <c r="T93" s="2"/>
      <c r="U93" s="2"/>
      <c r="V93" s="139"/>
      <c r="W93" s="2"/>
      <c r="Y93" s="157"/>
      <c r="Z93" s="209" t="str">
        <f>Sucen!I39</f>
        <v>NIP. 19770814 200911 1 001</v>
      </c>
      <c r="AA93" s="58"/>
      <c r="AB93" s="58"/>
    </row>
  </sheetData>
  <mergeCells count="44">
    <mergeCell ref="AB8:AB12"/>
    <mergeCell ref="X4:Y4"/>
    <mergeCell ref="Z4:AB4"/>
    <mergeCell ref="X5:Y5"/>
    <mergeCell ref="Z5:AB5"/>
    <mergeCell ref="X6:Y6"/>
    <mergeCell ref="Z6:AB6"/>
    <mergeCell ref="X10:X12"/>
    <mergeCell ref="Z10:Z12"/>
    <mergeCell ref="Y10:Y12"/>
    <mergeCell ref="B1:AB1"/>
    <mergeCell ref="B2:AB2"/>
    <mergeCell ref="U9:U10"/>
    <mergeCell ref="AA10:AA12"/>
    <mergeCell ref="J8:V8"/>
    <mergeCell ref="V9:V12"/>
    <mergeCell ref="J9:O9"/>
    <mergeCell ref="P9:R9"/>
    <mergeCell ref="S9:T9"/>
    <mergeCell ref="B8:B12"/>
    <mergeCell ref="E8:E12"/>
    <mergeCell ref="F8:G9"/>
    <mergeCell ref="H8:H12"/>
    <mergeCell ref="F10:F12"/>
    <mergeCell ref="X3:Y3"/>
    <mergeCell ref="Z3:AB3"/>
    <mergeCell ref="AB82:AB83"/>
    <mergeCell ref="K88:N88"/>
    <mergeCell ref="K89:N89"/>
    <mergeCell ref="C92:F92"/>
    <mergeCell ref="L82:M82"/>
    <mergeCell ref="Y82:AA83"/>
    <mergeCell ref="C86:F86"/>
    <mergeCell ref="C87:F87"/>
    <mergeCell ref="Y85:AB85"/>
    <mergeCell ref="C93:F93"/>
    <mergeCell ref="G10:G12"/>
    <mergeCell ref="W10:W12"/>
    <mergeCell ref="J11:O11"/>
    <mergeCell ref="P11:R11"/>
    <mergeCell ref="S11:U11"/>
    <mergeCell ref="I8:I12"/>
    <mergeCell ref="W8:AA9"/>
    <mergeCell ref="C88:F88"/>
  </mergeCells>
  <phoneticPr fontId="5" type="noConversion"/>
  <pageMargins left="0.98425196850393704" right="0" top="0.19685039370078741" bottom="0.19685039370078741" header="0.15748031496062992" footer="0.23622047244094491"/>
  <pageSetup paperSize="10000" scale="62" orientation="landscape" horizontalDpi="4294967293" verticalDpi="4294967293" r:id="rId1"/>
  <headerFooter alignWithMargins="0"/>
  <rowBreaks count="1" manualBreakCount="1">
    <brk id="57" min="1" max="2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1:Y39"/>
  <sheetViews>
    <sheetView view="pageBreakPreview" zoomScale="60" zoomScaleNormal="80" workbookViewId="0">
      <selection activeCell="B1" sqref="B1:S1"/>
    </sheetView>
  </sheetViews>
  <sheetFormatPr defaultRowHeight="12.75"/>
  <cols>
    <col min="1" max="1" width="6.42578125" customWidth="1"/>
    <col min="2" max="2" width="7.42578125" customWidth="1"/>
    <col min="3" max="3" width="8.5703125" customWidth="1"/>
    <col min="4" max="4" width="14" customWidth="1"/>
    <col min="5" max="5" width="1.140625" customWidth="1"/>
    <col min="6" max="6" width="11.7109375" customWidth="1"/>
    <col min="7" max="7" width="8" customWidth="1"/>
    <col min="8" max="8" width="7.42578125" customWidth="1"/>
    <col min="9" max="11" width="9.42578125" customWidth="1"/>
    <col min="12" max="12" width="7.42578125" customWidth="1"/>
    <col min="13" max="17" width="9.42578125" customWidth="1"/>
    <col min="18" max="18" width="2" customWidth="1"/>
    <col min="19" max="19" width="0.5703125" customWidth="1"/>
    <col min="20" max="20" width="7.42578125" customWidth="1"/>
  </cols>
  <sheetData>
    <row r="1" spans="2:25" ht="20.25">
      <c r="B1" s="373" t="s">
        <v>62</v>
      </c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</row>
    <row r="2" spans="2:25" ht="27.75" customHeight="1">
      <c r="F2" s="42"/>
      <c r="G2" s="42"/>
      <c r="H2" s="42"/>
      <c r="I2" s="42"/>
    </row>
    <row r="3" spans="2:25">
      <c r="C3" s="73" t="s">
        <v>141</v>
      </c>
      <c r="D3" s="73"/>
      <c r="E3" s="73" t="str">
        <f>Sucen!I5</f>
        <v>: Sucen</v>
      </c>
      <c r="G3" s="73"/>
      <c r="I3" s="73"/>
      <c r="K3" s="73"/>
      <c r="M3" s="37" t="s">
        <v>145</v>
      </c>
      <c r="O3" s="73" t="str">
        <f>Sucen!D3</f>
        <v>: Alokasi Air</v>
      </c>
      <c r="P3" s="73"/>
      <c r="Q3" s="73"/>
      <c r="R3" s="73"/>
      <c r="S3" s="73"/>
    </row>
    <row r="4" spans="2:25">
      <c r="C4" s="73" t="s">
        <v>142</v>
      </c>
      <c r="D4" s="73"/>
      <c r="E4" s="73" t="s">
        <v>170</v>
      </c>
      <c r="F4" s="34">
        <v>106</v>
      </c>
      <c r="G4" s="73"/>
      <c r="I4" s="73"/>
      <c r="K4" s="73"/>
      <c r="M4" s="37" t="s">
        <v>146</v>
      </c>
      <c r="O4" s="73" t="str">
        <f>Sucen!D4</f>
        <v>: Operasional dan Pemeliharaan</v>
      </c>
      <c r="P4" s="73"/>
      <c r="Q4" s="73"/>
      <c r="R4" s="73"/>
      <c r="S4" s="73"/>
    </row>
    <row r="5" spans="2:25">
      <c r="C5" s="73" t="s">
        <v>143</v>
      </c>
      <c r="D5" s="73"/>
      <c r="E5" s="69" t="s">
        <v>171</v>
      </c>
      <c r="F5" s="87">
        <f>Perhitungan!E81</f>
        <v>596</v>
      </c>
      <c r="G5" s="73"/>
      <c r="I5" s="73"/>
      <c r="K5" s="73"/>
      <c r="M5" s="37" t="s">
        <v>147</v>
      </c>
      <c r="O5" s="73" t="str">
        <f>Sucen!D5</f>
        <v>: Bodri  Kuto</v>
      </c>
      <c r="P5" s="73"/>
      <c r="Q5" s="73"/>
      <c r="R5" s="73"/>
      <c r="S5" s="73"/>
    </row>
    <row r="6" spans="2:25">
      <c r="C6" s="73" t="s">
        <v>144</v>
      </c>
      <c r="D6" s="73"/>
      <c r="E6" s="73" t="s">
        <v>171</v>
      </c>
      <c r="F6" s="69">
        <f>Perhitungan!H81</f>
        <v>596</v>
      </c>
      <c r="G6" s="73"/>
      <c r="I6" s="73"/>
      <c r="K6" s="73"/>
      <c r="M6" s="37" t="s">
        <v>148</v>
      </c>
      <c r="O6" s="73" t="str">
        <f>Sucen!I6</f>
        <v>: 1 s/d 15 November 2020</v>
      </c>
      <c r="P6" s="73"/>
      <c r="Q6" s="73"/>
      <c r="R6" s="73"/>
      <c r="S6" s="73"/>
    </row>
    <row r="7" spans="2:25">
      <c r="C7" s="73"/>
      <c r="D7" s="73"/>
      <c r="E7" s="73"/>
      <c r="F7" s="69"/>
      <c r="G7" s="73"/>
      <c r="I7" s="73"/>
      <c r="K7" s="73"/>
      <c r="M7" s="37"/>
      <c r="O7" s="73"/>
      <c r="P7" s="73"/>
      <c r="Q7" s="73"/>
      <c r="R7" s="73"/>
      <c r="S7" s="73"/>
    </row>
    <row r="8" spans="2:25">
      <c r="C8" s="33"/>
      <c r="D8" s="33"/>
      <c r="E8" s="33"/>
      <c r="F8" s="33"/>
      <c r="G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2:25">
      <c r="B9" s="376" t="s">
        <v>63</v>
      </c>
      <c r="C9" s="376"/>
      <c r="D9" s="376"/>
      <c r="E9" s="376"/>
      <c r="F9" s="376"/>
      <c r="H9" s="41" t="s">
        <v>64</v>
      </c>
      <c r="I9" s="41"/>
      <c r="J9" s="41"/>
      <c r="K9" s="41"/>
      <c r="L9" s="41"/>
      <c r="M9" s="376" t="s">
        <v>102</v>
      </c>
      <c r="N9" s="376"/>
      <c r="O9" s="376"/>
      <c r="P9" s="376"/>
      <c r="Q9" s="39"/>
      <c r="R9" s="39"/>
      <c r="S9" s="46"/>
      <c r="Y9" s="23"/>
    </row>
    <row r="10" spans="2:25">
      <c r="B10" s="37" t="s">
        <v>65</v>
      </c>
      <c r="C10" s="39"/>
      <c r="D10" s="39"/>
      <c r="E10" s="39"/>
      <c r="F10" s="39"/>
      <c r="H10" s="37" t="s">
        <v>66</v>
      </c>
      <c r="I10" s="39"/>
      <c r="J10" s="39"/>
      <c r="K10" s="39"/>
      <c r="L10" s="39"/>
      <c r="S10" s="46"/>
      <c r="Y10" s="23"/>
    </row>
    <row r="11" spans="2:25" ht="5.25" customHeight="1" thickBot="1">
      <c r="Y11" s="24"/>
    </row>
    <row r="12" spans="2:25" ht="12.75" customHeight="1">
      <c r="B12" s="382" t="s">
        <v>3</v>
      </c>
      <c r="C12" s="400" t="s">
        <v>67</v>
      </c>
      <c r="D12" s="400" t="s">
        <v>68</v>
      </c>
      <c r="E12" s="400"/>
      <c r="F12" s="388" t="s">
        <v>69</v>
      </c>
      <c r="H12" s="377" t="s">
        <v>3</v>
      </c>
      <c r="I12" s="380" t="s">
        <v>70</v>
      </c>
      <c r="J12" s="381"/>
      <c r="K12" s="388" t="s">
        <v>71</v>
      </c>
      <c r="L12" s="47"/>
      <c r="M12" s="382" t="s">
        <v>3</v>
      </c>
      <c r="N12" s="400" t="s">
        <v>67</v>
      </c>
      <c r="O12" s="132" t="s">
        <v>173</v>
      </c>
      <c r="P12" s="388" t="s">
        <v>103</v>
      </c>
      <c r="Q12" s="47"/>
      <c r="R12" s="47"/>
      <c r="S12" s="46"/>
      <c r="Y12" s="24"/>
    </row>
    <row r="13" spans="2:25">
      <c r="B13" s="383"/>
      <c r="C13" s="401"/>
      <c r="D13" s="401"/>
      <c r="E13" s="401"/>
      <c r="F13" s="389"/>
      <c r="H13" s="378"/>
      <c r="I13" s="374" t="s">
        <v>53</v>
      </c>
      <c r="J13" s="402" t="s">
        <v>69</v>
      </c>
      <c r="K13" s="389"/>
      <c r="L13" s="47"/>
      <c r="M13" s="383"/>
      <c r="N13" s="401"/>
      <c r="O13" s="133" t="s">
        <v>172</v>
      </c>
      <c r="P13" s="389"/>
      <c r="Q13" s="47"/>
      <c r="R13" s="47"/>
      <c r="S13" s="46"/>
      <c r="Y13" s="23"/>
    </row>
    <row r="14" spans="2:25" ht="13.5" thickBot="1">
      <c r="B14" s="384"/>
      <c r="C14" s="282"/>
      <c r="D14" s="282"/>
      <c r="E14" s="282"/>
      <c r="F14" s="390"/>
      <c r="H14" s="379"/>
      <c r="I14" s="375"/>
      <c r="J14" s="282"/>
      <c r="K14" s="390"/>
      <c r="L14" s="47"/>
      <c r="M14" s="384"/>
      <c r="N14" s="282"/>
      <c r="O14" s="131"/>
      <c r="P14" s="390"/>
      <c r="Q14" s="47"/>
      <c r="R14" s="47"/>
      <c r="Y14" s="23"/>
    </row>
    <row r="15" spans="2:25">
      <c r="B15" s="113" t="s">
        <v>72</v>
      </c>
      <c r="C15" s="78" t="s">
        <v>73</v>
      </c>
      <c r="D15" s="128" t="s">
        <v>74</v>
      </c>
      <c r="E15" s="129"/>
      <c r="F15" s="166">
        <f>Perhitungan!W81</f>
        <v>0.31760840000000001</v>
      </c>
      <c r="H15" s="36"/>
      <c r="I15" s="28"/>
      <c r="J15" s="2"/>
      <c r="K15" s="121"/>
      <c r="L15" s="86"/>
      <c r="M15" s="113" t="s">
        <v>104</v>
      </c>
      <c r="N15" s="27" t="s">
        <v>105</v>
      </c>
      <c r="O15" s="130">
        <f>F28</f>
        <v>0.38113008000000004</v>
      </c>
      <c r="P15" s="412">
        <f>O15+O16</f>
        <v>0.38113008000000004</v>
      </c>
      <c r="Q15" s="85"/>
      <c r="R15" s="85"/>
      <c r="S15" s="46"/>
      <c r="Y15" s="23"/>
    </row>
    <row r="16" spans="2:25">
      <c r="B16" s="110" t="s">
        <v>75</v>
      </c>
      <c r="C16" s="76" t="s">
        <v>76</v>
      </c>
      <c r="D16" s="105" t="s">
        <v>77</v>
      </c>
      <c r="E16" s="106"/>
      <c r="F16" s="167">
        <f>Perhitungan!X81</f>
        <v>0</v>
      </c>
      <c r="H16" s="119"/>
      <c r="I16" s="406" t="str">
        <f>Sucen!I6</f>
        <v>: 1 s/d 15 November 2020</v>
      </c>
      <c r="J16" s="16"/>
      <c r="K16" s="120"/>
      <c r="L16" s="24"/>
      <c r="M16" s="110" t="s">
        <v>106</v>
      </c>
      <c r="N16" s="1" t="s">
        <v>84</v>
      </c>
      <c r="O16" s="108">
        <f>F19</f>
        <v>0</v>
      </c>
      <c r="P16" s="413"/>
      <c r="Q16" s="46" t="s">
        <v>107</v>
      </c>
      <c r="R16" s="46"/>
      <c r="Y16" s="23"/>
    </row>
    <row r="17" spans="2:25">
      <c r="B17" s="110" t="s">
        <v>78</v>
      </c>
      <c r="C17" s="76" t="s">
        <v>79</v>
      </c>
      <c r="D17" s="105" t="s">
        <v>80</v>
      </c>
      <c r="E17" s="106"/>
      <c r="F17" s="212">
        <f>Perhitungan!Y81</f>
        <v>6.3521680000000011E-2</v>
      </c>
      <c r="G17" s="4" t="s">
        <v>81</v>
      </c>
      <c r="H17" s="119">
        <v>2.1</v>
      </c>
      <c r="I17" s="406"/>
      <c r="J17" s="170">
        <f>Sucen!I29</f>
        <v>0.82579999999999998</v>
      </c>
      <c r="K17" s="121">
        <f>P21</f>
        <v>1</v>
      </c>
      <c r="L17" s="86"/>
      <c r="M17" s="110" t="s">
        <v>108</v>
      </c>
      <c r="N17" s="1" t="s">
        <v>76</v>
      </c>
      <c r="O17" s="108">
        <f>F16</f>
        <v>0</v>
      </c>
      <c r="P17" s="415">
        <f>O17+O18</f>
        <v>6.3521680000000011E-2</v>
      </c>
      <c r="Q17" s="46"/>
      <c r="R17" s="46"/>
      <c r="Y17" s="26"/>
    </row>
    <row r="18" spans="2:25">
      <c r="B18" s="112"/>
      <c r="C18" s="77"/>
      <c r="D18" s="105" t="s">
        <v>82</v>
      </c>
      <c r="E18" s="106"/>
      <c r="F18" s="167">
        <f>SUM(F15:F17)</f>
        <v>0.38113008000000004</v>
      </c>
      <c r="H18" s="119"/>
      <c r="I18" s="406"/>
      <c r="J18" s="16"/>
      <c r="K18" s="120"/>
      <c r="L18" s="24"/>
      <c r="M18" s="110" t="s">
        <v>109</v>
      </c>
      <c r="N18" s="1" t="s">
        <v>79</v>
      </c>
      <c r="O18" s="108">
        <f>F17</f>
        <v>6.3521680000000011E-2</v>
      </c>
      <c r="P18" s="413"/>
      <c r="Q18" s="46" t="s">
        <v>110</v>
      </c>
      <c r="R18" s="46"/>
      <c r="Y18" s="30"/>
    </row>
    <row r="19" spans="2:25">
      <c r="B19" s="113" t="s">
        <v>83</v>
      </c>
      <c r="C19" s="78" t="s">
        <v>84</v>
      </c>
      <c r="D19" s="105" t="s">
        <v>85</v>
      </c>
      <c r="E19" s="106"/>
      <c r="F19" s="167">
        <f>Perhitungan!Z81</f>
        <v>0</v>
      </c>
      <c r="G19" s="4" t="s">
        <v>86</v>
      </c>
      <c r="H19" s="119"/>
      <c r="I19" s="43"/>
      <c r="J19" s="16"/>
      <c r="K19" s="120"/>
      <c r="L19" s="24"/>
      <c r="M19" s="110" t="s">
        <v>111</v>
      </c>
      <c r="N19" s="403" t="s">
        <v>112</v>
      </c>
      <c r="O19" s="404"/>
      <c r="P19" s="111">
        <f>P15-P17</f>
        <v>0.31760840000000001</v>
      </c>
      <c r="Q19" s="65"/>
      <c r="R19" s="65"/>
      <c r="Y19" s="31"/>
    </row>
    <row r="20" spans="2:25" ht="13.5" thickBot="1">
      <c r="B20" s="114" t="s">
        <v>87</v>
      </c>
      <c r="C20" s="115" t="s">
        <v>88</v>
      </c>
      <c r="D20" s="116" t="s">
        <v>89</v>
      </c>
      <c r="E20" s="117"/>
      <c r="F20" s="168">
        <f>F18-F19</f>
        <v>0.38113008000000004</v>
      </c>
      <c r="G20" s="4" t="s">
        <v>90</v>
      </c>
      <c r="H20" s="122"/>
      <c r="I20" s="123"/>
      <c r="J20" s="124"/>
      <c r="K20" s="125"/>
      <c r="L20" s="24"/>
      <c r="M20" s="112" t="s">
        <v>113</v>
      </c>
      <c r="N20" s="405" t="s">
        <v>114</v>
      </c>
      <c r="O20" s="405"/>
      <c r="P20" s="135">
        <f>F15</f>
        <v>0.31760840000000001</v>
      </c>
      <c r="Q20" s="65"/>
      <c r="R20" s="65"/>
    </row>
    <row r="21" spans="2:25">
      <c r="M21" s="407" t="s">
        <v>115</v>
      </c>
      <c r="N21" s="394"/>
      <c r="O21" s="136">
        <v>4.5</v>
      </c>
      <c r="P21" s="410">
        <f>P19/P20</f>
        <v>1</v>
      </c>
      <c r="Q21" s="86"/>
      <c r="R21" s="86"/>
    </row>
    <row r="22" spans="2:25" ht="13.5" thickBot="1">
      <c r="M22" s="408"/>
      <c r="N22" s="409"/>
      <c r="O22" s="134">
        <v>4.5999999999999996</v>
      </c>
      <c r="P22" s="411"/>
      <c r="Q22" s="86"/>
      <c r="R22" s="86"/>
    </row>
    <row r="23" spans="2:25" ht="12.75" customHeight="1"/>
    <row r="24" spans="2:25">
      <c r="B24" s="376" t="s">
        <v>91</v>
      </c>
      <c r="C24" s="376"/>
      <c r="D24" s="376"/>
      <c r="E24" s="376"/>
      <c r="F24" s="376"/>
      <c r="M24" s="34" t="s">
        <v>116</v>
      </c>
      <c r="N24" s="34"/>
      <c r="O24" s="34"/>
      <c r="P24" s="34"/>
      <c r="Q24" s="34"/>
      <c r="R24" s="34"/>
      <c r="S24" s="34"/>
      <c r="T24" s="34"/>
    </row>
    <row r="25" spans="2:25" ht="13.5" thickBot="1">
      <c r="M25" s="34" t="s">
        <v>117</v>
      </c>
      <c r="N25" s="34"/>
      <c r="O25" s="34"/>
      <c r="P25" s="34"/>
      <c r="Q25" s="34"/>
      <c r="R25" s="34"/>
      <c r="T25" s="34"/>
    </row>
    <row r="26" spans="2:25">
      <c r="B26" s="385" t="s">
        <v>92</v>
      </c>
      <c r="C26" s="386"/>
      <c r="D26" s="386"/>
      <c r="E26" s="118"/>
      <c r="F26" s="393" t="s">
        <v>93</v>
      </c>
      <c r="G26" s="394"/>
      <c r="H26" s="380" t="s">
        <v>94</v>
      </c>
      <c r="I26" s="386"/>
      <c r="J26" s="387"/>
      <c r="M26" s="34"/>
      <c r="N26" s="34"/>
      <c r="O26" s="397" t="s">
        <v>118</v>
      </c>
      <c r="P26" s="34" t="s">
        <v>119</v>
      </c>
      <c r="Q26" s="34"/>
      <c r="R26" s="34"/>
      <c r="S26" s="34"/>
      <c r="T26" s="34"/>
    </row>
    <row r="27" spans="2:25">
      <c r="B27" s="391" t="s">
        <v>95</v>
      </c>
      <c r="C27" s="392"/>
      <c r="D27" s="82" t="s">
        <v>96</v>
      </c>
      <c r="E27" s="83"/>
      <c r="F27" s="395"/>
      <c r="G27" s="396"/>
      <c r="H27" s="44" t="s">
        <v>96</v>
      </c>
      <c r="I27" s="398" t="s">
        <v>97</v>
      </c>
      <c r="J27" s="399"/>
      <c r="M27" s="34"/>
      <c r="N27" s="34"/>
      <c r="O27" s="397"/>
      <c r="P27" s="290" t="s">
        <v>73</v>
      </c>
      <c r="Q27" s="290"/>
      <c r="R27" s="290"/>
      <c r="S27" s="290"/>
      <c r="T27" s="34"/>
    </row>
    <row r="28" spans="2:25">
      <c r="B28" s="367" t="s">
        <v>98</v>
      </c>
      <c r="C28" s="368"/>
      <c r="D28" s="109">
        <f>J17</f>
        <v>0.82579999999999998</v>
      </c>
      <c r="E28" s="107"/>
      <c r="F28" s="369">
        <f>MIN(D28:D29)</f>
        <v>0.38113008000000004</v>
      </c>
      <c r="G28" s="370"/>
      <c r="H28" s="45"/>
      <c r="I28" s="368" t="s">
        <v>99</v>
      </c>
      <c r="J28" s="414"/>
    </row>
    <row r="29" spans="2:25" ht="13.5" thickBot="1">
      <c r="B29" s="364" t="s">
        <v>100</v>
      </c>
      <c r="C29" s="365"/>
      <c r="D29" s="171">
        <f>F20</f>
        <v>0.38113008000000004</v>
      </c>
      <c r="E29" s="126"/>
      <c r="F29" s="371"/>
      <c r="G29" s="372"/>
      <c r="H29" s="127"/>
      <c r="I29" s="365" t="s">
        <v>101</v>
      </c>
      <c r="J29" s="366"/>
    </row>
    <row r="31" spans="2:25">
      <c r="B31" s="34"/>
      <c r="F31" s="26"/>
      <c r="G31" s="26"/>
      <c r="I31" s="137"/>
      <c r="J31" s="137"/>
      <c r="K31" s="137"/>
      <c r="L31" s="137"/>
      <c r="M31" s="137"/>
      <c r="N31" s="84" t="str">
        <f>Sucen!I32</f>
        <v>Semarang , 15 November 2020</v>
      </c>
      <c r="O31" s="137"/>
      <c r="P31" s="137"/>
      <c r="Q31" s="137"/>
      <c r="R31" s="137"/>
      <c r="S31" s="137"/>
    </row>
    <row r="32" spans="2:25">
      <c r="B32" s="34"/>
      <c r="D32" s="322" t="s">
        <v>124</v>
      </c>
      <c r="E32" s="322"/>
      <c r="F32" s="322"/>
      <c r="G32" s="322"/>
      <c r="I32" s="55"/>
      <c r="J32" s="23"/>
      <c r="K32" s="23"/>
      <c r="L32" s="23"/>
      <c r="M32" s="23"/>
      <c r="N32" s="24"/>
      <c r="O32" s="23"/>
      <c r="P32" s="23"/>
      <c r="Q32" s="23"/>
      <c r="R32" s="23"/>
      <c r="S32" s="23"/>
    </row>
    <row r="33" spans="2:19">
      <c r="B33" s="34"/>
      <c r="D33" s="340" t="s">
        <v>125</v>
      </c>
      <c r="E33" s="340"/>
      <c r="F33" s="340"/>
      <c r="G33" s="340"/>
      <c r="I33" s="46"/>
      <c r="J33" s="46"/>
      <c r="K33" s="46"/>
      <c r="L33" s="46"/>
      <c r="M33" s="46"/>
      <c r="N33" s="24" t="s">
        <v>121</v>
      </c>
      <c r="O33" s="46"/>
      <c r="P33" s="46"/>
      <c r="Q33" s="46"/>
      <c r="R33" s="46"/>
      <c r="S33" s="46"/>
    </row>
    <row r="34" spans="2:19">
      <c r="B34" s="34"/>
      <c r="D34" s="296" t="s">
        <v>259</v>
      </c>
      <c r="E34" s="340"/>
      <c r="F34" s="340"/>
      <c r="G34" s="340"/>
      <c r="I34" s="46"/>
      <c r="J34" s="46"/>
      <c r="K34" s="46"/>
      <c r="L34" s="46"/>
      <c r="M34" s="46"/>
      <c r="N34" s="24" t="s">
        <v>122</v>
      </c>
      <c r="O34" s="46"/>
      <c r="P34" s="46"/>
      <c r="Q34" s="46"/>
      <c r="R34" s="46"/>
      <c r="S34" s="46"/>
    </row>
    <row r="35" spans="2:19">
      <c r="B35" s="34"/>
      <c r="D35" s="23"/>
      <c r="E35" s="23"/>
      <c r="F35" s="58"/>
      <c r="G35" s="58"/>
      <c r="I35" s="23"/>
      <c r="J35" s="58"/>
      <c r="K35" s="58"/>
      <c r="L35" s="58"/>
      <c r="M35" s="58"/>
      <c r="N35" s="24"/>
      <c r="O35" s="58"/>
      <c r="P35" s="58"/>
      <c r="Q35" s="58"/>
      <c r="R35" s="58"/>
      <c r="S35" s="58"/>
    </row>
    <row r="36" spans="2:19">
      <c r="D36" s="23"/>
      <c r="E36" s="23"/>
      <c r="F36" s="58"/>
      <c r="G36" s="58"/>
      <c r="I36" s="23"/>
      <c r="J36" s="58"/>
      <c r="K36" s="58"/>
      <c r="L36" s="58"/>
      <c r="M36" s="58"/>
      <c r="N36" s="24"/>
      <c r="O36" s="58"/>
      <c r="P36" s="58"/>
      <c r="Q36" s="58"/>
      <c r="R36" s="58"/>
      <c r="S36" s="58"/>
    </row>
    <row r="37" spans="2:19">
      <c r="D37" s="2"/>
      <c r="E37" s="2"/>
      <c r="F37" s="2"/>
      <c r="G37" s="58"/>
      <c r="I37" s="2"/>
      <c r="J37" s="2"/>
      <c r="K37" s="2"/>
      <c r="L37" s="2"/>
      <c r="M37" s="2"/>
      <c r="N37" s="3"/>
      <c r="O37" s="2"/>
      <c r="P37" s="2"/>
      <c r="Q37" s="2"/>
      <c r="R37" s="2"/>
      <c r="S37" s="58"/>
    </row>
    <row r="38" spans="2:19">
      <c r="D38" s="298" t="str">
        <f>Sucen!B38</f>
        <v>Arie Fadjar Surjaningsih, ST</v>
      </c>
      <c r="E38" s="298"/>
      <c r="F38" s="298"/>
      <c r="G38" s="298"/>
      <c r="I38" s="72"/>
      <c r="J38" s="72"/>
      <c r="K38" s="72"/>
      <c r="L38" s="72"/>
      <c r="M38" s="72"/>
      <c r="N38" s="81" t="str">
        <f>Sucen!I38</f>
        <v>KASROMI</v>
      </c>
      <c r="O38" s="72"/>
      <c r="P38" s="72"/>
      <c r="Q38" s="72"/>
      <c r="R38" s="72"/>
      <c r="S38" s="72"/>
    </row>
    <row r="39" spans="2:19">
      <c r="D39" s="291" t="s">
        <v>176</v>
      </c>
      <c r="E39" s="322"/>
      <c r="F39" s="322"/>
      <c r="G39" s="322"/>
      <c r="I39" s="58"/>
      <c r="J39" s="58"/>
      <c r="K39" s="58"/>
      <c r="L39" s="58"/>
      <c r="M39" s="58"/>
      <c r="N39" s="80" t="str">
        <f>Sucen!I39</f>
        <v>NIP. 19770814 200911 1 001</v>
      </c>
      <c r="O39" s="58"/>
      <c r="P39" s="58"/>
      <c r="Q39" s="58"/>
      <c r="R39" s="58"/>
      <c r="S39" s="58"/>
    </row>
  </sheetData>
  <mergeCells count="40">
    <mergeCell ref="D34:G34"/>
    <mergeCell ref="D38:G38"/>
    <mergeCell ref="D39:G39"/>
    <mergeCell ref="P12:P14"/>
    <mergeCell ref="M21:N22"/>
    <mergeCell ref="P21:P22"/>
    <mergeCell ref="D32:G32"/>
    <mergeCell ref="D33:G33"/>
    <mergeCell ref="P15:P16"/>
    <mergeCell ref="I28:J28"/>
    <mergeCell ref="P27:S27"/>
    <mergeCell ref="P17:P18"/>
    <mergeCell ref="B27:C27"/>
    <mergeCell ref="F26:G27"/>
    <mergeCell ref="O26:O27"/>
    <mergeCell ref="I27:J27"/>
    <mergeCell ref="K12:K14"/>
    <mergeCell ref="C12:C14"/>
    <mergeCell ref="D12:E14"/>
    <mergeCell ref="N12:N14"/>
    <mergeCell ref="J13:J14"/>
    <mergeCell ref="N19:O19"/>
    <mergeCell ref="N20:O20"/>
    <mergeCell ref="I16:I18"/>
    <mergeCell ref="B29:C29"/>
    <mergeCell ref="I29:J29"/>
    <mergeCell ref="B28:C28"/>
    <mergeCell ref="F28:G29"/>
    <mergeCell ref="B1:S1"/>
    <mergeCell ref="I13:I14"/>
    <mergeCell ref="B9:F9"/>
    <mergeCell ref="H12:H14"/>
    <mergeCell ref="I12:J12"/>
    <mergeCell ref="B12:B14"/>
    <mergeCell ref="M9:P9"/>
    <mergeCell ref="B24:F24"/>
    <mergeCell ref="B26:D26"/>
    <mergeCell ref="H26:J26"/>
    <mergeCell ref="F12:F14"/>
    <mergeCell ref="M12:M14"/>
  </mergeCells>
  <phoneticPr fontId="5" type="noConversion"/>
  <pageMargins left="1.3385826771653544" right="0.15748031496062992" top="0.78740157480314965" bottom="0.78740157480314965" header="0.51181102362204722" footer="0.51181102362204722"/>
  <pageSetup paperSize="10000" scale="91" orientation="landscape" errors="blank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Pengantar</vt:lpstr>
      <vt:lpstr>Sucen</vt:lpstr>
      <vt:lpstr>Skema</vt:lpstr>
      <vt:lpstr>Perhitungan</vt:lpstr>
      <vt:lpstr>Faktor K</vt:lpstr>
      <vt:lpstr>'Faktor K'!Print_Area</vt:lpstr>
      <vt:lpstr>Pengantar!Print_Area</vt:lpstr>
      <vt:lpstr>Perhitungan!Print_Area</vt:lpstr>
      <vt:lpstr>Sucen!Print_Area</vt:lpstr>
      <vt:lpstr>Perhitungan!Print_Titles</vt:lpstr>
    </vt:vector>
  </TitlesOfParts>
  <Company>Pemali-Comal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FARIATUN</dc:creator>
  <cp:lastModifiedBy>Windows User</cp:lastModifiedBy>
  <cp:lastPrinted>2020-07-28T01:54:55Z</cp:lastPrinted>
  <dcterms:created xsi:type="dcterms:W3CDTF">2005-06-24T02:27:27Z</dcterms:created>
  <dcterms:modified xsi:type="dcterms:W3CDTF">2020-12-07T01:27:29Z</dcterms:modified>
</cp:coreProperties>
</file>