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05" activeTab="1"/>
  </bookViews>
  <sheets>
    <sheet name="Template3" sheetId="5" r:id="rId1"/>
    <sheet name="Selection List" sheetId="1" r:id="rId2"/>
    <sheet name="Calculation" sheetId="3" r:id="rId3"/>
    <sheet name="Sayfa2" sheetId="2" r:id="rId4"/>
    <sheet name="Material Costs" sheetId="4" r:id="rId5"/>
  </sheets>
  <definedNames>
    <definedName name="_xlnm.Print_Area" localSheetId="0">Template3!$A$1:$E$92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<sst xmlns="http://schemas.openxmlformats.org/spreadsheetml/2006/main" count="342" uniqueCount="232">
  <si>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</si>
  <si>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</si>
  <si>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</si>
  <si>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</si>
  <si>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</si>
  <si>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</si>
  <si>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</si>
  <si>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</si>
  <si>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</si>
  <si>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</si>
  <si>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</si>
  <si>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</si>
  <si>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</si>
  <si>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</si>
  <si>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</si>
  <si>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</si>
  <si>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</si>
  <si>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</si>
  <si>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</si>
  <si>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</si>
  <si>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</si>
  <si>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</si>
  <si>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</si>
  <si>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</si>
  <si>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</si>
  <si>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</si>
  <si>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</si>
  <si>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</si>
  <si>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</si>
  <si>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</si>
  <si>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</si>
  <si>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</si>
  <si>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</si>
  <si>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</si>
  <si>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</si>
  <si>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</si>
  <si>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</si>
  <si>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</si>
  <si>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</si>
  <si>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</si>
  <si>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</si>
  <si>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</si>
  <si>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</si>
  <si>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</si>
  <si>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</si>
  <si>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</si>
  <si>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</si>
  <si>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</si>
  <si>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</si>
  <si>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</si>
  <si>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</si>
  <si>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</si>
  <si>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</si>
  <si>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</si>
  <si>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</si>
  <si>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</si>
  <si>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</si>
  <si>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</si>
  <si>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</si>
  <si>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</si>
  <si>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</si>
  <si>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</si>
  <si>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</si>
  <si>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</si>
  <si>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</si>
  <si>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</si>
  <si>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</si>
  <si>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</si>
  <si>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</si>
  <si>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</si>
  <si>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</si>
  <si>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</si>
  <si>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</si>
  <si>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</si>
  <si>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</si>
  <si>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</si>
  <si>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</si>
  <si>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</si>
  <si>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</si>
  <si>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</si>
  <si>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</si>
  <si>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</si>
  <si>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</si>
  <si>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</si>
  <si>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</si>
  <si>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</si>
  <si>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</si>
  <si>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</si>
  <si>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</si>
  <si>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</si>
  <si>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</si>
  <si>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</si>
  <si>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</si>
  <si>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</si>
  <si>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</si>
  <si>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</si>
  <si>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</si>
  <si>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</si>
  <si>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</si>
  <si>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</si>
  <si>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</si>
  <si>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</si>
  <si>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</si>
  <si>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</si>
  <si>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</si>
  <si>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</si>
  <si>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</si>
  <si>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</si>
  <si>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</si>
  <si>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</si>
  <si>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</si>
  <si>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</si>
  <si>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</si>
  <si>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</si>
  <si>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</si>
  <si>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</si>
  <si>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</si>
  <si>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</si>
  <si>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</si>
  <si>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</si>
  <si>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</si>
  <si>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</si>
  <si>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</si>
  <si>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</si>
  <si>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</si>
  <si>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</si>
  <si>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</si>
  <si>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</si>
  <si>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</si>
  <si>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</si>
  <si>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</si>
  <si>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</si>
  <si>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</si>
  <si>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</si>
  <si>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</si>
  <si>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</si>
  <si>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</si>
  <si>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</si>
  <si>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</si>
  <si>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</si>
  <si>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</si>
  <si>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</si>
  <si>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</si>
  <si>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</si>
  <si>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</si>
  <si>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</si>
  <si>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</si>
  <si>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</si>
  <si>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</si>
  <si>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</si>
  <si>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</si>
  <si>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</si>
  <si>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</si>
  <si>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</si>
  <si>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</si>
  <si>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</si>
  <si>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</si>
  <si>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</si>
  <si>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</si>
  <si>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</si>
  <si>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</si>
  <si>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</si>
  <si>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Unit summary: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</si>
  <si>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</si>
  <si>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</si>
  <si>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</si>
  <si>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</si>
  <si>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</si>
  <si>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</si>
  <si>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</si>
  <si>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</si>
  <si>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</si>
  <si>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</si>
  <si>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</si>
  <si>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</si>
  <si>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</si>
  <si>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</si>
  <si>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</si>
  <si>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</si>
  <si>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</si>
  <si>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Z275 Steel + Polyster Painted (0,80mm)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</si>
  <si>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</si>
  <si>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</si>
  <si>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</si>
  <si>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</si>
  <si>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</si>
  <si>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</si>
  <si>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</si>
  <si>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</si>
  <si>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</si>
  <si>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</si>
  <si>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</si>
  <si>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</si>
  <si>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</si>
  <si>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</si>
  <si>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</si>
  <si>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</si>
  <si>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</si>
  <si>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</si>
  <si>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</si>
  <si>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</si>
  <si>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</si>
  <si>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</si>
  <si>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</si>
  <si>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</si>
  <si>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</si>
  <si>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</si>
  <si>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Supply Fan  Details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</si>
  <si>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</si>
  <si>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</si>
  <si>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</si>
  <si>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</si>
  <si>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</si>
  <si>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</si>
  <si>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</si>
  <si>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</si>
  <si>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</si>
  <si>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</si>
  <si>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</si>
  <si>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</si>
  <si>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</si>
  <si>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</si>
  <si>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</si>
  <si>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</si>
  <si>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</si>
  <si>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</si>
  <si>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</si>
  <si>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</si>
  <si>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</si>
  <si>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</si>
  <si>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pcs.</t>
  </si>
  <si>
    <t>Coil Cooling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</si>
</sst>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10"/>
      <name val="Daxline Offc Pro"/>
      <family val="2"/>
    </font>
    <font>
      <b/>
      <sz val="8"/>
      <color rgb="FFFFFFFF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vertical="center" wrapText="1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right" vertical="center" wrapText="1"/>
      <protection locked="0"/>
    </xf>
    <xf numFmtId="0" fontId="17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2" fontId="14" fillId="4" borderId="0" xfId="0" applyNumberFormat="1" applyFont="1" applyFill="1" applyAlignment="1" applyProtection="1">
      <alignment horizontal="left" vertical="top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top" wrapText="1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3" fillId="3" borderId="2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" fontId="11" fillId="4" borderId="0" xfId="0" applyNumberFormat="1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49" fontId="11" fillId="4" borderId="0" xfId="0" applyNumberFormat="1" applyFont="1" applyFill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left" vertical="center" wrapText="1"/>
      <protection locked="0"/>
    </xf>
    <xf numFmtId="165" fontId="11" fillId="0" borderId="0" xfId="0" applyNumberFormat="1" applyFont="1" applyAlignment="1" applyProtection="1">
      <alignment horizontal="center" vertical="center" wrapText="1"/>
      <protection hidden="1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view="pageBreakPreview" zoomScale="130" zoomScaleNormal="100" zoomScaleSheetLayoutView="130" workbookViewId="0">
      <selection activeCell="H23" sqref="H23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4.1" customHeight="1" x14ac:dyDescent="0.25">
      <c r="A1" s="47" t="s">
        <v>156</v>
      </c>
      <c r="B1" s="72" t="s">
        <v>157</v>
      </c>
      <c r="C1" s="72"/>
      <c r="D1" s="72"/>
      <c r="E1" s="72"/>
      <c r="F1" s="48"/>
      <c r="G1" s="49"/>
    </row>
    <row r="2" spans="1:7" ht="14.1" customHeight="1" x14ac:dyDescent="0.25">
      <c r="A2" s="47" t="s">
        <v>158</v>
      </c>
      <c r="B2" s="73" t="s">
        <v>159</v>
      </c>
      <c r="C2" s="73"/>
      <c r="D2" s="73"/>
      <c r="E2" s="73"/>
      <c r="F2" s="48"/>
      <c r="G2" s="49"/>
    </row>
    <row r="3" spans="1:7" ht="14.1" customHeight="1" x14ac:dyDescent="0.25">
      <c r="A3" s="47" t="s">
        <v>160</v>
      </c>
      <c r="B3" s="73" t="s">
        <v>161</v>
      </c>
      <c r="C3" s="73"/>
      <c r="D3" s="73"/>
      <c r="E3" s="73"/>
      <c r="F3" s="48"/>
      <c r="G3" s="50"/>
    </row>
    <row r="4" spans="1:7" ht="14.1" customHeight="1" x14ac:dyDescent="0.25">
      <c r="A4" s="51" t="s">
        <v>162</v>
      </c>
      <c r="B4" s="51"/>
      <c r="C4" s="51"/>
      <c r="D4" s="51" t="s">
        <v>163</v>
      </c>
      <c r="E4" s="51"/>
      <c r="F4" s="48"/>
      <c r="G4" s="50"/>
    </row>
    <row r="5" spans="1:7" ht="14.1" customHeight="1" x14ac:dyDescent="0.25">
      <c r="A5" s="64" t="s">
        <v>164</v>
      </c>
      <c r="B5" s="64"/>
      <c r="C5" s="64"/>
      <c r="D5" s="74" t="s">
        <v>165</v>
      </c>
      <c r="E5" s="74"/>
      <c r="F5" s="48"/>
      <c r="G5" s="50"/>
    </row>
    <row r="6" spans="1:7" ht="14.1" customHeight="1" x14ac:dyDescent="0.25">
      <c r="A6" s="63" t="s">
        <v>166</v>
      </c>
      <c r="B6" s="63"/>
      <c r="C6" s="63"/>
      <c r="D6" s="71">
        <v>340.7</v>
      </c>
      <c r="E6" s="71"/>
      <c r="F6" s="48"/>
      <c r="G6" s="50"/>
    </row>
    <row r="7" spans="1:7" ht="14.1" customHeight="1" x14ac:dyDescent="0.25">
      <c r="A7" s="64" t="s">
        <v>167</v>
      </c>
      <c r="B7" s="64"/>
      <c r="C7" s="64"/>
      <c r="D7" s="74">
        <v>33333</v>
      </c>
      <c r="E7" s="74"/>
      <c r="F7" s="48"/>
      <c r="G7" s="50"/>
    </row>
    <row r="8" spans="1:7" ht="14.1" customHeight="1" x14ac:dyDescent="0.25">
      <c r="A8" s="63" t="s">
        <v>168</v>
      </c>
      <c r="B8" s="63"/>
      <c r="C8" s="63"/>
      <c r="D8" s="76" t="s">
        <v>169</v>
      </c>
      <c r="E8" s="76"/>
      <c r="F8" s="48"/>
      <c r="G8" s="50"/>
    </row>
    <row r="9" spans="1:7" ht="14.1" customHeight="1" x14ac:dyDescent="0.25">
      <c r="A9" s="64" t="s">
        <v>170</v>
      </c>
      <c r="B9" s="64"/>
      <c r="C9" s="64"/>
      <c r="D9" s="74" t="s">
        <v>171</v>
      </c>
      <c r="E9" s="74"/>
      <c r="F9" s="48"/>
      <c r="G9" s="50"/>
    </row>
    <row r="10" spans="1:7" ht="14.1" customHeight="1" x14ac:dyDescent="0.25">
      <c r="A10" s="63" t="s">
        <v>172</v>
      </c>
      <c r="B10" s="63"/>
      <c r="C10" s="63"/>
      <c r="D10" s="77" t="s">
        <v>173</v>
      </c>
      <c r="E10" s="77"/>
      <c r="F10" s="48"/>
      <c r="G10" s="50"/>
    </row>
    <row r="11" spans="1:7" ht="14.1" customHeight="1" x14ac:dyDescent="0.25">
      <c r="A11" s="78" t="s">
        <v>174</v>
      </c>
      <c r="B11" s="78"/>
      <c r="C11" s="78"/>
      <c r="D11" s="78"/>
      <c r="E11" s="78"/>
      <c r="F11" s="52"/>
      <c r="G11" s="52"/>
    </row>
    <row r="12" spans="1:7" ht="14.1" customHeight="1" x14ac:dyDescent="0.25">
      <c r="A12" s="79" t="s">
        <v>175</v>
      </c>
      <c r="B12" s="79"/>
      <c r="C12" s="79"/>
      <c r="D12" s="80" t="s">
        <v>176</v>
      </c>
      <c r="E12" s="80"/>
      <c r="F12" s="53"/>
      <c r="G12" s="53"/>
    </row>
    <row r="13" spans="1:7" ht="14.1" customHeight="1" x14ac:dyDescent="0.25">
      <c r="A13" s="75" t="s">
        <v>177</v>
      </c>
      <c r="B13" s="75"/>
      <c r="C13" s="75"/>
      <c r="D13" s="75" t="s">
        <v>178</v>
      </c>
      <c r="E13" s="75"/>
      <c r="F13" s="53"/>
      <c r="G13" s="53"/>
    </row>
    <row r="14" spans="1:7" ht="14.1" customHeight="1" x14ac:dyDescent="0.25">
      <c r="A14" s="79" t="s">
        <v>179</v>
      </c>
      <c r="B14" s="79"/>
      <c r="C14" s="79"/>
      <c r="D14" s="79" t="s">
        <v>180</v>
      </c>
      <c r="E14" s="79"/>
      <c r="F14" s="53"/>
      <c r="G14" s="53"/>
    </row>
    <row r="15" spans="1:7" ht="14.1" customHeight="1" x14ac:dyDescent="0.25">
      <c r="A15" s="75" t="s">
        <v>181</v>
      </c>
      <c r="B15" s="75"/>
      <c r="C15" s="75"/>
      <c r="D15" s="75" t="s">
        <v>180</v>
      </c>
      <c r="E15" s="75"/>
      <c r="F15" s="53"/>
      <c r="G15" s="53"/>
    </row>
    <row r="16" spans="1:7" ht="14.1" customHeight="1" thickBot="1" x14ac:dyDescent="0.3">
      <c r="A16" s="79" t="s">
        <v>182</v>
      </c>
      <c r="B16" s="79"/>
      <c r="C16" s="79"/>
      <c r="D16" s="79" t="s">
        <v>183</v>
      </c>
      <c r="E16" s="79"/>
      <c r="F16" s="53"/>
      <c r="G16" s="53"/>
    </row>
    <row r="17" spans="1:7" ht="14.1" customHeight="1" x14ac:dyDescent="0.25">
      <c r="A17" s="81" t="s">
        <v>184</v>
      </c>
      <c r="B17" s="81"/>
      <c r="C17" s="81"/>
      <c r="D17" s="81"/>
      <c r="E17" s="81"/>
      <c r="F17" s="54"/>
      <c r="G17" s="52"/>
    </row>
    <row r="18" spans="1:7" ht="14.1" customHeight="1" x14ac:dyDescent="0.25">
      <c r="A18" s="82" t="s">
        <v>185</v>
      </c>
      <c r="B18" s="82"/>
      <c r="C18" s="55" t="s">
        <v>186</v>
      </c>
      <c r="D18" s="56"/>
      <c r="E18" s="57" t="s">
        <v>187</v>
      </c>
    </row>
    <row r="19" spans="1:7" ht="14.1" customHeight="1" x14ac:dyDescent="0.25">
      <c r="A19" s="75" t="s">
        <v>188</v>
      </c>
      <c r="B19" s="75"/>
      <c r="C19" s="83">
        <v>44</v>
      </c>
      <c r="D19" s="83"/>
      <c r="E19" s="58" t="s">
        <v>189</v>
      </c>
    </row>
    <row r="20" spans="1:7" ht="14.1" customHeight="1" x14ac:dyDescent="0.25">
      <c r="A20" s="79" t="s">
        <v>190</v>
      </c>
      <c r="B20" s="79"/>
      <c r="C20" s="84">
        <v>11</v>
      </c>
      <c r="D20" s="84"/>
      <c r="E20" s="59" t="s">
        <v>187</v>
      </c>
    </row>
    <row r="21" spans="1:7" ht="14.1" customHeight="1" x14ac:dyDescent="0.25">
      <c r="A21" s="75" t="s">
        <v>191</v>
      </c>
      <c r="B21" s="75"/>
      <c r="C21" s="83">
        <v>14.2</v>
      </c>
      <c r="D21" s="83"/>
      <c r="E21" s="58" t="s">
        <v>189</v>
      </c>
    </row>
    <row r="22" spans="1:7" ht="14.1" customHeight="1" x14ac:dyDescent="0.25">
      <c r="A22" s="79" t="s">
        <v>192</v>
      </c>
      <c r="B22" s="79"/>
      <c r="C22" s="84">
        <v>62.2</v>
      </c>
      <c r="D22" s="84"/>
      <c r="E22" s="59" t="s">
        <v>187</v>
      </c>
    </row>
    <row r="23" spans="1:7" ht="14.1" customHeight="1" x14ac:dyDescent="0.25">
      <c r="A23" s="75" t="s">
        <v>193</v>
      </c>
      <c r="B23" s="75"/>
      <c r="C23" s="83">
        <v>102.8</v>
      </c>
      <c r="D23" s="83"/>
      <c r="E23" s="58" t="s">
        <v>194</v>
      </c>
    </row>
    <row r="24" spans="1:7" ht="14.1" customHeight="1" x14ac:dyDescent="0.25">
      <c r="A24" s="79" t="s">
        <v>231</v>
      </c>
      <c r="B24" s="79"/>
      <c r="C24" s="84">
        <v>340.7</v>
      </c>
      <c r="D24" s="84"/>
      <c r="E24" s="59" t="s">
        <v>195</v>
      </c>
    </row>
    <row r="25" spans="1:7" ht="14.1" customHeight="1" x14ac:dyDescent="0.25">
      <c r="A25" s="75" t="s">
        <v>196</v>
      </c>
      <c r="B25" s="75"/>
      <c r="C25" s="83">
        <v>11</v>
      </c>
      <c r="D25" s="83"/>
      <c r="E25" s="58" t="s">
        <v>189</v>
      </c>
    </row>
    <row r="26" spans="1:7" ht="14.1" customHeight="1" x14ac:dyDescent="0.25">
      <c r="A26" s="79" t="s">
        <v>197</v>
      </c>
      <c r="B26" s="79"/>
      <c r="C26" s="84">
        <v>22</v>
      </c>
      <c r="D26" s="84"/>
      <c r="E26" s="59" t="s">
        <v>189</v>
      </c>
    </row>
    <row r="27" spans="1:7" ht="14.1" customHeight="1" x14ac:dyDescent="0.25">
      <c r="A27" s="75" t="s">
        <v>198</v>
      </c>
      <c r="B27" s="75"/>
      <c r="C27" s="83">
        <v>26.6</v>
      </c>
      <c r="D27" s="83"/>
      <c r="E27" s="58" t="s">
        <v>199</v>
      </c>
    </row>
    <row r="28" spans="1:7" ht="14.1" customHeight="1" x14ac:dyDescent="0.25">
      <c r="A28" s="79" t="s">
        <v>200</v>
      </c>
      <c r="B28" s="79"/>
      <c r="C28" s="84">
        <v>85.8</v>
      </c>
      <c r="D28" s="84"/>
      <c r="E28" s="59" t="s">
        <v>201</v>
      </c>
    </row>
    <row r="29" spans="1:7" ht="14.1" customHeight="1" x14ac:dyDescent="0.25">
      <c r="A29" s="75" t="s">
        <v>202</v>
      </c>
      <c r="B29" s="75"/>
      <c r="C29" s="85">
        <v>71</v>
      </c>
      <c r="D29" s="85"/>
      <c r="E29" s="60"/>
    </row>
    <row r="30" spans="1:7" ht="14.1" customHeight="1" x14ac:dyDescent="0.25">
      <c r="A30" s="79" t="s">
        <v>203</v>
      </c>
      <c r="B30" s="79"/>
      <c r="C30" s="84" t="s">
        <v>204</v>
      </c>
      <c r="D30" s="84"/>
      <c r="E30" s="61"/>
    </row>
    <row r="31" spans="1:7" ht="14.1" customHeight="1" x14ac:dyDescent="0.25">
      <c r="A31" s="62" t="s">
        <v>205</v>
      </c>
      <c r="B31" s="63"/>
      <c r="C31" s="83"/>
      <c r="D31" s="83"/>
      <c r="E31" s="63" t="s">
        <v>206</v>
      </c>
    </row>
    <row r="32" spans="1:7" ht="14.1" customHeight="1" x14ac:dyDescent="0.25">
      <c r="A32" s="78" t="s">
        <v>207</v>
      </c>
      <c r="B32" s="78"/>
      <c r="C32" s="78"/>
      <c r="D32" s="78"/>
      <c r="E32" s="78"/>
      <c r="F32" s="52"/>
      <c r="G32" s="52"/>
    </row>
    <row r="33" spans="1:7" ht="14.1" customHeight="1" x14ac:dyDescent="0.25">
      <c r="A33" s="79" t="s">
        <v>208</v>
      </c>
      <c r="B33" s="79"/>
      <c r="C33" s="86">
        <v>33333</v>
      </c>
      <c r="D33" s="86"/>
      <c r="E33" s="59" t="s">
        <v>199</v>
      </c>
    </row>
    <row r="34" spans="1:7" ht="14.1" customHeight="1" x14ac:dyDescent="0.25">
      <c r="A34" s="75" t="s">
        <v>209</v>
      </c>
      <c r="B34" s="75"/>
      <c r="C34" s="87">
        <v>111</v>
      </c>
      <c r="D34" s="87"/>
      <c r="E34" s="58" t="s">
        <v>194</v>
      </c>
    </row>
    <row r="35" spans="1:7" ht="14.1" customHeight="1" x14ac:dyDescent="0.25">
      <c r="A35" s="79" t="s">
        <v>210</v>
      </c>
      <c r="B35" s="79"/>
      <c r="C35" s="86">
        <v>259.3</v>
      </c>
      <c r="D35" s="86"/>
      <c r="E35" s="59" t="s">
        <v>194</v>
      </c>
    </row>
    <row r="36" spans="1:7" ht="14.1" customHeight="1" x14ac:dyDescent="0.25">
      <c r="A36" s="75" t="s">
        <v>211</v>
      </c>
      <c r="B36" s="75"/>
      <c r="C36" s="88">
        <v>1513</v>
      </c>
      <c r="D36" s="88"/>
      <c r="E36" s="58" t="s">
        <v>212</v>
      </c>
    </row>
    <row r="37" spans="1:7" ht="14.1" customHeight="1" x14ac:dyDescent="0.25">
      <c r="A37" s="79" t="s">
        <v>213</v>
      </c>
      <c r="B37" s="79"/>
      <c r="C37" s="86">
        <v>2370</v>
      </c>
      <c r="D37" s="86"/>
      <c r="E37" s="59" t="s">
        <v>212</v>
      </c>
    </row>
    <row r="38" spans="1:7" ht="14.1" customHeight="1" x14ac:dyDescent="0.25">
      <c r="A38" s="75" t="s">
        <v>214</v>
      </c>
      <c r="B38" s="75"/>
      <c r="C38" s="88">
        <v>63</v>
      </c>
      <c r="D38" s="88"/>
      <c r="E38" s="58" t="s">
        <v>187</v>
      </c>
    </row>
    <row r="39" spans="1:7" ht="14.1" customHeight="1" x14ac:dyDescent="0.25">
      <c r="A39" s="79" t="s">
        <v>215</v>
      </c>
      <c r="B39" s="79"/>
      <c r="C39" s="84" t="s">
        <v>216</v>
      </c>
      <c r="D39" s="84"/>
      <c r="E39" s="64"/>
    </row>
    <row r="40" spans="1:7" ht="14.1" customHeight="1" x14ac:dyDescent="0.25">
      <c r="A40" s="75" t="s">
        <v>217</v>
      </c>
      <c r="B40" s="75"/>
      <c r="C40" s="83" t="s">
        <v>218</v>
      </c>
      <c r="D40" s="83"/>
      <c r="E40" s="58" t="s">
        <v>219</v>
      </c>
    </row>
    <row r="41" spans="1:7" ht="14.1" customHeight="1" x14ac:dyDescent="0.25">
      <c r="A41" s="79" t="s">
        <v>220</v>
      </c>
      <c r="B41" s="79"/>
      <c r="C41" s="84">
        <v>30</v>
      </c>
      <c r="D41" s="84"/>
      <c r="E41" s="59" t="s">
        <v>48</v>
      </c>
    </row>
    <row r="42" spans="1:7" ht="14.1" customHeight="1" x14ac:dyDescent="0.25">
      <c r="A42" s="75" t="s">
        <v>221</v>
      </c>
      <c r="B42" s="75"/>
      <c r="C42" s="83">
        <v>4.8</v>
      </c>
      <c r="D42" s="83"/>
      <c r="E42" s="58" t="s">
        <v>195</v>
      </c>
    </row>
    <row r="43" spans="1:7" ht="14.1" customHeight="1" x14ac:dyDescent="0.25">
      <c r="A43" s="90" t="s">
        <v>222</v>
      </c>
      <c r="B43" s="78"/>
      <c r="C43" s="78"/>
      <c r="D43" s="78"/>
      <c r="E43" s="78"/>
      <c r="F43" s="52"/>
      <c r="G43" s="52"/>
    </row>
    <row r="44" spans="1:7" ht="14.1" customHeight="1" x14ac:dyDescent="0.25">
      <c r="A44" s="79" t="s">
        <v>223</v>
      </c>
      <c r="B44" s="79"/>
      <c r="C44" s="91">
        <v>45.5</v>
      </c>
      <c r="D44" s="91"/>
      <c r="E44" s="59" t="s">
        <v>194</v>
      </c>
    </row>
    <row r="45" spans="1:7" ht="14.1" customHeight="1" x14ac:dyDescent="0.25">
      <c r="A45" s="75" t="s">
        <v>224</v>
      </c>
      <c r="B45" s="75"/>
      <c r="C45" s="88" t="s">
        <v>225</v>
      </c>
      <c r="D45" s="88"/>
      <c r="E45" s="58"/>
    </row>
    <row r="46" spans="1:7" ht="14.1" customHeight="1" x14ac:dyDescent="0.25">
      <c r="A46" s="79" t="s">
        <v>226</v>
      </c>
      <c r="B46" s="79"/>
      <c r="C46" s="86" t="s">
        <v>227</v>
      </c>
      <c r="D46" s="86"/>
      <c r="E46" s="59" t="s">
        <v>228</v>
      </c>
    </row>
    <row r="47" spans="1:7" ht="14.1" customHeight="1" x14ac:dyDescent="0.25">
      <c r="A47" s="75" t="s">
        <v>229</v>
      </c>
      <c r="B47" s="75"/>
      <c r="C47" s="89">
        <v>4</v>
      </c>
      <c r="D47" s="89"/>
      <c r="E47" s="63" t="s">
        <v>230</v>
      </c>
    </row>
    <row r="48" spans="1:7" ht="14.1" customHeight="1" x14ac:dyDescent="0.25">
      <c r="A48" s="65"/>
      <c r="B48" s="65"/>
      <c r="C48" s="65"/>
      <c r="D48" s="65"/>
      <c r="E48" s="66"/>
      <c r="F48" s="66"/>
      <c r="G48" s="65"/>
    </row>
    <row r="49" spans="1:7" ht="14.1" customHeight="1" x14ac:dyDescent="0.25">
      <c r="A49" s="65"/>
      <c r="B49" s="65"/>
      <c r="C49" s="65"/>
      <c r="D49" s="65"/>
      <c r="E49" s="66"/>
      <c r="F49" s="66"/>
      <c r="G49" s="65"/>
    </row>
    <row r="50" spans="1:7" ht="14.1" customHeight="1" x14ac:dyDescent="0.25">
      <c r="A50" s="65"/>
      <c r="B50" s="65"/>
      <c r="C50" s="65"/>
      <c r="D50" s="65"/>
      <c r="E50" s="66"/>
      <c r="F50" s="66"/>
      <c r="G50" s="65"/>
    </row>
    <row r="51" spans="1:7" ht="14.1" customHeight="1" x14ac:dyDescent="0.25">
      <c r="A51" s="65"/>
      <c r="B51" s="65"/>
      <c r="C51" s="65"/>
      <c r="D51" s="65"/>
      <c r="E51" s="66"/>
      <c r="F51" s="66"/>
      <c r="G51" s="65"/>
    </row>
    <row r="52" spans="1:7" ht="14.1" customHeight="1" x14ac:dyDescent="0.25">
      <c r="A52" s="65"/>
      <c r="B52" s="65"/>
      <c r="C52" s="65"/>
      <c r="D52" s="65"/>
      <c r="E52" s="66"/>
      <c r="F52" s="66"/>
      <c r="G52" s="65"/>
    </row>
    <row r="53" spans="1:7" ht="14.1" customHeight="1" x14ac:dyDescent="0.25">
      <c r="A53" s="65"/>
      <c r="B53" s="65"/>
      <c r="C53" s="65"/>
      <c r="D53" s="65"/>
      <c r="E53" s="66"/>
      <c r="F53" s="66"/>
      <c r="G53" s="65"/>
    </row>
    <row r="54" spans="1:7" ht="14.1" customHeight="1" x14ac:dyDescent="0.25">
      <c r="A54" s="65"/>
      <c r="B54" s="65"/>
      <c r="C54" s="65"/>
      <c r="D54" s="65"/>
      <c r="E54" s="66"/>
      <c r="F54" s="66"/>
      <c r="G54" s="65"/>
    </row>
    <row r="55" spans="1:7" ht="14.1" customHeight="1" x14ac:dyDescent="0.25">
      <c r="A55" s="65"/>
      <c r="B55" s="65"/>
      <c r="C55" s="65"/>
      <c r="D55" s="65"/>
      <c r="E55" s="66"/>
      <c r="F55" s="66"/>
      <c r="G55" s="65"/>
    </row>
    <row r="56" spans="1:7" ht="14.1" customHeight="1" x14ac:dyDescent="0.25">
      <c r="A56" s="65"/>
      <c r="B56" s="65"/>
      <c r="C56" s="65"/>
      <c r="D56" s="65"/>
      <c r="E56" s="66"/>
      <c r="F56" s="66"/>
      <c r="G56" s="65"/>
    </row>
    <row r="57" spans="1:7" ht="14.1" customHeight="1" x14ac:dyDescent="0.25">
      <c r="A57" s="65"/>
      <c r="B57" s="65"/>
      <c r="C57" s="65"/>
      <c r="D57" s="65"/>
      <c r="E57" s="66"/>
      <c r="F57" s="66"/>
      <c r="G57" s="65"/>
    </row>
    <row r="58" spans="1:7" ht="14.1" customHeight="1" x14ac:dyDescent="0.25">
      <c r="A58" s="65"/>
      <c r="B58" s="65"/>
      <c r="C58" s="65"/>
      <c r="D58" s="65"/>
      <c r="E58" s="66"/>
      <c r="F58" s="66"/>
      <c r="G58" s="65"/>
    </row>
    <row r="59" spans="1:7" x14ac:dyDescent="0.25">
      <c r="A59" s="65"/>
      <c r="B59" s="65"/>
      <c r="C59" s="65"/>
      <c r="D59" s="65"/>
      <c r="E59" s="66"/>
      <c r="F59" s="66"/>
      <c r="G59" s="65"/>
    </row>
    <row r="60" spans="1:7" x14ac:dyDescent="0.25">
      <c r="A60" s="65"/>
      <c r="B60" s="65"/>
      <c r="C60" s="65"/>
      <c r="D60" s="65"/>
      <c r="E60" s="66"/>
      <c r="F60" s="66"/>
      <c r="G60" s="65"/>
    </row>
    <row r="61" spans="1:7" x14ac:dyDescent="0.25">
      <c r="A61" s="65"/>
      <c r="B61" s="65"/>
      <c r="C61" s="65"/>
      <c r="D61" s="65"/>
      <c r="E61" s="66"/>
      <c r="F61" s="66"/>
      <c r="G61" s="65"/>
    </row>
    <row r="62" spans="1:7" x14ac:dyDescent="0.25">
      <c r="A62" s="65"/>
      <c r="B62" s="65"/>
      <c r="C62" s="65"/>
      <c r="D62" s="65"/>
      <c r="E62" s="66"/>
      <c r="F62" s="66"/>
      <c r="G62" s="65"/>
    </row>
    <row r="63" spans="1:7" x14ac:dyDescent="0.25">
      <c r="A63" s="65"/>
      <c r="B63" s="65"/>
      <c r="C63" s="65"/>
      <c r="D63" s="65"/>
      <c r="E63" s="66"/>
      <c r="F63" s="66"/>
      <c r="G63" s="65"/>
    </row>
    <row r="64" spans="1:7" x14ac:dyDescent="0.25">
      <c r="A64" s="65"/>
      <c r="B64" s="65"/>
      <c r="C64" s="65"/>
      <c r="D64" s="65"/>
      <c r="E64" s="66"/>
      <c r="F64" s="66"/>
      <c r="G64" s="65"/>
    </row>
    <row r="65" spans="1:7" x14ac:dyDescent="0.25">
      <c r="A65" s="65"/>
      <c r="B65" s="65"/>
      <c r="C65" s="65"/>
      <c r="D65" s="65"/>
      <c r="E65" s="66"/>
      <c r="F65" s="66"/>
      <c r="G65" s="65"/>
    </row>
    <row r="66" spans="1:7" x14ac:dyDescent="0.25">
      <c r="A66" s="65"/>
      <c r="B66" s="65"/>
      <c r="C66" s="65"/>
      <c r="D66" s="65"/>
      <c r="E66" s="66"/>
      <c r="F66" s="66"/>
      <c r="G66" s="65"/>
    </row>
    <row r="67" spans="1:7" x14ac:dyDescent="0.25">
      <c r="A67" s="65"/>
      <c r="B67" s="65"/>
      <c r="C67" s="65"/>
      <c r="D67" s="65"/>
      <c r="E67" s="66"/>
      <c r="F67" s="66"/>
      <c r="G67" s="65"/>
    </row>
    <row r="68" spans="1:7" x14ac:dyDescent="0.25">
      <c r="A68" s="65"/>
      <c r="B68" s="65"/>
      <c r="C68" s="65"/>
      <c r="D68" s="65"/>
      <c r="E68" s="66"/>
      <c r="F68" s="66"/>
      <c r="G68" s="65"/>
    </row>
    <row r="69" spans="1:7" x14ac:dyDescent="0.25">
      <c r="A69" s="65"/>
      <c r="B69" s="65"/>
      <c r="C69" s="65"/>
      <c r="D69" s="65"/>
      <c r="E69" s="66"/>
      <c r="F69" s="66"/>
      <c r="G69" s="65"/>
    </row>
    <row r="70" spans="1:7" x14ac:dyDescent="0.25">
      <c r="A70" s="65"/>
      <c r="B70" s="65"/>
      <c r="C70" s="65"/>
      <c r="D70" s="65"/>
      <c r="E70" s="66"/>
      <c r="F70" s="66"/>
      <c r="G70" s="65"/>
    </row>
    <row r="71" spans="1:7" x14ac:dyDescent="0.25">
      <c r="A71" s="65"/>
      <c r="B71" s="65"/>
      <c r="C71" s="65"/>
      <c r="D71" s="65"/>
      <c r="E71" s="66"/>
      <c r="F71" s="66"/>
      <c r="G71" s="65"/>
    </row>
    <row r="72" spans="1:7" x14ac:dyDescent="0.25">
      <c r="A72" s="65"/>
      <c r="B72" s="65"/>
      <c r="C72" s="65"/>
      <c r="D72" s="65"/>
      <c r="E72" s="66"/>
      <c r="F72" s="66"/>
      <c r="G72" s="65"/>
    </row>
    <row r="73" spans="1:7" x14ac:dyDescent="0.25">
      <c r="A73" s="65"/>
      <c r="B73" s="65"/>
      <c r="C73" s="65"/>
      <c r="D73" s="65"/>
      <c r="E73" s="66"/>
      <c r="F73" s="66"/>
      <c r="G73" s="65"/>
    </row>
    <row r="74" spans="1:7" x14ac:dyDescent="0.25">
      <c r="A74" s="65"/>
      <c r="B74" s="65"/>
      <c r="C74" s="65"/>
      <c r="D74" s="65"/>
      <c r="E74" s="66"/>
      <c r="F74" s="66"/>
      <c r="G74" s="65"/>
    </row>
    <row r="75" spans="1:7" x14ac:dyDescent="0.25">
      <c r="A75" s="65"/>
      <c r="B75" s="65"/>
      <c r="C75" s="65"/>
      <c r="D75" s="65"/>
      <c r="E75" s="66"/>
      <c r="F75" s="66"/>
      <c r="G75" s="65"/>
    </row>
    <row r="76" spans="1:7" x14ac:dyDescent="0.25">
      <c r="A76" s="65"/>
      <c r="B76" s="65"/>
      <c r="C76" s="65"/>
      <c r="D76" s="65"/>
      <c r="E76" s="66"/>
      <c r="F76" s="66"/>
      <c r="G76" s="65"/>
    </row>
    <row r="77" spans="1:7" x14ac:dyDescent="0.25">
      <c r="A77" s="65"/>
      <c r="B77" s="65"/>
      <c r="C77" s="65"/>
      <c r="D77" s="65"/>
      <c r="E77" s="66"/>
      <c r="F77" s="66"/>
      <c r="G77" s="65"/>
    </row>
    <row r="78" spans="1:7" x14ac:dyDescent="0.25">
      <c r="A78" s="65"/>
      <c r="B78" s="65"/>
      <c r="C78" s="65"/>
      <c r="D78" s="65"/>
      <c r="E78" s="66"/>
      <c r="F78" s="66"/>
      <c r="G78" s="65"/>
    </row>
    <row r="79" spans="1:7" x14ac:dyDescent="0.25">
      <c r="A79" s="65"/>
      <c r="B79" s="65"/>
      <c r="C79" s="65"/>
      <c r="D79" s="65"/>
      <c r="E79" s="66"/>
      <c r="F79" s="66"/>
      <c r="G79" s="65"/>
    </row>
    <row r="80" spans="1:7" x14ac:dyDescent="0.25">
      <c r="A80" s="65"/>
      <c r="B80" s="65"/>
      <c r="C80" s="65"/>
      <c r="D80" s="65"/>
      <c r="E80" s="66"/>
      <c r="F80" s="66"/>
      <c r="G80" s="65"/>
    </row>
    <row r="81" spans="1:7" x14ac:dyDescent="0.25">
      <c r="A81" s="65"/>
      <c r="B81" s="65"/>
      <c r="C81" s="65"/>
      <c r="D81" s="65"/>
      <c r="E81" s="66"/>
      <c r="F81" s="66"/>
      <c r="G81" s="65"/>
    </row>
    <row r="82" spans="1:7" x14ac:dyDescent="0.25">
      <c r="A82" s="65"/>
      <c r="B82" s="65"/>
      <c r="C82" s="65"/>
      <c r="D82" s="65"/>
      <c r="E82" s="66"/>
      <c r="F82" s="66"/>
      <c r="G82" s="65"/>
    </row>
    <row r="83" spans="1:7" x14ac:dyDescent="0.25">
      <c r="A83" s="65"/>
      <c r="B83" s="65"/>
      <c r="C83" s="65"/>
      <c r="D83" s="65"/>
      <c r="E83" s="66"/>
      <c r="F83" s="66"/>
      <c r="G83" s="65"/>
    </row>
    <row r="84" spans="1:7" x14ac:dyDescent="0.25">
      <c r="A84" s="65"/>
      <c r="B84" s="65"/>
      <c r="C84" s="65"/>
      <c r="D84" s="65"/>
      <c r="E84" s="66"/>
      <c r="F84" s="66"/>
      <c r="G84" s="65"/>
    </row>
    <row r="85" spans="1:7" x14ac:dyDescent="0.25">
      <c r="A85" s="65"/>
      <c r="B85" s="65"/>
      <c r="C85" s="65"/>
      <c r="D85" s="65"/>
      <c r="E85" s="66"/>
      <c r="F85" s="66"/>
      <c r="G85" s="65"/>
    </row>
    <row r="86" spans="1:7" x14ac:dyDescent="0.25">
      <c r="A86" s="65"/>
      <c r="B86" s="65"/>
      <c r="C86" s="65"/>
      <c r="D86" s="65"/>
      <c r="E86" s="66"/>
      <c r="F86" s="66"/>
      <c r="G86" s="65"/>
    </row>
    <row r="87" spans="1:7" x14ac:dyDescent="0.25">
      <c r="A87" s="65"/>
      <c r="B87" s="65"/>
      <c r="C87" s="65"/>
      <c r="D87" s="65"/>
      <c r="E87" s="66"/>
      <c r="F87" s="66"/>
      <c r="G87" s="65"/>
    </row>
    <row r="88" spans="1:7" x14ac:dyDescent="0.25">
      <c r="A88" s="65"/>
      <c r="B88" s="65"/>
      <c r="C88" s="65"/>
      <c r="D88" s="65"/>
      <c r="E88" s="66"/>
      <c r="F88" s="66"/>
      <c r="G88" s="65"/>
    </row>
    <row r="89" spans="1:7" x14ac:dyDescent="0.25">
      <c r="A89" s="65"/>
      <c r="B89" s="65"/>
      <c r="C89" s="65"/>
      <c r="D89" s="65"/>
      <c r="E89" s="66"/>
      <c r="F89" s="66"/>
      <c r="G89" s="65"/>
    </row>
    <row r="90" spans="1:7" x14ac:dyDescent="0.25">
      <c r="A90" s="65"/>
      <c r="B90" s="65"/>
      <c r="C90" s="65"/>
      <c r="D90" s="65"/>
      <c r="E90" s="66"/>
      <c r="F90" s="66"/>
      <c r="G90" s="65"/>
    </row>
    <row r="91" spans="1:7" x14ac:dyDescent="0.25">
      <c r="A91" s="65"/>
      <c r="B91" s="65"/>
      <c r="C91" s="65"/>
      <c r="D91" s="65"/>
      <c r="E91" s="66"/>
      <c r="F91" s="66"/>
      <c r="G91" s="65"/>
    </row>
    <row r="92" spans="1:7" x14ac:dyDescent="0.25">
      <c r="A92" s="65"/>
      <c r="B92" s="65"/>
      <c r="C92" s="65"/>
      <c r="D92" s="65"/>
      <c r="E92" s="66"/>
      <c r="F92" s="66"/>
      <c r="G92" s="65"/>
    </row>
    <row r="93" spans="1:7" x14ac:dyDescent="0.25">
      <c r="A93" s="65"/>
      <c r="B93" s="65"/>
      <c r="C93" s="65"/>
      <c r="D93" s="65"/>
      <c r="E93" s="66"/>
      <c r="F93" s="66"/>
      <c r="G93" s="65"/>
    </row>
    <row r="94" spans="1:7" x14ac:dyDescent="0.25">
      <c r="A94" s="65"/>
      <c r="B94" s="65"/>
      <c r="C94" s="65"/>
      <c r="D94" s="65"/>
      <c r="E94" s="66"/>
      <c r="F94" s="66"/>
      <c r="G94" s="65"/>
    </row>
    <row r="95" spans="1:7" x14ac:dyDescent="0.25">
      <c r="A95" s="65"/>
      <c r="B95" s="65"/>
      <c r="C95" s="65"/>
      <c r="D95" s="65"/>
      <c r="E95" s="66"/>
      <c r="F95" s="66"/>
      <c r="G95" s="65"/>
    </row>
    <row r="96" spans="1:7" x14ac:dyDescent="0.25">
      <c r="A96" s="65"/>
      <c r="B96" s="65"/>
      <c r="C96" s="65"/>
      <c r="D96" s="65"/>
      <c r="E96" s="66"/>
      <c r="F96" s="66"/>
      <c r="G96" s="65"/>
    </row>
    <row r="97" spans="1:7" x14ac:dyDescent="0.25">
      <c r="A97" s="65"/>
      <c r="B97" s="65"/>
      <c r="C97" s="65"/>
      <c r="D97" s="65"/>
      <c r="E97" s="66"/>
      <c r="F97" s="66"/>
      <c r="G97" s="65"/>
    </row>
    <row r="98" spans="1:7" x14ac:dyDescent="0.25">
      <c r="A98" s="65"/>
      <c r="B98" s="65"/>
      <c r="C98" s="65"/>
      <c r="D98" s="65"/>
      <c r="E98" s="66"/>
      <c r="F98" s="66"/>
      <c r="G98" s="65"/>
    </row>
    <row r="99" spans="1:7" x14ac:dyDescent="0.25">
      <c r="A99" s="65"/>
      <c r="B99" s="65"/>
      <c r="C99" s="65"/>
      <c r="D99" s="65"/>
      <c r="E99" s="66"/>
      <c r="F99" s="66"/>
      <c r="G99" s="65"/>
    </row>
    <row r="100" spans="1:7" x14ac:dyDescent="0.25">
      <c r="A100" s="65"/>
      <c r="B100" s="65"/>
      <c r="C100" s="65"/>
      <c r="D100" s="65"/>
      <c r="E100" s="66"/>
      <c r="F100" s="66"/>
      <c r="G100" s="65"/>
    </row>
    <row r="101" spans="1:7" x14ac:dyDescent="0.25">
      <c r="A101" s="65"/>
      <c r="B101" s="65"/>
      <c r="C101" s="65"/>
      <c r="D101" s="65"/>
      <c r="E101" s="66"/>
      <c r="F101" s="66"/>
      <c r="G101" s="65"/>
    </row>
    <row r="102" spans="1:7" x14ac:dyDescent="0.25">
      <c r="A102" s="65"/>
      <c r="B102" s="65"/>
      <c r="C102" s="65"/>
      <c r="D102" s="65"/>
      <c r="E102" s="66"/>
      <c r="F102" s="66"/>
      <c r="G102" s="65"/>
    </row>
    <row r="103" spans="1:7" x14ac:dyDescent="0.25">
      <c r="A103" s="65"/>
      <c r="B103" s="65"/>
      <c r="C103" s="65"/>
      <c r="D103" s="65"/>
      <c r="E103" s="66"/>
      <c r="F103" s="66"/>
      <c r="G103" s="65"/>
    </row>
    <row r="104" spans="1:7" x14ac:dyDescent="0.25">
      <c r="A104" s="65"/>
      <c r="B104" s="65"/>
      <c r="C104" s="65"/>
      <c r="D104" s="65"/>
      <c r="E104" s="66"/>
      <c r="F104" s="66"/>
      <c r="G104" s="65"/>
    </row>
    <row r="105" spans="1:7" x14ac:dyDescent="0.25">
      <c r="A105" s="65"/>
      <c r="B105" s="65"/>
      <c r="C105" s="65"/>
      <c r="D105" s="65"/>
      <c r="E105" s="66"/>
      <c r="F105" s="66"/>
      <c r="G105" s="65"/>
    </row>
    <row r="106" spans="1:7" x14ac:dyDescent="0.25">
      <c r="A106" s="65"/>
      <c r="B106" s="65"/>
      <c r="C106" s="65"/>
      <c r="D106" s="65"/>
      <c r="E106" s="66"/>
      <c r="F106" s="66"/>
      <c r="G106" s="65"/>
    </row>
    <row r="107" spans="1:7" x14ac:dyDescent="0.25">
      <c r="A107" s="65"/>
      <c r="B107" s="65"/>
      <c r="C107" s="65"/>
      <c r="D107" s="65"/>
      <c r="E107" s="66"/>
      <c r="F107" s="66"/>
      <c r="G107" s="65"/>
    </row>
    <row r="108" spans="1:7" x14ac:dyDescent="0.25">
      <c r="A108" s="65"/>
      <c r="B108" s="65"/>
      <c r="C108" s="65"/>
      <c r="D108" s="65"/>
      <c r="E108" s="66"/>
      <c r="F108" s="66"/>
      <c r="G108" s="65"/>
    </row>
    <row r="109" spans="1:7" x14ac:dyDescent="0.25">
      <c r="A109" s="65"/>
      <c r="B109" s="65"/>
      <c r="C109" s="65"/>
      <c r="D109" s="65"/>
      <c r="E109" s="66"/>
      <c r="F109" s="66"/>
      <c r="G109" s="65"/>
    </row>
    <row r="110" spans="1:7" x14ac:dyDescent="0.25">
      <c r="A110" s="65"/>
      <c r="B110" s="65"/>
      <c r="C110" s="65"/>
      <c r="D110" s="65"/>
      <c r="E110" s="66"/>
      <c r="F110" s="66"/>
      <c r="G110" s="65"/>
    </row>
    <row r="111" spans="1:7" x14ac:dyDescent="0.25">
      <c r="A111" s="65"/>
      <c r="B111" s="65"/>
      <c r="C111" s="65"/>
      <c r="D111" s="65"/>
      <c r="E111" s="66"/>
      <c r="F111" s="66"/>
      <c r="G111" s="65"/>
    </row>
    <row r="112" spans="1:7" x14ac:dyDescent="0.25">
      <c r="A112" s="65"/>
      <c r="B112" s="65"/>
      <c r="C112" s="65"/>
      <c r="D112" s="65"/>
      <c r="E112" s="66"/>
      <c r="F112" s="66"/>
      <c r="G112" s="65"/>
    </row>
    <row r="113" spans="1:7" x14ac:dyDescent="0.25">
      <c r="A113" s="65"/>
      <c r="B113" s="65"/>
      <c r="C113" s="65"/>
      <c r="D113" s="65"/>
      <c r="E113" s="66"/>
      <c r="F113" s="66"/>
      <c r="G113" s="65"/>
    </row>
    <row r="114" spans="1:7" x14ac:dyDescent="0.25">
      <c r="A114" s="65"/>
      <c r="B114" s="65"/>
      <c r="C114" s="65"/>
      <c r="D114" s="65"/>
      <c r="E114" s="66"/>
      <c r="F114" s="66"/>
      <c r="G114" s="65"/>
    </row>
    <row r="115" spans="1:7" x14ac:dyDescent="0.25">
      <c r="A115" s="65"/>
      <c r="B115" s="65"/>
      <c r="C115" s="65"/>
      <c r="D115" s="65"/>
      <c r="E115" s="66"/>
      <c r="F115" s="66"/>
      <c r="G115" s="65"/>
    </row>
    <row r="116" spans="1:7" x14ac:dyDescent="0.25">
      <c r="A116" s="65"/>
      <c r="B116" s="65"/>
      <c r="C116" s="65"/>
      <c r="D116" s="65"/>
      <c r="E116" s="66"/>
      <c r="F116" s="66"/>
      <c r="G116" s="65"/>
    </row>
    <row r="117" spans="1:7" x14ac:dyDescent="0.25">
      <c r="A117" s="65"/>
      <c r="B117" s="65"/>
      <c r="C117" s="65"/>
      <c r="D117" s="65"/>
      <c r="E117" s="66"/>
      <c r="F117" s="66"/>
      <c r="G117" s="65"/>
    </row>
    <row r="118" spans="1:7" x14ac:dyDescent="0.25">
      <c r="A118" s="65"/>
      <c r="B118" s="65"/>
      <c r="C118" s="65"/>
      <c r="D118" s="65"/>
      <c r="E118" s="66"/>
      <c r="F118" s="66"/>
      <c r="G118" s="65"/>
    </row>
    <row r="119" spans="1:7" x14ac:dyDescent="0.25">
      <c r="A119" s="65"/>
      <c r="B119" s="65"/>
      <c r="C119" s="65"/>
      <c r="D119" s="65"/>
      <c r="E119" s="66"/>
      <c r="F119" s="66"/>
      <c r="G119" s="65"/>
    </row>
    <row r="120" spans="1:7" x14ac:dyDescent="0.25">
      <c r="A120" s="65"/>
      <c r="B120" s="65"/>
      <c r="C120" s="65"/>
      <c r="D120" s="65"/>
      <c r="E120" s="66"/>
      <c r="F120" s="66"/>
      <c r="G120" s="65"/>
    </row>
    <row r="121" spans="1:7" x14ac:dyDescent="0.25">
      <c r="A121" s="65"/>
      <c r="B121" s="65"/>
      <c r="C121" s="65"/>
      <c r="D121" s="65"/>
      <c r="E121" s="66"/>
      <c r="F121" s="66"/>
      <c r="G121" s="65"/>
    </row>
    <row r="122" spans="1:7" x14ac:dyDescent="0.25">
      <c r="A122" s="65"/>
      <c r="B122" s="65"/>
      <c r="C122" s="65"/>
      <c r="D122" s="65"/>
      <c r="E122" s="66"/>
      <c r="F122" s="66"/>
      <c r="G122" s="65"/>
    </row>
    <row r="123" spans="1:7" x14ac:dyDescent="0.25">
      <c r="A123" s="65"/>
      <c r="B123" s="65"/>
      <c r="C123" s="65"/>
      <c r="D123" s="65"/>
      <c r="E123" s="66"/>
      <c r="F123" s="66"/>
      <c r="G123" s="65"/>
    </row>
    <row r="124" spans="1:7" x14ac:dyDescent="0.25">
      <c r="A124" s="67"/>
      <c r="B124" s="67"/>
      <c r="C124" s="67"/>
      <c r="D124" s="67"/>
      <c r="E124" s="68"/>
      <c r="F124" s="68"/>
      <c r="G124" s="67"/>
    </row>
    <row r="125" spans="1:7" x14ac:dyDescent="0.25">
      <c r="A125" s="67"/>
      <c r="B125" s="67"/>
      <c r="C125" s="67"/>
      <c r="D125" s="67"/>
      <c r="E125" s="68"/>
      <c r="F125" s="68"/>
      <c r="G125" s="67"/>
    </row>
    <row r="126" spans="1:7" x14ac:dyDescent="0.25">
      <c r="A126" s="67"/>
      <c r="B126" s="67"/>
      <c r="C126" s="67"/>
      <c r="D126" s="67"/>
      <c r="E126" s="68"/>
      <c r="F126" s="68"/>
      <c r="G126" s="67"/>
    </row>
    <row r="127" spans="1:7" x14ac:dyDescent="0.25">
      <c r="A127" s="67"/>
      <c r="B127" s="67"/>
      <c r="C127" s="67"/>
      <c r="D127" s="67"/>
      <c r="E127" s="68"/>
      <c r="F127" s="68"/>
      <c r="G127" s="67"/>
    </row>
    <row r="128" spans="1:7" x14ac:dyDescent="0.25">
      <c r="A128" s="67"/>
      <c r="B128" s="67"/>
      <c r="C128" s="67"/>
      <c r="D128" s="67"/>
      <c r="E128" s="68"/>
      <c r="F128" s="68"/>
      <c r="G128" s="67"/>
    </row>
    <row r="129" spans="1:7" x14ac:dyDescent="0.25">
      <c r="A129" s="67"/>
      <c r="B129" s="67"/>
      <c r="C129" s="67"/>
      <c r="D129" s="67"/>
      <c r="E129" s="68"/>
      <c r="F129" s="68"/>
      <c r="G129" s="67"/>
    </row>
    <row r="130" spans="1:7" x14ac:dyDescent="0.25">
      <c r="A130" s="67"/>
      <c r="B130" s="67"/>
      <c r="C130" s="67"/>
      <c r="D130" s="67"/>
      <c r="E130" s="68"/>
      <c r="F130" s="68"/>
      <c r="G130" s="67"/>
    </row>
    <row r="131" spans="1:7" x14ac:dyDescent="0.25">
      <c r="A131" s="67"/>
      <c r="B131" s="67"/>
      <c r="C131" s="67"/>
      <c r="D131" s="67"/>
      <c r="E131" s="68"/>
      <c r="F131" s="68"/>
      <c r="G131" s="67"/>
    </row>
    <row r="132" spans="1:7" x14ac:dyDescent="0.25">
      <c r="A132" s="67"/>
      <c r="B132" s="67"/>
      <c r="C132" s="67"/>
      <c r="D132" s="67"/>
      <c r="E132" s="68"/>
      <c r="F132" s="68"/>
      <c r="G132" s="67"/>
    </row>
    <row r="133" spans="1:7" x14ac:dyDescent="0.25">
      <c r="A133" s="67"/>
      <c r="B133" s="67"/>
      <c r="C133" s="67"/>
      <c r="D133" s="67"/>
      <c r="E133" s="68"/>
      <c r="F133" s="68"/>
      <c r="G133" s="67"/>
    </row>
    <row r="134" spans="1:7" x14ac:dyDescent="0.25">
      <c r="A134" s="67"/>
      <c r="B134" s="67"/>
      <c r="C134" s="67"/>
      <c r="D134" s="67"/>
      <c r="E134" s="68"/>
      <c r="F134" s="68"/>
      <c r="G134" s="67"/>
    </row>
    <row r="135" spans="1:7" x14ac:dyDescent="0.25">
      <c r="A135" s="67"/>
      <c r="B135" s="67"/>
      <c r="C135" s="67"/>
      <c r="D135" s="67"/>
      <c r="E135" s="68"/>
      <c r="F135" s="68"/>
      <c r="G135" s="67"/>
    </row>
    <row r="136" spans="1:7" x14ac:dyDescent="0.25">
      <c r="A136" s="67"/>
      <c r="B136" s="67"/>
      <c r="C136" s="67"/>
      <c r="D136" s="67"/>
      <c r="E136" s="68"/>
      <c r="F136" s="68"/>
      <c r="G136" s="67"/>
    </row>
    <row r="137" spans="1:7" x14ac:dyDescent="0.25">
      <c r="A137" s="67"/>
      <c r="B137" s="67"/>
      <c r="C137" s="67"/>
      <c r="D137" s="67"/>
      <c r="E137" s="68"/>
      <c r="F137" s="68"/>
      <c r="G137" s="67"/>
    </row>
    <row r="138" spans="1:7" x14ac:dyDescent="0.25">
      <c r="A138" s="67"/>
      <c r="B138" s="67"/>
      <c r="C138" s="67"/>
      <c r="D138" s="67"/>
      <c r="E138" s="68"/>
      <c r="F138" s="68"/>
      <c r="G138" s="67"/>
    </row>
    <row r="139" spans="1:7" x14ac:dyDescent="0.25">
      <c r="A139" s="67"/>
      <c r="B139" s="67"/>
      <c r="C139" s="67"/>
      <c r="D139" s="67"/>
      <c r="E139" s="68"/>
      <c r="F139" s="68"/>
      <c r="G139" s="67"/>
    </row>
  </sheetData>
  <mergeCells count="77">
    <mergeCell ref="A47:B47"/>
    <mergeCell ref="C47:D47"/>
    <mergeCell ref="A43:E43"/>
    <mergeCell ref="A44:B44"/>
    <mergeCell ref="C44:D44"/>
    <mergeCell ref="A45:B45"/>
    <mergeCell ref="C45:D45"/>
    <mergeCell ref="A46:B46"/>
    <mergeCell ref="C46:D46"/>
    <mergeCell ref="A40:B40"/>
    <mergeCell ref="C40:D40"/>
    <mergeCell ref="A41:B41"/>
    <mergeCell ref="C41:D41"/>
    <mergeCell ref="A42:B42"/>
    <mergeCell ref="C42:D42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A30:B30"/>
    <mergeCell ref="C30:D30"/>
    <mergeCell ref="C31:D31"/>
    <mergeCell ref="A32:E32"/>
    <mergeCell ref="A33:B33"/>
    <mergeCell ref="C33:D33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7:E17"/>
    <mergeCell ref="A18:B18"/>
    <mergeCell ref="A19:B19"/>
    <mergeCell ref="C19:D19"/>
    <mergeCell ref="A20:B20"/>
    <mergeCell ref="C20:D20"/>
    <mergeCell ref="A14:C14"/>
    <mergeCell ref="D14:E14"/>
    <mergeCell ref="A15:C15"/>
    <mergeCell ref="D15:E15"/>
    <mergeCell ref="A16:C16"/>
    <mergeCell ref="D16:E16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D6:E6"/>
    <mergeCell ref="B1:E1"/>
    <mergeCell ref="B2:E2"/>
    <mergeCell ref="B3:E3"/>
    <mergeCell ref="D5:E5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1" manualBreakCount="1">
    <brk id="47" max="16383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zoomScaleSheetLayoutView="115"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30.7109375" bestFit="1" customWidth="1"/>
    <col min="3" max="3" width="255.7109375" style="70" bestFit="1" customWidth="1"/>
  </cols>
  <sheetData>
    <row r="1" spans="1:8" x14ac:dyDescent="0.25">
      <c r="A1" s="20" t="s">
        <v>63</v>
      </c>
      <c r="B1" s="23">
        <v>23</v>
      </c>
      <c r="C1" s="69" t="s">
        <v>88</v>
      </c>
    </row>
    <row r="2" spans="1:8" x14ac:dyDescent="0.25">
      <c r="A2" s="21" t="s">
        <v>1</v>
      </c>
      <c r="B2" s="24" t="s">
        <v>23</v>
      </c>
      <c r="C2" s="29" t="s">
        <v>57</v>
      </c>
    </row>
    <row r="3" spans="1:8" x14ac:dyDescent="0.25">
      <c r="A3" s="21" t="s">
        <v>2</v>
      </c>
      <c r="B3" s="24" t="s">
        <v>27</v>
      </c>
      <c r="C3" s="29" t="s">
        <v>58</v>
      </c>
    </row>
    <row r="4" spans="1:8" x14ac:dyDescent="0.25">
      <c r="A4" s="21" t="s">
        <v>3</v>
      </c>
      <c r="B4" s="24" t="s">
        <v>28</v>
      </c>
      <c r="C4" s="29">
        <v>-5371</v>
      </c>
    </row>
    <row r="5" spans="1:8" x14ac:dyDescent="0.25">
      <c r="A5" s="21" t="s">
        <v>4</v>
      </c>
      <c r="B5" s="24">
        <v>0</v>
      </c>
      <c r="C5" s="29" t="s">
        <v>59</v>
      </c>
    </row>
    <row r="6" spans="1:8" x14ac:dyDescent="0.25">
      <c r="A6" s="21" t="s">
        <v>5</v>
      </c>
      <c r="B6" s="24" t="s">
        <v>26</v>
      </c>
      <c r="C6" s="29" t="s">
        <v>60</v>
      </c>
    </row>
    <row r="7" spans="1:8" x14ac:dyDescent="0.25">
      <c r="A7" s="21" t="s">
        <v>6</v>
      </c>
      <c r="B7" s="24">
        <v>0</v>
      </c>
      <c r="C7" s="29" t="s">
        <v>61</v>
      </c>
    </row>
    <row r="8" spans="1:8" x14ac:dyDescent="0.25">
      <c r="A8" s="21" t="s">
        <v>7</v>
      </c>
      <c r="B8" s="24" t="s">
        <v>29</v>
      </c>
      <c r="C8" s="29" t="s">
        <v>70</v>
      </c>
    </row>
    <row r="9" spans="1:8" x14ac:dyDescent="0.25">
      <c r="A9" s="21" t="s">
        <v>8</v>
      </c>
      <c r="B9" s="24" t="s">
        <v>29</v>
      </c>
      <c r="C9" s="29" t="s">
        <v>62</v>
      </c>
      <c r="F9" s="27"/>
      <c r="G9" s="27"/>
      <c r="H9" s="27"/>
    </row>
    <row r="10" spans="1:8" x14ac:dyDescent="0.25">
      <c r="A10" s="22" t="s">
        <v>9</v>
      </c>
      <c r="B10" s="24" t="s">
        <v>34</v>
      </c>
      <c r="C10" s="29" t="s">
        <v>71</v>
      </c>
      <c r="F10" s="27"/>
      <c r="G10" s="27"/>
      <c r="H10" s="27"/>
    </row>
    <row r="11" spans="1:8" x14ac:dyDescent="0.25">
      <c r="A11" s="22" t="s">
        <v>73</v>
      </c>
      <c r="B11" s="24">
        <v>0</v>
      </c>
      <c r="C11" s="29" t="s">
        <v>72</v>
      </c>
      <c r="F11" s="27"/>
      <c r="G11" s="27"/>
      <c r="H11" s="27"/>
    </row>
    <row r="12" spans="1:8" x14ac:dyDescent="0.25">
      <c r="A12" s="22" t="s">
        <v>10</v>
      </c>
      <c r="B12" s="24">
        <v>0</v>
      </c>
      <c r="C12" s="29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29" t="s">
        <v>64</v>
      </c>
    </row>
    <row r="14" spans="1:8" x14ac:dyDescent="0.25">
      <c r="A14" s="21" t="s">
        <v>75</v>
      </c>
      <c r="B14" s="24" t="s">
        <v>34</v>
      </c>
      <c r="C14" s="29" t="s">
        <v>85</v>
      </c>
    </row>
    <row r="15" spans="1:8" x14ac:dyDescent="0.25">
      <c r="A15" s="21" t="s">
        <v>13</v>
      </c>
      <c r="B15" s="24">
        <v>0</v>
      </c>
      <c r="C15" s="29" t="s">
        <v>86</v>
      </c>
    </row>
    <row r="16" spans="1:8" x14ac:dyDescent="0.25">
      <c r="A16" s="21" t="s">
        <v>14</v>
      </c>
      <c r="B16" s="24">
        <v>0</v>
      </c>
      <c r="C16" s="29" t="s">
        <v>76</v>
      </c>
    </row>
    <row r="17" spans="1:3" x14ac:dyDescent="0.25">
      <c r="A17" s="21" t="s">
        <v>15</v>
      </c>
      <c r="B17" s="24">
        <v>0</v>
      </c>
      <c r="C17" s="29" t="s">
        <v>65</v>
      </c>
    </row>
    <row r="18" spans="1:3" x14ac:dyDescent="0.25">
      <c r="A18" s="21" t="s">
        <v>16</v>
      </c>
      <c r="B18" s="24">
        <v>0</v>
      </c>
      <c r="C18" s="29" t="s">
        <v>66</v>
      </c>
    </row>
    <row r="19" spans="1:3" x14ac:dyDescent="0.25">
      <c r="A19" s="21" t="s">
        <v>17</v>
      </c>
      <c r="B19" s="24" t="s">
        <v>34</v>
      </c>
      <c r="C19" s="29" t="s">
        <v>87</v>
      </c>
    </row>
    <row r="20" spans="1:3" x14ac:dyDescent="0.25">
      <c r="A20" s="21" t="s">
        <v>18</v>
      </c>
      <c r="B20" s="24">
        <v>0</v>
      </c>
      <c r="C20" s="29" t="s">
        <v>67</v>
      </c>
    </row>
    <row r="21" spans="1:3" x14ac:dyDescent="0.25">
      <c r="A21" s="21" t="s">
        <v>19</v>
      </c>
      <c r="B21" s="24">
        <v>0</v>
      </c>
      <c r="C21" s="29" t="s">
        <v>77</v>
      </c>
    </row>
    <row r="22" spans="1:3" x14ac:dyDescent="0.25">
      <c r="A22" s="21" t="s">
        <v>20</v>
      </c>
      <c r="B22" s="24" t="s">
        <v>24</v>
      </c>
      <c r="C22" s="29" t="s">
        <v>68</v>
      </c>
    </row>
    <row r="23" spans="1:3" x14ac:dyDescent="0.25">
      <c r="A23" s="21" t="s">
        <v>21</v>
      </c>
      <c r="B23" s="24">
        <v>0</v>
      </c>
      <c r="C23" s="29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23BRH0L0SSN000N0000N00F0</v>
      </c>
      <c r="C24" s="92" t="s">
        <v>79</v>
      </c>
    </row>
    <row r="25" spans="1:3" ht="28.9" customHeight="1" thickBot="1" x14ac:dyDescent="0.3">
      <c r="A25" s="26" t="s">
        <v>22</v>
      </c>
      <c r="B25" s="34">
        <f>Calculation!B25</f>
        <v>37858.745139000275</v>
      </c>
      <c r="C25" s="93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11" sqref="D11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1" t="s">
        <v>63</v>
      </c>
      <c r="B1" s="33">
        <f xml:space="preserve">
IF('Selection List'!B1=17,'Material Costs'!$F$2,
IF('Selection List'!B1=23,'Material Costs'!$G$2,
IF('Selection List'!B1=30,'Material Costs'!$H$2,
0)))</f>
        <v>35008.94</v>
      </c>
    </row>
    <row r="2" spans="1:2" x14ac:dyDescent="0.25">
      <c r="A2" s="31" t="s">
        <v>1</v>
      </c>
      <c r="B2" s="33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1743.4416666666668</v>
      </c>
    </row>
    <row r="3" spans="1:2" x14ac:dyDescent="0.25">
      <c r="A3" s="31" t="s">
        <v>2</v>
      </c>
      <c r="B3" s="33">
        <v>0</v>
      </c>
    </row>
    <row r="4" spans="1:2" x14ac:dyDescent="0.25">
      <c r="A4" s="31" t="s">
        <v>3</v>
      </c>
      <c r="B4" s="33">
        <f xml:space="preserve">
IF('Selection List'!B4="H",
IF('Selection List'!B1=17,'Material Costs'!$F$11,
IF('Selection List'!B1=23,'Material Costs'!$G$11,
IF('Selection List'!B1=30,'Material Costs'!$H$11,
))),0)</f>
        <v>981.75000000000489</v>
      </c>
    </row>
    <row r="5" spans="1:2" x14ac:dyDescent="0.25">
      <c r="A5" s="31" t="s">
        <v>4</v>
      </c>
      <c r="B5" s="33">
        <f>IF('Selection List'!B5="S",'Material Costs'!$H$12,0)</f>
        <v>0</v>
      </c>
    </row>
    <row r="6" spans="1:2" x14ac:dyDescent="0.25">
      <c r="A6" s="31" t="s">
        <v>5</v>
      </c>
      <c r="B6" s="33">
        <v>0</v>
      </c>
    </row>
    <row r="7" spans="1:2" x14ac:dyDescent="0.25">
      <c r="A7" s="31" t="s">
        <v>6</v>
      </c>
      <c r="B7" s="33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1" t="s">
        <v>7</v>
      </c>
      <c r="B8" s="33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1" t="s">
        <v>8</v>
      </c>
      <c r="B9" s="33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2" t="s">
        <v>9</v>
      </c>
      <c r="B10" s="33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2" t="s">
        <v>73</v>
      </c>
      <c r="B11" s="33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2" t="s">
        <v>10</v>
      </c>
      <c r="B12" s="33">
        <v>0</v>
      </c>
    </row>
    <row r="13" spans="1:2" x14ac:dyDescent="0.25">
      <c r="A13" s="31" t="s">
        <v>74</v>
      </c>
      <c r="B13" s="33">
        <v>0</v>
      </c>
    </row>
    <row r="14" spans="1:2" x14ac:dyDescent="0.25">
      <c r="A14" s="31" t="s">
        <v>75</v>
      </c>
      <c r="B14" s="33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1" t="s">
        <v>13</v>
      </c>
      <c r="B15" s="33">
        <f xml:space="preserve">
IF('Selection List'!B15=3,'Material Costs'!F45,
0)</f>
        <v>0</v>
      </c>
    </row>
    <row r="16" spans="1:2" x14ac:dyDescent="0.25">
      <c r="A16" s="31" t="s">
        <v>14</v>
      </c>
      <c r="B16" s="33">
        <f xml:space="preserve">
IF('Selection List'!B16=1,'Material Costs'!F47,
IF('Selection List'!B16=2,'Material Costs'!F48,
0))</f>
        <v>0</v>
      </c>
    </row>
    <row r="17" spans="1:2" x14ac:dyDescent="0.25">
      <c r="A17" s="31" t="s">
        <v>15</v>
      </c>
      <c r="B17" s="33">
        <f xml:space="preserve">
IF('Selection List'!B17=1,'Material Costs'!$F$50,IF('Selection List'!B17=2,'Material Costs'!$F$51,
0))</f>
        <v>0</v>
      </c>
    </row>
    <row r="18" spans="1:2" x14ac:dyDescent="0.25">
      <c r="A18" s="31" t="s">
        <v>16</v>
      </c>
      <c r="B18" s="33">
        <f xml:space="preserve">
IF('Selection List'!B18="A",'Material Costs'!$F$53,
0)</f>
        <v>0</v>
      </c>
    </row>
    <row r="19" spans="1:2" x14ac:dyDescent="0.25">
      <c r="A19" s="31" t="s">
        <v>17</v>
      </c>
      <c r="B19" s="33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1" t="s">
        <v>18</v>
      </c>
      <c r="B20" s="33">
        <v>0</v>
      </c>
    </row>
    <row r="21" spans="1:2" x14ac:dyDescent="0.25">
      <c r="A21" s="31" t="s">
        <v>19</v>
      </c>
      <c r="B21" s="33">
        <f xml:space="preserve">
IF('Selection List'!B21=1,'Material Costs'!$F$65,
IF('Selection List'!B21=3,'Material Costs'!$F$67,
0))</f>
        <v>0</v>
      </c>
    </row>
    <row r="22" spans="1:2" x14ac:dyDescent="0.25">
      <c r="A22" s="31" t="s">
        <v>20</v>
      </c>
      <c r="B22" s="33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1" t="s">
        <v>21</v>
      </c>
      <c r="B23" s="33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1" t="s">
        <v>84</v>
      </c>
      <c r="B24" s="33">
        <f xml:space="preserve">
IF(OR('Selection List'!B11&gt;0,'Selection List'!B5="S",'Selection List'!B19=1,'Selection List'!B19=2,'Selection List'!B19=3,'Selection List'!B19=0),'Material Costs'!$G$74,
0)</f>
        <v>0</v>
      </c>
    </row>
    <row r="25" spans="1:2" x14ac:dyDescent="0.25">
      <c r="A25" s="31" t="s">
        <v>83</v>
      </c>
      <c r="B25" s="33">
        <f>SUM(B1:B24)</f>
        <v>37858.745139000275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99" t="s">
        <v>0</v>
      </c>
      <c r="B1" s="17">
        <v>15</v>
      </c>
      <c r="C1">
        <v>150</v>
      </c>
    </row>
    <row r="2" spans="1:3" x14ac:dyDescent="0.25">
      <c r="A2" s="99"/>
      <c r="B2" s="18">
        <v>17</v>
      </c>
      <c r="C2">
        <v>170</v>
      </c>
    </row>
    <row r="3" spans="1:3" x14ac:dyDescent="0.25">
      <c r="A3" s="99"/>
      <c r="B3" s="18">
        <v>23</v>
      </c>
      <c r="C3">
        <f>230</f>
        <v>230</v>
      </c>
    </row>
    <row r="4" spans="1:3" ht="15" customHeight="1" thickBot="1" x14ac:dyDescent="0.3">
      <c r="A4" s="100"/>
      <c r="B4" s="19">
        <v>30</v>
      </c>
      <c r="C4">
        <f>300</f>
        <v>300</v>
      </c>
    </row>
    <row r="5" spans="1:3" x14ac:dyDescent="0.25">
      <c r="A5" s="97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101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98"/>
      <c r="B7" s="3" t="s">
        <v>25</v>
      </c>
      <c r="C7" t="e">
        <f xml:space="preserve"> FRONT SIDE RETURN BOTTOM SUPPLY</f>
        <v>#NAME?</v>
      </c>
    </row>
    <row r="8" spans="1:3" x14ac:dyDescent="0.25">
      <c r="A8" s="94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96"/>
      <c r="B9" s="3" t="s">
        <v>27</v>
      </c>
      <c r="C9" t="e">
        <f>Right</f>
        <v>#NAME?</v>
      </c>
    </row>
    <row r="10" spans="1:3" x14ac:dyDescent="0.25">
      <c r="A10" s="97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98"/>
      <c r="B11" s="3" t="s">
        <v>28</v>
      </c>
      <c r="C11">
        <f>20/30</f>
        <v>0.66666666666666663</v>
      </c>
    </row>
    <row r="12" spans="1:3" x14ac:dyDescent="0.25">
      <c r="A12" s="97" t="s">
        <v>4</v>
      </c>
      <c r="B12" s="5" t="s">
        <v>29</v>
      </c>
      <c r="C12" t="s">
        <v>30</v>
      </c>
    </row>
    <row r="13" spans="1:3" ht="15.75" thickBot="1" x14ac:dyDescent="0.3">
      <c r="A13" s="98"/>
      <c r="B13" s="3">
        <v>0</v>
      </c>
      <c r="C13" t="e">
        <f xml:space="preserve"> NONE</f>
        <v>#NAME?</v>
      </c>
    </row>
    <row r="14" spans="1:3" x14ac:dyDescent="0.25">
      <c r="A14" s="94" t="s">
        <v>5</v>
      </c>
      <c r="B14" s="5" t="s">
        <v>28</v>
      </c>
      <c r="C14" t="s">
        <v>31</v>
      </c>
    </row>
    <row r="15" spans="1:3" x14ac:dyDescent="0.25">
      <c r="A15" s="95"/>
      <c r="B15" s="6" t="s">
        <v>26</v>
      </c>
      <c r="C15" t="s">
        <v>32</v>
      </c>
    </row>
    <row r="16" spans="1:3" ht="15.75" thickBot="1" x14ac:dyDescent="0.3">
      <c r="A16" s="96"/>
      <c r="B16" s="3" t="s">
        <v>29</v>
      </c>
      <c r="C16" t="e">
        <f xml:space="preserve"> …. Pa ESP</f>
        <v>#NAME?</v>
      </c>
    </row>
    <row r="17" spans="1:3" x14ac:dyDescent="0.25">
      <c r="A17" s="97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98"/>
      <c r="B18" s="3">
        <v>0</v>
      </c>
      <c r="C18" t="e">
        <f xml:space="preserve"> NONE</f>
        <v>#NAME?</v>
      </c>
    </row>
    <row r="19" spans="1:3" x14ac:dyDescent="0.25">
      <c r="A19" s="94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96"/>
      <c r="B20" s="3" t="s">
        <v>33</v>
      </c>
      <c r="C20" t="e">
        <f xml:space="preserve"> RETURN and SUPPLY Temp/Hum</f>
        <v>#NAME?</v>
      </c>
    </row>
    <row r="21" spans="1:3" x14ac:dyDescent="0.25">
      <c r="A21" s="94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96"/>
      <c r="B22" s="3" t="s">
        <v>33</v>
      </c>
      <c r="C22" t="e">
        <f xml:space="preserve"> Additional Leak Sensor</f>
        <v>#NAME?</v>
      </c>
    </row>
    <row r="23" spans="1:3" x14ac:dyDescent="0.25">
      <c r="A23" s="94" t="s">
        <v>9</v>
      </c>
      <c r="B23" s="7" t="s">
        <v>34</v>
      </c>
      <c r="C23" t="s">
        <v>35</v>
      </c>
    </row>
    <row r="24" spans="1:3" x14ac:dyDescent="0.25">
      <c r="A24" s="95"/>
      <c r="B24" s="8" t="s">
        <v>24</v>
      </c>
      <c r="C24" t="s">
        <v>36</v>
      </c>
    </row>
    <row r="25" spans="1:3" x14ac:dyDescent="0.25">
      <c r="A25" s="95"/>
      <c r="B25" s="9">
        <v>2</v>
      </c>
      <c r="C25" t="s">
        <v>38</v>
      </c>
    </row>
    <row r="26" spans="1:3" x14ac:dyDescent="0.25">
      <c r="A26" s="95"/>
      <c r="B26" s="8">
        <v>3</v>
      </c>
      <c r="C26" t="s">
        <v>37</v>
      </c>
    </row>
    <row r="27" spans="1:3" x14ac:dyDescent="0.25">
      <c r="A27" s="95"/>
      <c r="B27" s="8" t="s">
        <v>39</v>
      </c>
      <c r="C27" t="s">
        <v>40</v>
      </c>
    </row>
    <row r="28" spans="1:3" ht="15.75" thickBot="1" x14ac:dyDescent="0.3">
      <c r="A28" s="96"/>
      <c r="B28" s="10" t="s">
        <v>41</v>
      </c>
      <c r="C28" t="e">
        <f xml:space="preserve"> Pressure Independent Control Valve</f>
        <v>#NAME?</v>
      </c>
    </row>
    <row r="29" spans="1:3" x14ac:dyDescent="0.25">
      <c r="A29" s="94" t="s">
        <v>10</v>
      </c>
      <c r="B29" s="5">
        <v>0</v>
      </c>
      <c r="C29" t="e">
        <f xml:space="preserve"> NONE</f>
        <v>#NAME?</v>
      </c>
    </row>
    <row r="30" spans="1:3" x14ac:dyDescent="0.25">
      <c r="A30" s="95"/>
      <c r="B30" s="6">
        <v>1</v>
      </c>
      <c r="C30" t="e">
        <f xml:space="preserve"> Corridors dP</f>
        <v>#NAME?</v>
      </c>
    </row>
    <row r="31" spans="1:3" x14ac:dyDescent="0.25">
      <c r="A31" s="95"/>
      <c r="B31" s="6">
        <v>2</v>
      </c>
      <c r="C31" t="e">
        <f xml:space="preserve"> Double dP</f>
        <v>#NAME?</v>
      </c>
    </row>
    <row r="32" spans="1:3" x14ac:dyDescent="0.25">
      <c r="A32" s="95"/>
      <c r="B32" s="6">
        <v>3</v>
      </c>
      <c r="C32" t="s">
        <v>42</v>
      </c>
    </row>
    <row r="33" spans="1:3" x14ac:dyDescent="0.25">
      <c r="A33" s="95"/>
      <c r="B33" s="6">
        <v>4</v>
      </c>
      <c r="C33" t="s">
        <v>43</v>
      </c>
    </row>
    <row r="34" spans="1:3" ht="15.75" thickBot="1" x14ac:dyDescent="0.3">
      <c r="A34" s="96"/>
      <c r="B34" s="6">
        <v>5</v>
      </c>
      <c r="C34" t="s">
        <v>44</v>
      </c>
    </row>
    <row r="35" spans="1:3" x14ac:dyDescent="0.25">
      <c r="A35" s="94" t="s">
        <v>11</v>
      </c>
      <c r="B35" s="5">
        <v>0</v>
      </c>
      <c r="C35" t="s">
        <v>45</v>
      </c>
    </row>
    <row r="36" spans="1:3" ht="15.75" thickBot="1" x14ac:dyDescent="0.3">
      <c r="A36" s="96"/>
      <c r="B36" s="3">
        <v>1</v>
      </c>
      <c r="C36" t="s">
        <v>46</v>
      </c>
    </row>
    <row r="37" spans="1:3" x14ac:dyDescent="0.25">
      <c r="A37" s="94" t="s">
        <v>12</v>
      </c>
      <c r="B37" s="5" t="s">
        <v>34</v>
      </c>
      <c r="C37" t="e">
        <f xml:space="preserve"> NONE</f>
        <v>#NAME?</v>
      </c>
    </row>
    <row r="38" spans="1:3" x14ac:dyDescent="0.25">
      <c r="A38" s="95"/>
      <c r="B38" s="6" t="s">
        <v>48</v>
      </c>
    </row>
    <row r="39" spans="1:3" x14ac:dyDescent="0.25">
      <c r="A39" s="95"/>
      <c r="B39" s="6" t="s">
        <v>23</v>
      </c>
    </row>
    <row r="40" spans="1:3" ht="15.75" thickBot="1" x14ac:dyDescent="0.3">
      <c r="A40" s="95"/>
      <c r="B40" s="6" t="s">
        <v>47</v>
      </c>
      <c r="C40" t="e">
        <f xml:space="preserve"> Single SUPPLY w UltraCap</f>
        <v>#NAME?</v>
      </c>
    </row>
    <row r="41" spans="1:3" x14ac:dyDescent="0.25">
      <c r="A41" s="94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96"/>
      <c r="B42" s="3">
        <v>3</v>
      </c>
      <c r="C42" t="e">
        <f xml:space="preserve"> Energy Analyser</f>
        <v>#NAME?</v>
      </c>
    </row>
    <row r="43" spans="1:3" x14ac:dyDescent="0.25">
      <c r="A43" s="94" t="s">
        <v>14</v>
      </c>
      <c r="B43" s="5">
        <v>0</v>
      </c>
      <c r="C43" t="s">
        <v>49</v>
      </c>
    </row>
    <row r="44" spans="1:3" x14ac:dyDescent="0.25">
      <c r="A44" s="95"/>
      <c r="B44" s="6">
        <v>1</v>
      </c>
      <c r="C44" t="s">
        <v>50</v>
      </c>
    </row>
    <row r="45" spans="1:3" ht="15.75" thickBot="1" x14ac:dyDescent="0.3">
      <c r="A45" s="96"/>
      <c r="B45" s="3">
        <v>2</v>
      </c>
      <c r="C45" t="e">
        <f xml:space="preserve"> Touch Panel</f>
        <v>#NAME?</v>
      </c>
    </row>
    <row r="46" spans="1:3" x14ac:dyDescent="0.25">
      <c r="A46" s="94" t="s">
        <v>15</v>
      </c>
      <c r="B46" s="5">
        <v>0</v>
      </c>
      <c r="C46" t="s">
        <v>51</v>
      </c>
    </row>
    <row r="47" spans="1:3" ht="15.75" thickBot="1" x14ac:dyDescent="0.3">
      <c r="A47" s="96"/>
      <c r="B47" s="3">
        <v>1</v>
      </c>
      <c r="C47" t="e">
        <f xml:space="preserve"> Active PFC</f>
        <v>#NAME?</v>
      </c>
    </row>
    <row r="48" spans="1:3" x14ac:dyDescent="0.25">
      <c r="A48" s="94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96"/>
      <c r="B49" s="3" t="s">
        <v>48</v>
      </c>
      <c r="C49" t="e">
        <f>CF Type Socket</f>
        <v>#NAME?</v>
      </c>
    </row>
    <row r="50" spans="1:3" x14ac:dyDescent="0.25">
      <c r="A50" s="94" t="s">
        <v>17</v>
      </c>
      <c r="B50" s="5" t="s">
        <v>34</v>
      </c>
      <c r="C50" t="e">
        <f xml:space="preserve"> NONE</f>
        <v>#NAME?</v>
      </c>
    </row>
    <row r="51" spans="1:3" x14ac:dyDescent="0.25">
      <c r="A51" s="95"/>
      <c r="B51" s="6">
        <v>0</v>
      </c>
      <c r="C51" t="e">
        <f xml:space="preserve"> Shutdown ON fire</f>
        <v>#NAME?</v>
      </c>
    </row>
    <row r="52" spans="1:3" x14ac:dyDescent="0.25">
      <c r="A52" s="95"/>
      <c r="B52" s="6">
        <v>1</v>
      </c>
      <c r="C52" t="e">
        <f xml:space="preserve"> Continue ON fire</f>
        <v>#NAME?</v>
      </c>
    </row>
    <row r="53" spans="1:3" x14ac:dyDescent="0.25">
      <c r="A53" s="95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95"/>
      <c r="B54" s="6">
        <v>3</v>
      </c>
      <c r="C54" t="e">
        <f xml:space="preserve"> Continue with Smoke</f>
        <v>#NAME?</v>
      </c>
    </row>
    <row r="55" spans="1:3" x14ac:dyDescent="0.25">
      <c r="A55" s="104" t="s">
        <v>18</v>
      </c>
      <c r="B55" s="11">
        <v>0</v>
      </c>
      <c r="C55" t="e">
        <f>NONE</f>
        <v>#NAME?</v>
      </c>
    </row>
    <row r="56" spans="1:3" x14ac:dyDescent="0.25">
      <c r="A56" s="105"/>
      <c r="B56" s="12">
        <v>1</v>
      </c>
      <c r="C56" t="e">
        <f>BacNET IP</f>
        <v>#NAME?</v>
      </c>
    </row>
    <row r="57" spans="1:3" x14ac:dyDescent="0.25">
      <c r="A57" s="105"/>
      <c r="B57" s="12">
        <v>2</v>
      </c>
      <c r="C57" t="e">
        <f>BacNET MSTP</f>
        <v>#NAME?</v>
      </c>
    </row>
    <row r="58" spans="1:3" x14ac:dyDescent="0.25">
      <c r="A58" s="105"/>
      <c r="B58" s="12">
        <v>3</v>
      </c>
      <c r="C58" t="e">
        <f>Modbus RTU</f>
        <v>#NAME?</v>
      </c>
    </row>
    <row r="59" spans="1:3" ht="15" customHeight="1" thickBot="1" x14ac:dyDescent="0.3">
      <c r="A59" s="105"/>
      <c r="B59" s="12">
        <v>4</v>
      </c>
      <c r="C59" t="e">
        <f>Modbus TCP/IP</f>
        <v>#NAME?</v>
      </c>
    </row>
    <row r="60" spans="1:3" x14ac:dyDescent="0.25">
      <c r="A60" s="104" t="s">
        <v>19</v>
      </c>
      <c r="B60" s="11">
        <v>0</v>
      </c>
      <c r="C60" t="e">
        <f xml:space="preserve"> NONE</f>
        <v>#NAME?</v>
      </c>
    </row>
    <row r="61" spans="1:3" x14ac:dyDescent="0.25">
      <c r="A61" s="105"/>
      <c r="B61" s="12">
        <v>1</v>
      </c>
      <c r="C61" t="e">
        <f>Teamwork</f>
        <v>#NAME?</v>
      </c>
    </row>
    <row r="62" spans="1:3" x14ac:dyDescent="0.25">
      <c r="A62" s="105"/>
      <c r="B62" s="12">
        <v>2</v>
      </c>
      <c r="C62" t="e">
        <f>WSCO</f>
        <v>#NAME?</v>
      </c>
    </row>
    <row r="63" spans="1:3" ht="15" customHeight="1" thickBot="1" x14ac:dyDescent="0.3">
      <c r="A63" s="105"/>
      <c r="B63" s="12">
        <v>3</v>
      </c>
      <c r="C63" t="e">
        <f>Teamwork and WSCO</f>
        <v>#NAME?</v>
      </c>
    </row>
    <row r="64" spans="1:3" x14ac:dyDescent="0.25">
      <c r="A64" s="97" t="s">
        <v>20</v>
      </c>
      <c r="B64" s="5" t="s">
        <v>24</v>
      </c>
      <c r="C64" t="s">
        <v>52</v>
      </c>
    </row>
    <row r="65" spans="1:3" x14ac:dyDescent="0.25">
      <c r="A65" s="101"/>
      <c r="B65" s="6" t="s">
        <v>23</v>
      </c>
      <c r="C65" t="s">
        <v>53</v>
      </c>
    </row>
    <row r="66" spans="1:3" ht="15" customHeight="1" thickBot="1" x14ac:dyDescent="0.3">
      <c r="A66" s="98"/>
      <c r="B66" s="3" t="s">
        <v>48</v>
      </c>
      <c r="C66" t="s">
        <v>54</v>
      </c>
    </row>
    <row r="67" spans="1:3" x14ac:dyDescent="0.25">
      <c r="A67" s="97" t="s">
        <v>21</v>
      </c>
      <c r="B67" s="13">
        <v>0</v>
      </c>
      <c r="C67" t="s">
        <v>55</v>
      </c>
    </row>
    <row r="68" spans="1:3" ht="15.75" thickBot="1" x14ac:dyDescent="0.3">
      <c r="A68" s="98"/>
      <c r="B68" s="3">
        <v>1</v>
      </c>
      <c r="C68" t="s">
        <v>56</v>
      </c>
    </row>
    <row r="69" spans="1:3" ht="15.75" thickBot="1" x14ac:dyDescent="0.3">
      <c r="A69" s="30"/>
      <c r="B69" s="16">
        <v>0</v>
      </c>
    </row>
    <row r="70" spans="1:3" x14ac:dyDescent="0.25">
      <c r="A70" s="102" t="s">
        <v>10</v>
      </c>
      <c r="B70" s="4">
        <v>1</v>
      </c>
      <c r="C70" s="1" t="s">
        <v>80</v>
      </c>
    </row>
    <row r="71" spans="1:3" ht="15.75" thickBot="1" x14ac:dyDescent="0.3">
      <c r="A71" s="103"/>
      <c r="B71" s="4">
        <v>2</v>
      </c>
      <c r="C71" s="2" t="s">
        <v>81</v>
      </c>
    </row>
  </sheetData>
  <mergeCells count="23"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  <mergeCell ref="A1:A4"/>
    <mergeCell ref="A5:A7"/>
    <mergeCell ref="A8:A9"/>
    <mergeCell ref="A10:A11"/>
    <mergeCell ref="A12:A13"/>
    <mergeCell ref="A14:A16"/>
    <mergeCell ref="A17:A18"/>
    <mergeCell ref="A19:A20"/>
    <mergeCell ref="A21:A22"/>
    <mergeCell ref="A23:A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J20" sqref="J20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94" t="s">
        <v>63</v>
      </c>
      <c r="B2" s="36" t="s">
        <v>89</v>
      </c>
      <c r="C2" s="35">
        <v>14440.154438724534</v>
      </c>
      <c r="D2" s="35">
        <v>20956.581756699787</v>
      </c>
      <c r="E2" s="35">
        <v>24574.707105540692</v>
      </c>
      <c r="F2" s="35">
        <v>24016.9</v>
      </c>
      <c r="G2" s="35">
        <v>35008.94</v>
      </c>
      <c r="H2" s="35">
        <v>41208.74</v>
      </c>
    </row>
    <row r="3" spans="1:8" x14ac:dyDescent="0.25">
      <c r="A3" s="95"/>
      <c r="B3" s="37" t="s">
        <v>90</v>
      </c>
      <c r="C3" s="35">
        <v>0</v>
      </c>
      <c r="D3" s="35">
        <v>0</v>
      </c>
      <c r="E3" s="35">
        <v>0</v>
      </c>
      <c r="F3" s="35">
        <f t="shared" ref="F3:F66" si="0">C3/0.6</f>
        <v>0</v>
      </c>
      <c r="G3" s="35">
        <f t="shared" ref="G3:H17" si="1">D3/0.6</f>
        <v>0</v>
      </c>
      <c r="H3" s="35">
        <f t="shared" si="1"/>
        <v>0</v>
      </c>
    </row>
    <row r="4" spans="1:8" ht="15.75" thickBot="1" x14ac:dyDescent="0.3">
      <c r="A4" s="96"/>
      <c r="B4" s="2" t="s">
        <v>91</v>
      </c>
      <c r="C4" s="35">
        <v>0</v>
      </c>
      <c r="D4" s="35">
        <v>0</v>
      </c>
      <c r="E4" s="35">
        <v>0</v>
      </c>
      <c r="F4" s="35">
        <f t="shared" si="0"/>
        <v>0</v>
      </c>
      <c r="G4" s="35">
        <f t="shared" si="1"/>
        <v>0</v>
      </c>
      <c r="H4" s="35">
        <f t="shared" si="1"/>
        <v>0</v>
      </c>
    </row>
    <row r="5" spans="1:8" x14ac:dyDescent="0.25">
      <c r="A5" s="97" t="s">
        <v>1</v>
      </c>
      <c r="B5" s="38" t="s">
        <v>92</v>
      </c>
      <c r="C5" s="35">
        <v>874.77</v>
      </c>
      <c r="D5" s="35">
        <v>1046.0650000000001</v>
      </c>
      <c r="E5" s="35">
        <v>1198.6174999999998</v>
      </c>
      <c r="F5" s="35">
        <f t="shared" si="0"/>
        <v>1457.95</v>
      </c>
      <c r="G5" s="35">
        <f t="shared" si="1"/>
        <v>1743.4416666666668</v>
      </c>
      <c r="H5" s="35">
        <f t="shared" si="1"/>
        <v>1997.6958333333332</v>
      </c>
    </row>
    <row r="6" spans="1:8" x14ac:dyDescent="0.25">
      <c r="A6" s="101"/>
      <c r="B6" s="37" t="s">
        <v>93</v>
      </c>
      <c r="C6" s="35">
        <v>713.41750000000002</v>
      </c>
      <c r="D6" s="35">
        <v>878.83249999999998</v>
      </c>
      <c r="E6" s="35">
        <v>1037.2649999999999</v>
      </c>
      <c r="F6" s="35">
        <f t="shared" si="0"/>
        <v>1189.0291666666667</v>
      </c>
      <c r="G6" s="35">
        <f t="shared" si="1"/>
        <v>1464.7208333333333</v>
      </c>
      <c r="H6" s="35">
        <f t="shared" si="1"/>
        <v>1728.7749999999999</v>
      </c>
    </row>
    <row r="7" spans="1:8" ht="15.75" thickBot="1" x14ac:dyDescent="0.3">
      <c r="A7" s="98"/>
      <c r="B7" s="2" t="s">
        <v>94</v>
      </c>
      <c r="C7" s="35">
        <v>921.53</v>
      </c>
      <c r="D7" s="35">
        <v>1103.1925000000001</v>
      </c>
      <c r="E7" s="35">
        <v>1270.7450000000001</v>
      </c>
      <c r="F7" s="35">
        <f t="shared" si="0"/>
        <v>1535.8833333333334</v>
      </c>
      <c r="G7" s="35">
        <f t="shared" si="1"/>
        <v>1838.6541666666669</v>
      </c>
      <c r="H7" s="35">
        <f t="shared" si="1"/>
        <v>2117.9083333333338</v>
      </c>
    </row>
    <row r="8" spans="1:8" x14ac:dyDescent="0.25">
      <c r="A8" s="94" t="s">
        <v>2</v>
      </c>
      <c r="B8" s="1" t="s">
        <v>95</v>
      </c>
      <c r="C8" s="35">
        <v>0</v>
      </c>
      <c r="D8" s="35">
        <v>0</v>
      </c>
      <c r="E8" s="35">
        <v>0</v>
      </c>
      <c r="F8" s="35">
        <f t="shared" si="0"/>
        <v>0</v>
      </c>
      <c r="G8" s="35">
        <f t="shared" si="1"/>
        <v>0</v>
      </c>
      <c r="H8" s="35">
        <f t="shared" si="1"/>
        <v>0</v>
      </c>
    </row>
    <row r="9" spans="1:8" ht="15.75" thickBot="1" x14ac:dyDescent="0.3">
      <c r="A9" s="96"/>
      <c r="B9" s="2" t="s">
        <v>96</v>
      </c>
      <c r="C9" s="35">
        <v>0</v>
      </c>
      <c r="D9" s="35">
        <v>0</v>
      </c>
      <c r="E9" s="35">
        <v>0</v>
      </c>
      <c r="F9" s="35">
        <f t="shared" si="0"/>
        <v>0</v>
      </c>
      <c r="G9" s="35">
        <f t="shared" si="1"/>
        <v>0</v>
      </c>
      <c r="H9" s="35">
        <f t="shared" si="1"/>
        <v>0</v>
      </c>
    </row>
    <row r="10" spans="1:8" x14ac:dyDescent="0.25">
      <c r="A10" s="97" t="s">
        <v>3</v>
      </c>
      <c r="B10" s="1" t="s">
        <v>97</v>
      </c>
      <c r="C10" s="35">
        <v>0</v>
      </c>
      <c r="D10" s="35">
        <v>0</v>
      </c>
      <c r="E10" s="35">
        <v>0</v>
      </c>
      <c r="F10" s="35">
        <f t="shared" si="0"/>
        <v>0</v>
      </c>
      <c r="G10" s="35">
        <f t="shared" si="1"/>
        <v>0</v>
      </c>
      <c r="H10" s="35">
        <f t="shared" si="1"/>
        <v>0</v>
      </c>
    </row>
    <row r="11" spans="1:8" ht="15.75" thickBot="1" x14ac:dyDescent="0.3">
      <c r="A11" s="98"/>
      <c r="B11" s="2" t="s">
        <v>98</v>
      </c>
      <c r="C11" s="35">
        <v>455.39999999999964</v>
      </c>
      <c r="D11" s="35">
        <v>589.05000000000291</v>
      </c>
      <c r="E11" s="35">
        <v>773.850000000004</v>
      </c>
      <c r="F11" s="35">
        <f t="shared" si="0"/>
        <v>758.99999999999943</v>
      </c>
      <c r="G11" s="35">
        <f t="shared" si="1"/>
        <v>981.75000000000489</v>
      </c>
      <c r="H11" s="35">
        <f t="shared" si="1"/>
        <v>1289.7500000000068</v>
      </c>
    </row>
    <row r="12" spans="1:8" x14ac:dyDescent="0.25">
      <c r="A12" s="97" t="s">
        <v>4</v>
      </c>
      <c r="B12" s="36" t="s">
        <v>99</v>
      </c>
      <c r="C12" s="35">
        <v>818.27</v>
      </c>
      <c r="D12" s="35">
        <v>818.27</v>
      </c>
      <c r="E12" s="35">
        <v>818.27</v>
      </c>
      <c r="F12" s="35">
        <f t="shared" si="0"/>
        <v>1363.7833333333333</v>
      </c>
      <c r="G12" s="35">
        <f t="shared" si="1"/>
        <v>1363.7833333333333</v>
      </c>
      <c r="H12" s="35">
        <f t="shared" si="1"/>
        <v>1363.7833333333333</v>
      </c>
    </row>
    <row r="13" spans="1:8" ht="15.75" thickBot="1" x14ac:dyDescent="0.3">
      <c r="A13" s="98"/>
      <c r="B13" s="39" t="s">
        <v>100</v>
      </c>
      <c r="C13" s="35">
        <v>0</v>
      </c>
      <c r="D13" s="35">
        <v>0</v>
      </c>
      <c r="E13" s="35">
        <v>0</v>
      </c>
      <c r="F13" s="35">
        <f t="shared" si="0"/>
        <v>0</v>
      </c>
      <c r="G13" s="35">
        <f t="shared" si="1"/>
        <v>0</v>
      </c>
      <c r="H13" s="35">
        <f t="shared" si="1"/>
        <v>0</v>
      </c>
    </row>
    <row r="14" spans="1:8" x14ac:dyDescent="0.25">
      <c r="A14" s="94" t="s">
        <v>5</v>
      </c>
      <c r="B14" s="36" t="s">
        <v>101</v>
      </c>
      <c r="C14" s="35">
        <v>0</v>
      </c>
      <c r="D14" s="35">
        <v>0</v>
      </c>
      <c r="E14" s="35">
        <v>0</v>
      </c>
      <c r="F14" s="35">
        <f t="shared" si="0"/>
        <v>0</v>
      </c>
      <c r="G14" s="35">
        <f t="shared" si="1"/>
        <v>0</v>
      </c>
      <c r="H14" s="35">
        <f t="shared" si="1"/>
        <v>0</v>
      </c>
    </row>
    <row r="15" spans="1:8" x14ac:dyDescent="0.25">
      <c r="A15" s="95"/>
      <c r="B15" s="37" t="s">
        <v>102</v>
      </c>
      <c r="C15" s="35">
        <v>0</v>
      </c>
      <c r="D15" s="35">
        <v>0</v>
      </c>
      <c r="E15" s="35">
        <v>0</v>
      </c>
      <c r="F15" s="35">
        <f t="shared" si="0"/>
        <v>0</v>
      </c>
      <c r="G15" s="35">
        <f t="shared" si="1"/>
        <v>0</v>
      </c>
      <c r="H15" s="35">
        <f t="shared" si="1"/>
        <v>0</v>
      </c>
    </row>
    <row r="16" spans="1:8" ht="15.75" thickBot="1" x14ac:dyDescent="0.3">
      <c r="A16" s="96"/>
      <c r="B16" s="3" t="s">
        <v>103</v>
      </c>
      <c r="C16" s="35">
        <v>0</v>
      </c>
      <c r="D16" s="35">
        <v>0</v>
      </c>
      <c r="E16" s="35">
        <v>0</v>
      </c>
      <c r="F16" s="35">
        <f t="shared" si="0"/>
        <v>0</v>
      </c>
      <c r="G16" s="35">
        <f t="shared" si="1"/>
        <v>0</v>
      </c>
      <c r="H16" s="35">
        <f t="shared" si="1"/>
        <v>0</v>
      </c>
    </row>
    <row r="17" spans="1:8" x14ac:dyDescent="0.25">
      <c r="A17" s="109" t="s">
        <v>6</v>
      </c>
      <c r="B17" s="36" t="s">
        <v>104</v>
      </c>
      <c r="C17" s="35">
        <v>897.51099999999997</v>
      </c>
      <c r="D17" s="35">
        <v>874.51099999999997</v>
      </c>
      <c r="E17" s="35">
        <v>1306.511</v>
      </c>
      <c r="F17" s="35">
        <f t="shared" si="0"/>
        <v>1495.8516666666667</v>
      </c>
      <c r="G17" s="35">
        <f t="shared" si="1"/>
        <v>1457.5183333333334</v>
      </c>
      <c r="H17" s="35">
        <f t="shared" si="1"/>
        <v>2177.5183333333334</v>
      </c>
    </row>
    <row r="18" spans="1:8" ht="15.75" thickBot="1" x14ac:dyDescent="0.3">
      <c r="A18" s="110"/>
      <c r="B18" s="39" t="s">
        <v>100</v>
      </c>
      <c r="C18" s="35">
        <v>0</v>
      </c>
      <c r="D18" s="35">
        <v>0</v>
      </c>
      <c r="E18" s="35">
        <v>0</v>
      </c>
      <c r="F18" s="35">
        <f t="shared" si="0"/>
        <v>0</v>
      </c>
      <c r="G18" s="35">
        <f t="shared" ref="G18:G72" si="2">D18/0.6</f>
        <v>0</v>
      </c>
      <c r="H18" s="35">
        <f t="shared" ref="H18:H72" si="3">E18/0.6</f>
        <v>0</v>
      </c>
    </row>
    <row r="19" spans="1:8" x14ac:dyDescent="0.25">
      <c r="A19" s="97" t="s">
        <v>105</v>
      </c>
      <c r="B19" s="1" t="s">
        <v>106</v>
      </c>
      <c r="C19" s="35">
        <v>2.2453889334402573</v>
      </c>
      <c r="D19" s="35">
        <v>2.2453889334402573</v>
      </c>
      <c r="E19" s="35">
        <v>2.2453889334402573</v>
      </c>
      <c r="F19" s="35">
        <f t="shared" si="0"/>
        <v>3.7423148890670954</v>
      </c>
      <c r="G19" s="35">
        <f t="shared" si="2"/>
        <v>3.7423148890670954</v>
      </c>
      <c r="H19" s="35">
        <f t="shared" si="3"/>
        <v>3.7423148890670954</v>
      </c>
    </row>
    <row r="20" spans="1:8" ht="15.75" thickBot="1" x14ac:dyDescent="0.3">
      <c r="A20" s="98"/>
      <c r="B20" s="2" t="s">
        <v>107</v>
      </c>
      <c r="C20" s="35">
        <v>255.11681956696071</v>
      </c>
      <c r="D20" s="35">
        <v>255.11681956696071</v>
      </c>
      <c r="E20" s="35">
        <v>255.11681956696071</v>
      </c>
      <c r="F20" s="35">
        <f t="shared" si="0"/>
        <v>425.19469927826788</v>
      </c>
      <c r="G20" s="35">
        <f t="shared" si="2"/>
        <v>425.19469927826788</v>
      </c>
      <c r="H20" s="35">
        <f t="shared" si="3"/>
        <v>425.19469927826788</v>
      </c>
    </row>
    <row r="21" spans="1:8" x14ac:dyDescent="0.25">
      <c r="A21" s="94" t="s">
        <v>108</v>
      </c>
      <c r="B21" s="1" t="s">
        <v>109</v>
      </c>
      <c r="C21" s="35">
        <v>0</v>
      </c>
      <c r="D21" s="35">
        <v>0</v>
      </c>
      <c r="E21" s="35">
        <v>0</v>
      </c>
      <c r="F21" s="35">
        <f t="shared" si="0"/>
        <v>0</v>
      </c>
      <c r="G21" s="35">
        <f t="shared" si="2"/>
        <v>0</v>
      </c>
      <c r="H21" s="35">
        <f t="shared" si="3"/>
        <v>0</v>
      </c>
    </row>
    <row r="22" spans="1:8" ht="15.75" thickBot="1" x14ac:dyDescent="0.3">
      <c r="A22" s="96"/>
      <c r="B22" s="2" t="s">
        <v>110</v>
      </c>
      <c r="C22" s="35">
        <v>192.07650000000001</v>
      </c>
      <c r="D22" s="35">
        <v>192.07650000000001</v>
      </c>
      <c r="E22" s="35">
        <v>192.07650000000001</v>
      </c>
      <c r="F22" s="35">
        <f t="shared" si="0"/>
        <v>320.12750000000005</v>
      </c>
      <c r="G22" s="35">
        <f t="shared" si="2"/>
        <v>320.12750000000005</v>
      </c>
      <c r="H22" s="35">
        <f t="shared" si="3"/>
        <v>320.12750000000005</v>
      </c>
    </row>
    <row r="23" spans="1:8" x14ac:dyDescent="0.25">
      <c r="A23" s="94" t="s">
        <v>9</v>
      </c>
      <c r="B23" s="40" t="s">
        <v>111</v>
      </c>
      <c r="C23" s="35">
        <v>72.522694466720139</v>
      </c>
      <c r="D23" s="35">
        <v>72.522694466720139</v>
      </c>
      <c r="E23" s="35">
        <v>72.522694466720139</v>
      </c>
      <c r="F23" s="35">
        <f t="shared" si="0"/>
        <v>120.87115744453357</v>
      </c>
      <c r="G23" s="35">
        <f t="shared" si="2"/>
        <v>120.87115744453357</v>
      </c>
      <c r="H23" s="35">
        <f t="shared" si="3"/>
        <v>120.87115744453357</v>
      </c>
    </row>
    <row r="24" spans="1:8" x14ac:dyDescent="0.25">
      <c r="A24" s="95"/>
      <c r="B24" s="41" t="s">
        <v>112</v>
      </c>
      <c r="C24" s="35">
        <v>577.22269446672021</v>
      </c>
      <c r="D24" s="35">
        <v>627.20269446672023</v>
      </c>
      <c r="E24" s="35">
        <v>652.20269446672023</v>
      </c>
      <c r="F24" s="35">
        <f t="shared" si="0"/>
        <v>962.03782411120039</v>
      </c>
      <c r="G24" s="35">
        <f t="shared" si="2"/>
        <v>1045.3378241112005</v>
      </c>
      <c r="H24" s="35">
        <f t="shared" si="3"/>
        <v>1087.0044907778672</v>
      </c>
    </row>
    <row r="25" spans="1:8" x14ac:dyDescent="0.25">
      <c r="A25" s="95"/>
      <c r="B25" s="41" t="s">
        <v>113</v>
      </c>
      <c r="C25" s="35">
        <v>1115.0536944667201</v>
      </c>
      <c r="D25" s="35">
        <v>1024.3861944667201</v>
      </c>
      <c r="E25" s="35">
        <v>1049.3861944667201</v>
      </c>
      <c r="F25" s="35">
        <f t="shared" si="0"/>
        <v>1858.4228241112003</v>
      </c>
      <c r="G25" s="35">
        <f t="shared" si="2"/>
        <v>1707.3103241112003</v>
      </c>
      <c r="H25" s="35">
        <f t="shared" si="3"/>
        <v>1748.9769907778668</v>
      </c>
    </row>
    <row r="26" spans="1:8" ht="45" x14ac:dyDescent="0.25">
      <c r="A26" s="95"/>
      <c r="B26" s="42" t="s">
        <v>114</v>
      </c>
      <c r="C26" s="35">
        <v>1250.5036944667202</v>
      </c>
      <c r="D26" s="35">
        <v>1477.6711944667204</v>
      </c>
      <c r="E26" s="35">
        <v>1502.6711944667204</v>
      </c>
      <c r="F26" s="35">
        <f t="shared" si="0"/>
        <v>2084.1728241112005</v>
      </c>
      <c r="G26" s="35">
        <f t="shared" si="2"/>
        <v>2462.7853241112007</v>
      </c>
      <c r="H26" s="35">
        <f t="shared" si="3"/>
        <v>2504.4519907778676</v>
      </c>
    </row>
    <row r="27" spans="1:8" x14ac:dyDescent="0.25">
      <c r="A27" s="95"/>
      <c r="B27" s="41" t="s">
        <v>115</v>
      </c>
      <c r="C27" s="35">
        <v>1978.48</v>
      </c>
      <c r="D27" s="35">
        <v>2267.86</v>
      </c>
      <c r="E27" s="35">
        <v>2292.86</v>
      </c>
      <c r="F27" s="35">
        <f t="shared" si="0"/>
        <v>3297.4666666666667</v>
      </c>
      <c r="G27" s="35">
        <f t="shared" si="2"/>
        <v>3779.7666666666669</v>
      </c>
      <c r="H27" s="35">
        <f t="shared" si="3"/>
        <v>3821.4333333333338</v>
      </c>
    </row>
    <row r="28" spans="1:8" ht="15.75" thickBot="1" x14ac:dyDescent="0.3">
      <c r="A28" s="96"/>
      <c r="B28" s="43" t="s">
        <v>116</v>
      </c>
      <c r="C28" s="35">
        <v>1721.125</v>
      </c>
      <c r="D28" s="35">
        <v>1982.68</v>
      </c>
      <c r="E28" s="35">
        <v>2007.68</v>
      </c>
      <c r="F28" s="35">
        <f t="shared" si="0"/>
        <v>2868.541666666667</v>
      </c>
      <c r="G28" s="35">
        <f t="shared" si="2"/>
        <v>3304.4666666666667</v>
      </c>
      <c r="H28" s="35">
        <f t="shared" si="3"/>
        <v>3346.1333333333337</v>
      </c>
    </row>
    <row r="29" spans="1:8" x14ac:dyDescent="0.25">
      <c r="A29" s="94" t="s">
        <v>73</v>
      </c>
      <c r="B29" s="1" t="s">
        <v>117</v>
      </c>
      <c r="C29" s="35">
        <v>0</v>
      </c>
      <c r="D29" s="35">
        <v>0</v>
      </c>
      <c r="E29" s="35">
        <v>0</v>
      </c>
      <c r="F29" s="35">
        <f t="shared" si="0"/>
        <v>0</v>
      </c>
      <c r="G29" s="35">
        <f t="shared" si="2"/>
        <v>0</v>
      </c>
      <c r="H29" s="35">
        <f t="shared" si="3"/>
        <v>0</v>
      </c>
    </row>
    <row r="30" spans="1:8" x14ac:dyDescent="0.25">
      <c r="A30" s="95"/>
      <c r="B30" s="44" t="s">
        <v>118</v>
      </c>
      <c r="C30" s="35">
        <v>68.712000000000003</v>
      </c>
      <c r="D30" s="35">
        <v>68.712000000000003</v>
      </c>
      <c r="E30" s="35">
        <v>68.712000000000003</v>
      </c>
      <c r="F30" s="35">
        <f t="shared" si="0"/>
        <v>114.52000000000001</v>
      </c>
      <c r="G30" s="35">
        <f t="shared" si="2"/>
        <v>114.52000000000001</v>
      </c>
      <c r="H30" s="35">
        <f t="shared" si="3"/>
        <v>114.52000000000001</v>
      </c>
    </row>
    <row r="31" spans="1:8" x14ac:dyDescent="0.25">
      <c r="A31" s="95"/>
      <c r="B31" s="44" t="s">
        <v>119</v>
      </c>
      <c r="C31" s="35">
        <v>137.42400000000001</v>
      </c>
      <c r="D31" s="35">
        <v>137.42400000000001</v>
      </c>
      <c r="E31" s="35">
        <v>137.42400000000001</v>
      </c>
      <c r="F31" s="35">
        <f t="shared" si="0"/>
        <v>229.04000000000002</v>
      </c>
      <c r="G31" s="35">
        <f t="shared" si="2"/>
        <v>229.04000000000002</v>
      </c>
      <c r="H31" s="35">
        <f t="shared" si="3"/>
        <v>229.04000000000002</v>
      </c>
    </row>
    <row r="32" spans="1:8" x14ac:dyDescent="0.25">
      <c r="A32" s="95"/>
      <c r="B32" s="44" t="s">
        <v>120</v>
      </c>
      <c r="C32" s="35">
        <v>213.339</v>
      </c>
      <c r="D32" s="35">
        <v>213.339</v>
      </c>
      <c r="E32" s="35">
        <v>213.339</v>
      </c>
      <c r="F32" s="35">
        <f t="shared" si="0"/>
        <v>355.565</v>
      </c>
      <c r="G32" s="35">
        <f t="shared" si="2"/>
        <v>355.565</v>
      </c>
      <c r="H32" s="35">
        <f t="shared" si="3"/>
        <v>355.565</v>
      </c>
    </row>
    <row r="33" spans="1:8" x14ac:dyDescent="0.25">
      <c r="A33" s="95"/>
      <c r="B33" s="44" t="s">
        <v>121</v>
      </c>
      <c r="C33" s="35">
        <v>282.05100000000004</v>
      </c>
      <c r="D33" s="35">
        <v>282.05100000000004</v>
      </c>
      <c r="E33" s="35">
        <v>282.05100000000004</v>
      </c>
      <c r="F33" s="35">
        <f t="shared" si="0"/>
        <v>470.08500000000009</v>
      </c>
      <c r="G33" s="35">
        <f t="shared" si="2"/>
        <v>470.08500000000009</v>
      </c>
      <c r="H33" s="35">
        <f t="shared" si="3"/>
        <v>470.08500000000009</v>
      </c>
    </row>
    <row r="34" spans="1:8" ht="15.75" thickBot="1" x14ac:dyDescent="0.3">
      <c r="A34" s="95"/>
      <c r="B34" s="44" t="s">
        <v>122</v>
      </c>
      <c r="C34" s="35">
        <v>144.62700000000001</v>
      </c>
      <c r="D34" s="35">
        <v>144.62700000000001</v>
      </c>
      <c r="E34" s="35">
        <v>144.62700000000001</v>
      </c>
      <c r="F34" s="35">
        <f t="shared" si="0"/>
        <v>241.04500000000002</v>
      </c>
      <c r="G34" s="35">
        <f t="shared" si="2"/>
        <v>241.04500000000002</v>
      </c>
      <c r="H34" s="35">
        <f t="shared" si="3"/>
        <v>241.04500000000002</v>
      </c>
    </row>
    <row r="35" spans="1:8" x14ac:dyDescent="0.25">
      <c r="A35" s="94" t="s">
        <v>10</v>
      </c>
      <c r="B35" s="45" t="s">
        <v>123</v>
      </c>
      <c r="C35" s="35">
        <v>0</v>
      </c>
      <c r="D35" s="35">
        <v>0</v>
      </c>
      <c r="E35" s="35">
        <v>0</v>
      </c>
      <c r="F35" s="35">
        <f t="shared" si="0"/>
        <v>0</v>
      </c>
      <c r="G35" s="35">
        <f t="shared" si="2"/>
        <v>0</v>
      </c>
      <c r="H35" s="35">
        <f t="shared" si="3"/>
        <v>0</v>
      </c>
    </row>
    <row r="36" spans="1:8" x14ac:dyDescent="0.25">
      <c r="A36" s="95"/>
      <c r="B36" s="46" t="s">
        <v>80</v>
      </c>
      <c r="C36" s="35">
        <v>0</v>
      </c>
      <c r="D36" s="35">
        <v>0</v>
      </c>
      <c r="E36" s="35">
        <v>0</v>
      </c>
      <c r="F36" s="35">
        <f t="shared" si="0"/>
        <v>0</v>
      </c>
      <c r="G36" s="35">
        <f t="shared" si="2"/>
        <v>0</v>
      </c>
      <c r="H36" s="35">
        <f t="shared" si="3"/>
        <v>0</v>
      </c>
    </row>
    <row r="37" spans="1:8" ht="15.75" thickBot="1" x14ac:dyDescent="0.3">
      <c r="A37" s="96"/>
      <c r="B37" s="2" t="s">
        <v>81</v>
      </c>
      <c r="C37" s="35">
        <v>0</v>
      </c>
      <c r="D37" s="35">
        <v>0</v>
      </c>
      <c r="E37" s="35">
        <v>0</v>
      </c>
      <c r="F37" s="35">
        <f t="shared" si="0"/>
        <v>0</v>
      </c>
      <c r="G37" s="35">
        <f t="shared" si="2"/>
        <v>0</v>
      </c>
      <c r="H37" s="35">
        <f t="shared" si="3"/>
        <v>0</v>
      </c>
    </row>
    <row r="38" spans="1:8" x14ac:dyDescent="0.25">
      <c r="A38" s="94" t="s">
        <v>74</v>
      </c>
      <c r="B38" s="1" t="s">
        <v>124</v>
      </c>
      <c r="C38" s="35">
        <v>0</v>
      </c>
      <c r="D38" s="35">
        <v>0</v>
      </c>
      <c r="E38" s="35">
        <v>0</v>
      </c>
      <c r="F38" s="35">
        <f t="shared" si="0"/>
        <v>0</v>
      </c>
      <c r="G38" s="35">
        <f t="shared" si="2"/>
        <v>0</v>
      </c>
      <c r="H38" s="35">
        <f t="shared" si="3"/>
        <v>0</v>
      </c>
    </row>
    <row r="39" spans="1:8" ht="15.75" thickBot="1" x14ac:dyDescent="0.3">
      <c r="A39" s="96"/>
      <c r="B39" s="2" t="s">
        <v>125</v>
      </c>
      <c r="C39" s="35">
        <v>0</v>
      </c>
      <c r="D39" s="35">
        <v>0</v>
      </c>
      <c r="E39" s="35">
        <v>0</v>
      </c>
      <c r="F39" s="35">
        <f t="shared" si="0"/>
        <v>0</v>
      </c>
      <c r="G39" s="35">
        <f t="shared" si="2"/>
        <v>0</v>
      </c>
      <c r="H39" s="35">
        <f t="shared" si="3"/>
        <v>0</v>
      </c>
    </row>
    <row r="40" spans="1:8" x14ac:dyDescent="0.25">
      <c r="A40" s="97" t="s">
        <v>126</v>
      </c>
      <c r="B40" s="1" t="s">
        <v>127</v>
      </c>
      <c r="C40" s="35">
        <v>0</v>
      </c>
      <c r="D40" s="35">
        <v>0</v>
      </c>
      <c r="E40" s="35">
        <v>0</v>
      </c>
      <c r="F40" s="35">
        <f t="shared" si="0"/>
        <v>0</v>
      </c>
      <c r="G40" s="35">
        <f t="shared" si="2"/>
        <v>0</v>
      </c>
      <c r="H40" s="35">
        <f t="shared" si="3"/>
        <v>0</v>
      </c>
    </row>
    <row r="41" spans="1:8" x14ac:dyDescent="0.25">
      <c r="A41" s="101"/>
      <c r="B41" s="44" t="s">
        <v>128</v>
      </c>
      <c r="C41" s="35">
        <v>1069.047</v>
      </c>
      <c r="D41" s="35">
        <v>1069.047</v>
      </c>
      <c r="E41" s="35">
        <v>1069.047</v>
      </c>
      <c r="F41" s="35">
        <f t="shared" si="0"/>
        <v>1781.7450000000001</v>
      </c>
      <c r="G41" s="35">
        <f t="shared" si="2"/>
        <v>1781.7450000000001</v>
      </c>
      <c r="H41" s="35">
        <f t="shared" si="3"/>
        <v>1781.7450000000001</v>
      </c>
    </row>
    <row r="42" spans="1:8" x14ac:dyDescent="0.25">
      <c r="A42" s="101"/>
      <c r="B42" s="44" t="s">
        <v>129</v>
      </c>
      <c r="C42" s="35">
        <v>1484.7218195669607</v>
      </c>
      <c r="D42" s="35">
        <v>1484.7218195669607</v>
      </c>
      <c r="E42" s="35">
        <v>1484.7218195669607</v>
      </c>
      <c r="F42" s="35">
        <f t="shared" si="0"/>
        <v>2474.5363659449345</v>
      </c>
      <c r="G42" s="35">
        <f t="shared" si="2"/>
        <v>2474.5363659449345</v>
      </c>
      <c r="H42" s="35">
        <f t="shared" si="3"/>
        <v>2474.5363659449345</v>
      </c>
    </row>
    <row r="43" spans="1:8" ht="15.75" thickBot="1" x14ac:dyDescent="0.3">
      <c r="A43" s="98"/>
      <c r="B43" s="2" t="s">
        <v>130</v>
      </c>
      <c r="C43" s="35">
        <v>415.67481956696065</v>
      </c>
      <c r="D43" s="35">
        <v>415.67481956696065</v>
      </c>
      <c r="E43" s="35">
        <v>415.67481956696065</v>
      </c>
      <c r="F43" s="35">
        <f t="shared" si="0"/>
        <v>692.79136594493446</v>
      </c>
      <c r="G43" s="35">
        <f t="shared" si="2"/>
        <v>692.79136594493446</v>
      </c>
      <c r="H43" s="35">
        <f t="shared" si="3"/>
        <v>692.79136594493446</v>
      </c>
    </row>
    <row r="44" spans="1:8" x14ac:dyDescent="0.25">
      <c r="A44" s="109" t="s">
        <v>13</v>
      </c>
      <c r="B44" s="1" t="s">
        <v>117</v>
      </c>
      <c r="C44" s="35">
        <v>0</v>
      </c>
      <c r="D44" s="35">
        <v>0</v>
      </c>
      <c r="E44" s="35">
        <v>0</v>
      </c>
      <c r="F44" s="35">
        <f t="shared" si="0"/>
        <v>0</v>
      </c>
      <c r="G44" s="35">
        <f t="shared" si="2"/>
        <v>0</v>
      </c>
      <c r="H44" s="35">
        <f t="shared" si="3"/>
        <v>0</v>
      </c>
    </row>
    <row r="45" spans="1:8" ht="15.75" thickBot="1" x14ac:dyDescent="0.3">
      <c r="A45" s="110"/>
      <c r="B45" s="2" t="s">
        <v>131</v>
      </c>
      <c r="C45" s="35">
        <v>316.05</v>
      </c>
      <c r="D45" s="35">
        <v>316.05</v>
      </c>
      <c r="E45" s="35">
        <v>316.05</v>
      </c>
      <c r="F45" s="35">
        <f t="shared" si="0"/>
        <v>526.75</v>
      </c>
      <c r="G45" s="35">
        <f t="shared" si="2"/>
        <v>526.75</v>
      </c>
      <c r="H45" s="35">
        <f t="shared" si="3"/>
        <v>526.75</v>
      </c>
    </row>
    <row r="46" spans="1:8" x14ac:dyDescent="0.25">
      <c r="A46" s="94" t="s">
        <v>14</v>
      </c>
      <c r="B46" s="1" t="s">
        <v>132</v>
      </c>
      <c r="C46" s="35">
        <v>0</v>
      </c>
      <c r="D46" s="35">
        <v>0</v>
      </c>
      <c r="E46" s="35">
        <v>0</v>
      </c>
      <c r="F46" s="35">
        <f t="shared" si="0"/>
        <v>0</v>
      </c>
      <c r="G46" s="35">
        <f t="shared" si="2"/>
        <v>0</v>
      </c>
      <c r="H46" s="35">
        <f t="shared" si="3"/>
        <v>0</v>
      </c>
    </row>
    <row r="47" spans="1:8" x14ac:dyDescent="0.25">
      <c r="A47" s="95"/>
      <c r="B47" s="44" t="s">
        <v>133</v>
      </c>
      <c r="C47" s="35">
        <v>114.66000000000001</v>
      </c>
      <c r="D47" s="35">
        <v>114.66000000000001</v>
      </c>
      <c r="E47" s="35">
        <v>114.66000000000001</v>
      </c>
      <c r="F47" s="35">
        <f t="shared" si="0"/>
        <v>191.10000000000002</v>
      </c>
      <c r="G47" s="35">
        <f t="shared" si="2"/>
        <v>191.10000000000002</v>
      </c>
      <c r="H47" s="35">
        <f t="shared" si="3"/>
        <v>191.10000000000002</v>
      </c>
    </row>
    <row r="48" spans="1:8" ht="15.75" thickBot="1" x14ac:dyDescent="0.3">
      <c r="A48" s="96"/>
      <c r="B48" s="2" t="s">
        <v>134</v>
      </c>
      <c r="C48" s="35">
        <v>294.24229149959905</v>
      </c>
      <c r="D48" s="35">
        <v>294.24229149959905</v>
      </c>
      <c r="E48" s="35">
        <v>294.24229149959905</v>
      </c>
      <c r="F48" s="35">
        <f t="shared" si="0"/>
        <v>490.40381916599841</v>
      </c>
      <c r="G48" s="35">
        <f t="shared" si="2"/>
        <v>490.40381916599841</v>
      </c>
      <c r="H48" s="35">
        <f t="shared" si="3"/>
        <v>490.40381916599841</v>
      </c>
    </row>
    <row r="49" spans="1:8" x14ac:dyDescent="0.25">
      <c r="A49" s="106" t="s">
        <v>15</v>
      </c>
      <c r="B49" s="1" t="s">
        <v>135</v>
      </c>
      <c r="C49" s="35">
        <v>0</v>
      </c>
      <c r="D49" s="35">
        <v>0</v>
      </c>
      <c r="E49" s="35">
        <v>0</v>
      </c>
      <c r="F49" s="35">
        <f t="shared" si="0"/>
        <v>0</v>
      </c>
      <c r="G49" s="35">
        <f t="shared" si="2"/>
        <v>0</v>
      </c>
      <c r="H49" s="35">
        <f t="shared" si="3"/>
        <v>0</v>
      </c>
    </row>
    <row r="50" spans="1:8" ht="15.75" thickBot="1" x14ac:dyDescent="0.3">
      <c r="A50" s="107"/>
      <c r="B50" s="2" t="s">
        <v>136</v>
      </c>
      <c r="C50" s="35">
        <v>6431.4715316760221</v>
      </c>
      <c r="D50" s="35">
        <v>6431.4715316760221</v>
      </c>
      <c r="E50" s="35">
        <v>6431.4715316760221</v>
      </c>
      <c r="F50" s="35">
        <f t="shared" si="0"/>
        <v>10719.119219460037</v>
      </c>
      <c r="G50" s="35">
        <f t="shared" si="2"/>
        <v>10719.119219460037</v>
      </c>
      <c r="H50" s="35">
        <f t="shared" si="3"/>
        <v>10719.119219460037</v>
      </c>
    </row>
    <row r="51" spans="1:8" ht="15.75" thickBot="1" x14ac:dyDescent="0.3">
      <c r="A51" s="108"/>
      <c r="B51" s="44" t="s">
        <v>155</v>
      </c>
      <c r="C51" s="35">
        <v>436.80000000000018</v>
      </c>
      <c r="D51" s="35">
        <v>582.40000000000009</v>
      </c>
      <c r="E51" s="35">
        <v>728</v>
      </c>
      <c r="F51" s="35">
        <f t="shared" si="0"/>
        <v>728.00000000000034</v>
      </c>
      <c r="G51" s="35">
        <f t="shared" si="2"/>
        <v>970.66666666666686</v>
      </c>
      <c r="H51" s="35">
        <f t="shared" si="3"/>
        <v>1213.3333333333335</v>
      </c>
    </row>
    <row r="52" spans="1:8" x14ac:dyDescent="0.25">
      <c r="A52" s="94" t="s">
        <v>16</v>
      </c>
      <c r="B52" s="1" t="s">
        <v>117</v>
      </c>
      <c r="C52" s="35">
        <v>0</v>
      </c>
      <c r="D52" s="35">
        <v>0</v>
      </c>
      <c r="E52" s="35">
        <v>0</v>
      </c>
      <c r="F52" s="35">
        <f t="shared" si="0"/>
        <v>0</v>
      </c>
      <c r="G52" s="35">
        <f t="shared" si="2"/>
        <v>0</v>
      </c>
      <c r="H52" s="35">
        <f t="shared" si="3"/>
        <v>0</v>
      </c>
    </row>
    <row r="53" spans="1:8" ht="15.75" thickBot="1" x14ac:dyDescent="0.3">
      <c r="A53" s="96"/>
      <c r="B53" s="2" t="s">
        <v>137</v>
      </c>
      <c r="C53" s="35">
        <v>4.9039097834803531</v>
      </c>
      <c r="D53" s="35">
        <v>4.9039097834803531</v>
      </c>
      <c r="E53" s="35">
        <v>4.9039097834803531</v>
      </c>
      <c r="F53" s="35">
        <f t="shared" si="0"/>
        <v>8.1731829724672558</v>
      </c>
      <c r="G53" s="35">
        <f t="shared" si="2"/>
        <v>8.1731829724672558</v>
      </c>
      <c r="H53" s="35">
        <f t="shared" si="3"/>
        <v>8.1731829724672558</v>
      </c>
    </row>
    <row r="54" spans="1:8" x14ac:dyDescent="0.25">
      <c r="A54" s="111" t="s">
        <v>17</v>
      </c>
      <c r="B54" s="1" t="s">
        <v>127</v>
      </c>
      <c r="C54" s="35">
        <v>0</v>
      </c>
      <c r="D54" s="35">
        <v>0</v>
      </c>
      <c r="E54" s="35">
        <v>0</v>
      </c>
      <c r="F54" s="35">
        <f t="shared" si="0"/>
        <v>0</v>
      </c>
      <c r="G54" s="35">
        <f t="shared" si="2"/>
        <v>0</v>
      </c>
      <c r="H54" s="35">
        <f t="shared" si="3"/>
        <v>0</v>
      </c>
    </row>
    <row r="55" spans="1:8" x14ac:dyDescent="0.25">
      <c r="A55" s="112"/>
      <c r="B55" s="44" t="s">
        <v>138</v>
      </c>
      <c r="C55" s="35">
        <v>6.0585000000000004</v>
      </c>
      <c r="D55" s="35">
        <v>6.0585000000000004</v>
      </c>
      <c r="E55" s="35">
        <v>6.0585000000000004</v>
      </c>
      <c r="F55" s="35">
        <f t="shared" si="0"/>
        <v>10.097500000000002</v>
      </c>
      <c r="G55" s="35">
        <f t="shared" si="2"/>
        <v>10.097500000000002</v>
      </c>
      <c r="H55" s="35">
        <f t="shared" si="3"/>
        <v>10.097500000000002</v>
      </c>
    </row>
    <row r="56" spans="1:8" x14ac:dyDescent="0.25">
      <c r="A56" s="112"/>
      <c r="B56" s="44" t="s">
        <v>139</v>
      </c>
      <c r="C56" s="35">
        <v>6.0585000000000004</v>
      </c>
      <c r="D56" s="35">
        <v>6.0585000000000004</v>
      </c>
      <c r="E56" s="35">
        <v>6.0585000000000004</v>
      </c>
      <c r="F56" s="35">
        <f t="shared" si="0"/>
        <v>10.097500000000002</v>
      </c>
      <c r="G56" s="35">
        <f t="shared" si="2"/>
        <v>10.097500000000002</v>
      </c>
      <c r="H56" s="35">
        <f t="shared" si="3"/>
        <v>10.097500000000002</v>
      </c>
    </row>
    <row r="57" spans="1:8" x14ac:dyDescent="0.25">
      <c r="A57" s="112"/>
      <c r="B57" s="44" t="s">
        <v>140</v>
      </c>
      <c r="C57" s="35">
        <v>236.50276623897358</v>
      </c>
      <c r="D57" s="35">
        <v>236.50276623897358</v>
      </c>
      <c r="E57" s="35">
        <v>236.50276623897358</v>
      </c>
      <c r="F57" s="35">
        <f t="shared" si="0"/>
        <v>394.17127706495597</v>
      </c>
      <c r="G57" s="35">
        <f t="shared" si="2"/>
        <v>394.17127706495597</v>
      </c>
      <c r="H57" s="35">
        <f t="shared" si="3"/>
        <v>394.17127706495597</v>
      </c>
    </row>
    <row r="58" spans="1:8" ht="15.75" thickBot="1" x14ac:dyDescent="0.3">
      <c r="A58" s="113"/>
      <c r="B58" s="2" t="s">
        <v>141</v>
      </c>
      <c r="C58" s="35">
        <v>236.50276623897358</v>
      </c>
      <c r="D58" s="35">
        <v>236.50276623897358</v>
      </c>
      <c r="E58" s="35">
        <v>236.50276623897358</v>
      </c>
      <c r="F58" s="35">
        <f t="shared" si="0"/>
        <v>394.17127706495597</v>
      </c>
      <c r="G58" s="35">
        <f t="shared" si="2"/>
        <v>394.17127706495597</v>
      </c>
      <c r="H58" s="35">
        <f t="shared" si="3"/>
        <v>394.17127706495597</v>
      </c>
    </row>
    <row r="59" spans="1:8" x14ac:dyDescent="0.25">
      <c r="A59" s="97" t="s">
        <v>18</v>
      </c>
      <c r="B59" s="45" t="s">
        <v>142</v>
      </c>
      <c r="C59" s="35">
        <v>0</v>
      </c>
      <c r="D59" s="35">
        <v>0</v>
      </c>
      <c r="E59" s="35">
        <v>0</v>
      </c>
      <c r="F59" s="35">
        <f t="shared" si="0"/>
        <v>0</v>
      </c>
      <c r="G59" s="35">
        <f t="shared" si="2"/>
        <v>0</v>
      </c>
      <c r="H59" s="35">
        <f t="shared" si="3"/>
        <v>0</v>
      </c>
    </row>
    <row r="60" spans="1:8" x14ac:dyDescent="0.25">
      <c r="A60" s="101"/>
      <c r="B60" s="46" t="s">
        <v>143</v>
      </c>
      <c r="C60" s="35">
        <v>0</v>
      </c>
      <c r="D60" s="35">
        <v>0</v>
      </c>
      <c r="E60" s="35">
        <v>0</v>
      </c>
      <c r="F60" s="35">
        <f t="shared" si="0"/>
        <v>0</v>
      </c>
      <c r="G60" s="35">
        <f t="shared" si="2"/>
        <v>0</v>
      </c>
      <c r="H60" s="35">
        <f t="shared" si="3"/>
        <v>0</v>
      </c>
    </row>
    <row r="61" spans="1:8" x14ac:dyDescent="0.25">
      <c r="A61" s="101"/>
      <c r="B61" s="44" t="s">
        <v>144</v>
      </c>
      <c r="C61" s="35">
        <v>0</v>
      </c>
      <c r="D61" s="35">
        <v>0</v>
      </c>
      <c r="E61" s="35">
        <v>0</v>
      </c>
      <c r="F61" s="35">
        <f t="shared" si="0"/>
        <v>0</v>
      </c>
      <c r="G61" s="35">
        <f t="shared" si="2"/>
        <v>0</v>
      </c>
      <c r="H61" s="35">
        <f t="shared" si="3"/>
        <v>0</v>
      </c>
    </row>
    <row r="62" spans="1:8" x14ac:dyDescent="0.25">
      <c r="A62" s="101"/>
      <c r="B62" s="44" t="s">
        <v>145</v>
      </c>
      <c r="C62" s="35">
        <v>0</v>
      </c>
      <c r="D62" s="35">
        <v>0</v>
      </c>
      <c r="E62" s="35">
        <v>0</v>
      </c>
      <c r="F62" s="35">
        <f t="shared" si="0"/>
        <v>0</v>
      </c>
      <c r="G62" s="35">
        <f t="shared" si="2"/>
        <v>0</v>
      </c>
      <c r="H62" s="35">
        <f t="shared" si="3"/>
        <v>0</v>
      </c>
    </row>
    <row r="63" spans="1:8" ht="15.75" thickBot="1" x14ac:dyDescent="0.3">
      <c r="A63" s="98"/>
      <c r="B63" s="2" t="s">
        <v>146</v>
      </c>
      <c r="C63" s="35">
        <v>0</v>
      </c>
      <c r="D63" s="35">
        <v>0</v>
      </c>
      <c r="E63" s="35">
        <v>0</v>
      </c>
      <c r="F63" s="35">
        <f t="shared" si="0"/>
        <v>0</v>
      </c>
      <c r="G63" s="35">
        <f t="shared" si="2"/>
        <v>0</v>
      </c>
      <c r="H63" s="35">
        <f t="shared" si="3"/>
        <v>0</v>
      </c>
    </row>
    <row r="64" spans="1:8" x14ac:dyDescent="0.25">
      <c r="A64" s="97" t="s">
        <v>19</v>
      </c>
      <c r="B64" s="1" t="s">
        <v>117</v>
      </c>
      <c r="C64" s="35">
        <v>0</v>
      </c>
      <c r="D64" s="35">
        <v>0</v>
      </c>
      <c r="E64" s="35">
        <v>0</v>
      </c>
      <c r="F64" s="35">
        <f t="shared" si="0"/>
        <v>0</v>
      </c>
      <c r="G64" s="35">
        <f t="shared" si="2"/>
        <v>0</v>
      </c>
      <c r="H64" s="35">
        <f t="shared" si="3"/>
        <v>0</v>
      </c>
    </row>
    <row r="65" spans="1:8" x14ac:dyDescent="0.25">
      <c r="A65" s="101"/>
      <c r="B65" s="44" t="s">
        <v>147</v>
      </c>
      <c r="C65" s="35">
        <v>189</v>
      </c>
      <c r="D65" s="35">
        <v>189</v>
      </c>
      <c r="E65" s="35">
        <v>189</v>
      </c>
      <c r="F65" s="35">
        <f t="shared" si="0"/>
        <v>315</v>
      </c>
      <c r="G65" s="35">
        <f t="shared" si="2"/>
        <v>315</v>
      </c>
      <c r="H65" s="35">
        <f t="shared" si="3"/>
        <v>315</v>
      </c>
    </row>
    <row r="66" spans="1:8" x14ac:dyDescent="0.25">
      <c r="A66" s="101"/>
      <c r="B66" s="44" t="s">
        <v>148</v>
      </c>
      <c r="C66" s="35">
        <v>0</v>
      </c>
      <c r="D66" s="35">
        <v>0</v>
      </c>
      <c r="E66" s="35">
        <v>0</v>
      </c>
      <c r="F66" s="35">
        <f t="shared" si="0"/>
        <v>0</v>
      </c>
      <c r="G66" s="35">
        <f t="shared" si="2"/>
        <v>0</v>
      </c>
      <c r="H66" s="35">
        <f t="shared" si="3"/>
        <v>0</v>
      </c>
    </row>
    <row r="67" spans="1:8" ht="15.75" thickBot="1" x14ac:dyDescent="0.3">
      <c r="A67" s="98"/>
      <c r="B67" s="2" t="s">
        <v>149</v>
      </c>
      <c r="C67" s="35">
        <v>189</v>
      </c>
      <c r="D67" s="35">
        <v>189</v>
      </c>
      <c r="E67" s="35">
        <v>189</v>
      </c>
      <c r="F67" s="35">
        <f t="shared" ref="F67:F72" si="4">C67/0.6</f>
        <v>315</v>
      </c>
      <c r="G67" s="35">
        <f t="shared" si="2"/>
        <v>315</v>
      </c>
      <c r="H67" s="35">
        <f t="shared" si="3"/>
        <v>315</v>
      </c>
    </row>
    <row r="68" spans="1:8" x14ac:dyDescent="0.25">
      <c r="A68" s="97" t="s">
        <v>20</v>
      </c>
      <c r="B68" s="1" t="s">
        <v>150</v>
      </c>
      <c r="C68" s="35">
        <v>0</v>
      </c>
      <c r="D68" s="35">
        <v>0</v>
      </c>
      <c r="E68" s="35">
        <v>0</v>
      </c>
      <c r="F68" s="35">
        <f t="shared" si="4"/>
        <v>0</v>
      </c>
      <c r="G68" s="35">
        <f t="shared" si="2"/>
        <v>0</v>
      </c>
      <c r="H68" s="35">
        <f t="shared" si="3"/>
        <v>0</v>
      </c>
    </row>
    <row r="69" spans="1:8" x14ac:dyDescent="0.25">
      <c r="A69" s="101"/>
      <c r="B69" s="44" t="s">
        <v>151</v>
      </c>
      <c r="C69" s="35">
        <v>215</v>
      </c>
      <c r="D69" s="35">
        <v>265</v>
      </c>
      <c r="E69" s="35">
        <v>345</v>
      </c>
      <c r="F69" s="35">
        <f t="shared" si="4"/>
        <v>358.33333333333337</v>
      </c>
      <c r="G69" s="35">
        <f t="shared" si="2"/>
        <v>441.66666666666669</v>
      </c>
      <c r="H69" s="35">
        <f t="shared" si="3"/>
        <v>575</v>
      </c>
    </row>
    <row r="70" spans="1:8" ht="15.75" thickBot="1" x14ac:dyDescent="0.3">
      <c r="A70" s="98"/>
      <c r="B70" s="2" t="s">
        <v>152</v>
      </c>
      <c r="C70" s="35">
        <v>260</v>
      </c>
      <c r="D70" s="35">
        <v>325</v>
      </c>
      <c r="E70" s="35">
        <v>420</v>
      </c>
      <c r="F70" s="35">
        <f t="shared" si="4"/>
        <v>433.33333333333337</v>
      </c>
      <c r="G70" s="35">
        <f t="shared" si="2"/>
        <v>541.66666666666674</v>
      </c>
      <c r="H70" s="35">
        <f t="shared" si="3"/>
        <v>700</v>
      </c>
    </row>
    <row r="71" spans="1:8" x14ac:dyDescent="0.25">
      <c r="A71" s="97" t="s">
        <v>153</v>
      </c>
      <c r="B71" s="45" t="s">
        <v>117</v>
      </c>
      <c r="C71" s="35">
        <v>0</v>
      </c>
      <c r="D71" s="35">
        <v>0</v>
      </c>
      <c r="E71" s="35">
        <v>0</v>
      </c>
      <c r="F71" s="35">
        <f t="shared" si="4"/>
        <v>0</v>
      </c>
      <c r="G71" s="35">
        <f t="shared" si="2"/>
        <v>0</v>
      </c>
      <c r="H71" s="35">
        <f t="shared" si="3"/>
        <v>0</v>
      </c>
    </row>
    <row r="72" spans="1:8" ht="15.75" thickBot="1" x14ac:dyDescent="0.3">
      <c r="A72" s="98"/>
      <c r="B72" s="2" t="s">
        <v>154</v>
      </c>
      <c r="C72" s="35">
        <v>386.05849999999998</v>
      </c>
      <c r="D72" s="35">
        <v>386.05849999999998</v>
      </c>
      <c r="E72" s="35">
        <v>426.05849999999998</v>
      </c>
      <c r="F72" s="35">
        <f t="shared" si="4"/>
        <v>643.43083333333334</v>
      </c>
      <c r="G72" s="35">
        <f t="shared" si="2"/>
        <v>643.43083333333334</v>
      </c>
      <c r="H72" s="35">
        <f t="shared" si="3"/>
        <v>710.09749999999997</v>
      </c>
    </row>
    <row r="74" spans="1:8" x14ac:dyDescent="0.25">
      <c r="B74" t="s">
        <v>84</v>
      </c>
      <c r="G74" s="35">
        <f>92.1585/0.6</f>
        <v>153.59750000000003</v>
      </c>
    </row>
  </sheetData>
  <mergeCells count="23">
    <mergeCell ref="A54:A58"/>
    <mergeCell ref="A59:A63"/>
    <mergeCell ref="A64:A67"/>
    <mergeCell ref="A68:A70"/>
    <mergeCell ref="A71:A72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14:A16"/>
    <mergeCell ref="A49:A51"/>
    <mergeCell ref="A2:A4"/>
    <mergeCell ref="A5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2025-04-28T07:41:05Z</dcterms:modified>
</cp:coreProperties>
</file>