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AKTIKUM\TSE 3\MODUL 5\"/>
    </mc:Choice>
  </mc:AlternateContent>
  <xr:revisionPtr revIDLastSave="0" documentId="13_ncr:1_{A820832B-E59B-49D7-9CCC-22934B997065}" xr6:coauthVersionLast="47" xr6:coauthVersionMax="47" xr10:uidLastSave="{00000000-0000-0000-0000-000000000000}"/>
  <bookViews>
    <workbookView xWindow="-98" yWindow="-98" windowWidth="21795" windowHeight="12975" xr2:uid="{E9BB4A44-D289-4B16-8581-6D00FA387CAD}"/>
  </bookViews>
  <sheets>
    <sheet name="Turbin Angin" sheetId="1" r:id="rId1"/>
    <sheet name="Turbin Arus Lau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3" l="1"/>
  <c r="K6" i="3"/>
  <c r="K6" i="1"/>
  <c r="K17" i="1" a="1"/>
  <c r="K17" i="1" s="1"/>
  <c r="L24" i="1"/>
  <c r="E17" i="1"/>
  <c r="E17" i="3"/>
  <c r="H6" i="3" l="1"/>
  <c r="I6" i="3" s="1"/>
  <c r="L27" i="1"/>
  <c r="D27" i="1"/>
  <c r="L26" i="1"/>
  <c r="D26" i="1"/>
  <c r="L25" i="1"/>
  <c r="D25" i="1"/>
  <c r="D24" i="1"/>
  <c r="L23" i="1"/>
  <c r="D23" i="1"/>
  <c r="L22" i="1"/>
  <c r="D22" i="1"/>
  <c r="L21" i="1"/>
  <c r="D21" i="1"/>
  <c r="L20" i="1"/>
  <c r="D20" i="1"/>
  <c r="L19" i="1"/>
  <c r="D19" i="1"/>
  <c r="L18" i="1"/>
  <c r="D18" i="1"/>
  <c r="L17" i="1"/>
  <c r="H17" i="1"/>
  <c r="I17" i="1" s="1"/>
  <c r="F17" i="1" s="1"/>
  <c r="H7" i="1"/>
  <c r="I7" i="1" s="1"/>
  <c r="K7" i="1" s="1"/>
  <c r="L7" i="1" s="1"/>
  <c r="H6" i="1"/>
  <c r="I6" i="1" s="1"/>
  <c r="L18" i="3"/>
  <c r="L19" i="3"/>
  <c r="L20" i="3"/>
  <c r="L21" i="3"/>
  <c r="L22" i="3"/>
  <c r="L23" i="3"/>
  <c r="L24" i="3"/>
  <c r="L25" i="3"/>
  <c r="L26" i="3"/>
  <c r="L27" i="3"/>
  <c r="L17" i="3"/>
  <c r="H17" i="3"/>
  <c r="I17" i="3" s="1"/>
  <c r="D19" i="3"/>
  <c r="E19" i="3" s="1"/>
  <c r="D20" i="3"/>
  <c r="E20" i="3" s="1"/>
  <c r="D21" i="3"/>
  <c r="E21" i="3" s="1"/>
  <c r="D22" i="3"/>
  <c r="E22" i="3" s="1"/>
  <c r="D23" i="3"/>
  <c r="E23" i="3" s="1"/>
  <c r="D24" i="3"/>
  <c r="E24" i="3" s="1"/>
  <c r="D25" i="3"/>
  <c r="E25" i="3" s="1"/>
  <c r="D26" i="3"/>
  <c r="E26" i="3" s="1"/>
  <c r="D27" i="3"/>
  <c r="E27" i="3" s="1"/>
  <c r="D18" i="3"/>
  <c r="E18" i="3" l="1"/>
  <c r="K17" i="3" a="1"/>
  <c r="K17" i="3" s="1"/>
  <c r="L6" i="1"/>
  <c r="E21" i="1"/>
  <c r="H21" i="1" s="1"/>
  <c r="I21" i="1" s="1"/>
  <c r="F21" i="1" s="1"/>
  <c r="E19" i="1"/>
  <c r="H19" i="1" s="1"/>
  <c r="I19" i="1" s="1"/>
  <c r="E25" i="1"/>
  <c r="H25" i="1" s="1"/>
  <c r="I25" i="1" s="1"/>
  <c r="J25" i="1" s="1"/>
  <c r="E20" i="1"/>
  <c r="H20" i="1" s="1"/>
  <c r="I20" i="1" s="1"/>
  <c r="F20" i="1" s="1"/>
  <c r="E26" i="1"/>
  <c r="H26" i="1" s="1"/>
  <c r="I26" i="1" s="1"/>
  <c r="E27" i="1"/>
  <c r="H27" i="1" s="1"/>
  <c r="I27" i="1" s="1"/>
  <c r="E22" i="1"/>
  <c r="H22" i="1" s="1"/>
  <c r="I22" i="1" s="1"/>
  <c r="F22" i="1" s="1"/>
  <c r="E23" i="1"/>
  <c r="H23" i="1" s="1"/>
  <c r="I23" i="1" s="1"/>
  <c r="E18" i="1"/>
  <c r="H18" i="1" s="1"/>
  <c r="I18" i="1" s="1"/>
  <c r="F18" i="1" s="1"/>
  <c r="E24" i="1"/>
  <c r="H24" i="1" s="1"/>
  <c r="I24" i="1" s="1"/>
  <c r="J24" i="1" s="1"/>
  <c r="F27" i="1" l="1"/>
  <c r="F26" i="1"/>
  <c r="F23" i="1"/>
  <c r="F19" i="1"/>
  <c r="F25" i="1"/>
  <c r="F24" i="1"/>
  <c r="H18" i="3" l="1"/>
  <c r="I18" i="3" s="1"/>
  <c r="F18" i="3" s="1"/>
  <c r="F17" i="3"/>
  <c r="H7" i="3"/>
  <c r="I7" i="3" s="1"/>
  <c r="L6" i="3"/>
  <c r="L7" i="3" l="1"/>
  <c r="H20" i="3"/>
  <c r="I20" i="3" s="1"/>
  <c r="F20" i="3" s="1"/>
  <c r="H21" i="3"/>
  <c r="I21" i="3" s="1"/>
  <c r="F21" i="3" s="1"/>
  <c r="H22" i="3"/>
  <c r="I22" i="3" s="1"/>
  <c r="F22" i="3" s="1"/>
  <c r="H19" i="3"/>
  <c r="I19" i="3" s="1"/>
  <c r="F19" i="3" s="1"/>
  <c r="H24" i="3"/>
  <c r="I24" i="3" s="1"/>
  <c r="H25" i="3"/>
  <c r="I25" i="3" s="1"/>
  <c r="H26" i="3"/>
  <c r="I26" i="3" s="1"/>
  <c r="F26" i="3" s="1"/>
  <c r="H23" i="3"/>
  <c r="I23" i="3" s="1"/>
  <c r="F23" i="3" s="1"/>
  <c r="F24" i="3" l="1"/>
  <c r="J24" i="3"/>
  <c r="F25" i="3"/>
  <c r="J25" i="3"/>
  <c r="H27" i="3"/>
  <c r="I27" i="3" s="1"/>
  <c r="F2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<sst xmlns="http://schemas.openxmlformats.org/spreadsheetml/2006/main" count="84" uniqueCount="37">
  <si>
    <t>Data Parameter I</t>
  </si>
  <si>
    <t>Turbin Angin</t>
  </si>
  <si>
    <t>Kapasitas Energi Listrik</t>
  </si>
  <si>
    <t>Efisiensi</t>
  </si>
  <si>
    <t>Vmax(m/s)</t>
  </si>
  <si>
    <t>A(m^2)</t>
  </si>
  <si>
    <t>R(m)</t>
  </si>
  <si>
    <t>Jari-jari yang di gunakan</t>
  </si>
  <si>
    <t xml:space="preserve">Bilah </t>
  </si>
  <si>
    <t>Generator</t>
  </si>
  <si>
    <t>Controller</t>
  </si>
  <si>
    <t>Transmisi</t>
  </si>
  <si>
    <t>Sistem</t>
  </si>
  <si>
    <t>Data Parameter II</t>
  </si>
  <si>
    <t>TSR</t>
  </si>
  <si>
    <t>Air Foil</t>
  </si>
  <si>
    <t>Jumlah Bilah</t>
  </si>
  <si>
    <t>Lebar Chord</t>
  </si>
  <si>
    <t>Data Parameter III</t>
  </si>
  <si>
    <t>Elemen</t>
  </si>
  <si>
    <t>r(m)</t>
  </si>
  <si>
    <t>TSR Parsial</t>
  </si>
  <si>
    <t>Cl Parsial</t>
  </si>
  <si>
    <t>Alpha (Q-Blade)</t>
  </si>
  <si>
    <t>Sudut Flow</t>
  </si>
  <si>
    <t>Sudut Twist</t>
  </si>
  <si>
    <t>Twist 75%</t>
  </si>
  <si>
    <t>Twist Linear</t>
  </si>
  <si>
    <t>Lebar Chord(m)</t>
  </si>
  <si>
    <t>Data Parameter IV</t>
  </si>
  <si>
    <t>Turbin Arus Laut</t>
  </si>
  <si>
    <t>Cp</t>
  </si>
  <si>
    <t>Ct</t>
  </si>
  <si>
    <t>T</t>
  </si>
  <si>
    <t>P</t>
  </si>
  <si>
    <t>Energi Arus Laut</t>
  </si>
  <si>
    <t>Energi 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</si>
</sst>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5" tint="-0.249977111117893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6C3FF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6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/>
    </xf>
    <xf numFmtId="2" fontId="4" fillId="3" borderId="6" xfId="0" applyNumberFormat="1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2" fontId="4" fillId="4" borderId="6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2" fontId="4" fillId="2" borderId="6" xfId="0" applyNumberFormat="1" applyFont="1" applyFill="1" applyBorder="1" applyAlignment="1">
      <alignment horizontal="center" vertical="center"/>
    </xf>
    <xf numFmtId="1" fontId="4" fillId="3" borderId="6" xfId="0" applyNumberFormat="1" applyFont="1" applyFill="1" applyBorder="1" applyAlignment="1">
      <alignment horizontal="center" vertical="center"/>
    </xf>
    <xf numFmtId="2" fontId="0" fillId="0" borderId="0" xfId="0" applyNumberFormat="1"/>
    <xf numFmtId="164" fontId="4" fillId="3" borderId="6" xfId="0" applyNumberFormat="1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2" fontId="0" fillId="4" borderId="0" xfId="0" applyNumberFormat="1" applyFill="1" applyAlignment="1">
      <alignment horizontal="center"/>
    </xf>
    <xf numFmtId="165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1" fontId="0" fillId="0" borderId="6" xfId="0" applyNumberFormat="1" applyBorder="1" applyAlignment="1">
      <alignment horizontal="center"/>
    </xf>
    <xf numFmtId="165" fontId="4" fillId="3" borderId="6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1" fontId="4" fillId="2" borderId="1" xfId="0" applyNumberFormat="1" applyFont="1" applyFill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 b="1"/>
              <a:t>Sudut Twist vs r(m) Trubin Angin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618473819906864"/>
          <c:y val="0.16857985440892614"/>
          <c:w val="0.82103000821869854"/>
          <c:h val="0.6951896292534838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'Turbin Angin'!$D$17:$D$27</c:f>
              <c:numCache>
                <c:formatCode>0.00</c:formatCode>
                <c:ptCount val="11"/>
                <c:pt idx="0">
                  <c:v>0.23</c:v>
                </c:pt>
                <c:pt idx="1">
                  <c:v>0.40700000000000003</c:v>
                </c:pt>
                <c:pt idx="2">
                  <c:v>0.58399999999999996</c:v>
                </c:pt>
                <c:pt idx="3">
                  <c:v>0.7609999999999999</c:v>
                </c:pt>
                <c:pt idx="4">
                  <c:v>0.93799999999999994</c:v>
                </c:pt>
                <c:pt idx="5">
                  <c:v>1.115</c:v>
                </c:pt>
                <c:pt idx="6">
                  <c:v>1.2919999999999998</c:v>
                </c:pt>
                <c:pt idx="7">
                  <c:v>1.4689999999999999</c:v>
                </c:pt>
                <c:pt idx="8">
                  <c:v>1.6459999999999999</c:v>
                </c:pt>
                <c:pt idx="9">
                  <c:v>1.823</c:v>
                </c:pt>
                <c:pt idx="10">
                  <c:v>2</c:v>
                </c:pt>
              </c:numCache>
            </c:numRef>
          </c:xVal>
          <c:yVal>
            <c:numRef>
              <c:f>'Turbin Angin'!$I$17:$I$27</c:f>
              <c:numCache>
                <c:formatCode>0.00</c:formatCode>
                <c:ptCount val="11"/>
                <c:pt idx="0">
                  <c:v>39.110623364154343</c:v>
                </c:pt>
                <c:pt idx="1">
                  <c:v>27.879254659291188</c:v>
                </c:pt>
                <c:pt idx="2">
                  <c:v>21.379720771983415</c:v>
                </c:pt>
                <c:pt idx="3">
                  <c:v>17.218958287403236</c:v>
                </c:pt>
                <c:pt idx="4">
                  <c:v>14.29380467747934</c:v>
                </c:pt>
                <c:pt idx="5">
                  <c:v>12.081708944186085</c:v>
                </c:pt>
                <c:pt idx="6">
                  <c:v>10.313176544711599</c:v>
                </c:pt>
                <c:pt idx="7">
                  <c:v>8.8375829412714584</c:v>
                </c:pt>
                <c:pt idx="8">
                  <c:v>7.564892253604107</c:v>
                </c:pt>
                <c:pt idx="9">
                  <c:v>6.4382437008936018</c:v>
                </c:pt>
                <c:pt idx="10">
                  <c:v>5.4200682361039849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24-483E-B43F-DEE951BD36BA}"/>
            </c:ext>
          </c:extLst>
        </c:ser>
        <c:ser>
          <c:idx val="1"/>
          <c:order val="1"/>
          <c:tx>
            <c:v>Twist 75%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1322013752918087E-2"/>
                  <c:y val="3.20070880033476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'Turbin Angin'!$D$17:$D$27</c:f>
              <c:numCache>
                <c:formatCode>0.00</c:formatCode>
                <c:ptCount val="11"/>
                <c:pt idx="0">
                  <c:v>0.23</c:v>
                </c:pt>
                <c:pt idx="1">
                  <c:v>0.40700000000000003</c:v>
                </c:pt>
                <c:pt idx="2">
                  <c:v>0.58399999999999996</c:v>
                </c:pt>
                <c:pt idx="3">
                  <c:v>0.7609999999999999</c:v>
                </c:pt>
                <c:pt idx="4">
                  <c:v>0.93799999999999994</c:v>
                </c:pt>
                <c:pt idx="5">
                  <c:v>1.115</c:v>
                </c:pt>
                <c:pt idx="6">
                  <c:v>1.2919999999999998</c:v>
                </c:pt>
                <c:pt idx="7">
                  <c:v>1.4689999999999999</c:v>
                </c:pt>
                <c:pt idx="8">
                  <c:v>1.6459999999999999</c:v>
                </c:pt>
                <c:pt idx="9">
                  <c:v>1.823</c:v>
                </c:pt>
                <c:pt idx="10">
                  <c:v>2</c:v>
                </c:pt>
              </c:numCache>
            </c:numRef>
          </c:xVal>
          <c:yVal>
            <c:numRef>
              <c:f>'Turbin Angin'!$J$17:$J$27</c:f>
              <c:numCache>
                <c:formatCode>General</c:formatCode>
                <c:ptCount val="11"/>
                <c:pt idx="7" formatCode="0.00">
                  <c:v>8.8375829412714584</c:v>
                </c:pt>
                <c:pt idx="8" formatCode="0.00">
                  <c:v>7.564892253604107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24-483E-B43F-DEE951BD3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175936"/>
        <c:axId val="480817040"/>
      </c:scatterChart>
      <c:valAx>
        <c:axId val="102217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r(m)</a:t>
                </a:r>
              </a:p>
            </c:rich>
          </c:tx>
          <c:layout>
            <c:manualLayout>
              <c:xMode val="edge"/>
              <c:yMode val="edge"/>
              <c:x val="0.50081036107327237"/>
              <c:y val="0.924910984874349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0817040"/>
        <c:crosses val="autoZero"/>
        <c:crossBetween val="midCat"/>
      </c:valAx>
      <c:valAx>
        <c:axId val="48081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Sudut Twist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22175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 b="1"/>
              <a:t>T dan P vs TSR Turbin Angin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'Turbin Angin'!$F$34:$F$43</c:f>
              <c:numCache>
                <c:formatCode>General</c:formatCode>
                <c:ptCount val="10"/>
                <c:pt idx="0">
                  <c:v>365</c:v>
                </c:pt>
                <c:pt idx="1">
                  <c:v>314</c:v>
                </c:pt>
                <c:pt idx="2">
                  <c:v>153</c:v>
                </c:pt>
                <c:pt idx="3">
                  <c:v>76</c:v>
                </c:pt>
                <c:pt idx="4">
                  <c:v>40</c:v>
                </c:pt>
                <c:pt idx="5">
                  <c:v>13</c:v>
                </c:pt>
                <c:pt idx="6">
                  <c:v>7</c:v>
                </c:pt>
                <c:pt idx="7">
                  <c:v>-4</c:v>
                </c:pt>
                <c:pt idx="8">
                  <c:v>-8</c:v>
                </c:pt>
                <c:pt idx="9">
                  <c:v>-24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47-40BD-993B-B9A6F0C13957}"/>
            </c:ext>
          </c:extLst>
        </c:ser>
        <c:ser>
          <c:idx val="1"/>
          <c:order val="1"/>
          <c:tx>
            <c:v>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'Turbin Angin'!$G$34:$G$43</c:f>
              <c:numCache>
                <c:formatCode>0</c:formatCode>
                <c:ptCount val="10"/>
                <c:pt idx="0">
                  <c:v>7637.82</c:v>
                </c:pt>
                <c:pt idx="1">
                  <c:v>6579.78</c:v>
                </c:pt>
                <c:pt idx="2">
                  <c:v>3198.1</c:v>
                </c:pt>
                <c:pt idx="3">
                  <c:v>1592.51</c:v>
                </c:pt>
                <c:pt idx="4">
                  <c:v>828.64</c:v>
                </c:pt>
                <c:pt idx="5">
                  <c:v>272.08699999999999</c:v>
                </c:pt>
                <c:pt idx="6">
                  <c:v>137.16900000000001</c:v>
                </c:pt>
                <c:pt idx="7">
                  <c:v>-89.9375</c:v>
                </c:pt>
                <c:pt idx="8">
                  <c:v>-175.101</c:v>
                </c:pt>
                <c:pt idx="9">
                  <c:v>-746.03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47-40BD-993B-B9A6F0C13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0540175"/>
        <c:axId val="670540655"/>
      </c:lineChart>
      <c:catAx>
        <c:axId val="670540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TSR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0540655"/>
        <c:crosses val="autoZero"/>
        <c:auto val="1"/>
        <c:lblAlgn val="ctr"/>
        <c:lblOffset val="100"/>
        <c:noMultiLvlLbl val="0"/>
      </c:catAx>
      <c:valAx>
        <c:axId val="67054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Perhitungan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054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 b="1"/>
              <a:t>T dan P vs TSR Turbin Arus Laut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'Turbin Angin'!$J$34:$J$43</c:f>
              <c:numCache>
                <c:formatCode>General</c:formatCode>
                <c:ptCount val="10"/>
                <c:pt idx="0">
                  <c:v>20326</c:v>
                </c:pt>
                <c:pt idx="1">
                  <c:v>18488</c:v>
                </c:pt>
                <c:pt idx="2">
                  <c:v>12974</c:v>
                </c:pt>
                <c:pt idx="3">
                  <c:v>5055</c:v>
                </c:pt>
                <c:pt idx="4">
                  <c:v>2607</c:v>
                </c:pt>
                <c:pt idx="5">
                  <c:v>905</c:v>
                </c:pt>
                <c:pt idx="6">
                  <c:v>331</c:v>
                </c:pt>
                <c:pt idx="7">
                  <c:v>-107</c:v>
                </c:pt>
                <c:pt idx="8">
                  <c:v>-526</c:v>
                </c:pt>
                <c:pt idx="9">
                  <c:v>-983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AD-4198-A48A-7CCC311E33BE}"/>
            </c:ext>
          </c:extLst>
        </c:ser>
        <c:ser>
          <c:idx val="1"/>
          <c:order val="1"/>
          <c:tx>
            <c:v>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'Turbin Angin'!$K$34:$K$43</c:f>
              <c:numCache>
                <c:formatCode>General</c:formatCode>
                <c:ptCount val="10"/>
                <c:pt idx="0">
                  <c:v>425715</c:v>
                </c:pt>
                <c:pt idx="1">
                  <c:v>387210</c:v>
                </c:pt>
                <c:pt idx="2">
                  <c:v>271717</c:v>
                </c:pt>
                <c:pt idx="3">
                  <c:v>105862</c:v>
                </c:pt>
                <c:pt idx="4">
                  <c:v>54610</c:v>
                </c:pt>
                <c:pt idx="5">
                  <c:v>18946</c:v>
                </c:pt>
                <c:pt idx="6">
                  <c:v>6934</c:v>
                </c:pt>
                <c:pt idx="7">
                  <c:v>-2243</c:v>
                </c:pt>
                <c:pt idx="8">
                  <c:v>-16510</c:v>
                </c:pt>
                <c:pt idx="9">
                  <c:v>-30889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AD-4198-A48A-7CCC311E3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6753535"/>
        <c:axId val="666744895"/>
      </c:lineChart>
      <c:catAx>
        <c:axId val="666753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TSR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66744895"/>
        <c:crosses val="autoZero"/>
        <c:auto val="1"/>
        <c:lblAlgn val="ctr"/>
        <c:lblOffset val="100"/>
        <c:noMultiLvlLbl val="0"/>
      </c:catAx>
      <c:valAx>
        <c:axId val="66674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Perhitungan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6675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Sudut </a:t>
            </a:r>
            <a:r>
              <a:rPr lang="en-ID" sz="1400" b="1" i="1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Twist</a:t>
            </a:r>
            <a:r>
              <a:rPr lang="en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vs r(m) Trubin Arus Laut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'Turbin Arus Laut'!$D$17:$D$27</c:f>
              <c:numCache>
                <c:formatCode>0.00</c:formatCode>
                <c:ptCount val="11"/>
                <c:pt idx="0">
                  <c:v>0.23</c:v>
                </c:pt>
                <c:pt idx="1">
                  <c:v>0.307</c:v>
                </c:pt>
                <c:pt idx="2">
                  <c:v>0.38400000000000001</c:v>
                </c:pt>
                <c:pt idx="3">
                  <c:v>0.46099999999999997</c:v>
                </c:pt>
                <c:pt idx="4">
                  <c:v>0.53800000000000003</c:v>
                </c:pt>
                <c:pt idx="5">
                  <c:v>0.61499999999999999</c:v>
                </c:pt>
                <c:pt idx="6">
                  <c:v>0.69199999999999995</c:v>
                </c:pt>
                <c:pt idx="7">
                  <c:v>0.76900000000000002</c:v>
                </c:pt>
                <c:pt idx="8">
                  <c:v>0.84599999999999997</c:v>
                </c:pt>
                <c:pt idx="9">
                  <c:v>0.92299999999999993</c:v>
                </c:pt>
                <c:pt idx="10">
                  <c:v>1</c:v>
                </c:pt>
              </c:numCache>
            </c:numRef>
          </c:xVal>
          <c:yVal>
            <c:numRef>
              <c:f>'Turbin Arus Laut'!$I$17:$I$27</c:f>
              <c:numCache>
                <c:formatCode>0.00</c:formatCode>
                <c:ptCount val="11"/>
                <c:pt idx="0">
                  <c:v>26.230107019103773</c:v>
                </c:pt>
                <c:pt idx="1">
                  <c:v>21.136066404665993</c:v>
                </c:pt>
                <c:pt idx="2">
                  <c:v>17.604266256118898</c:v>
                </c:pt>
                <c:pt idx="3">
                  <c:v>14.978295046591175</c:v>
                </c:pt>
                <c:pt idx="4">
                  <c:v>12.913864512977128</c:v>
                </c:pt>
                <c:pt idx="5">
                  <c:v>11.218140332067719</c:v>
                </c:pt>
                <c:pt idx="6">
                  <c:v>9.7762232251296872</c:v>
                </c:pt>
                <c:pt idx="7">
                  <c:v>8.5159139833251665</c:v>
                </c:pt>
                <c:pt idx="8">
                  <c:v>7.3897700447928676</c:v>
                </c:pt>
                <c:pt idx="9">
                  <c:v>6.3654216119940168</c:v>
                </c:pt>
                <c:pt idx="10">
                  <c:v>5.4200682361039849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6-4855-BBCB-53D9E736FF83}"/>
            </c:ext>
          </c:extLst>
        </c:ser>
        <c:ser>
          <c:idx val="1"/>
          <c:order val="1"/>
          <c:tx>
            <c:v>Twist 75%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837720295765622E-2"/>
                  <c:y val="2.57679802243605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'Turbin Arus Laut'!$D$17:$D$27</c:f>
              <c:numCache>
                <c:formatCode>0.00</c:formatCode>
                <c:ptCount val="11"/>
                <c:pt idx="0">
                  <c:v>0.23</c:v>
                </c:pt>
                <c:pt idx="1">
                  <c:v>0.307</c:v>
                </c:pt>
                <c:pt idx="2">
                  <c:v>0.38400000000000001</c:v>
                </c:pt>
                <c:pt idx="3">
                  <c:v>0.46099999999999997</c:v>
                </c:pt>
                <c:pt idx="4">
                  <c:v>0.53800000000000003</c:v>
                </c:pt>
                <c:pt idx="5">
                  <c:v>0.61499999999999999</c:v>
                </c:pt>
                <c:pt idx="6">
                  <c:v>0.69199999999999995</c:v>
                </c:pt>
                <c:pt idx="7">
                  <c:v>0.76900000000000002</c:v>
                </c:pt>
                <c:pt idx="8">
                  <c:v>0.84599999999999997</c:v>
                </c:pt>
                <c:pt idx="9">
                  <c:v>0.92299999999999993</c:v>
                </c:pt>
                <c:pt idx="10">
                  <c:v>1</c:v>
                </c:pt>
              </c:numCache>
            </c:numRef>
          </c:xVal>
          <c:yVal>
            <c:numRef>
              <c:f>'Turbin Arus Laut'!$J$17:$J$27</c:f>
              <c:numCache>
                <c:formatCode>General</c:formatCode>
                <c:ptCount val="11"/>
                <c:pt idx="7" formatCode="0.00">
                  <c:v>8.5159139833251665</c:v>
                </c:pt>
                <c:pt idx="8" formatCode="0.00">
                  <c:v>7.3897700447928676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26-4855-BBCB-53D9E736F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417552"/>
        <c:axId val="1095421872"/>
      </c:scatterChart>
      <c:valAx>
        <c:axId val="109541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r(m)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421872"/>
        <c:crosses val="autoZero"/>
        <c:crossBetween val="midCat"/>
      </c:valAx>
      <c:valAx>
        <c:axId val="109542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Sudut </a:t>
                </a:r>
                <a:r>
                  <a:rPr lang="en-ID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Twist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41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 b="1"/>
              <a:t>T dan P vs TSR Turbin Angin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'Turbin Angin'!$F$34:$F$43</c:f>
              <c:numCache>
                <c:formatCode>General</c:formatCode>
                <c:ptCount val="10"/>
                <c:pt idx="0">
                  <c:v>365</c:v>
                </c:pt>
                <c:pt idx="1">
                  <c:v>314</c:v>
                </c:pt>
                <c:pt idx="2">
                  <c:v>153</c:v>
                </c:pt>
                <c:pt idx="3">
                  <c:v>76</c:v>
                </c:pt>
                <c:pt idx="4">
                  <c:v>40</c:v>
                </c:pt>
                <c:pt idx="5">
                  <c:v>13</c:v>
                </c:pt>
                <c:pt idx="6">
                  <c:v>7</c:v>
                </c:pt>
                <c:pt idx="7">
                  <c:v>-4</c:v>
                </c:pt>
                <c:pt idx="8">
                  <c:v>-8</c:v>
                </c:pt>
                <c:pt idx="9">
                  <c:v>-24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36-44BD-B0DB-87EBB3C6046A}"/>
            </c:ext>
          </c:extLst>
        </c:ser>
        <c:ser>
          <c:idx val="1"/>
          <c:order val="1"/>
          <c:tx>
            <c:v>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'Turbin Angin'!$G$34:$G$43</c:f>
              <c:numCache>
                <c:formatCode>0</c:formatCode>
                <c:ptCount val="10"/>
                <c:pt idx="0">
                  <c:v>7637.82</c:v>
                </c:pt>
                <c:pt idx="1">
                  <c:v>6579.78</c:v>
                </c:pt>
                <c:pt idx="2">
                  <c:v>3198.1</c:v>
                </c:pt>
                <c:pt idx="3">
                  <c:v>1592.51</c:v>
                </c:pt>
                <c:pt idx="4">
                  <c:v>828.64</c:v>
                </c:pt>
                <c:pt idx="5">
                  <c:v>272.08699999999999</c:v>
                </c:pt>
                <c:pt idx="6">
                  <c:v>137.16900000000001</c:v>
                </c:pt>
                <c:pt idx="7">
                  <c:v>-89.9375</c:v>
                </c:pt>
                <c:pt idx="8">
                  <c:v>-175.101</c:v>
                </c:pt>
                <c:pt idx="9">
                  <c:v>-746.03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36-44BD-B0DB-87EBB3C60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0540175"/>
        <c:axId val="670540655"/>
      </c:lineChart>
      <c:catAx>
        <c:axId val="670540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TSR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0540655"/>
        <c:crosses val="autoZero"/>
        <c:auto val="1"/>
        <c:lblAlgn val="ctr"/>
        <c:lblOffset val="100"/>
        <c:noMultiLvlLbl val="0"/>
      </c:catAx>
      <c:valAx>
        <c:axId val="67054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Perhitungan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054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 b="1"/>
              <a:t>T dan P vs TSR Turbin Arus Laut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'Turbin Angin'!$J$34:$J$43</c:f>
              <c:numCache>
                <c:formatCode>General</c:formatCode>
                <c:ptCount val="10"/>
                <c:pt idx="0">
                  <c:v>20326</c:v>
                </c:pt>
                <c:pt idx="1">
                  <c:v>18488</c:v>
                </c:pt>
                <c:pt idx="2">
                  <c:v>12974</c:v>
                </c:pt>
                <c:pt idx="3">
                  <c:v>5055</c:v>
                </c:pt>
                <c:pt idx="4">
                  <c:v>2607</c:v>
                </c:pt>
                <c:pt idx="5">
                  <c:v>905</c:v>
                </c:pt>
                <c:pt idx="6">
                  <c:v>331</c:v>
                </c:pt>
                <c:pt idx="7">
                  <c:v>-107</c:v>
                </c:pt>
                <c:pt idx="8">
                  <c:v>-526</c:v>
                </c:pt>
                <c:pt idx="9">
                  <c:v>-983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D6-4EE3-B62E-C50F68EF47DE}"/>
            </c:ext>
          </c:extLst>
        </c:ser>
        <c:ser>
          <c:idx val="1"/>
          <c:order val="1"/>
          <c:tx>
            <c:v>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'Turbin Angin'!$K$34:$K$43</c:f>
              <c:numCache>
                <c:formatCode>General</c:formatCode>
                <c:ptCount val="10"/>
                <c:pt idx="0">
                  <c:v>425715</c:v>
                </c:pt>
                <c:pt idx="1">
                  <c:v>387210</c:v>
                </c:pt>
                <c:pt idx="2">
                  <c:v>271717</c:v>
                </c:pt>
                <c:pt idx="3">
                  <c:v>105862</c:v>
                </c:pt>
                <c:pt idx="4">
                  <c:v>54610</c:v>
                </c:pt>
                <c:pt idx="5">
                  <c:v>18946</c:v>
                </c:pt>
                <c:pt idx="6">
                  <c:v>6934</c:v>
                </c:pt>
                <c:pt idx="7">
                  <c:v>-2243</c:v>
                </c:pt>
                <c:pt idx="8">
                  <c:v>-16510</c:v>
                </c:pt>
                <c:pt idx="9">
                  <c:v>-30889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D6-4EE3-B62E-C50F68EF4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6753535"/>
        <c:axId val="666744895"/>
      </c:lineChart>
      <c:catAx>
        <c:axId val="666753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TSR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66744895"/>
        <c:crosses val="autoZero"/>
        <c:auto val="1"/>
        <c:lblAlgn val="ctr"/>
        <c:lblOffset val="100"/>
        <c:noMultiLvlLbl val="0"/>
      </c:catAx>
      <c:valAx>
        <c:axId val="66674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Perhitungan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6675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105937</xdr:colOff>
      <xdr:row>14</xdr:row>
      <xdr:rowOff>202</xdr:rowOff>
    </xdr:from>
    <xdr:to>
      <xdr:col>17</xdr:col>
      <xdr:colOff>381077</xdr:colOff>
      <xdr:row>28</xdr:row>
      <xdr:rowOff>173429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F6138F-FA5A-CE24-88BC-029175F3D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163750</xdr:colOff>
      <xdr:row>43</xdr:row>
      <xdr:rowOff>122388</xdr:rowOff>
    </xdr:from>
    <xdr:to>
      <xdr:col>6</xdr:col>
      <xdr:colOff>945323</xdr:colOff>
      <xdr:row>58</xdr:row>
      <xdr:rowOff>125520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510252-841C-2417-7C32-3EF64CBD6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118083</xdr:colOff>
      <xdr:row>43</xdr:row>
      <xdr:rowOff>89770</xdr:rowOff>
    </xdr:from>
    <xdr:to>
      <xdr:col>10</xdr:col>
      <xdr:colOff>1004037</xdr:colOff>
      <xdr:row>58</xdr:row>
      <xdr:rowOff>92902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4367FC-10E4-BBAD-386A-85BA8A9A0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86209</xdr:colOff>
      <xdr:row>13</xdr:row>
      <xdr:rowOff>155839</xdr:rowOff>
    </xdr:from>
    <xdr:to>
      <xdr:col>17</xdr:col>
      <xdr:colOff>358205</xdr:colOff>
      <xdr:row>28</xdr:row>
      <xdr:rowOff>154105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C9D596-8E02-1835-C745-088982F8B6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168089</xdr:colOff>
      <xdr:row>43</xdr:row>
      <xdr:rowOff>112059</xdr:rowOff>
    </xdr:from>
    <xdr:to>
      <xdr:col>6</xdr:col>
      <xdr:colOff>951099</xdr:colOff>
      <xdr:row>58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594D45-1722-4CB1-ABB5-1170A080A1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119061</xdr:colOff>
      <xdr:row>43</xdr:row>
      <xdr:rowOff>119062</xdr:rowOff>
    </xdr:from>
    <xdr:to>
      <xdr:col>10</xdr:col>
      <xdr:colOff>1007127</xdr:colOff>
      <xdr:row>58</xdr:row>
      <xdr:rowOff>130828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98DD27-4055-47C6-B453-ED8A8FC03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E4CD-22EC-45E4-ACC2-4140411DF058}">
  <dimension ref="C2:U43"/>
  <sheetViews>
    <sheetView tabSelected="1" topLeftCell="B9" zoomScale="84" zoomScaleNormal="73" workbookViewId="0">
      <selection activeCell="D12" sqref="D12"/>
    </sheetView>
  </sheetViews>
  <sheetFormatPr defaultRowHeight="14.25" x14ac:dyDescent="0.45"/>
  <cols>
    <col min="3" max="3" width="22.19921875" bestFit="1" customWidth="1"/>
    <col min="4" max="4" width="22.6640625" customWidth="1"/>
    <col min="5" max="5" width="12.53125" bestFit="1" customWidth="1"/>
    <col min="6" max="6" width="17.86328125" bestFit="1" customWidth="1"/>
    <col min="7" max="7" width="15.53125" bestFit="1" customWidth="1"/>
    <col min="8" max="8" width="16.53125" customWidth="1"/>
    <col min="9" max="9" width="18.86328125" customWidth="1"/>
    <col min="10" max="10" width="16.19921875" customWidth="1"/>
    <col min="11" max="11" width="15.796875" customWidth="1"/>
    <col min="12" max="12" width="15.46484375" bestFit="1" customWidth="1"/>
    <col min="13" max="13" width="23.796875" bestFit="1" customWidth="1"/>
  </cols>
  <sheetData>
    <row r="2" spans="3:21" ht="15.4" x14ac:dyDescent="0.45">
      <c r="C2" s="11" t="s">
        <v>0</v>
      </c>
      <c r="F2" s="10"/>
      <c r="P2" s="9"/>
      <c r="Q2" s="9"/>
      <c r="R2" s="9"/>
      <c r="S2" s="9"/>
      <c r="T2" s="9"/>
      <c r="U2" s="9"/>
    </row>
    <row r="3" spans="3:21" ht="14.55" customHeight="1" x14ac:dyDescent="0.45">
      <c r="P3" s="9"/>
      <c r="Q3" s="24" t="s">
        <v>1</v>
      </c>
      <c r="R3" s="24"/>
      <c r="S3" s="9"/>
      <c r="T3" s="9"/>
      <c r="U3" s="9"/>
    </row>
    <row r="4" spans="3:21" x14ac:dyDescent="0.45">
      <c r="C4" s="35" t="s">
        <v>2</v>
      </c>
      <c r="D4" s="37" t="s">
        <v>3</v>
      </c>
      <c r="E4" s="38"/>
      <c r="F4" s="38"/>
      <c r="G4" s="38"/>
      <c r="H4" s="39"/>
      <c r="I4" s="35" t="s">
        <v>36</v>
      </c>
      <c r="J4" s="35" t="s">
        <v>4</v>
      </c>
      <c r="K4" s="35" t="s">
        <v>5</v>
      </c>
      <c r="L4" s="35" t="s">
        <v>6</v>
      </c>
      <c r="M4" s="35" t="s">
        <v>7</v>
      </c>
    </row>
    <row r="5" spans="3:21" x14ac:dyDescent="0.45">
      <c r="C5" s="36"/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36"/>
      <c r="J5" s="36"/>
      <c r="K5" s="36"/>
      <c r="L5" s="36"/>
      <c r="M5" s="36"/>
    </row>
    <row r="6" spans="3:21" x14ac:dyDescent="0.45">
      <c r="C6" s="2">
        <v>1500</v>
      </c>
      <c r="D6" s="3">
        <v>0.3</v>
      </c>
      <c r="E6" s="2">
        <v>0.9</v>
      </c>
      <c r="F6" s="2">
        <v>0.9</v>
      </c>
      <c r="G6" s="2">
        <v>0.9</v>
      </c>
      <c r="H6" s="4">
        <f>PRODUCT($D6:$G6)</f>
        <v>0.21870000000000003</v>
      </c>
      <c r="I6" s="14">
        <f>C6/H6</f>
        <v>6858.710562414265</v>
      </c>
      <c r="J6" s="2">
        <v>10</v>
      </c>
      <c r="K6" s="16">
        <f>(2*I6)/(1.225*J6^3)</f>
        <v>11.197894795778392</v>
      </c>
      <c r="L6" s="14">
        <f>SQRT(K6/3.14)</f>
        <v>1.8884407678525121</v>
      </c>
      <c r="M6" s="25">
        <v>2</v>
      </c>
    </row>
    <row r="7" spans="3:21" x14ac:dyDescent="0.45">
      <c r="C7" s="2">
        <v>1500</v>
      </c>
      <c r="D7" s="3">
        <v>0.4</v>
      </c>
      <c r="E7" s="2">
        <v>0.9</v>
      </c>
      <c r="F7" s="2">
        <v>0.9</v>
      </c>
      <c r="G7" s="2">
        <v>0.9</v>
      </c>
      <c r="H7" s="4">
        <f>PRODUCT($D7:$G7)</f>
        <v>0.29160000000000008</v>
      </c>
      <c r="I7" s="14">
        <f>C7/H7</f>
        <v>5144.0329218106981</v>
      </c>
      <c r="J7" s="2">
        <v>10</v>
      </c>
      <c r="K7" s="16">
        <f>(2*I7)/(1.225*J7^3)</f>
        <v>8.3984210968337933</v>
      </c>
      <c r="L7" s="14">
        <f>SQRT(K7/3.14)</f>
        <v>1.6354376785024671</v>
      </c>
      <c r="M7" s="26"/>
    </row>
    <row r="9" spans="3:21" ht="15.4" x14ac:dyDescent="0.45">
      <c r="C9" s="11" t="s">
        <v>13</v>
      </c>
    </row>
    <row r="11" spans="3:21" x14ac:dyDescent="0.45">
      <c r="C11" s="1" t="s">
        <v>14</v>
      </c>
      <c r="D11" s="1" t="s">
        <v>15</v>
      </c>
      <c r="E11" s="1" t="s">
        <v>16</v>
      </c>
      <c r="F11" s="1" t="s">
        <v>17</v>
      </c>
    </row>
    <row r="12" spans="3:21" x14ac:dyDescent="0.45">
      <c r="C12" s="2">
        <v>7</v>
      </c>
      <c r="D12" s="5">
        <v>130</v>
      </c>
      <c r="E12" s="2">
        <v>3</v>
      </c>
      <c r="F12" s="2">
        <v>0.17</v>
      </c>
    </row>
    <row r="14" spans="3:21" ht="15.4" x14ac:dyDescent="0.45">
      <c r="C14" s="11" t="s">
        <v>18</v>
      </c>
    </row>
    <row r="16" spans="3:21" x14ac:dyDescent="0.45">
      <c r="C16" s="1" t="s">
        <v>19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 t="s">
        <v>28</v>
      </c>
    </row>
    <row r="17" spans="3:13" x14ac:dyDescent="0.45">
      <c r="C17" s="2">
        <v>0</v>
      </c>
      <c r="D17" s="7">
        <v>0.23</v>
      </c>
      <c r="E17" s="4">
        <f>(D17/$M$6)*$C$12</f>
        <v>0.80500000000000005</v>
      </c>
      <c r="F17" s="4">
        <f>(16*3.14*$M$6*$M$6/D17)/(9*(E17^2)*I17*$F$12)</f>
        <v>22.532213438712638</v>
      </c>
      <c r="G17" s="17">
        <v>-5</v>
      </c>
      <c r="H17" s="4">
        <f>DEGREES(2/3)*ATAN(1/E17)</f>
        <v>34.110623364154343</v>
      </c>
      <c r="I17" s="4">
        <f>H17-G17</f>
        <v>39.110623364154343</v>
      </c>
      <c r="J17" s="2"/>
      <c r="K17" s="18" cm="1">
        <f t="array" ref="K17:K27">-7.1903*D17:D27+19.4</f>
        <v>17.746230999999998</v>
      </c>
      <c r="L17" s="8">
        <f>$F$12</f>
        <v>0.17</v>
      </c>
    </row>
    <row r="18" spans="3:13" x14ac:dyDescent="0.45">
      <c r="C18" s="2">
        <v>1</v>
      </c>
      <c r="D18" s="7">
        <f>$D$17+(($M$6-$D$17)/10)*C18</f>
        <v>0.40700000000000003</v>
      </c>
      <c r="E18" s="4">
        <f>(D18/$M$6)*$C$12</f>
        <v>1.4245000000000001</v>
      </c>
      <c r="F18" s="4">
        <f>(16*3.14*$M$6*$M$6/D18)/(9*(E18^2)*I18*$F$12)</f>
        <v>5.7045017273168579</v>
      </c>
      <c r="G18" s="17">
        <v>-4.5</v>
      </c>
      <c r="H18" s="4">
        <f>DEGREES(2/3)*ATAN(1/E18)</f>
        <v>23.379254659291188</v>
      </c>
      <c r="I18" s="4">
        <f t="shared" ref="I18:I27" si="0">H18-G18</f>
        <v>27.879254659291188</v>
      </c>
      <c r="J18" s="2"/>
      <c r="K18" s="7">
        <v>16.4735479</v>
      </c>
      <c r="L18" s="8">
        <f t="shared" ref="L18:L27" si="1">$F$12</f>
        <v>0.17</v>
      </c>
    </row>
    <row r="19" spans="3:13" x14ac:dyDescent="0.45">
      <c r="C19" s="2">
        <v>2</v>
      </c>
      <c r="D19" s="7">
        <f t="shared" ref="D19:D27" si="2">$D$17+(($M$6-$D$17)/10)*C19</f>
        <v>0.58399999999999996</v>
      </c>
      <c r="E19" s="4">
        <f t="shared" ref="E19:E27" si="3">(D19/$M$6)*$C$12</f>
        <v>2.044</v>
      </c>
      <c r="F19" s="4">
        <f t="shared" ref="F19:F27" si="4">(16*3.14*$M$6*$M$6/D19)/(9*(E19^2)*I19*$F$12)</f>
        <v>2.5179177092186946</v>
      </c>
      <c r="G19" s="17">
        <v>-4</v>
      </c>
      <c r="H19" s="4">
        <f t="shared" ref="H19:H27" si="5">DEGREES(2/3)*ATAN(1/E19)</f>
        <v>17.379720771983415</v>
      </c>
      <c r="I19" s="4">
        <f t="shared" si="0"/>
        <v>21.379720771983415</v>
      </c>
      <c r="J19" s="2"/>
      <c r="K19" s="7">
        <v>15.200864799999998</v>
      </c>
      <c r="L19" s="8">
        <f t="shared" si="1"/>
        <v>0.17</v>
      </c>
    </row>
    <row r="20" spans="3:13" x14ac:dyDescent="0.45">
      <c r="C20" s="2">
        <v>3</v>
      </c>
      <c r="D20" s="7">
        <f t="shared" si="2"/>
        <v>0.7609999999999999</v>
      </c>
      <c r="E20" s="4">
        <f t="shared" si="3"/>
        <v>2.6634999999999995</v>
      </c>
      <c r="F20" s="4">
        <f t="shared" si="4"/>
        <v>1.4129319907216855</v>
      </c>
      <c r="G20" s="17">
        <v>-3.5</v>
      </c>
      <c r="H20" s="4">
        <f t="shared" si="5"/>
        <v>13.718958287403236</v>
      </c>
      <c r="I20" s="4">
        <f t="shared" si="0"/>
        <v>17.218958287403236</v>
      </c>
      <c r="J20" s="2"/>
      <c r="K20" s="7">
        <v>13.9281817</v>
      </c>
      <c r="L20" s="8">
        <f t="shared" si="1"/>
        <v>0.17</v>
      </c>
    </row>
    <row r="21" spans="3:13" x14ac:dyDescent="0.45">
      <c r="C21" s="2">
        <v>4</v>
      </c>
      <c r="D21" s="7">
        <f t="shared" si="2"/>
        <v>0.93799999999999994</v>
      </c>
      <c r="E21" s="4">
        <f t="shared" si="3"/>
        <v>3.2829999999999999</v>
      </c>
      <c r="F21" s="4">
        <f t="shared" si="4"/>
        <v>0.90892017654641544</v>
      </c>
      <c r="G21" s="17">
        <v>-3</v>
      </c>
      <c r="H21" s="4">
        <f t="shared" si="5"/>
        <v>11.29380467747934</v>
      </c>
      <c r="I21" s="4">
        <f t="shared" si="0"/>
        <v>14.29380467747934</v>
      </c>
      <c r="J21" s="2"/>
      <c r="K21" s="7">
        <v>12.6554986</v>
      </c>
      <c r="L21" s="8">
        <f t="shared" si="1"/>
        <v>0.17</v>
      </c>
    </row>
    <row r="22" spans="3:13" x14ac:dyDescent="0.45">
      <c r="C22" s="2">
        <v>5</v>
      </c>
      <c r="D22" s="7">
        <f t="shared" si="2"/>
        <v>1.115</v>
      </c>
      <c r="E22" s="4">
        <f t="shared" si="3"/>
        <v>3.9024999999999999</v>
      </c>
      <c r="F22" s="4">
        <f t="shared" si="4"/>
        <v>0.64021984407761123</v>
      </c>
      <c r="G22" s="17">
        <v>-2.5</v>
      </c>
      <c r="H22" s="4">
        <f t="shared" si="5"/>
        <v>9.5817089441860848</v>
      </c>
      <c r="I22" s="4">
        <f t="shared" si="0"/>
        <v>12.081708944186085</v>
      </c>
      <c r="J22" s="2"/>
      <c r="K22" s="7">
        <v>11.3828155</v>
      </c>
      <c r="L22" s="8">
        <f t="shared" si="1"/>
        <v>0.17</v>
      </c>
    </row>
    <row r="23" spans="3:13" x14ac:dyDescent="0.45">
      <c r="C23" s="2">
        <v>6</v>
      </c>
      <c r="D23" s="7">
        <f t="shared" si="2"/>
        <v>1.2919999999999998</v>
      </c>
      <c r="E23" s="4">
        <f t="shared" si="3"/>
        <v>4.5219999999999994</v>
      </c>
      <c r="F23" s="4">
        <f t="shared" si="4"/>
        <v>0.48206112431458198</v>
      </c>
      <c r="G23" s="17">
        <v>-2</v>
      </c>
      <c r="H23" s="4">
        <f t="shared" si="5"/>
        <v>8.3131765447115988</v>
      </c>
      <c r="I23" s="4">
        <f t="shared" si="0"/>
        <v>10.313176544711599</v>
      </c>
      <c r="J23" s="2"/>
      <c r="K23" s="7">
        <v>10.110132399999999</v>
      </c>
      <c r="L23" s="8">
        <f t="shared" si="1"/>
        <v>0.17</v>
      </c>
    </row>
    <row r="24" spans="3:13" x14ac:dyDescent="0.45">
      <c r="C24" s="2">
        <v>7</v>
      </c>
      <c r="D24" s="7">
        <f t="shared" si="2"/>
        <v>1.4689999999999999</v>
      </c>
      <c r="E24" s="4">
        <f t="shared" si="3"/>
        <v>5.1414999999999997</v>
      </c>
      <c r="F24" s="4">
        <f t="shared" si="4"/>
        <v>0.38272181051477122</v>
      </c>
      <c r="G24" s="17">
        <v>-1.5</v>
      </c>
      <c r="H24" s="4">
        <f t="shared" si="5"/>
        <v>7.3375829412714584</v>
      </c>
      <c r="I24" s="4">
        <f t="shared" si="0"/>
        <v>8.8375829412714584</v>
      </c>
      <c r="J24" s="13">
        <f>I24</f>
        <v>8.8375829412714584</v>
      </c>
      <c r="K24" s="7">
        <v>8.8374492999999994</v>
      </c>
      <c r="L24" s="8">
        <f>$F$12</f>
        <v>0.17</v>
      </c>
    </row>
    <row r="25" spans="3:13" x14ac:dyDescent="0.45">
      <c r="C25" s="2">
        <v>8</v>
      </c>
      <c r="D25" s="7">
        <f t="shared" si="2"/>
        <v>1.6459999999999999</v>
      </c>
      <c r="E25" s="4">
        <f t="shared" si="3"/>
        <v>5.7609999999999992</v>
      </c>
      <c r="F25" s="4">
        <f t="shared" si="4"/>
        <v>0.31782632275103728</v>
      </c>
      <c r="G25" s="17">
        <v>-1</v>
      </c>
      <c r="H25" s="4">
        <f t="shared" si="5"/>
        <v>6.564892253604107</v>
      </c>
      <c r="I25" s="4">
        <f t="shared" si="0"/>
        <v>7.564892253604107</v>
      </c>
      <c r="J25" s="13">
        <f>I25</f>
        <v>7.564892253604107</v>
      </c>
      <c r="K25" s="7">
        <v>7.5647661999999993</v>
      </c>
      <c r="L25" s="8">
        <f t="shared" si="1"/>
        <v>0.17</v>
      </c>
    </row>
    <row r="26" spans="3:13" x14ac:dyDescent="0.45">
      <c r="C26" s="2">
        <v>9</v>
      </c>
      <c r="D26" s="7">
        <f t="shared" si="2"/>
        <v>1.823</v>
      </c>
      <c r="E26" s="4">
        <f t="shared" si="3"/>
        <v>6.3804999999999996</v>
      </c>
      <c r="F26" s="4">
        <f t="shared" si="4"/>
        <v>0.27488730594344218</v>
      </c>
      <c r="G26" s="17">
        <v>-0.5</v>
      </c>
      <c r="H26" s="4">
        <f t="shared" si="5"/>
        <v>5.9382437008936018</v>
      </c>
      <c r="I26" s="4">
        <f t="shared" si="0"/>
        <v>6.4382437008936018</v>
      </c>
      <c r="J26" s="2"/>
      <c r="K26" s="7">
        <v>6.2920830999999993</v>
      </c>
      <c r="L26" s="8">
        <f t="shared" si="1"/>
        <v>0.17</v>
      </c>
    </row>
    <row r="27" spans="3:13" x14ac:dyDescent="0.45">
      <c r="C27" s="2">
        <v>10</v>
      </c>
      <c r="D27" s="7">
        <f t="shared" si="2"/>
        <v>2</v>
      </c>
      <c r="E27" s="4">
        <f t="shared" si="3"/>
        <v>7</v>
      </c>
      <c r="F27" s="4">
        <f t="shared" si="4"/>
        <v>0.24727907154046827</v>
      </c>
      <c r="G27" s="17">
        <v>0</v>
      </c>
      <c r="H27" s="4">
        <f t="shared" si="5"/>
        <v>5.4200682361039849</v>
      </c>
      <c r="I27" s="4">
        <f t="shared" si="0"/>
        <v>5.4200682361039849</v>
      </c>
      <c r="J27" s="2"/>
      <c r="K27" s="7">
        <v>5.0193999999999992</v>
      </c>
      <c r="L27" s="8">
        <f t="shared" si="1"/>
        <v>0.17</v>
      </c>
    </row>
    <row r="30" spans="3:13" ht="15.4" x14ac:dyDescent="0.45">
      <c r="C30" s="11" t="s">
        <v>29</v>
      </c>
    </row>
    <row r="32" spans="3:13" x14ac:dyDescent="0.45">
      <c r="C32" s="27" t="s">
        <v>14</v>
      </c>
      <c r="D32" s="29" t="s">
        <v>1</v>
      </c>
      <c r="E32" s="30"/>
      <c r="F32" s="30"/>
      <c r="G32" s="31"/>
      <c r="H32" s="32" t="s">
        <v>30</v>
      </c>
      <c r="I32" s="33"/>
      <c r="J32" s="33"/>
      <c r="K32" s="34"/>
      <c r="M32" s="15"/>
    </row>
    <row r="33" spans="3:13" x14ac:dyDescent="0.45">
      <c r="C33" s="28"/>
      <c r="D33" s="1" t="s">
        <v>31</v>
      </c>
      <c r="E33" s="1" t="s">
        <v>32</v>
      </c>
      <c r="F33" s="1" t="s">
        <v>33</v>
      </c>
      <c r="G33" s="1" t="s">
        <v>34</v>
      </c>
      <c r="H33" s="1" t="s">
        <v>31</v>
      </c>
      <c r="I33" s="1" t="s">
        <v>32</v>
      </c>
      <c r="J33" s="1" t="s">
        <v>33</v>
      </c>
      <c r="K33" s="1" t="s">
        <v>34</v>
      </c>
      <c r="M33" s="15"/>
    </row>
    <row r="34" spans="3:13" x14ac:dyDescent="0.45">
      <c r="C34" s="6">
        <v>1</v>
      </c>
      <c r="D34" s="19">
        <v>1.62443E-2</v>
      </c>
      <c r="E34" s="19">
        <v>0.11252</v>
      </c>
      <c r="F34" s="21">
        <v>365</v>
      </c>
      <c r="G34" s="22">
        <v>7637.82</v>
      </c>
      <c r="H34" s="19">
        <v>3.1545400000000001E-2</v>
      </c>
      <c r="I34" s="20">
        <v>0.19376399999999999</v>
      </c>
      <c r="J34" s="20">
        <v>20326</v>
      </c>
      <c r="K34" s="20">
        <v>425715</v>
      </c>
      <c r="M34" s="15"/>
    </row>
    <row r="35" spans="3:13" x14ac:dyDescent="0.45">
      <c r="C35" s="6">
        <v>2</v>
      </c>
      <c r="D35" s="19">
        <v>0.109518</v>
      </c>
      <c r="E35" s="19">
        <v>0.18773899999999999</v>
      </c>
      <c r="F35" s="6">
        <v>314</v>
      </c>
      <c r="G35" s="22">
        <v>6579.78</v>
      </c>
      <c r="H35" s="19">
        <v>0.22114200000000001</v>
      </c>
      <c r="I35" s="20">
        <v>0.354236</v>
      </c>
      <c r="J35" s="20">
        <v>18488</v>
      </c>
      <c r="K35" s="20">
        <v>387210</v>
      </c>
      <c r="M35" s="15"/>
    </row>
    <row r="36" spans="3:13" x14ac:dyDescent="0.45">
      <c r="C36" s="6">
        <v>3</v>
      </c>
      <c r="D36" s="19">
        <v>0.23494100000000001</v>
      </c>
      <c r="E36" s="19">
        <v>0.30411199999999999</v>
      </c>
      <c r="F36" s="21">
        <v>153</v>
      </c>
      <c r="G36" s="22">
        <v>3198.1</v>
      </c>
      <c r="H36" s="19">
        <v>0.38577499999999998</v>
      </c>
      <c r="I36" s="20">
        <v>0.52845799999999998</v>
      </c>
      <c r="J36" s="20">
        <v>12974</v>
      </c>
      <c r="K36" s="20">
        <v>271717</v>
      </c>
      <c r="M36" s="15"/>
    </row>
    <row r="37" spans="3:13" x14ac:dyDescent="0.45">
      <c r="C37" s="6">
        <v>4</v>
      </c>
      <c r="D37" s="19">
        <v>0.28301100000000001</v>
      </c>
      <c r="E37" s="19">
        <v>0.35525499999999999</v>
      </c>
      <c r="F37" s="21">
        <v>76</v>
      </c>
      <c r="G37" s="22">
        <v>1592.51</v>
      </c>
      <c r="H37" s="19">
        <v>0.41255799999999998</v>
      </c>
      <c r="I37" s="20">
        <v>0.56605300000000003</v>
      </c>
      <c r="J37" s="20">
        <v>5055</v>
      </c>
      <c r="K37" s="20">
        <v>105862</v>
      </c>
      <c r="M37" s="15"/>
    </row>
    <row r="38" spans="3:13" x14ac:dyDescent="0.45">
      <c r="C38" s="6">
        <v>5</v>
      </c>
      <c r="D38" s="19">
        <v>0.27673399999999998</v>
      </c>
      <c r="E38" s="19">
        <v>0.35391299999999998</v>
      </c>
      <c r="F38" s="21">
        <v>40</v>
      </c>
      <c r="G38" s="22">
        <v>828.64</v>
      </c>
      <c r="H38" s="19">
        <v>0.37165599999999999</v>
      </c>
      <c r="I38" s="20">
        <v>0.52895499999999995</v>
      </c>
      <c r="J38" s="20">
        <v>2607</v>
      </c>
      <c r="K38" s="20">
        <v>54610</v>
      </c>
      <c r="M38" s="15"/>
    </row>
    <row r="39" spans="3:13" x14ac:dyDescent="0.45">
      <c r="C39" s="6">
        <v>6</v>
      </c>
      <c r="D39" s="19">
        <v>0.23288500000000001</v>
      </c>
      <c r="E39" s="19">
        <v>0.31832500000000002</v>
      </c>
      <c r="F39" s="21">
        <v>13</v>
      </c>
      <c r="G39" s="22">
        <v>272.08699999999999</v>
      </c>
      <c r="H39" s="19">
        <v>0.28593099999999999</v>
      </c>
      <c r="I39" s="20">
        <v>0.45251599999999997</v>
      </c>
      <c r="J39" s="20">
        <v>905</v>
      </c>
      <c r="K39" s="20">
        <v>18946</v>
      </c>
      <c r="M39" s="15"/>
    </row>
    <row r="40" spans="3:13" x14ac:dyDescent="0.45">
      <c r="C40" s="6">
        <v>7</v>
      </c>
      <c r="D40" s="19">
        <v>0.16226299999999999</v>
      </c>
      <c r="E40" s="19">
        <v>0.26389400000000002</v>
      </c>
      <c r="F40" s="21">
        <v>7</v>
      </c>
      <c r="G40" s="22">
        <v>137.16900000000001</v>
      </c>
      <c r="H40" s="19">
        <v>0.16428200000000001</v>
      </c>
      <c r="I40" s="20">
        <v>0.35978300000000002</v>
      </c>
      <c r="J40" s="20">
        <v>331</v>
      </c>
      <c r="K40" s="20">
        <v>6934</v>
      </c>
      <c r="M40" s="15"/>
    </row>
    <row r="41" spans="3:13" x14ac:dyDescent="0.45">
      <c r="C41" s="6">
        <v>8</v>
      </c>
      <c r="D41" s="19">
        <v>6.4445500000000003E-2</v>
      </c>
      <c r="E41" s="19">
        <v>0.19309999999999999</v>
      </c>
      <c r="F41" s="21">
        <v>-4</v>
      </c>
      <c r="G41" s="22">
        <v>-89.9375</v>
      </c>
      <c r="H41" s="19">
        <v>-1.10667E-2</v>
      </c>
      <c r="I41" s="20">
        <v>0.23371800000000001</v>
      </c>
      <c r="J41" s="20">
        <v>-107</v>
      </c>
      <c r="K41" s="20">
        <v>-2243</v>
      </c>
      <c r="M41" s="15"/>
    </row>
    <row r="42" spans="3:13" x14ac:dyDescent="0.45">
      <c r="C42" s="6">
        <v>9</v>
      </c>
      <c r="D42" s="19">
        <v>-7.6697500000000002E-2</v>
      </c>
      <c r="E42" s="19">
        <v>9.1728599999999993E-2</v>
      </c>
      <c r="F42" s="21">
        <v>-8</v>
      </c>
      <c r="G42" s="22">
        <v>-175.101</v>
      </c>
      <c r="H42" s="19">
        <v>-0.25733800000000001</v>
      </c>
      <c r="I42" s="20">
        <v>6.7653599999999994E-2</v>
      </c>
      <c r="J42" s="20">
        <v>-526</v>
      </c>
      <c r="K42" s="20">
        <v>-16510</v>
      </c>
      <c r="M42" s="15"/>
    </row>
    <row r="43" spans="3:13" x14ac:dyDescent="0.45">
      <c r="C43" s="6">
        <v>10</v>
      </c>
      <c r="D43" s="19">
        <v>-0.25650299999999998</v>
      </c>
      <c r="E43" s="19">
        <v>0</v>
      </c>
      <c r="F43" s="21">
        <v>-24</v>
      </c>
      <c r="G43" s="22">
        <v>-746.03</v>
      </c>
      <c r="H43" s="19">
        <v>-0.57064700000000002</v>
      </c>
      <c r="I43" s="20">
        <v>0</v>
      </c>
      <c r="J43" s="20">
        <v>-983</v>
      </c>
      <c r="K43" s="21">
        <v>-30889</v>
      </c>
    </row>
  </sheetData>
  <mergeCells count="12">
    <mergeCell ref="Q3:R3"/>
    <mergeCell ref="M6:M7"/>
    <mergeCell ref="C32:C33"/>
    <mergeCell ref="D32:G32"/>
    <mergeCell ref="H32:K32"/>
    <mergeCell ref="C4:C5"/>
    <mergeCell ref="D4:H4"/>
    <mergeCell ref="I4:I5"/>
    <mergeCell ref="J4:J5"/>
    <mergeCell ref="K4:K5"/>
    <mergeCell ref="L4:L5"/>
    <mergeCell ref="M4:M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E361-BE86-447D-AFD3-F0F5F6B9E389}">
  <dimension ref="C2:U43"/>
  <sheetViews>
    <sheetView topLeftCell="B1" zoomScale="68" zoomScaleNormal="160" workbookViewId="0">
      <selection activeCell="H11" sqref="H11"/>
    </sheetView>
  </sheetViews>
  <sheetFormatPr defaultRowHeight="14.25" x14ac:dyDescent="0.45"/>
  <cols>
    <col min="3" max="3" width="22.19921875" bestFit="1" customWidth="1"/>
    <col min="4" max="4" width="22.6640625" customWidth="1"/>
    <col min="5" max="5" width="12.53125" bestFit="1" customWidth="1"/>
    <col min="6" max="6" width="17.86328125" bestFit="1" customWidth="1"/>
    <col min="7" max="7" width="15.53125" bestFit="1" customWidth="1"/>
    <col min="8" max="8" width="16.53125" customWidth="1"/>
    <col min="9" max="9" width="18.86328125" customWidth="1"/>
    <col min="10" max="10" width="16.19921875" customWidth="1"/>
    <col min="11" max="11" width="15.796875" customWidth="1"/>
    <col min="12" max="12" width="15.46484375" bestFit="1" customWidth="1"/>
    <col min="13" max="13" width="23.796875" bestFit="1" customWidth="1"/>
  </cols>
  <sheetData>
    <row r="2" spans="3:21" ht="15.4" x14ac:dyDescent="0.45">
      <c r="C2" s="12" t="s">
        <v>0</v>
      </c>
      <c r="F2" s="10"/>
      <c r="P2" s="9"/>
      <c r="Q2" s="9"/>
      <c r="R2" s="9"/>
      <c r="S2" s="9"/>
      <c r="T2" s="9"/>
      <c r="U2" s="9"/>
    </row>
    <row r="3" spans="3:21" ht="14.55" customHeight="1" x14ac:dyDescent="0.45">
      <c r="P3" s="9"/>
      <c r="Q3" s="42" t="s">
        <v>30</v>
      </c>
      <c r="R3" s="42"/>
      <c r="S3" s="9"/>
      <c r="T3" s="9"/>
      <c r="U3" s="9"/>
    </row>
    <row r="4" spans="3:21" x14ac:dyDescent="0.45">
      <c r="C4" s="35" t="s">
        <v>2</v>
      </c>
      <c r="D4" s="37" t="s">
        <v>3</v>
      </c>
      <c r="E4" s="38"/>
      <c r="F4" s="38"/>
      <c r="G4" s="38"/>
      <c r="H4" s="39"/>
      <c r="I4" s="35" t="s">
        <v>35</v>
      </c>
      <c r="J4" s="35" t="s">
        <v>4</v>
      </c>
      <c r="K4" s="35" t="s">
        <v>5</v>
      </c>
      <c r="L4" s="35" t="s">
        <v>6</v>
      </c>
      <c r="M4" s="35" t="s">
        <v>7</v>
      </c>
    </row>
    <row r="5" spans="3:21" x14ac:dyDescent="0.45">
      <c r="C5" s="36"/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36"/>
      <c r="J5" s="36"/>
      <c r="K5" s="36"/>
      <c r="L5" s="36"/>
      <c r="M5" s="36"/>
    </row>
    <row r="6" spans="3:21" x14ac:dyDescent="0.45">
      <c r="C6" s="2">
        <v>1500</v>
      </c>
      <c r="D6" s="3">
        <v>0.3</v>
      </c>
      <c r="E6" s="2">
        <v>0.9</v>
      </c>
      <c r="F6" s="2">
        <v>0.9</v>
      </c>
      <c r="G6" s="2">
        <v>0.9</v>
      </c>
      <c r="H6" s="4">
        <f>PRODUCT($D6:$G6)</f>
        <v>0.21870000000000003</v>
      </c>
      <c r="I6" s="14">
        <f>C6/H6</f>
        <v>6858.710562414265</v>
      </c>
      <c r="J6" s="2">
        <v>10</v>
      </c>
      <c r="K6" s="23">
        <f>(2*I6)/(978*J6^3)</f>
        <v>1.4025992970172322E-2</v>
      </c>
      <c r="L6" s="16">
        <f>SQRT(K6/3.14)</f>
        <v>6.6834697142226174E-2</v>
      </c>
      <c r="M6" s="40">
        <v>1</v>
      </c>
    </row>
    <row r="7" spans="3:21" x14ac:dyDescent="0.45">
      <c r="C7" s="2">
        <v>1500</v>
      </c>
      <c r="D7" s="3">
        <v>0.4</v>
      </c>
      <c r="E7" s="2">
        <v>0.9</v>
      </c>
      <c r="F7" s="2">
        <v>0.9</v>
      </c>
      <c r="G7" s="2">
        <v>0.9</v>
      </c>
      <c r="H7" s="4">
        <f>PRODUCT($D7:$G7)</f>
        <v>0.29160000000000008</v>
      </c>
      <c r="I7" s="14">
        <f>C7/H7</f>
        <v>5144.0329218106981</v>
      </c>
      <c r="J7" s="2">
        <v>10</v>
      </c>
      <c r="K7" s="23">
        <f>(2*I7)/(978*J7^3)</f>
        <v>1.0519494727629239E-2</v>
      </c>
      <c r="L7" s="16">
        <f>SQRT(K7/3.14)</f>
        <v>5.788054557940709E-2</v>
      </c>
      <c r="M7" s="41"/>
    </row>
    <row r="9" spans="3:21" ht="15.4" x14ac:dyDescent="0.45">
      <c r="C9" s="12" t="s">
        <v>13</v>
      </c>
    </row>
    <row r="11" spans="3:21" x14ac:dyDescent="0.45">
      <c r="C11" s="1" t="s">
        <v>14</v>
      </c>
      <c r="D11" s="1" t="s">
        <v>15</v>
      </c>
      <c r="E11" s="1" t="s">
        <v>16</v>
      </c>
      <c r="F11" s="1" t="s">
        <v>17</v>
      </c>
    </row>
    <row r="12" spans="3:21" x14ac:dyDescent="0.45">
      <c r="C12" s="2">
        <v>7</v>
      </c>
      <c r="D12" s="5">
        <v>130</v>
      </c>
      <c r="E12" s="2">
        <v>3</v>
      </c>
      <c r="F12" s="2">
        <v>0.17</v>
      </c>
    </row>
    <row r="14" spans="3:21" ht="15.4" x14ac:dyDescent="0.45">
      <c r="C14" s="12" t="s">
        <v>18</v>
      </c>
    </row>
    <row r="16" spans="3:21" x14ac:dyDescent="0.45">
      <c r="C16" s="1" t="s">
        <v>19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 t="s">
        <v>28</v>
      </c>
    </row>
    <row r="17" spans="3:12" x14ac:dyDescent="0.45">
      <c r="C17" s="2">
        <v>0</v>
      </c>
      <c r="D17" s="7">
        <v>0.23</v>
      </c>
      <c r="E17" s="4">
        <f>(D17/$M$6)*$C$12</f>
        <v>1.61</v>
      </c>
      <c r="F17" s="4">
        <f>(16*3.14*$M$6*$M$6/D17)/(9*(E17^2)*I17*$F$12)</f>
        <v>2.0998029876517474</v>
      </c>
      <c r="G17" s="17">
        <v>-5</v>
      </c>
      <c r="H17" s="4">
        <f>DEGREES(2/3)*ATAN(1/E17)</f>
        <v>21.230107019103773</v>
      </c>
      <c r="I17" s="4">
        <f>H17-G17</f>
        <v>26.230107019103773</v>
      </c>
      <c r="J17" s="2"/>
      <c r="K17" s="18" cm="1">
        <f t="array" ref="K17:K27">-14.625*D17:D27+19.763</f>
        <v>16.399250000000002</v>
      </c>
      <c r="L17" s="8">
        <f>$F$12</f>
        <v>0.17</v>
      </c>
    </row>
    <row r="18" spans="3:12" x14ac:dyDescent="0.45">
      <c r="C18" s="2">
        <v>1</v>
      </c>
      <c r="D18" s="7">
        <f>$D$17+(($M$6-$D$17)/10)*C18</f>
        <v>0.307</v>
      </c>
      <c r="E18" s="4">
        <f t="shared" ref="E18:E27" si="0">(D18/$M$6)*$C$12</f>
        <v>2.149</v>
      </c>
      <c r="F18" s="4">
        <f>(16*3.14*$M$6*$M$6/D18)/(9*(E18^2)*I18*$F$12)</f>
        <v>1.0957786355626644</v>
      </c>
      <c r="G18" s="17">
        <v>-4.5</v>
      </c>
      <c r="H18" s="4">
        <f>DEGREES(2/3)*ATAN(1/E18)</f>
        <v>16.636066404665993</v>
      </c>
      <c r="I18" s="4">
        <f t="shared" ref="I18:I27" si="1">H18-G18</f>
        <v>21.136066404665993</v>
      </c>
      <c r="J18" s="2"/>
      <c r="K18" s="7">
        <v>15.273125000000002</v>
      </c>
      <c r="L18" s="8">
        <f t="shared" ref="L18:L27" si="2">$F$12</f>
        <v>0.17</v>
      </c>
    </row>
    <row r="19" spans="3:12" x14ac:dyDescent="0.45">
      <c r="C19" s="2">
        <v>2</v>
      </c>
      <c r="D19" s="7">
        <f t="shared" ref="D19:D27" si="3">$D$17+(($M$6-$D$17)/10)*C19</f>
        <v>0.38400000000000001</v>
      </c>
      <c r="E19" s="4">
        <f t="shared" si="0"/>
        <v>2.6880000000000002</v>
      </c>
      <c r="F19" s="4">
        <f t="shared" ref="F19:F27" si="4">(16*3.14*$M$6*$M$6/D19)/(9*(E19^2)*I19*$F$12)</f>
        <v>0.67228050610358447</v>
      </c>
      <c r="G19" s="17">
        <v>-4</v>
      </c>
      <c r="H19" s="4">
        <f t="shared" ref="H19:H27" si="5">DEGREES(2/3)*ATAN(1/E19)</f>
        <v>13.604266256118898</v>
      </c>
      <c r="I19" s="4">
        <f t="shared" si="1"/>
        <v>17.604266256118898</v>
      </c>
      <c r="J19" s="2"/>
      <c r="K19" s="7">
        <v>14.147000000000002</v>
      </c>
      <c r="L19" s="8">
        <f t="shared" si="2"/>
        <v>0.17</v>
      </c>
    </row>
    <row r="20" spans="3:12" x14ac:dyDescent="0.45">
      <c r="C20" s="2">
        <v>3</v>
      </c>
      <c r="D20" s="7">
        <f t="shared" si="3"/>
        <v>0.46099999999999997</v>
      </c>
      <c r="E20" s="4">
        <f t="shared" si="0"/>
        <v>3.2269999999999999</v>
      </c>
      <c r="F20" s="4">
        <f t="shared" si="4"/>
        <v>0.45666419571040623</v>
      </c>
      <c r="G20" s="17">
        <v>-3.5</v>
      </c>
      <c r="H20" s="4">
        <f t="shared" si="5"/>
        <v>11.478295046591175</v>
      </c>
      <c r="I20" s="4">
        <f t="shared" si="1"/>
        <v>14.978295046591175</v>
      </c>
      <c r="J20" s="2"/>
      <c r="K20" s="7">
        <v>13.020875000000002</v>
      </c>
      <c r="L20" s="8">
        <f t="shared" si="2"/>
        <v>0.17</v>
      </c>
    </row>
    <row r="21" spans="3:12" x14ac:dyDescent="0.45">
      <c r="C21" s="2">
        <v>4</v>
      </c>
      <c r="D21" s="7">
        <f t="shared" si="3"/>
        <v>0.53800000000000003</v>
      </c>
      <c r="E21" s="4">
        <f t="shared" si="0"/>
        <v>3.766</v>
      </c>
      <c r="F21" s="4">
        <f t="shared" si="4"/>
        <v>0.33324148969146794</v>
      </c>
      <c r="G21" s="17">
        <v>-3</v>
      </c>
      <c r="H21" s="4">
        <f t="shared" si="5"/>
        <v>9.9138645129771277</v>
      </c>
      <c r="I21" s="4">
        <f t="shared" si="1"/>
        <v>12.913864512977128</v>
      </c>
      <c r="J21" s="2"/>
      <c r="K21" s="7">
        <v>11.894750000000002</v>
      </c>
      <c r="L21" s="8">
        <f t="shared" si="2"/>
        <v>0.17</v>
      </c>
    </row>
    <row r="22" spans="3:12" x14ac:dyDescent="0.45">
      <c r="C22" s="2">
        <v>5</v>
      </c>
      <c r="D22" s="7">
        <f t="shared" si="3"/>
        <v>0.61499999999999999</v>
      </c>
      <c r="E22" s="4">
        <f t="shared" si="0"/>
        <v>4.3049999999999997</v>
      </c>
      <c r="F22" s="4">
        <f t="shared" si="4"/>
        <v>0.25681234949717363</v>
      </c>
      <c r="G22" s="17">
        <v>-2.5</v>
      </c>
      <c r="H22" s="4">
        <f t="shared" si="5"/>
        <v>8.7181403320677191</v>
      </c>
      <c r="I22" s="4">
        <f t="shared" si="1"/>
        <v>11.218140332067719</v>
      </c>
      <c r="J22" s="2"/>
      <c r="K22" s="7">
        <v>10.768625000000002</v>
      </c>
      <c r="L22" s="8">
        <f t="shared" si="2"/>
        <v>0.17</v>
      </c>
    </row>
    <row r="23" spans="3:12" x14ac:dyDescent="0.45">
      <c r="C23" s="2">
        <v>6</v>
      </c>
      <c r="D23" s="7">
        <f t="shared" si="3"/>
        <v>0.69199999999999995</v>
      </c>
      <c r="E23" s="4">
        <f t="shared" si="0"/>
        <v>4.8439999999999994</v>
      </c>
      <c r="F23" s="4">
        <f t="shared" si="4"/>
        <v>0.20685819321153304</v>
      </c>
      <c r="G23" s="17">
        <v>-2</v>
      </c>
      <c r="H23" s="4">
        <f t="shared" si="5"/>
        <v>7.7762232251296881</v>
      </c>
      <c r="I23" s="4">
        <f t="shared" si="1"/>
        <v>9.7762232251296872</v>
      </c>
      <c r="J23" s="2"/>
      <c r="K23" s="7">
        <v>9.6425000000000018</v>
      </c>
      <c r="L23" s="8">
        <f t="shared" si="2"/>
        <v>0.17</v>
      </c>
    </row>
    <row r="24" spans="3:12" x14ac:dyDescent="0.45">
      <c r="C24" s="2">
        <v>7</v>
      </c>
      <c r="D24" s="7">
        <f t="shared" si="3"/>
        <v>0.76900000000000002</v>
      </c>
      <c r="E24" s="4">
        <f t="shared" si="0"/>
        <v>5.383</v>
      </c>
      <c r="F24" s="4">
        <f t="shared" si="4"/>
        <v>0.17304212287249704</v>
      </c>
      <c r="G24" s="17">
        <v>-1.5</v>
      </c>
      <c r="H24" s="4">
        <f t="shared" si="5"/>
        <v>7.0159139833251674</v>
      </c>
      <c r="I24" s="4">
        <f t="shared" si="1"/>
        <v>8.5159139833251665</v>
      </c>
      <c r="J24" s="13">
        <f>I24</f>
        <v>8.5159139833251665</v>
      </c>
      <c r="K24" s="7">
        <v>8.5163750000000018</v>
      </c>
      <c r="L24" s="8">
        <f t="shared" si="2"/>
        <v>0.17</v>
      </c>
    </row>
    <row r="25" spans="3:12" x14ac:dyDescent="0.45">
      <c r="C25" s="2">
        <v>8</v>
      </c>
      <c r="D25" s="7">
        <f t="shared" si="3"/>
        <v>0.84599999999999997</v>
      </c>
      <c r="E25" s="4">
        <f t="shared" si="0"/>
        <v>5.9219999999999997</v>
      </c>
      <c r="F25" s="4">
        <f t="shared" si="4"/>
        <v>0.14976837116315811</v>
      </c>
      <c r="G25" s="17">
        <v>-1</v>
      </c>
      <c r="H25" s="4">
        <f t="shared" si="5"/>
        <v>6.3897700447928676</v>
      </c>
      <c r="I25" s="4">
        <f t="shared" si="1"/>
        <v>7.3897700447928676</v>
      </c>
      <c r="J25" s="13">
        <f>I25</f>
        <v>7.3897700447928676</v>
      </c>
      <c r="K25" s="7">
        <v>7.3902500000000018</v>
      </c>
      <c r="L25" s="8">
        <f t="shared" si="2"/>
        <v>0.17</v>
      </c>
    </row>
    <row r="26" spans="3:12" x14ac:dyDescent="0.45">
      <c r="C26" s="2">
        <v>9</v>
      </c>
      <c r="D26" s="7">
        <f t="shared" si="3"/>
        <v>0.92299999999999993</v>
      </c>
      <c r="E26" s="4">
        <f t="shared" si="0"/>
        <v>6.4609999999999994</v>
      </c>
      <c r="F26" s="4">
        <f t="shared" si="4"/>
        <v>0.1338843586397038</v>
      </c>
      <c r="G26" s="17">
        <v>-0.5</v>
      </c>
      <c r="H26" s="4">
        <f t="shared" si="5"/>
        <v>5.8654216119940168</v>
      </c>
      <c r="I26" s="4">
        <f t="shared" si="1"/>
        <v>6.3654216119940168</v>
      </c>
      <c r="J26" s="2"/>
      <c r="K26" s="7">
        <v>6.2641250000000035</v>
      </c>
      <c r="L26" s="8">
        <f t="shared" si="2"/>
        <v>0.17</v>
      </c>
    </row>
    <row r="27" spans="3:12" x14ac:dyDescent="0.45">
      <c r="C27" s="2">
        <v>10</v>
      </c>
      <c r="D27" s="7">
        <f t="shared" si="3"/>
        <v>1</v>
      </c>
      <c r="E27" s="4">
        <f t="shared" si="0"/>
        <v>7</v>
      </c>
      <c r="F27" s="4">
        <f t="shared" si="4"/>
        <v>0.12363953577023414</v>
      </c>
      <c r="G27" s="17">
        <v>0</v>
      </c>
      <c r="H27" s="4">
        <f t="shared" si="5"/>
        <v>5.4200682361039849</v>
      </c>
      <c r="I27" s="4">
        <f t="shared" si="1"/>
        <v>5.4200682361039849</v>
      </c>
      <c r="J27" s="2"/>
      <c r="K27" s="7">
        <v>5.1380000000000017</v>
      </c>
      <c r="L27" s="8">
        <f t="shared" si="2"/>
        <v>0.17</v>
      </c>
    </row>
    <row r="30" spans="3:12" ht="15.4" x14ac:dyDescent="0.45">
      <c r="C30" s="12" t="s">
        <v>29</v>
      </c>
    </row>
    <row r="32" spans="3:12" x14ac:dyDescent="0.45">
      <c r="C32" s="27" t="s">
        <v>14</v>
      </c>
      <c r="D32" s="29" t="s">
        <v>1</v>
      </c>
      <c r="E32" s="30"/>
      <c r="F32" s="30"/>
      <c r="G32" s="31"/>
      <c r="H32" s="32" t="s">
        <v>30</v>
      </c>
      <c r="I32" s="33"/>
      <c r="J32" s="33"/>
      <c r="K32" s="34"/>
    </row>
    <row r="33" spans="3:11" x14ac:dyDescent="0.45">
      <c r="C33" s="28"/>
      <c r="D33" s="1" t="s">
        <v>31</v>
      </c>
      <c r="E33" s="1" t="s">
        <v>32</v>
      </c>
      <c r="F33" s="1" t="s">
        <v>33</v>
      </c>
      <c r="G33" s="1" t="s">
        <v>34</v>
      </c>
      <c r="H33" s="1" t="s">
        <v>31</v>
      </c>
      <c r="I33" s="1" t="s">
        <v>32</v>
      </c>
      <c r="J33" s="1" t="s">
        <v>33</v>
      </c>
      <c r="K33" s="1" t="s">
        <v>34</v>
      </c>
    </row>
    <row r="34" spans="3:11" x14ac:dyDescent="0.45">
      <c r="C34" s="6">
        <v>1</v>
      </c>
      <c r="D34" s="19">
        <v>1.62443E-2</v>
      </c>
      <c r="E34" s="19">
        <v>0.11252</v>
      </c>
      <c r="F34" s="21">
        <v>365</v>
      </c>
      <c r="G34" s="22">
        <v>7637.82</v>
      </c>
      <c r="H34" s="19">
        <v>3.1545400000000001E-2</v>
      </c>
      <c r="I34" s="20">
        <v>0.19376399999999999</v>
      </c>
      <c r="J34" s="20">
        <v>20326</v>
      </c>
      <c r="K34" s="20">
        <v>425715</v>
      </c>
    </row>
    <row r="35" spans="3:11" x14ac:dyDescent="0.45">
      <c r="C35" s="6">
        <v>2</v>
      </c>
      <c r="D35" s="19">
        <v>0.109518</v>
      </c>
      <c r="E35" s="19">
        <v>0.18773899999999999</v>
      </c>
      <c r="F35" s="6">
        <v>314</v>
      </c>
      <c r="G35" s="22">
        <v>6579.78</v>
      </c>
      <c r="H35" s="19">
        <v>0.22114200000000001</v>
      </c>
      <c r="I35" s="20">
        <v>0.354236</v>
      </c>
      <c r="J35" s="20">
        <v>18488</v>
      </c>
      <c r="K35" s="20">
        <v>387210</v>
      </c>
    </row>
    <row r="36" spans="3:11" x14ac:dyDescent="0.45">
      <c r="C36" s="6">
        <v>3</v>
      </c>
      <c r="D36" s="19">
        <v>0.23494100000000001</v>
      </c>
      <c r="E36" s="19">
        <v>0.30411199999999999</v>
      </c>
      <c r="F36" s="21">
        <v>153</v>
      </c>
      <c r="G36" s="22">
        <v>3198.1</v>
      </c>
      <c r="H36" s="19">
        <v>0.38577499999999998</v>
      </c>
      <c r="I36" s="20">
        <v>0.52845799999999998</v>
      </c>
      <c r="J36" s="20">
        <v>12974</v>
      </c>
      <c r="K36" s="20">
        <v>271717</v>
      </c>
    </row>
    <row r="37" spans="3:11" x14ac:dyDescent="0.45">
      <c r="C37" s="6">
        <v>4</v>
      </c>
      <c r="D37" s="19">
        <v>0.28301100000000001</v>
      </c>
      <c r="E37" s="19">
        <v>0.35525499999999999</v>
      </c>
      <c r="F37" s="21">
        <v>76</v>
      </c>
      <c r="G37" s="22">
        <v>1592.51</v>
      </c>
      <c r="H37" s="19">
        <v>0.41255799999999998</v>
      </c>
      <c r="I37" s="20">
        <v>0.56605300000000003</v>
      </c>
      <c r="J37" s="20">
        <v>5055</v>
      </c>
      <c r="K37" s="20">
        <v>105862</v>
      </c>
    </row>
    <row r="38" spans="3:11" x14ac:dyDescent="0.45">
      <c r="C38" s="6">
        <v>5</v>
      </c>
      <c r="D38" s="19">
        <v>0.27673399999999998</v>
      </c>
      <c r="E38" s="19">
        <v>0.35391299999999998</v>
      </c>
      <c r="F38" s="21">
        <v>40</v>
      </c>
      <c r="G38" s="22">
        <v>828.64</v>
      </c>
      <c r="H38" s="19">
        <v>0.37165599999999999</v>
      </c>
      <c r="I38" s="20">
        <v>0.52895499999999995</v>
      </c>
      <c r="J38" s="20">
        <v>2607</v>
      </c>
      <c r="K38" s="20">
        <v>54610</v>
      </c>
    </row>
    <row r="39" spans="3:11" x14ac:dyDescent="0.45">
      <c r="C39" s="6">
        <v>6</v>
      </c>
      <c r="D39" s="19">
        <v>0.23288500000000001</v>
      </c>
      <c r="E39" s="19">
        <v>0.31832500000000002</v>
      </c>
      <c r="F39" s="21">
        <v>13</v>
      </c>
      <c r="G39" s="22">
        <v>272.08699999999999</v>
      </c>
      <c r="H39" s="19">
        <v>0.28593099999999999</v>
      </c>
      <c r="I39" s="20">
        <v>0.45251599999999997</v>
      </c>
      <c r="J39" s="20">
        <v>905</v>
      </c>
      <c r="K39" s="20">
        <v>18946</v>
      </c>
    </row>
    <row r="40" spans="3:11" x14ac:dyDescent="0.45">
      <c r="C40" s="6">
        <v>7</v>
      </c>
      <c r="D40" s="19">
        <v>0.16226299999999999</v>
      </c>
      <c r="E40" s="19">
        <v>0.26389400000000002</v>
      </c>
      <c r="F40" s="21">
        <v>7</v>
      </c>
      <c r="G40" s="22">
        <v>137.16900000000001</v>
      </c>
      <c r="H40" s="19">
        <v>0.16428200000000001</v>
      </c>
      <c r="I40" s="20">
        <v>0.35978300000000002</v>
      </c>
      <c r="J40" s="20">
        <v>331</v>
      </c>
      <c r="K40" s="20">
        <v>6934</v>
      </c>
    </row>
    <row r="41" spans="3:11" x14ac:dyDescent="0.45">
      <c r="C41" s="6">
        <v>8</v>
      </c>
      <c r="D41" s="19">
        <v>6.4445500000000003E-2</v>
      </c>
      <c r="E41" s="19">
        <v>0.19309999999999999</v>
      </c>
      <c r="F41" s="21">
        <v>-4</v>
      </c>
      <c r="G41" s="22">
        <v>-89.9375</v>
      </c>
      <c r="H41" s="19">
        <v>-1.10667E-2</v>
      </c>
      <c r="I41" s="20">
        <v>0.23371800000000001</v>
      </c>
      <c r="J41" s="20">
        <v>-107</v>
      </c>
      <c r="K41" s="20">
        <v>-2243</v>
      </c>
    </row>
    <row r="42" spans="3:11" x14ac:dyDescent="0.45">
      <c r="C42" s="6">
        <v>9</v>
      </c>
      <c r="D42" s="19">
        <v>-7.6697500000000002E-2</v>
      </c>
      <c r="E42" s="19">
        <v>9.1728599999999993E-2</v>
      </c>
      <c r="F42" s="21">
        <v>-8</v>
      </c>
      <c r="G42" s="22">
        <v>-175.101</v>
      </c>
      <c r="H42" s="19">
        <v>-0.25733800000000001</v>
      </c>
      <c r="I42" s="20">
        <v>6.7653599999999994E-2</v>
      </c>
      <c r="J42" s="20">
        <v>-526</v>
      </c>
      <c r="K42" s="20">
        <v>-16510</v>
      </c>
    </row>
    <row r="43" spans="3:11" x14ac:dyDescent="0.45">
      <c r="C43" s="6">
        <v>10</v>
      </c>
      <c r="D43" s="19">
        <v>-0.25650299999999998</v>
      </c>
      <c r="E43" s="19">
        <v>0</v>
      </c>
      <c r="F43" s="21">
        <v>-24</v>
      </c>
      <c r="G43" s="22">
        <v>-746.03</v>
      </c>
      <c r="H43" s="19">
        <v>-0.57064700000000002</v>
      </c>
      <c r="I43" s="20">
        <v>0</v>
      </c>
      <c r="J43" s="20">
        <v>-437</v>
      </c>
      <c r="K43" s="20">
        <v>-9152</v>
      </c>
    </row>
  </sheetData>
  <mergeCells count="12">
    <mergeCell ref="M6:M7"/>
    <mergeCell ref="C32:C33"/>
    <mergeCell ref="D32:G32"/>
    <mergeCell ref="H32:K32"/>
    <mergeCell ref="Q3:R3"/>
    <mergeCell ref="C4:C5"/>
    <mergeCell ref="D4:H4"/>
    <mergeCell ref="I4:I5"/>
    <mergeCell ref="J4:J5"/>
    <mergeCell ref="K4:K5"/>
    <mergeCell ref="L4:L5"/>
    <mergeCell ref="M4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Turbin Angin</vt:lpstr>
      <vt:lpstr>Turbin Arus Laut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Kusuma Yudha</dc:creator>
  <cp:lastModifiedBy>ASUS M3400</cp:lastModifiedBy>
  <dcterms:created xsi:type="dcterms:W3CDTF">2024-10-19T15:52:32Z</dcterms:created>
  <dcterms:modified xsi:type="dcterms:W3CDTF">2024-10-30T11:17:33Z</dcterms:modified>
</cp:coreProperties>
</file>