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elitian\"/>
    </mc:Choice>
  </mc:AlternateContent>
  <xr:revisionPtr revIDLastSave="0" documentId="13_ncr:1_{45BF41EF-E21A-4E6A-8062-63D433EEE530}" xr6:coauthVersionLast="47" xr6:coauthVersionMax="47" xr10:uidLastSave="{00000000-0000-0000-0000-000000000000}"/>
  <bookViews>
    <workbookView xWindow="14295" yWindow="0" windowWidth="14610" windowHeight="15585" firstSheet="1" activeTab="4" xr2:uid="{1220C0C7-68BC-4852-A15E-45D34361AD09}"/>
  </bookViews>
  <sheets>
    <sheet name="AHP" sheetId="1" r:id="rId1"/>
    <sheet name="PM" sheetId="2" r:id="rId2"/>
    <sheet name="IKLIM" sheetId="3" r:id="rId3"/>
    <sheet name="Topografi" sheetId="4" r:id="rId4"/>
    <sheet name="Tanah" sheetId="5" r:id="rId5"/>
    <sheet name="Rank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61" i="5" l="1" a="1"/>
  <c r="AF61" i="5"/>
  <c r="AF62" i="5" a="1"/>
  <c r="AF62" i="5"/>
  <c r="AF63" i="5" a="1"/>
  <c r="AF63" i="5"/>
  <c r="AF64" i="5" a="1"/>
  <c r="AF64" i="5"/>
  <c r="AF65" i="5" a="1"/>
  <c r="AF65" i="5"/>
  <c r="AF66" i="5" a="1"/>
  <c r="AF66" i="5"/>
  <c r="AF67" i="5" a="1"/>
  <c r="AF67" i="5"/>
  <c r="AF101" i="5" s="1"/>
  <c r="I130" i="5" s="1"/>
  <c r="AF68" i="5" a="1"/>
  <c r="AF68" i="5"/>
  <c r="AF102" i="5" s="1"/>
  <c r="I131" i="5" s="1"/>
  <c r="AF69" i="5" a="1"/>
  <c r="AF69" i="5"/>
  <c r="AF70" i="5" a="1"/>
  <c r="AF70" i="5"/>
  <c r="AF71" i="5" a="1"/>
  <c r="AF71" i="5"/>
  <c r="AF72" i="5" a="1"/>
  <c r="AF72" i="5"/>
  <c r="AF73" i="5" a="1"/>
  <c r="AF73" i="5"/>
  <c r="AF107" i="5" s="1"/>
  <c r="I136" i="5" s="1"/>
  <c r="AF74" i="5" a="1"/>
  <c r="AF74" i="5"/>
  <c r="AF108" i="5" s="1"/>
  <c r="I137" i="5" s="1"/>
  <c r="AF75" i="5" a="1"/>
  <c r="AF75" i="5"/>
  <c r="AF109" i="5" s="1"/>
  <c r="I138" i="5" s="1"/>
  <c r="AF76" i="5" a="1"/>
  <c r="AF76" i="5"/>
  <c r="AF110" i="5" s="1"/>
  <c r="I139" i="5" s="1"/>
  <c r="AF77" i="5" a="1"/>
  <c r="AF77" i="5"/>
  <c r="AF78" i="5" a="1"/>
  <c r="AF78" i="5"/>
  <c r="AF79" i="5" a="1"/>
  <c r="AF79" i="5"/>
  <c r="AF113" i="5" s="1"/>
  <c r="I142" i="5" s="1"/>
  <c r="AF80" i="5" a="1"/>
  <c r="AF80" i="5"/>
  <c r="AF114" i="5" s="1"/>
  <c r="I143" i="5" s="1"/>
  <c r="AF81" i="5" a="1"/>
  <c r="AF81" i="5"/>
  <c r="AF115" i="5" s="1"/>
  <c r="I144" i="5" s="1"/>
  <c r="AF60" i="5" a="1"/>
  <c r="AF60" i="5" s="1"/>
  <c r="AF94" i="5" s="1"/>
  <c r="I123" i="5" s="1"/>
  <c r="Z61" i="5" a="1"/>
  <c r="Z61" i="5"/>
  <c r="Z62" i="5" a="1"/>
  <c r="Z62" i="5"/>
  <c r="Z96" i="5" s="1"/>
  <c r="H125" i="5" s="1"/>
  <c r="Z63" i="5" a="1"/>
  <c r="Z63" i="5"/>
  <c r="Z97" i="5" s="1"/>
  <c r="H126" i="5" s="1"/>
  <c r="Z64" i="5" a="1"/>
  <c r="Z64" i="5"/>
  <c r="Z98" i="5" s="1"/>
  <c r="H127" i="5" s="1"/>
  <c r="Z65" i="5" a="1"/>
  <c r="Z65" i="5"/>
  <c r="Z99" i="5" s="1"/>
  <c r="H128" i="5" s="1"/>
  <c r="Z66" i="5" a="1"/>
  <c r="Z66" i="5"/>
  <c r="Z100" i="5" s="1"/>
  <c r="H129" i="5" s="1"/>
  <c r="Z67" i="5" a="1"/>
  <c r="Z67" i="5"/>
  <c r="Z101" i="5" s="1"/>
  <c r="H130" i="5" s="1"/>
  <c r="Z68" i="5" a="1"/>
  <c r="Z68" i="5"/>
  <c r="Z102" i="5" s="1"/>
  <c r="H131" i="5" s="1"/>
  <c r="Z69" i="5" a="1"/>
  <c r="Z69" i="5"/>
  <c r="Z70" i="5" a="1"/>
  <c r="Z70" i="5"/>
  <c r="Z71" i="5" a="1"/>
  <c r="Z71" i="5"/>
  <c r="Z72" i="5" a="1"/>
  <c r="Z72" i="5"/>
  <c r="Z73" i="5" a="1"/>
  <c r="Z73" i="5"/>
  <c r="Z74" i="5" a="1"/>
  <c r="Z74" i="5"/>
  <c r="Z108" i="5" s="1"/>
  <c r="H137" i="5" s="1"/>
  <c r="Z75" i="5" a="1"/>
  <c r="Z75" i="5"/>
  <c r="Z109" i="5" s="1"/>
  <c r="H138" i="5" s="1"/>
  <c r="Z76" i="5" a="1"/>
  <c r="Z76" i="5"/>
  <c r="Z110" i="5" s="1"/>
  <c r="H139" i="5" s="1"/>
  <c r="Z77" i="5" a="1"/>
  <c r="Z77" i="5"/>
  <c r="Z78" i="5" a="1"/>
  <c r="Z78" i="5"/>
  <c r="Z79" i="5" a="1"/>
  <c r="Z79" i="5"/>
  <c r="Z80" i="5" a="1"/>
  <c r="Z80" i="5"/>
  <c r="Z114" i="5" s="1"/>
  <c r="H143" i="5" s="1"/>
  <c r="Z81" i="5" a="1"/>
  <c r="Z81" i="5"/>
  <c r="Z115" i="5" s="1"/>
  <c r="H144" i="5" s="1"/>
  <c r="Z60" i="5" a="1"/>
  <c r="Z60" i="5" s="1"/>
  <c r="Z94" i="5" s="1"/>
  <c r="H123" i="5" s="1"/>
  <c r="T61" i="5" a="1"/>
  <c r="T61" i="5"/>
  <c r="T62" i="5" a="1"/>
  <c r="T62" i="5"/>
  <c r="T63" i="5" a="1"/>
  <c r="T63" i="5"/>
  <c r="T64" i="5" a="1"/>
  <c r="T64" i="5"/>
  <c r="T65" i="5" a="1"/>
  <c r="T65" i="5"/>
  <c r="T66" i="5" a="1"/>
  <c r="T66" i="5"/>
  <c r="T67" i="5" a="1"/>
  <c r="T67" i="5"/>
  <c r="T68" i="5" a="1"/>
  <c r="T68" i="5"/>
  <c r="T102" i="5" s="1"/>
  <c r="G131" i="5" s="1"/>
  <c r="T69" i="5" a="1"/>
  <c r="T69" i="5"/>
  <c r="T70" i="5" a="1"/>
  <c r="T70" i="5"/>
  <c r="T71" i="5" a="1"/>
  <c r="T71" i="5"/>
  <c r="T105" i="5" s="1"/>
  <c r="G134" i="5" s="1"/>
  <c r="T72" i="5" a="1"/>
  <c r="T72" i="5"/>
  <c r="T106" i="5" s="1"/>
  <c r="G135" i="5" s="1"/>
  <c r="T73" i="5" a="1"/>
  <c r="T73" i="5"/>
  <c r="T107" i="5" s="1"/>
  <c r="G136" i="5" s="1"/>
  <c r="T74" i="5" a="1"/>
  <c r="T74" i="5"/>
  <c r="T108" i="5" s="1"/>
  <c r="G137" i="5" s="1"/>
  <c r="T75" i="5" a="1"/>
  <c r="T75" i="5"/>
  <c r="T109" i="5" s="1"/>
  <c r="G138" i="5" s="1"/>
  <c r="T76" i="5" a="1"/>
  <c r="T76" i="5"/>
  <c r="T110" i="5" s="1"/>
  <c r="G139" i="5" s="1"/>
  <c r="T77" i="5" a="1"/>
  <c r="T77" i="5"/>
  <c r="T78" i="5" a="1"/>
  <c r="T78" i="5"/>
  <c r="T79" i="5" a="1"/>
  <c r="T79" i="5"/>
  <c r="T80" i="5" a="1"/>
  <c r="T80" i="5"/>
  <c r="T81" i="5" a="1"/>
  <c r="T81" i="5"/>
  <c r="T60" i="5" a="1"/>
  <c r="T60" i="5" s="1"/>
  <c r="T94" i="5" s="1"/>
  <c r="G123" i="5" s="1"/>
  <c r="G61" i="5" a="1"/>
  <c r="G61" i="5" s="1"/>
  <c r="G95" i="5" s="1"/>
  <c r="E124" i="5" s="1"/>
  <c r="G62" i="5" a="1"/>
  <c r="G62" i="5"/>
  <c r="G63" i="5" a="1"/>
  <c r="G63" i="5"/>
  <c r="G64" i="5" a="1"/>
  <c r="G64" i="5" s="1"/>
  <c r="G98" i="5" s="1"/>
  <c r="E127" i="5" s="1"/>
  <c r="G65" i="5" a="1"/>
  <c r="G65" i="5" s="1"/>
  <c r="G99" i="5" s="1"/>
  <c r="E128" i="5" s="1"/>
  <c r="G66" i="5" a="1"/>
  <c r="G66" i="5" s="1"/>
  <c r="G100" i="5" s="1"/>
  <c r="E129" i="5" s="1"/>
  <c r="G67" i="5" a="1"/>
  <c r="G67" i="5" s="1"/>
  <c r="G101" i="5" s="1"/>
  <c r="E130" i="5" s="1"/>
  <c r="G68" i="5" a="1"/>
  <c r="G68" i="5" s="1"/>
  <c r="G102" i="5" s="1"/>
  <c r="E131" i="5" s="1"/>
  <c r="G69" i="5" a="1"/>
  <c r="G69" i="5" s="1"/>
  <c r="G103" i="5" s="1"/>
  <c r="E132" i="5" s="1"/>
  <c r="G70" i="5" a="1"/>
  <c r="G70" i="5"/>
  <c r="G71" i="5" a="1"/>
  <c r="G71" i="5"/>
  <c r="G105" i="5" s="1"/>
  <c r="E134" i="5" s="1"/>
  <c r="G72" i="5" a="1"/>
  <c r="G72" i="5" s="1"/>
  <c r="G106" i="5" s="1"/>
  <c r="E135" i="5" s="1"/>
  <c r="G73" i="5" a="1"/>
  <c r="G73" i="5" s="1"/>
  <c r="G107" i="5" s="1"/>
  <c r="E136" i="5" s="1"/>
  <c r="G74" i="5" a="1"/>
  <c r="G74" i="5" s="1"/>
  <c r="G108" i="5" s="1"/>
  <c r="E137" i="5" s="1"/>
  <c r="G75" i="5" a="1"/>
  <c r="G75" i="5" s="1"/>
  <c r="G109" i="5" s="1"/>
  <c r="E138" i="5" s="1"/>
  <c r="G76" i="5" a="1"/>
  <c r="G76" i="5" s="1"/>
  <c r="G110" i="5" s="1"/>
  <c r="E139" i="5" s="1"/>
  <c r="G77" i="5" a="1"/>
  <c r="G77" i="5" s="1"/>
  <c r="G111" i="5" s="1"/>
  <c r="E140" i="5" s="1"/>
  <c r="G78" i="5" a="1"/>
  <c r="G78" i="5"/>
  <c r="G79" i="5" a="1"/>
  <c r="G79" i="5"/>
  <c r="G80" i="5" a="1"/>
  <c r="G80" i="5" s="1"/>
  <c r="G114" i="5" s="1"/>
  <c r="E143" i="5" s="1"/>
  <c r="G81" i="5" a="1"/>
  <c r="G81" i="5" s="1"/>
  <c r="G115" i="5" s="1"/>
  <c r="E144" i="5" s="1"/>
  <c r="G60" i="5" a="1"/>
  <c r="G60" i="5" s="1"/>
  <c r="G94" i="5" s="1"/>
  <c r="I94" i="5" s="1"/>
  <c r="N61" i="5" a="1"/>
  <c r="N61" i="5" s="1"/>
  <c r="N95" i="5" s="1"/>
  <c r="F123" i="5" s="1"/>
  <c r="N62" i="5" a="1"/>
  <c r="N62" i="5" s="1"/>
  <c r="N96" i="5" s="1"/>
  <c r="F124" i="5" s="1"/>
  <c r="N63" i="5" a="1"/>
  <c r="N63" i="5"/>
  <c r="N64" i="5" a="1"/>
  <c r="N64" i="5"/>
  <c r="N98" i="5" s="1"/>
  <c r="F126" i="5" s="1"/>
  <c r="N65" i="5" a="1"/>
  <c r="N65" i="5"/>
  <c r="N99" i="5" s="1"/>
  <c r="F127" i="5" s="1"/>
  <c r="N66" i="5" a="1"/>
  <c r="N66" i="5"/>
  <c r="N100" i="5" s="1"/>
  <c r="F128" i="5" s="1"/>
  <c r="N67" i="5" a="1"/>
  <c r="N67" i="5"/>
  <c r="N101" i="5" s="1"/>
  <c r="F129" i="5" s="1"/>
  <c r="N68" i="5" a="1"/>
  <c r="N68" i="5"/>
  <c r="N69" i="5" a="1"/>
  <c r="N69" i="5"/>
  <c r="N103" i="5" s="1"/>
  <c r="F131" i="5" s="1"/>
  <c r="N70" i="5" a="1"/>
  <c r="N70" i="5" s="1"/>
  <c r="N104" i="5" s="1"/>
  <c r="F132" i="5" s="1"/>
  <c r="N71" i="5" a="1"/>
  <c r="N71" i="5"/>
  <c r="N72" i="5" a="1"/>
  <c r="N72" i="5"/>
  <c r="N73" i="5" a="1"/>
  <c r="N73" i="5"/>
  <c r="N107" i="5" s="1"/>
  <c r="F135" i="5" s="1"/>
  <c r="N74" i="5" a="1"/>
  <c r="N74" i="5"/>
  <c r="N108" i="5" s="1"/>
  <c r="F136" i="5" s="1"/>
  <c r="N75" i="5" a="1"/>
  <c r="N75" i="5"/>
  <c r="N109" i="5" s="1"/>
  <c r="F137" i="5" s="1"/>
  <c r="N76" i="5" a="1"/>
  <c r="N76" i="5"/>
  <c r="N110" i="5" s="1"/>
  <c r="F138" i="5" s="1"/>
  <c r="N77" i="5" a="1"/>
  <c r="N77" i="5"/>
  <c r="N111" i="5" s="1"/>
  <c r="F139" i="5" s="1"/>
  <c r="N78" i="5" a="1"/>
  <c r="N78" i="5" s="1"/>
  <c r="N112" i="5" s="1"/>
  <c r="F140" i="5" s="1"/>
  <c r="N79" i="5" a="1"/>
  <c r="N79" i="5"/>
  <c r="N113" i="5" s="1"/>
  <c r="F141" i="5" s="1"/>
  <c r="N80" i="5" a="1"/>
  <c r="N80" i="5"/>
  <c r="N81" i="5" a="1"/>
  <c r="N81" i="5"/>
  <c r="N82" i="5" a="1"/>
  <c r="N82" i="5"/>
  <c r="N97" i="5"/>
  <c r="F125" i="5" s="1"/>
  <c r="N102" i="5"/>
  <c r="F130" i="5" s="1"/>
  <c r="N105" i="5"/>
  <c r="F133" i="5" s="1"/>
  <c r="N114" i="5"/>
  <c r="F142" i="5" s="1"/>
  <c r="G96" i="5"/>
  <c r="E125" i="5" s="1"/>
  <c r="G97" i="5"/>
  <c r="E126" i="5" s="1"/>
  <c r="G104" i="5"/>
  <c r="F33" i="5" a="1"/>
  <c r="F33" i="5" s="1"/>
  <c r="P26" i="6"/>
  <c r="T25" i="6"/>
  <c r="P22" i="6"/>
  <c r="T20" i="6"/>
  <c r="T19" i="6"/>
  <c r="P19" i="6"/>
  <c r="T16" i="6"/>
  <c r="P14" i="6"/>
  <c r="P13" i="6"/>
  <c r="T10" i="6"/>
  <c r="P10" i="6"/>
  <c r="T9" i="6"/>
  <c r="P7" i="6"/>
  <c r="G93" i="4"/>
  <c r="T65" i="4"/>
  <c r="T34" i="4"/>
  <c r="T35" i="4"/>
  <c r="T36" i="4"/>
  <c r="T37" i="4"/>
  <c r="T69" i="4" s="1"/>
  <c r="G97" i="4" s="1"/>
  <c r="T38" i="4"/>
  <c r="T39" i="4"/>
  <c r="T40" i="4"/>
  <c r="T41" i="4"/>
  <c r="T42" i="4"/>
  <c r="T74" i="4" s="1"/>
  <c r="G102" i="4" s="1"/>
  <c r="T43" i="4"/>
  <c r="T44" i="4"/>
  <c r="T45" i="4"/>
  <c r="T46" i="4"/>
  <c r="T78" i="4" s="1"/>
  <c r="G106" i="4" s="1"/>
  <c r="T47" i="4"/>
  <c r="T48" i="4"/>
  <c r="T80" i="4" s="1"/>
  <c r="G108" i="4" s="1"/>
  <c r="T49" i="4"/>
  <c r="T81" i="4" s="1"/>
  <c r="G109" i="4" s="1"/>
  <c r="T50" i="4"/>
  <c r="T51" i="4"/>
  <c r="T52" i="4"/>
  <c r="T53" i="4"/>
  <c r="T85" i="4" s="1"/>
  <c r="G113" i="4" s="1"/>
  <c r="T54" i="4"/>
  <c r="T33" i="4"/>
  <c r="T8" i="6"/>
  <c r="T11" i="6"/>
  <c r="T12" i="6"/>
  <c r="T13" i="6"/>
  <c r="T14" i="6"/>
  <c r="T15" i="6"/>
  <c r="T17" i="6"/>
  <c r="T18" i="6"/>
  <c r="T21" i="6"/>
  <c r="T22" i="6"/>
  <c r="T23" i="6"/>
  <c r="T24" i="6"/>
  <c r="T26" i="6"/>
  <c r="T27" i="6"/>
  <c r="T28" i="6"/>
  <c r="T7" i="6"/>
  <c r="P8" i="6"/>
  <c r="P9" i="6"/>
  <c r="P11" i="6"/>
  <c r="P12" i="6"/>
  <c r="P15" i="6"/>
  <c r="P16" i="6"/>
  <c r="P17" i="6"/>
  <c r="P18" i="6"/>
  <c r="P20" i="6"/>
  <c r="P21" i="6"/>
  <c r="P23" i="6"/>
  <c r="P24" i="6"/>
  <c r="P25" i="6"/>
  <c r="P27" i="6"/>
  <c r="P28" i="6"/>
  <c r="G132" i="5"/>
  <c r="AG115" i="5"/>
  <c r="AE115" i="5"/>
  <c r="AD115" i="5"/>
  <c r="AG114" i="5"/>
  <c r="AE114" i="5"/>
  <c r="AD114" i="5"/>
  <c r="AG113" i="5"/>
  <c r="AE113" i="5"/>
  <c r="AD113" i="5"/>
  <c r="AG112" i="5"/>
  <c r="AE112" i="5"/>
  <c r="AD112" i="5"/>
  <c r="AG111" i="5"/>
  <c r="AE111" i="5"/>
  <c r="AD111" i="5"/>
  <c r="AG110" i="5"/>
  <c r="AE110" i="5"/>
  <c r="AD110" i="5"/>
  <c r="AG109" i="5"/>
  <c r="AE109" i="5"/>
  <c r="AD109" i="5"/>
  <c r="AG108" i="5"/>
  <c r="AE108" i="5"/>
  <c r="AD108" i="5"/>
  <c r="AG107" i="5"/>
  <c r="AE107" i="5"/>
  <c r="AD107" i="5"/>
  <c r="AG106" i="5"/>
  <c r="AE106" i="5"/>
  <c r="AD106" i="5"/>
  <c r="AG105" i="5"/>
  <c r="AE105" i="5"/>
  <c r="AD105" i="5"/>
  <c r="AG104" i="5"/>
  <c r="AE104" i="5"/>
  <c r="AD104" i="5"/>
  <c r="AG103" i="5"/>
  <c r="AE103" i="5"/>
  <c r="AD103" i="5"/>
  <c r="AG102" i="5"/>
  <c r="AE102" i="5"/>
  <c r="AD102" i="5"/>
  <c r="AG101" i="5"/>
  <c r="AE101" i="5"/>
  <c r="AD101" i="5"/>
  <c r="AG100" i="5"/>
  <c r="AE100" i="5"/>
  <c r="AD100" i="5"/>
  <c r="AG99" i="5"/>
  <c r="AE99" i="5"/>
  <c r="AD99" i="5"/>
  <c r="AG98" i="5"/>
  <c r="AE98" i="5"/>
  <c r="AD98" i="5"/>
  <c r="AG97" i="5"/>
  <c r="AE97" i="5"/>
  <c r="AD97" i="5"/>
  <c r="AG96" i="5"/>
  <c r="AE96" i="5"/>
  <c r="AD96" i="5"/>
  <c r="AG95" i="5"/>
  <c r="AE95" i="5"/>
  <c r="AD95" i="5"/>
  <c r="AG94" i="5"/>
  <c r="AE94" i="5"/>
  <c r="AD94" i="5"/>
  <c r="AA115" i="5"/>
  <c r="Y115" i="5"/>
  <c r="X115" i="5"/>
  <c r="AA114" i="5"/>
  <c r="Y114" i="5"/>
  <c r="X114" i="5"/>
  <c r="AA113" i="5"/>
  <c r="Y113" i="5"/>
  <c r="X113" i="5"/>
  <c r="AA112" i="5"/>
  <c r="Y112" i="5"/>
  <c r="X112" i="5"/>
  <c r="AA111" i="5"/>
  <c r="Z111" i="5"/>
  <c r="H140" i="5" s="1"/>
  <c r="Y111" i="5"/>
  <c r="X111" i="5"/>
  <c r="AA110" i="5"/>
  <c r="Y110" i="5"/>
  <c r="X110" i="5"/>
  <c r="AA109" i="5"/>
  <c r="Y109" i="5"/>
  <c r="X109" i="5"/>
  <c r="AA108" i="5"/>
  <c r="Y108" i="5"/>
  <c r="X108" i="5"/>
  <c r="AA107" i="5"/>
  <c r="Y107" i="5"/>
  <c r="X107" i="5"/>
  <c r="AA106" i="5"/>
  <c r="Y106" i="5"/>
  <c r="X106" i="5"/>
  <c r="AA105" i="5"/>
  <c r="Y105" i="5"/>
  <c r="X105" i="5"/>
  <c r="AA104" i="5"/>
  <c r="Y104" i="5"/>
  <c r="X104" i="5"/>
  <c r="AA103" i="5"/>
  <c r="Z103" i="5"/>
  <c r="H132" i="5" s="1"/>
  <c r="Y103" i="5"/>
  <c r="X103" i="5"/>
  <c r="AA102" i="5"/>
  <c r="Y102" i="5"/>
  <c r="X102" i="5"/>
  <c r="AA101" i="5"/>
  <c r="Y101" i="5"/>
  <c r="X101" i="5"/>
  <c r="AA100" i="5"/>
  <c r="Y100" i="5"/>
  <c r="X100" i="5"/>
  <c r="AA99" i="5"/>
  <c r="Y99" i="5"/>
  <c r="X99" i="5"/>
  <c r="AA98" i="5"/>
  <c r="Y98" i="5"/>
  <c r="X98" i="5"/>
  <c r="AA97" i="5"/>
  <c r="Y97" i="5"/>
  <c r="X97" i="5"/>
  <c r="AA96" i="5"/>
  <c r="Y96" i="5"/>
  <c r="X96" i="5"/>
  <c r="AA95" i="5"/>
  <c r="Z95" i="5"/>
  <c r="H124" i="5" s="1"/>
  <c r="Y95" i="5"/>
  <c r="X95" i="5"/>
  <c r="AA94" i="5"/>
  <c r="Y94" i="5"/>
  <c r="X94" i="5"/>
  <c r="U94" i="5"/>
  <c r="S94" i="5"/>
  <c r="R94" i="5"/>
  <c r="U115" i="5"/>
  <c r="S115" i="5"/>
  <c r="R115" i="5"/>
  <c r="U114" i="5"/>
  <c r="S114" i="5"/>
  <c r="R114" i="5"/>
  <c r="U113" i="5"/>
  <c r="S113" i="5"/>
  <c r="R113" i="5"/>
  <c r="U112" i="5"/>
  <c r="S112" i="5"/>
  <c r="R112" i="5"/>
  <c r="U111" i="5"/>
  <c r="T111" i="5"/>
  <c r="G140" i="5" s="1"/>
  <c r="S111" i="5"/>
  <c r="R111" i="5"/>
  <c r="U110" i="5"/>
  <c r="S110" i="5"/>
  <c r="R110" i="5"/>
  <c r="U109" i="5"/>
  <c r="S109" i="5"/>
  <c r="R109" i="5"/>
  <c r="U108" i="5"/>
  <c r="S108" i="5"/>
  <c r="R108" i="5"/>
  <c r="U107" i="5"/>
  <c r="S107" i="5"/>
  <c r="R107" i="5"/>
  <c r="U106" i="5"/>
  <c r="S106" i="5"/>
  <c r="R106" i="5"/>
  <c r="U105" i="5"/>
  <c r="S105" i="5"/>
  <c r="R105" i="5"/>
  <c r="U104" i="5"/>
  <c r="S104" i="5"/>
  <c r="R104" i="5"/>
  <c r="U103" i="5"/>
  <c r="T103" i="5"/>
  <c r="S103" i="5"/>
  <c r="R103" i="5"/>
  <c r="U102" i="5"/>
  <c r="S102" i="5"/>
  <c r="R102" i="5"/>
  <c r="U101" i="5"/>
  <c r="S101" i="5"/>
  <c r="R101" i="5"/>
  <c r="U100" i="5"/>
  <c r="S100" i="5"/>
  <c r="R100" i="5"/>
  <c r="U99" i="5"/>
  <c r="S99" i="5"/>
  <c r="R99" i="5"/>
  <c r="U98" i="5"/>
  <c r="S98" i="5"/>
  <c r="R98" i="5"/>
  <c r="U97" i="5"/>
  <c r="S97" i="5"/>
  <c r="R97" i="5"/>
  <c r="U96" i="5"/>
  <c r="S96" i="5"/>
  <c r="R96" i="5"/>
  <c r="U95" i="5"/>
  <c r="T95" i="5"/>
  <c r="G124" i="5" s="1"/>
  <c r="S95" i="5"/>
  <c r="R95" i="5"/>
  <c r="O95" i="5"/>
  <c r="M95" i="5"/>
  <c r="L95" i="5"/>
  <c r="O116" i="5"/>
  <c r="M116" i="5"/>
  <c r="L116" i="5"/>
  <c r="O115" i="5"/>
  <c r="M115" i="5"/>
  <c r="L115" i="5"/>
  <c r="O114" i="5"/>
  <c r="M114" i="5"/>
  <c r="L114" i="5"/>
  <c r="O113" i="5"/>
  <c r="M113" i="5"/>
  <c r="L113" i="5"/>
  <c r="O112" i="5"/>
  <c r="M112" i="5"/>
  <c r="L112" i="5"/>
  <c r="O111" i="5"/>
  <c r="M111" i="5"/>
  <c r="L111" i="5"/>
  <c r="O110" i="5"/>
  <c r="M110" i="5"/>
  <c r="L110" i="5"/>
  <c r="O109" i="5"/>
  <c r="M109" i="5"/>
  <c r="L109" i="5"/>
  <c r="O108" i="5"/>
  <c r="M108" i="5"/>
  <c r="L108" i="5"/>
  <c r="O107" i="5"/>
  <c r="M107" i="5"/>
  <c r="L107" i="5"/>
  <c r="O106" i="5"/>
  <c r="N106" i="5"/>
  <c r="F134" i="5" s="1"/>
  <c r="M106" i="5"/>
  <c r="L106" i="5"/>
  <c r="O105" i="5"/>
  <c r="M105" i="5"/>
  <c r="L105" i="5"/>
  <c r="O104" i="5"/>
  <c r="M104" i="5"/>
  <c r="L104" i="5"/>
  <c r="O103" i="5"/>
  <c r="M103" i="5"/>
  <c r="L103" i="5"/>
  <c r="O102" i="5"/>
  <c r="M102" i="5"/>
  <c r="L102" i="5"/>
  <c r="O101" i="5"/>
  <c r="M101" i="5"/>
  <c r="L101" i="5"/>
  <c r="O100" i="5"/>
  <c r="M100" i="5"/>
  <c r="L100" i="5"/>
  <c r="O99" i="5"/>
  <c r="M99" i="5"/>
  <c r="L99" i="5"/>
  <c r="O98" i="5"/>
  <c r="M98" i="5"/>
  <c r="L98" i="5"/>
  <c r="O97" i="5"/>
  <c r="M97" i="5"/>
  <c r="L97" i="5"/>
  <c r="O96" i="5"/>
  <c r="M96" i="5"/>
  <c r="L96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94" i="5"/>
  <c r="E97" i="5"/>
  <c r="E95" i="5"/>
  <c r="E96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94" i="5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93" i="4"/>
  <c r="G94" i="4"/>
  <c r="G95" i="4"/>
  <c r="G99" i="4"/>
  <c r="G100" i="4"/>
  <c r="G111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93" i="4"/>
  <c r="Z86" i="4"/>
  <c r="Y86" i="4"/>
  <c r="X86" i="4"/>
  <c r="Z85" i="4"/>
  <c r="Y85" i="4"/>
  <c r="X85" i="4"/>
  <c r="Z84" i="4"/>
  <c r="Y84" i="4"/>
  <c r="X84" i="4"/>
  <c r="Z83" i="4"/>
  <c r="Y83" i="4"/>
  <c r="X83" i="4"/>
  <c r="Z82" i="4"/>
  <c r="Y82" i="4"/>
  <c r="X82" i="4"/>
  <c r="Z81" i="4"/>
  <c r="Y81" i="4"/>
  <c r="X81" i="4"/>
  <c r="Z80" i="4"/>
  <c r="Y80" i="4"/>
  <c r="X80" i="4"/>
  <c r="Z79" i="4"/>
  <c r="Y79" i="4"/>
  <c r="X79" i="4"/>
  <c r="Z78" i="4"/>
  <c r="Y78" i="4"/>
  <c r="X78" i="4"/>
  <c r="Z77" i="4"/>
  <c r="Y77" i="4"/>
  <c r="X77" i="4"/>
  <c r="Z76" i="4"/>
  <c r="Y76" i="4"/>
  <c r="X76" i="4"/>
  <c r="Z75" i="4"/>
  <c r="Y75" i="4"/>
  <c r="X75" i="4"/>
  <c r="Z74" i="4"/>
  <c r="Y74" i="4"/>
  <c r="X74" i="4"/>
  <c r="Z73" i="4"/>
  <c r="Y73" i="4"/>
  <c r="X73" i="4"/>
  <c r="Z72" i="4"/>
  <c r="Y72" i="4"/>
  <c r="X72" i="4"/>
  <c r="Z71" i="4"/>
  <c r="Y71" i="4"/>
  <c r="X71" i="4"/>
  <c r="Z70" i="4"/>
  <c r="Y70" i="4"/>
  <c r="X70" i="4"/>
  <c r="Z69" i="4"/>
  <c r="Y69" i="4"/>
  <c r="X69" i="4"/>
  <c r="Z68" i="4"/>
  <c r="Y68" i="4"/>
  <c r="X68" i="4"/>
  <c r="Z67" i="4"/>
  <c r="Y67" i="4"/>
  <c r="X67" i="4"/>
  <c r="Z66" i="4"/>
  <c r="Y66" i="4"/>
  <c r="X66" i="4"/>
  <c r="Z65" i="4"/>
  <c r="Y65" i="4"/>
  <c r="X65" i="4"/>
  <c r="U86" i="4"/>
  <c r="T86" i="4"/>
  <c r="G114" i="4" s="1"/>
  <c r="S86" i="4"/>
  <c r="U85" i="4"/>
  <c r="S85" i="4"/>
  <c r="U84" i="4"/>
  <c r="T84" i="4"/>
  <c r="G112" i="4" s="1"/>
  <c r="S84" i="4"/>
  <c r="U83" i="4"/>
  <c r="T83" i="4"/>
  <c r="S83" i="4"/>
  <c r="U82" i="4"/>
  <c r="T82" i="4"/>
  <c r="G110" i="4" s="1"/>
  <c r="S82" i="4"/>
  <c r="U81" i="4"/>
  <c r="S81" i="4"/>
  <c r="U80" i="4"/>
  <c r="S80" i="4"/>
  <c r="U79" i="4"/>
  <c r="T79" i="4"/>
  <c r="G107" i="4" s="1"/>
  <c r="S79" i="4"/>
  <c r="U78" i="4"/>
  <c r="S78" i="4"/>
  <c r="U77" i="4"/>
  <c r="T77" i="4"/>
  <c r="G105" i="4" s="1"/>
  <c r="S77" i="4"/>
  <c r="U76" i="4"/>
  <c r="T76" i="4"/>
  <c r="G104" i="4" s="1"/>
  <c r="S76" i="4"/>
  <c r="U75" i="4"/>
  <c r="T75" i="4"/>
  <c r="G103" i="4" s="1"/>
  <c r="S75" i="4"/>
  <c r="U74" i="4"/>
  <c r="S74" i="4"/>
  <c r="U73" i="4"/>
  <c r="T73" i="4"/>
  <c r="G101" i="4" s="1"/>
  <c r="S73" i="4"/>
  <c r="U72" i="4"/>
  <c r="T72" i="4"/>
  <c r="S72" i="4"/>
  <c r="U71" i="4"/>
  <c r="T71" i="4"/>
  <c r="S71" i="4"/>
  <c r="U70" i="4"/>
  <c r="T70" i="4"/>
  <c r="G98" i="4" s="1"/>
  <c r="S70" i="4"/>
  <c r="U69" i="4"/>
  <c r="S69" i="4"/>
  <c r="U68" i="4"/>
  <c r="T68" i="4"/>
  <c r="G96" i="4" s="1"/>
  <c r="S68" i="4"/>
  <c r="U67" i="4"/>
  <c r="T67" i="4"/>
  <c r="S67" i="4"/>
  <c r="U66" i="4"/>
  <c r="T66" i="4"/>
  <c r="S66" i="4"/>
  <c r="U65" i="4"/>
  <c r="S65" i="4"/>
  <c r="P65" i="4"/>
  <c r="O65" i="4"/>
  <c r="N65" i="4"/>
  <c r="P86" i="4"/>
  <c r="O86" i="4"/>
  <c r="N86" i="4"/>
  <c r="P85" i="4"/>
  <c r="O85" i="4"/>
  <c r="N85" i="4"/>
  <c r="P84" i="4"/>
  <c r="O84" i="4"/>
  <c r="N84" i="4"/>
  <c r="P83" i="4"/>
  <c r="O83" i="4"/>
  <c r="N83" i="4"/>
  <c r="P82" i="4"/>
  <c r="O82" i="4"/>
  <c r="N82" i="4"/>
  <c r="P81" i="4"/>
  <c r="O81" i="4"/>
  <c r="N81" i="4"/>
  <c r="P80" i="4"/>
  <c r="O80" i="4"/>
  <c r="N80" i="4"/>
  <c r="P79" i="4"/>
  <c r="O79" i="4"/>
  <c r="N79" i="4"/>
  <c r="P78" i="4"/>
  <c r="O78" i="4"/>
  <c r="N78" i="4"/>
  <c r="P77" i="4"/>
  <c r="O77" i="4"/>
  <c r="N77" i="4"/>
  <c r="P76" i="4"/>
  <c r="O76" i="4"/>
  <c r="N76" i="4"/>
  <c r="P75" i="4"/>
  <c r="O75" i="4"/>
  <c r="N75" i="4"/>
  <c r="P74" i="4"/>
  <c r="O74" i="4"/>
  <c r="N74" i="4"/>
  <c r="P73" i="4"/>
  <c r="O73" i="4"/>
  <c r="N73" i="4"/>
  <c r="P72" i="4"/>
  <c r="O72" i="4"/>
  <c r="N72" i="4"/>
  <c r="P71" i="4"/>
  <c r="O71" i="4"/>
  <c r="N71" i="4"/>
  <c r="P70" i="4"/>
  <c r="O70" i="4"/>
  <c r="N70" i="4"/>
  <c r="P69" i="4"/>
  <c r="O69" i="4"/>
  <c r="N69" i="4"/>
  <c r="P68" i="4"/>
  <c r="O68" i="4"/>
  <c r="N68" i="4"/>
  <c r="P67" i="4"/>
  <c r="O67" i="4"/>
  <c r="N67" i="4"/>
  <c r="P66" i="4"/>
  <c r="O66" i="4"/>
  <c r="N66" i="4"/>
  <c r="K65" i="4"/>
  <c r="J65" i="4"/>
  <c r="I65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65" i="4"/>
  <c r="X79" i="3"/>
  <c r="Q69" i="3"/>
  <c r="D74" i="3"/>
  <c r="AC34" i="3" a="1"/>
  <c r="AC34" i="3" s="1"/>
  <c r="AC69" i="3" s="1"/>
  <c r="AC35" i="3" a="1"/>
  <c r="AC35" i="3" s="1"/>
  <c r="AC70" i="3" s="1"/>
  <c r="AC36" i="3" a="1"/>
  <c r="AC36" i="3" s="1"/>
  <c r="AC71" i="3" s="1"/>
  <c r="AC37" i="3" a="1"/>
  <c r="AC37" i="3" s="1"/>
  <c r="AC72" i="3" s="1"/>
  <c r="AC38" i="3" a="1"/>
  <c r="AC38" i="3" s="1"/>
  <c r="AC73" i="3" s="1"/>
  <c r="AC39" i="3" a="1"/>
  <c r="AC39" i="3" s="1"/>
  <c r="AC74" i="3" s="1"/>
  <c r="AC40" i="3" a="1"/>
  <c r="AC40" i="3" s="1"/>
  <c r="AC75" i="3" s="1"/>
  <c r="AC41" i="3" a="1"/>
  <c r="AC41" i="3"/>
  <c r="AC76" i="3" s="1"/>
  <c r="AC42" i="3" a="1"/>
  <c r="AC42" i="3" s="1"/>
  <c r="AC77" i="3" s="1"/>
  <c r="AC43" i="3" a="1"/>
  <c r="AC43" i="3" s="1"/>
  <c r="AC78" i="3" s="1"/>
  <c r="AC44" i="3" a="1"/>
  <c r="AC44" i="3" s="1"/>
  <c r="AC79" i="3" s="1"/>
  <c r="AC45" i="3" a="1"/>
  <c r="AC45" i="3" s="1"/>
  <c r="AC80" i="3" s="1"/>
  <c r="AC46" i="3" a="1"/>
  <c r="AC46" i="3" s="1"/>
  <c r="AC81" i="3" s="1"/>
  <c r="AC47" i="3" a="1"/>
  <c r="AC47" i="3" s="1"/>
  <c r="AC82" i="3" s="1"/>
  <c r="AC48" i="3" a="1"/>
  <c r="AC48" i="3" s="1"/>
  <c r="AC83" i="3" s="1"/>
  <c r="AC49" i="3" a="1"/>
  <c r="AC49" i="3" s="1"/>
  <c r="AC84" i="3" s="1"/>
  <c r="AC50" i="3" a="1"/>
  <c r="AC50" i="3" s="1"/>
  <c r="AC85" i="3" s="1"/>
  <c r="AC51" i="3" a="1"/>
  <c r="AC51" i="3" s="1"/>
  <c r="AC86" i="3" s="1"/>
  <c r="AC52" i="3" a="1"/>
  <c r="AC52" i="3" s="1"/>
  <c r="AC87" i="3" s="1"/>
  <c r="AC53" i="3" a="1"/>
  <c r="AC53" i="3" s="1"/>
  <c r="AC88" i="3" s="1"/>
  <c r="AC54" i="3" a="1"/>
  <c r="AC54" i="3" s="1"/>
  <c r="AC89" i="3" s="1"/>
  <c r="AC33" i="3" a="1"/>
  <c r="AC33" i="3" s="1"/>
  <c r="AC68" i="3" s="1"/>
  <c r="E33" i="3" a="1"/>
  <c r="E33" i="3" s="1"/>
  <c r="E68" i="3" s="1"/>
  <c r="AD34" i="3" a="1"/>
  <c r="AD34" i="3" s="1"/>
  <c r="AD69" i="3" s="1"/>
  <c r="AD35" i="3" a="1"/>
  <c r="AD35" i="3" s="1"/>
  <c r="AD70" i="3" s="1"/>
  <c r="AD36" i="3" a="1"/>
  <c r="AD36" i="3" s="1"/>
  <c r="AD71" i="3" s="1"/>
  <c r="AD37" i="3" a="1"/>
  <c r="AD37" i="3" s="1"/>
  <c r="AD72" i="3" s="1"/>
  <c r="AD38" i="3" a="1"/>
  <c r="AD38" i="3" s="1"/>
  <c r="AD73" i="3" s="1"/>
  <c r="AD39" i="3" a="1"/>
  <c r="AD39" i="3" s="1"/>
  <c r="AD74" i="3" s="1"/>
  <c r="AD40" i="3" a="1"/>
  <c r="AD40" i="3" s="1"/>
  <c r="AD75" i="3" s="1"/>
  <c r="AD41" i="3" a="1"/>
  <c r="AD41" i="3" s="1"/>
  <c r="AD76" i="3" s="1"/>
  <c r="AD42" i="3" a="1"/>
  <c r="AD42" i="3" s="1"/>
  <c r="AD77" i="3" s="1"/>
  <c r="AD43" i="3" a="1"/>
  <c r="AD43" i="3" s="1"/>
  <c r="AD78" i="3" s="1"/>
  <c r="AD44" i="3" a="1"/>
  <c r="AD44" i="3" s="1"/>
  <c r="AD79" i="3" s="1"/>
  <c r="AD45" i="3" a="1"/>
  <c r="AD45" i="3" s="1"/>
  <c r="AD80" i="3" s="1"/>
  <c r="AD46" i="3" a="1"/>
  <c r="AD46" i="3" s="1"/>
  <c r="AD81" i="3" s="1"/>
  <c r="AD47" i="3" a="1"/>
  <c r="AD47" i="3" s="1"/>
  <c r="AD82" i="3" s="1"/>
  <c r="AD48" i="3" a="1"/>
  <c r="AD48" i="3" s="1"/>
  <c r="AD83" i="3" s="1"/>
  <c r="AD49" i="3" a="1"/>
  <c r="AD49" i="3" s="1"/>
  <c r="AD84" i="3" s="1"/>
  <c r="AD50" i="3" a="1"/>
  <c r="AD50" i="3" s="1"/>
  <c r="AD85" i="3" s="1"/>
  <c r="AD51" i="3" a="1"/>
  <c r="AD51" i="3" s="1"/>
  <c r="AD86" i="3" s="1"/>
  <c r="AD52" i="3" a="1"/>
  <c r="AD52" i="3" s="1"/>
  <c r="AD87" i="3" s="1"/>
  <c r="AD53" i="3" a="1"/>
  <c r="AD53" i="3" s="1"/>
  <c r="AD88" i="3" s="1"/>
  <c r="AD54" i="3" a="1"/>
  <c r="AD54" i="3" s="1"/>
  <c r="AD89" i="3" s="1"/>
  <c r="AD33" i="3" a="1"/>
  <c r="AD33" i="3" s="1"/>
  <c r="AD68" i="3" s="1"/>
  <c r="X33" i="3" a="1"/>
  <c r="X33" i="3" s="1"/>
  <c r="X68" i="3" s="1"/>
  <c r="AB34" i="3" a="1"/>
  <c r="AB34" i="3" s="1"/>
  <c r="AB69" i="3" s="1"/>
  <c r="AB35" i="3" a="1"/>
  <c r="AB35" i="3" s="1"/>
  <c r="AB70" i="3" s="1"/>
  <c r="AB36" i="3" a="1"/>
  <c r="AB36" i="3" s="1"/>
  <c r="AB71" i="3" s="1"/>
  <c r="AB37" i="3" a="1"/>
  <c r="AB37" i="3" s="1"/>
  <c r="AB72" i="3" s="1"/>
  <c r="AB38" i="3" a="1"/>
  <c r="AB38" i="3" s="1"/>
  <c r="AB73" i="3" s="1"/>
  <c r="AB39" i="3" a="1"/>
  <c r="AB39" i="3" s="1"/>
  <c r="AB74" i="3" s="1"/>
  <c r="AB40" i="3" a="1"/>
  <c r="AB40" i="3" s="1"/>
  <c r="AB75" i="3" s="1"/>
  <c r="AB41" i="3" a="1"/>
  <c r="AB41" i="3" s="1"/>
  <c r="AB76" i="3" s="1"/>
  <c r="AB42" i="3" a="1"/>
  <c r="AB42" i="3" s="1"/>
  <c r="AB77" i="3" s="1"/>
  <c r="AB43" i="3" a="1"/>
  <c r="AB43" i="3" s="1"/>
  <c r="AB78" i="3" s="1"/>
  <c r="AB44" i="3" a="1"/>
  <c r="AB44" i="3" s="1"/>
  <c r="AB79" i="3" s="1"/>
  <c r="AB45" i="3" a="1"/>
  <c r="AB45" i="3" s="1"/>
  <c r="AB80" i="3" s="1"/>
  <c r="AB46" i="3" a="1"/>
  <c r="AB46" i="3" s="1"/>
  <c r="AB81" i="3" s="1"/>
  <c r="AB47" i="3" a="1"/>
  <c r="AB47" i="3" s="1"/>
  <c r="AB82" i="3" s="1"/>
  <c r="AB48" i="3" a="1"/>
  <c r="AB48" i="3" s="1"/>
  <c r="AB83" i="3" s="1"/>
  <c r="AB49" i="3" a="1"/>
  <c r="AB49" i="3" s="1"/>
  <c r="AB84" i="3" s="1"/>
  <c r="AB50" i="3" a="1"/>
  <c r="AB50" i="3"/>
  <c r="AB85" i="3" s="1"/>
  <c r="AB51" i="3" a="1"/>
  <c r="AB51" i="3" s="1"/>
  <c r="AB86" i="3" s="1"/>
  <c r="AB52" i="3" a="1"/>
  <c r="AB52" i="3" s="1"/>
  <c r="AB87" i="3" s="1"/>
  <c r="AB53" i="3" a="1"/>
  <c r="AB53" i="3" s="1"/>
  <c r="AB88" i="3" s="1"/>
  <c r="AB54" i="3" a="1"/>
  <c r="AB54" i="3" s="1"/>
  <c r="AB89" i="3" s="1"/>
  <c r="AB33" i="3" a="1"/>
  <c r="AB33" i="3" s="1"/>
  <c r="AB68" i="3" s="1"/>
  <c r="D33" i="3" a="1"/>
  <c r="D33" i="3" s="1"/>
  <c r="D68" i="3" s="1"/>
  <c r="C34" i="3" a="1"/>
  <c r="C34" i="3" s="1"/>
  <c r="C69" i="3" s="1"/>
  <c r="C35" i="3" a="1"/>
  <c r="C35" i="3" s="1"/>
  <c r="C70" i="3" s="1"/>
  <c r="C36" i="3" a="1"/>
  <c r="C36" i="3" s="1"/>
  <c r="C71" i="3" s="1"/>
  <c r="C37" i="3" a="1"/>
  <c r="C37" i="3" s="1"/>
  <c r="C72" i="3" s="1"/>
  <c r="C38" i="3" a="1"/>
  <c r="C38" i="3" s="1"/>
  <c r="C73" i="3" s="1"/>
  <c r="C39" i="3" a="1"/>
  <c r="C39" i="3" s="1"/>
  <c r="C74" i="3" s="1"/>
  <c r="C40" i="3" a="1"/>
  <c r="C40" i="3" s="1"/>
  <c r="C75" i="3" s="1"/>
  <c r="C41" i="3" a="1"/>
  <c r="C41" i="3" s="1"/>
  <c r="C76" i="3" s="1"/>
  <c r="C42" i="3" a="1"/>
  <c r="C42" i="3" s="1"/>
  <c r="C77" i="3" s="1"/>
  <c r="C43" i="3" a="1"/>
  <c r="C43" i="3" s="1"/>
  <c r="C78" i="3" s="1"/>
  <c r="C44" i="3" a="1"/>
  <c r="C44" i="3" s="1"/>
  <c r="C79" i="3" s="1"/>
  <c r="C45" i="3" a="1"/>
  <c r="C45" i="3" s="1"/>
  <c r="C80" i="3" s="1"/>
  <c r="C46" i="3" a="1"/>
  <c r="C46" i="3" s="1"/>
  <c r="C81" i="3" s="1"/>
  <c r="C47" i="3" a="1"/>
  <c r="C47" i="3" s="1"/>
  <c r="C82" i="3" s="1"/>
  <c r="C48" i="3" a="1"/>
  <c r="C48" i="3" s="1"/>
  <c r="C83" i="3" s="1"/>
  <c r="C49" i="3" a="1"/>
  <c r="C49" i="3" s="1"/>
  <c r="C84" i="3" s="1"/>
  <c r="C50" i="3" a="1"/>
  <c r="C50" i="3" s="1"/>
  <c r="C85" i="3" s="1"/>
  <c r="C51" i="3" a="1"/>
  <c r="C51" i="3" s="1"/>
  <c r="C86" i="3" s="1"/>
  <c r="C52" i="3" a="1"/>
  <c r="C52" i="3" s="1"/>
  <c r="C87" i="3" s="1"/>
  <c r="C53" i="3" a="1"/>
  <c r="C53" i="3" s="1"/>
  <c r="C88" i="3" s="1"/>
  <c r="C54" i="3" a="1"/>
  <c r="C54" i="3" s="1"/>
  <c r="C89" i="3" s="1"/>
  <c r="C33" i="3" a="1"/>
  <c r="C33" i="3" s="1"/>
  <c r="C68" i="3" s="1"/>
  <c r="AA34" i="3" a="1"/>
  <c r="AA34" i="3" s="1"/>
  <c r="AA69" i="3" s="1"/>
  <c r="AA35" i="3" a="1"/>
  <c r="AA35" i="3" s="1"/>
  <c r="AA70" i="3" s="1"/>
  <c r="AA36" i="3" a="1"/>
  <c r="AA36" i="3" s="1"/>
  <c r="AA71" i="3" s="1"/>
  <c r="AA37" i="3" a="1"/>
  <c r="AA37" i="3" s="1"/>
  <c r="AA72" i="3" s="1"/>
  <c r="AA38" i="3" a="1"/>
  <c r="AA38" i="3" s="1"/>
  <c r="AA73" i="3" s="1"/>
  <c r="AA39" i="3" a="1"/>
  <c r="AA39" i="3" s="1"/>
  <c r="AA74" i="3" s="1"/>
  <c r="G101" i="3" s="1"/>
  <c r="AA40" i="3" a="1"/>
  <c r="AA40" i="3" s="1"/>
  <c r="AA75" i="3" s="1"/>
  <c r="AA41" i="3" a="1"/>
  <c r="AA41" i="3"/>
  <c r="AA76" i="3" s="1"/>
  <c r="AA42" i="3" a="1"/>
  <c r="AA42" i="3" s="1"/>
  <c r="AA77" i="3" s="1"/>
  <c r="AA43" i="3" a="1"/>
  <c r="AA43" i="3" s="1"/>
  <c r="AA78" i="3" s="1"/>
  <c r="AA44" i="3" a="1"/>
  <c r="AA44" i="3" s="1"/>
  <c r="AA79" i="3" s="1"/>
  <c r="AA45" i="3" a="1"/>
  <c r="AA45" i="3" s="1"/>
  <c r="AA80" i="3" s="1"/>
  <c r="AA46" i="3" a="1"/>
  <c r="AA46" i="3" s="1"/>
  <c r="AA81" i="3" s="1"/>
  <c r="AA47" i="3" a="1"/>
  <c r="AA47" i="3" s="1"/>
  <c r="AA82" i="3" s="1"/>
  <c r="G109" i="3" s="1"/>
  <c r="AA48" i="3" a="1"/>
  <c r="AA48" i="3" s="1"/>
  <c r="AA83" i="3" s="1"/>
  <c r="AA49" i="3" a="1"/>
  <c r="AA49" i="3" s="1"/>
  <c r="AA84" i="3" s="1"/>
  <c r="AA50" i="3" a="1"/>
  <c r="AA50" i="3" s="1"/>
  <c r="AA85" i="3" s="1"/>
  <c r="AA51" i="3" a="1"/>
  <c r="AA51" i="3" s="1"/>
  <c r="AA86" i="3" s="1"/>
  <c r="AA52" i="3" a="1"/>
  <c r="AA52" i="3" s="1"/>
  <c r="AA87" i="3" s="1"/>
  <c r="AA53" i="3" a="1"/>
  <c r="AA53" i="3" s="1"/>
  <c r="AA88" i="3" s="1"/>
  <c r="AA54" i="3" a="1"/>
  <c r="AA54" i="3" s="1"/>
  <c r="AA89" i="3" s="1"/>
  <c r="AA33" i="3" a="1"/>
  <c r="AA33" i="3" s="1"/>
  <c r="AA68" i="3" s="1"/>
  <c r="G95" i="3" s="1"/>
  <c r="X34" i="3" a="1"/>
  <c r="X34" i="3" s="1"/>
  <c r="X69" i="3" s="1"/>
  <c r="X35" i="3" a="1"/>
  <c r="X35" i="3" s="1"/>
  <c r="X70" i="3" s="1"/>
  <c r="X36" i="3" a="1"/>
  <c r="X36" i="3" s="1"/>
  <c r="X71" i="3" s="1"/>
  <c r="X37" i="3" a="1"/>
  <c r="X37" i="3" s="1"/>
  <c r="X72" i="3" s="1"/>
  <c r="X38" i="3" a="1"/>
  <c r="X38" i="3" s="1"/>
  <c r="X73" i="3" s="1"/>
  <c r="X39" i="3" a="1"/>
  <c r="X39" i="3" s="1"/>
  <c r="X74" i="3" s="1"/>
  <c r="X40" i="3" a="1"/>
  <c r="X40" i="3" s="1"/>
  <c r="X75" i="3" s="1"/>
  <c r="X41" i="3" a="1"/>
  <c r="X41" i="3" s="1"/>
  <c r="X76" i="3" s="1"/>
  <c r="X42" i="3" a="1"/>
  <c r="X42" i="3" s="1"/>
  <c r="X77" i="3" s="1"/>
  <c r="X43" i="3" a="1"/>
  <c r="X43" i="3" s="1"/>
  <c r="X78" i="3" s="1"/>
  <c r="X44" i="3" a="1"/>
  <c r="X44" i="3" s="1"/>
  <c r="X45" i="3" a="1"/>
  <c r="X45" i="3" s="1"/>
  <c r="X80" i="3" s="1"/>
  <c r="X46" i="3" a="1"/>
  <c r="X46" i="3" s="1"/>
  <c r="X81" i="3" s="1"/>
  <c r="X47" i="3" a="1"/>
  <c r="X47" i="3" s="1"/>
  <c r="X82" i="3" s="1"/>
  <c r="X48" i="3" a="1"/>
  <c r="X48" i="3" s="1"/>
  <c r="X83" i="3" s="1"/>
  <c r="X49" i="3" a="1"/>
  <c r="X49" i="3" s="1"/>
  <c r="X84" i="3" s="1"/>
  <c r="X50" i="3" a="1"/>
  <c r="X50" i="3" s="1"/>
  <c r="X85" i="3" s="1"/>
  <c r="X51" i="3" a="1"/>
  <c r="X51" i="3" s="1"/>
  <c r="X86" i="3" s="1"/>
  <c r="X52" i="3" a="1"/>
  <c r="X52" i="3" s="1"/>
  <c r="X87" i="3" s="1"/>
  <c r="X53" i="3" a="1"/>
  <c r="X53" i="3" s="1"/>
  <c r="X88" i="3" s="1"/>
  <c r="X54" i="3" a="1"/>
  <c r="X54" i="3" s="1"/>
  <c r="X89" i="3" s="1"/>
  <c r="R33" i="3" a="1"/>
  <c r="R33" i="3" s="1"/>
  <c r="R68" i="3" s="1"/>
  <c r="W34" i="3" a="1"/>
  <c r="W34" i="3" s="1"/>
  <c r="W69" i="3" s="1"/>
  <c r="W35" i="3" a="1"/>
  <c r="W35" i="3" s="1"/>
  <c r="W70" i="3" s="1"/>
  <c r="W36" i="3" a="1"/>
  <c r="W36" i="3" s="1"/>
  <c r="W71" i="3" s="1"/>
  <c r="W37" i="3" a="1"/>
  <c r="W37" i="3" s="1"/>
  <c r="W72" i="3" s="1"/>
  <c r="W38" i="3" a="1"/>
  <c r="W38" i="3" s="1"/>
  <c r="W73" i="3" s="1"/>
  <c r="W39" i="3" a="1"/>
  <c r="W39" i="3" s="1"/>
  <c r="W74" i="3" s="1"/>
  <c r="W40" i="3" a="1"/>
  <c r="W40" i="3" s="1"/>
  <c r="W75" i="3" s="1"/>
  <c r="W41" i="3" a="1"/>
  <c r="W41" i="3" s="1"/>
  <c r="W76" i="3" s="1"/>
  <c r="W42" i="3" a="1"/>
  <c r="W42" i="3" s="1"/>
  <c r="W77" i="3" s="1"/>
  <c r="W43" i="3" a="1"/>
  <c r="W43" i="3" s="1"/>
  <c r="W78" i="3" s="1"/>
  <c r="W44" i="3" a="1"/>
  <c r="W44" i="3" s="1"/>
  <c r="W79" i="3" s="1"/>
  <c r="W45" i="3" a="1"/>
  <c r="W45" i="3" s="1"/>
  <c r="W80" i="3" s="1"/>
  <c r="W46" i="3" a="1"/>
  <c r="W46" i="3" s="1"/>
  <c r="W81" i="3" s="1"/>
  <c r="W47" i="3" a="1"/>
  <c r="W47" i="3" s="1"/>
  <c r="W82" i="3" s="1"/>
  <c r="W48" i="3" a="1"/>
  <c r="W48" i="3" s="1"/>
  <c r="W83" i="3" s="1"/>
  <c r="W49" i="3" a="1"/>
  <c r="W49" i="3" s="1"/>
  <c r="W84" i="3" s="1"/>
  <c r="W50" i="3" a="1"/>
  <c r="W50" i="3" s="1"/>
  <c r="W85" i="3" s="1"/>
  <c r="W51" i="3" a="1"/>
  <c r="W51" i="3" s="1"/>
  <c r="W86" i="3" s="1"/>
  <c r="W52" i="3" a="1"/>
  <c r="W52" i="3" s="1"/>
  <c r="W87" i="3" s="1"/>
  <c r="W53" i="3" a="1"/>
  <c r="W53" i="3" s="1"/>
  <c r="W88" i="3" s="1"/>
  <c r="W54" i="3" a="1"/>
  <c r="W54" i="3" s="1"/>
  <c r="W89" i="3" s="1"/>
  <c r="W33" i="3" a="1"/>
  <c r="W33" i="3" s="1"/>
  <c r="W68" i="3" s="1"/>
  <c r="Q33" i="3" a="1"/>
  <c r="Q33" i="3" s="1"/>
  <c r="Q68" i="3" s="1"/>
  <c r="V34" i="3" a="1"/>
  <c r="V34" i="3" s="1"/>
  <c r="V69" i="3" s="1"/>
  <c r="V35" i="3" a="1"/>
  <c r="V35" i="3" s="1"/>
  <c r="V70" i="3" s="1"/>
  <c r="V36" i="3" a="1"/>
  <c r="V36" i="3" s="1"/>
  <c r="V71" i="3" s="1"/>
  <c r="V37" i="3" a="1"/>
  <c r="V37" i="3" s="1"/>
  <c r="V72" i="3" s="1"/>
  <c r="V38" i="3" a="1"/>
  <c r="V38" i="3" s="1"/>
  <c r="V73" i="3" s="1"/>
  <c r="V39" i="3" a="1"/>
  <c r="V39" i="3" s="1"/>
  <c r="V74" i="3" s="1"/>
  <c r="V40" i="3" a="1"/>
  <c r="V40" i="3" s="1"/>
  <c r="V75" i="3" s="1"/>
  <c r="V41" i="3" a="1"/>
  <c r="V41" i="3" s="1"/>
  <c r="V76" i="3" s="1"/>
  <c r="V42" i="3" a="1"/>
  <c r="V42" i="3" s="1"/>
  <c r="V77" i="3" s="1"/>
  <c r="V43" i="3" a="1"/>
  <c r="V43" i="3" s="1"/>
  <c r="V78" i="3" s="1"/>
  <c r="V44" i="3" a="1"/>
  <c r="V44" i="3" s="1"/>
  <c r="V79" i="3" s="1"/>
  <c r="V45" i="3" a="1"/>
  <c r="V45" i="3" s="1"/>
  <c r="V80" i="3" s="1"/>
  <c r="V46" i="3" a="1"/>
  <c r="V46" i="3" s="1"/>
  <c r="V81" i="3" s="1"/>
  <c r="V47" i="3" a="1"/>
  <c r="V47" i="3" s="1"/>
  <c r="V82" i="3" s="1"/>
  <c r="V48" i="3" a="1"/>
  <c r="V48" i="3" s="1"/>
  <c r="V83" i="3" s="1"/>
  <c r="V49" i="3" a="1"/>
  <c r="V49" i="3"/>
  <c r="V84" i="3" s="1"/>
  <c r="V50" i="3" a="1"/>
  <c r="V50" i="3" s="1"/>
  <c r="V85" i="3" s="1"/>
  <c r="V51" i="3" a="1"/>
  <c r="V51" i="3" s="1"/>
  <c r="V86" i="3" s="1"/>
  <c r="V52" i="3" a="1"/>
  <c r="V52" i="3" s="1"/>
  <c r="V87" i="3" s="1"/>
  <c r="V53" i="3" a="1"/>
  <c r="V53" i="3" s="1"/>
  <c r="V88" i="3" s="1"/>
  <c r="V54" i="3" a="1"/>
  <c r="V54" i="3" s="1"/>
  <c r="V89" i="3" s="1"/>
  <c r="V33" i="3" a="1"/>
  <c r="V33" i="3" s="1"/>
  <c r="V68" i="3" s="1"/>
  <c r="P33" i="3" a="1"/>
  <c r="P33" i="3" s="1"/>
  <c r="P68" i="3" s="1"/>
  <c r="U34" i="3" a="1"/>
  <c r="U34" i="3" s="1"/>
  <c r="U69" i="3" s="1"/>
  <c r="U35" i="3" a="1"/>
  <c r="U35" i="3" s="1"/>
  <c r="U70" i="3" s="1"/>
  <c r="U36" i="3" a="1"/>
  <c r="U36" i="3" s="1"/>
  <c r="U71" i="3" s="1"/>
  <c r="U37" i="3" a="1"/>
  <c r="U37" i="3" s="1"/>
  <c r="U72" i="3" s="1"/>
  <c r="U38" i="3" a="1"/>
  <c r="U38" i="3" s="1"/>
  <c r="U73" i="3" s="1"/>
  <c r="U39" i="3" a="1"/>
  <c r="U39" i="3" s="1"/>
  <c r="U74" i="3" s="1"/>
  <c r="U40" i="3" a="1"/>
  <c r="U40" i="3" s="1"/>
  <c r="U75" i="3" s="1"/>
  <c r="U41" i="3" a="1"/>
  <c r="U41" i="3" s="1"/>
  <c r="U76" i="3" s="1"/>
  <c r="U42" i="3" a="1"/>
  <c r="U42" i="3" s="1"/>
  <c r="U77" i="3" s="1"/>
  <c r="F104" i="3" s="1"/>
  <c r="U43" i="3" a="1"/>
  <c r="U43" i="3" s="1"/>
  <c r="U78" i="3" s="1"/>
  <c r="F105" i="3" s="1"/>
  <c r="U44" i="3" a="1"/>
  <c r="U44" i="3" s="1"/>
  <c r="U79" i="3" s="1"/>
  <c r="U45" i="3" a="1"/>
  <c r="U45" i="3" s="1"/>
  <c r="U80" i="3" s="1"/>
  <c r="U46" i="3" a="1"/>
  <c r="U46" i="3" s="1"/>
  <c r="U81" i="3" s="1"/>
  <c r="F108" i="3" s="1"/>
  <c r="U47" i="3" a="1"/>
  <c r="U47" i="3" s="1"/>
  <c r="U82" i="3" s="1"/>
  <c r="U48" i="3" a="1"/>
  <c r="U48" i="3" s="1"/>
  <c r="U83" i="3" s="1"/>
  <c r="U49" i="3" a="1"/>
  <c r="U49" i="3" s="1"/>
  <c r="U84" i="3" s="1"/>
  <c r="U50" i="3" a="1"/>
  <c r="U50" i="3" s="1"/>
  <c r="U85" i="3" s="1"/>
  <c r="U51" i="3" a="1"/>
  <c r="U51" i="3" s="1"/>
  <c r="U86" i="3" s="1"/>
  <c r="U52" i="3" a="1"/>
  <c r="U52" i="3" s="1"/>
  <c r="U87" i="3" s="1"/>
  <c r="U53" i="3" a="1"/>
  <c r="U53" i="3" s="1"/>
  <c r="U88" i="3" s="1"/>
  <c r="U54" i="3" a="1"/>
  <c r="U54" i="3" s="1"/>
  <c r="U89" i="3" s="1"/>
  <c r="U33" i="3" a="1"/>
  <c r="U33" i="3" s="1"/>
  <c r="U68" i="3" s="1"/>
  <c r="I33" i="3" a="1"/>
  <c r="I33" i="3" s="1"/>
  <c r="I68" i="3" s="1"/>
  <c r="R34" i="3" a="1"/>
  <c r="R34" i="3" s="1"/>
  <c r="R69" i="3" s="1"/>
  <c r="R35" i="3" a="1"/>
  <c r="R35" i="3" s="1"/>
  <c r="R70" i="3" s="1"/>
  <c r="R36" i="3" a="1"/>
  <c r="R36" i="3" s="1"/>
  <c r="R71" i="3" s="1"/>
  <c r="R37" i="3" a="1"/>
  <c r="R37" i="3" s="1"/>
  <c r="R72" i="3" s="1"/>
  <c r="R38" i="3" a="1"/>
  <c r="R38" i="3" s="1"/>
  <c r="R73" i="3" s="1"/>
  <c r="R39" i="3" a="1"/>
  <c r="R39" i="3" s="1"/>
  <c r="R74" i="3" s="1"/>
  <c r="R40" i="3" a="1"/>
  <c r="R40" i="3" s="1"/>
  <c r="R75" i="3" s="1"/>
  <c r="R41" i="3" a="1"/>
  <c r="R41" i="3" s="1"/>
  <c r="R76" i="3" s="1"/>
  <c r="R42" i="3" a="1"/>
  <c r="R42" i="3" s="1"/>
  <c r="R77" i="3" s="1"/>
  <c r="R43" i="3" a="1"/>
  <c r="R43" i="3" s="1"/>
  <c r="R78" i="3" s="1"/>
  <c r="R44" i="3" a="1"/>
  <c r="R44" i="3" s="1"/>
  <c r="R79" i="3" s="1"/>
  <c r="R45" i="3" a="1"/>
  <c r="R45" i="3" s="1"/>
  <c r="R80" i="3" s="1"/>
  <c r="R46" i="3" a="1"/>
  <c r="R46" i="3" s="1"/>
  <c r="R81" i="3" s="1"/>
  <c r="R47" i="3" a="1"/>
  <c r="R47" i="3" s="1"/>
  <c r="R82" i="3" s="1"/>
  <c r="R48" i="3" a="1"/>
  <c r="R48" i="3" s="1"/>
  <c r="R83" i="3" s="1"/>
  <c r="R49" i="3" a="1"/>
  <c r="R49" i="3" s="1"/>
  <c r="R84" i="3" s="1"/>
  <c r="R50" i="3" a="1"/>
  <c r="R50" i="3" s="1"/>
  <c r="R85" i="3" s="1"/>
  <c r="R51" i="3" a="1"/>
  <c r="R51" i="3" s="1"/>
  <c r="R86" i="3" s="1"/>
  <c r="R52" i="3" a="1"/>
  <c r="R52" i="3" s="1"/>
  <c r="R87" i="3" s="1"/>
  <c r="R53" i="3" a="1"/>
  <c r="R53" i="3" s="1"/>
  <c r="R88" i="3" s="1"/>
  <c r="R54" i="3" a="1"/>
  <c r="R54" i="3" s="1"/>
  <c r="R89" i="3" s="1"/>
  <c r="L33" i="3" a="1"/>
  <c r="L33" i="3"/>
  <c r="L68" i="3" s="1"/>
  <c r="Q34" i="3" a="1"/>
  <c r="Q34" i="3" s="1"/>
  <c r="Q35" i="3" a="1"/>
  <c r="Q35" i="3" s="1"/>
  <c r="Q70" i="3" s="1"/>
  <c r="Q36" i="3" a="1"/>
  <c r="Q36" i="3" s="1"/>
  <c r="Q71" i="3" s="1"/>
  <c r="Q37" i="3" a="1"/>
  <c r="Q37" i="3" s="1"/>
  <c r="Q72" i="3" s="1"/>
  <c r="Q38" i="3" a="1"/>
  <c r="Q38" i="3" s="1"/>
  <c r="Q73" i="3" s="1"/>
  <c r="Q39" i="3" a="1"/>
  <c r="Q39" i="3" s="1"/>
  <c r="Q74" i="3" s="1"/>
  <c r="Q40" i="3" a="1"/>
  <c r="Q40" i="3" s="1"/>
  <c r="Q75" i="3" s="1"/>
  <c r="Q41" i="3" a="1"/>
  <c r="Q41" i="3"/>
  <c r="Q76" i="3" s="1"/>
  <c r="Q42" i="3" a="1"/>
  <c r="Q42" i="3" s="1"/>
  <c r="Q77" i="3" s="1"/>
  <c r="Q43" i="3" a="1"/>
  <c r="Q43" i="3" s="1"/>
  <c r="Q78" i="3" s="1"/>
  <c r="Q44" i="3" a="1"/>
  <c r="Q44" i="3" s="1"/>
  <c r="Q79" i="3" s="1"/>
  <c r="Q45" i="3" a="1"/>
  <c r="Q45" i="3" s="1"/>
  <c r="Q80" i="3" s="1"/>
  <c r="Q46" i="3" a="1"/>
  <c r="Q46" i="3" s="1"/>
  <c r="Q81" i="3" s="1"/>
  <c r="Q47" i="3" a="1"/>
  <c r="Q47" i="3" s="1"/>
  <c r="Q82" i="3" s="1"/>
  <c r="Q48" i="3" a="1"/>
  <c r="Q48" i="3" s="1"/>
  <c r="Q83" i="3" s="1"/>
  <c r="Q49" i="3" a="1"/>
  <c r="Q49" i="3" s="1"/>
  <c r="Q84" i="3" s="1"/>
  <c r="Q50" i="3" a="1"/>
  <c r="Q50" i="3" s="1"/>
  <c r="Q85" i="3" s="1"/>
  <c r="Q51" i="3" a="1"/>
  <c r="Q51" i="3" s="1"/>
  <c r="Q86" i="3" s="1"/>
  <c r="Q52" i="3" a="1"/>
  <c r="Q52" i="3" s="1"/>
  <c r="Q87" i="3" s="1"/>
  <c r="Q53" i="3" a="1"/>
  <c r="Q53" i="3" s="1"/>
  <c r="Q88" i="3" s="1"/>
  <c r="Q54" i="3" a="1"/>
  <c r="Q54" i="3" s="1"/>
  <c r="Q89" i="3" s="1"/>
  <c r="K33" i="3" a="1"/>
  <c r="K33" i="3" s="1"/>
  <c r="K68" i="3" s="1"/>
  <c r="P34" i="3" a="1"/>
  <c r="P34" i="3" s="1"/>
  <c r="P69" i="3" s="1"/>
  <c r="P35" i="3" a="1"/>
  <c r="P35" i="3" s="1"/>
  <c r="P70" i="3" s="1"/>
  <c r="P36" i="3" a="1"/>
  <c r="P36" i="3" s="1"/>
  <c r="P71" i="3" s="1"/>
  <c r="P37" i="3" a="1"/>
  <c r="P37" i="3" s="1"/>
  <c r="P72" i="3" s="1"/>
  <c r="P38" i="3" a="1"/>
  <c r="P38" i="3" s="1"/>
  <c r="P73" i="3" s="1"/>
  <c r="P39" i="3" a="1"/>
  <c r="P39" i="3" s="1"/>
  <c r="P74" i="3" s="1"/>
  <c r="P40" i="3" a="1"/>
  <c r="P40" i="3" s="1"/>
  <c r="P75" i="3" s="1"/>
  <c r="P41" i="3" a="1"/>
  <c r="P41" i="3"/>
  <c r="P76" i="3" s="1"/>
  <c r="P42" i="3" a="1"/>
  <c r="P42" i="3" s="1"/>
  <c r="P77" i="3" s="1"/>
  <c r="P43" i="3" a="1"/>
  <c r="P43" i="3" s="1"/>
  <c r="P78" i="3" s="1"/>
  <c r="P44" i="3" a="1"/>
  <c r="P44" i="3" s="1"/>
  <c r="P79" i="3" s="1"/>
  <c r="P45" i="3" a="1"/>
  <c r="P45" i="3" s="1"/>
  <c r="P80" i="3" s="1"/>
  <c r="P46" i="3" a="1"/>
  <c r="P46" i="3" s="1"/>
  <c r="P81" i="3" s="1"/>
  <c r="P47" i="3" a="1"/>
  <c r="P47" i="3" s="1"/>
  <c r="P82" i="3" s="1"/>
  <c r="P48" i="3" a="1"/>
  <c r="P48" i="3" s="1"/>
  <c r="P83" i="3" s="1"/>
  <c r="P49" i="3" a="1"/>
  <c r="P49" i="3"/>
  <c r="P84" i="3" s="1"/>
  <c r="P50" i="3" a="1"/>
  <c r="P50" i="3" s="1"/>
  <c r="P85" i="3" s="1"/>
  <c r="P51" i="3" a="1"/>
  <c r="P51" i="3" s="1"/>
  <c r="P86" i="3" s="1"/>
  <c r="P52" i="3" a="1"/>
  <c r="P52" i="3" s="1"/>
  <c r="P87" i="3" s="1"/>
  <c r="P53" i="3" a="1"/>
  <c r="P53" i="3" s="1"/>
  <c r="P88" i="3" s="1"/>
  <c r="P54" i="3" a="1"/>
  <c r="P54" i="3" s="1"/>
  <c r="P89" i="3" s="1"/>
  <c r="J33" i="3" a="1"/>
  <c r="J33" i="3" s="1"/>
  <c r="J68" i="3" s="1"/>
  <c r="O34" i="3" a="1"/>
  <c r="O34" i="3" s="1"/>
  <c r="O69" i="3" s="1"/>
  <c r="E96" i="3" s="1"/>
  <c r="O35" i="3" a="1"/>
  <c r="O35" i="3" s="1"/>
  <c r="O70" i="3" s="1"/>
  <c r="E97" i="3" s="1"/>
  <c r="O36" i="3" a="1"/>
  <c r="O36" i="3" s="1"/>
  <c r="O71" i="3" s="1"/>
  <c r="O37" i="3" a="1"/>
  <c r="O37" i="3" s="1"/>
  <c r="O72" i="3" s="1"/>
  <c r="O38" i="3" a="1"/>
  <c r="O38" i="3" s="1"/>
  <c r="O73" i="3" s="1"/>
  <c r="O39" i="3" a="1"/>
  <c r="O39" i="3" s="1"/>
  <c r="O74" i="3" s="1"/>
  <c r="O40" i="3" a="1"/>
  <c r="O40" i="3" s="1"/>
  <c r="O75" i="3" s="1"/>
  <c r="O41" i="3" a="1"/>
  <c r="O41" i="3" s="1"/>
  <c r="O76" i="3" s="1"/>
  <c r="O42" i="3" a="1"/>
  <c r="O42" i="3" s="1"/>
  <c r="O77" i="3" s="1"/>
  <c r="O43" i="3" a="1"/>
  <c r="O43" i="3" s="1"/>
  <c r="O78" i="3" s="1"/>
  <c r="E105" i="3" s="1"/>
  <c r="O44" i="3" a="1"/>
  <c r="O44" i="3" s="1"/>
  <c r="O79" i="3" s="1"/>
  <c r="E106" i="3" s="1"/>
  <c r="O45" i="3" a="1"/>
  <c r="O45" i="3" s="1"/>
  <c r="O80" i="3" s="1"/>
  <c r="E107" i="3" s="1"/>
  <c r="O46" i="3" a="1"/>
  <c r="O46" i="3" s="1"/>
  <c r="O81" i="3" s="1"/>
  <c r="O47" i="3" a="1"/>
  <c r="O47" i="3" s="1"/>
  <c r="O82" i="3" s="1"/>
  <c r="E109" i="3" s="1"/>
  <c r="O48" i="3" a="1"/>
  <c r="O48" i="3" s="1"/>
  <c r="O83" i="3" s="1"/>
  <c r="E110" i="3" s="1"/>
  <c r="O49" i="3" a="1"/>
  <c r="O49" i="3" s="1"/>
  <c r="O84" i="3" s="1"/>
  <c r="E111" i="3" s="1"/>
  <c r="O50" i="3" a="1"/>
  <c r="O50" i="3" s="1"/>
  <c r="O85" i="3" s="1"/>
  <c r="O51" i="3" a="1"/>
  <c r="O51" i="3" s="1"/>
  <c r="O86" i="3" s="1"/>
  <c r="O52" i="3" a="1"/>
  <c r="O52" i="3" s="1"/>
  <c r="O87" i="3" s="1"/>
  <c r="O53" i="3" a="1"/>
  <c r="O53" i="3" s="1"/>
  <c r="O88" i="3" s="1"/>
  <c r="O54" i="3" a="1"/>
  <c r="O54" i="3" s="1"/>
  <c r="O89" i="3" s="1"/>
  <c r="O33" i="3" a="1"/>
  <c r="O33" i="3" s="1"/>
  <c r="O68" i="3" s="1"/>
  <c r="L34" i="3" a="1"/>
  <c r="L34" i="3" s="1"/>
  <c r="L69" i="3" s="1"/>
  <c r="L35" i="3" a="1"/>
  <c r="L35" i="3" s="1"/>
  <c r="L70" i="3" s="1"/>
  <c r="L36" i="3" a="1"/>
  <c r="L36" i="3" s="1"/>
  <c r="L71" i="3" s="1"/>
  <c r="L37" i="3" a="1"/>
  <c r="L37" i="3" s="1"/>
  <c r="L72" i="3" s="1"/>
  <c r="L38" i="3" a="1"/>
  <c r="L38" i="3" s="1"/>
  <c r="L73" i="3" s="1"/>
  <c r="L39" i="3" a="1"/>
  <c r="L39" i="3" s="1"/>
  <c r="L74" i="3" s="1"/>
  <c r="L40" i="3" a="1"/>
  <c r="L40" i="3" s="1"/>
  <c r="L75" i="3" s="1"/>
  <c r="L41" i="3" a="1"/>
  <c r="L41" i="3" s="1"/>
  <c r="L76" i="3" s="1"/>
  <c r="L42" i="3" a="1"/>
  <c r="L42" i="3" s="1"/>
  <c r="L77" i="3" s="1"/>
  <c r="L43" i="3" a="1"/>
  <c r="L43" i="3" s="1"/>
  <c r="L78" i="3" s="1"/>
  <c r="L44" i="3" a="1"/>
  <c r="L44" i="3" s="1"/>
  <c r="L79" i="3" s="1"/>
  <c r="L45" i="3" a="1"/>
  <c r="L45" i="3" s="1"/>
  <c r="L80" i="3" s="1"/>
  <c r="L46" i="3" a="1"/>
  <c r="L46" i="3" s="1"/>
  <c r="L81" i="3" s="1"/>
  <c r="L47" i="3" a="1"/>
  <c r="L47" i="3" s="1"/>
  <c r="L82" i="3" s="1"/>
  <c r="L48" i="3" a="1"/>
  <c r="L48" i="3" s="1"/>
  <c r="L83" i="3" s="1"/>
  <c r="L49" i="3" a="1"/>
  <c r="L49" i="3" s="1"/>
  <c r="L84" i="3" s="1"/>
  <c r="L50" i="3" a="1"/>
  <c r="L50" i="3" s="1"/>
  <c r="L85" i="3" s="1"/>
  <c r="L51" i="3" a="1"/>
  <c r="L51" i="3" s="1"/>
  <c r="L86" i="3" s="1"/>
  <c r="L52" i="3" a="1"/>
  <c r="L52" i="3" s="1"/>
  <c r="L87" i="3" s="1"/>
  <c r="L53" i="3" a="1"/>
  <c r="L53" i="3" s="1"/>
  <c r="L88" i="3" s="1"/>
  <c r="L54" i="3" a="1"/>
  <c r="L54" i="3" s="1"/>
  <c r="L89" i="3" s="1"/>
  <c r="F33" i="3" a="1"/>
  <c r="F33" i="3" s="1"/>
  <c r="F68" i="3" s="1"/>
  <c r="K34" i="3" a="1"/>
  <c r="K34" i="3" s="1"/>
  <c r="K69" i="3" s="1"/>
  <c r="K35" i="3" a="1"/>
  <c r="K35" i="3" s="1"/>
  <c r="K70" i="3" s="1"/>
  <c r="K36" i="3" a="1"/>
  <c r="K36" i="3" s="1"/>
  <c r="K71" i="3" s="1"/>
  <c r="K37" i="3" a="1"/>
  <c r="K37" i="3" s="1"/>
  <c r="K72" i="3" s="1"/>
  <c r="K38" i="3" a="1"/>
  <c r="K38" i="3" s="1"/>
  <c r="K73" i="3" s="1"/>
  <c r="K39" i="3" a="1"/>
  <c r="K39" i="3" s="1"/>
  <c r="K74" i="3" s="1"/>
  <c r="K40" i="3" a="1"/>
  <c r="K40" i="3" s="1"/>
  <c r="K75" i="3" s="1"/>
  <c r="K41" i="3" a="1"/>
  <c r="K41" i="3" s="1"/>
  <c r="K76" i="3" s="1"/>
  <c r="K42" i="3" a="1"/>
  <c r="K42" i="3" s="1"/>
  <c r="K77" i="3" s="1"/>
  <c r="K43" i="3" a="1"/>
  <c r="K43" i="3" s="1"/>
  <c r="K78" i="3" s="1"/>
  <c r="K44" i="3" a="1"/>
  <c r="K44" i="3" s="1"/>
  <c r="K79" i="3" s="1"/>
  <c r="K45" i="3" a="1"/>
  <c r="K45" i="3" s="1"/>
  <c r="K80" i="3" s="1"/>
  <c r="K46" i="3" a="1"/>
  <c r="K46" i="3" s="1"/>
  <c r="K81" i="3" s="1"/>
  <c r="K47" i="3" a="1"/>
  <c r="K47" i="3" s="1"/>
  <c r="K82" i="3" s="1"/>
  <c r="K48" i="3" a="1"/>
  <c r="K48" i="3" s="1"/>
  <c r="K83" i="3" s="1"/>
  <c r="K49" i="3" a="1"/>
  <c r="K49" i="3"/>
  <c r="K84" i="3" s="1"/>
  <c r="K50" i="3" a="1"/>
  <c r="K50" i="3" s="1"/>
  <c r="K85" i="3" s="1"/>
  <c r="K51" i="3" a="1"/>
  <c r="K51" i="3" s="1"/>
  <c r="K86" i="3" s="1"/>
  <c r="K52" i="3" a="1"/>
  <c r="K52" i="3" s="1"/>
  <c r="K87" i="3" s="1"/>
  <c r="K53" i="3" a="1"/>
  <c r="K53" i="3" s="1"/>
  <c r="K88" i="3" s="1"/>
  <c r="K54" i="3" a="1"/>
  <c r="K54" i="3" s="1"/>
  <c r="K89" i="3" s="1"/>
  <c r="J34" i="3" a="1"/>
  <c r="J34" i="3" s="1"/>
  <c r="J69" i="3" s="1"/>
  <c r="J35" i="3" a="1"/>
  <c r="J35" i="3" s="1"/>
  <c r="J70" i="3" s="1"/>
  <c r="J36" i="3" a="1"/>
  <c r="J36" i="3" s="1"/>
  <c r="J71" i="3" s="1"/>
  <c r="J37" i="3" a="1"/>
  <c r="J37" i="3" s="1"/>
  <c r="J72" i="3" s="1"/>
  <c r="J38" i="3" a="1"/>
  <c r="J38" i="3" s="1"/>
  <c r="J73" i="3" s="1"/>
  <c r="J39" i="3" a="1"/>
  <c r="J39" i="3" s="1"/>
  <c r="J74" i="3" s="1"/>
  <c r="J40" i="3" a="1"/>
  <c r="J40" i="3" s="1"/>
  <c r="J75" i="3" s="1"/>
  <c r="J41" i="3" a="1"/>
  <c r="J41" i="3"/>
  <c r="J76" i="3" s="1"/>
  <c r="J42" i="3" a="1"/>
  <c r="J42" i="3" s="1"/>
  <c r="J77" i="3" s="1"/>
  <c r="J43" i="3" a="1"/>
  <c r="J43" i="3" s="1"/>
  <c r="J78" i="3" s="1"/>
  <c r="J44" i="3" a="1"/>
  <c r="J44" i="3" s="1"/>
  <c r="J79" i="3" s="1"/>
  <c r="J45" i="3" a="1"/>
  <c r="J45" i="3" s="1"/>
  <c r="J80" i="3" s="1"/>
  <c r="J46" i="3" a="1"/>
  <c r="J46" i="3" s="1"/>
  <c r="J81" i="3" s="1"/>
  <c r="J47" i="3" a="1"/>
  <c r="J47" i="3" s="1"/>
  <c r="J82" i="3" s="1"/>
  <c r="J48" i="3" a="1"/>
  <c r="J48" i="3" s="1"/>
  <c r="J83" i="3" s="1"/>
  <c r="J49" i="3" a="1"/>
  <c r="J49" i="3" s="1"/>
  <c r="J84" i="3" s="1"/>
  <c r="J50" i="3" a="1"/>
  <c r="J50" i="3" s="1"/>
  <c r="J85" i="3" s="1"/>
  <c r="J51" i="3" a="1"/>
  <c r="J51" i="3" s="1"/>
  <c r="J86" i="3" s="1"/>
  <c r="J52" i="3" a="1"/>
  <c r="J52" i="3" s="1"/>
  <c r="J87" i="3" s="1"/>
  <c r="J53" i="3" a="1"/>
  <c r="J53" i="3" s="1"/>
  <c r="J88" i="3" s="1"/>
  <c r="J54" i="3" a="1"/>
  <c r="J54" i="3"/>
  <c r="J89" i="3" s="1"/>
  <c r="I34" i="3" a="1"/>
  <c r="I34" i="3" s="1"/>
  <c r="I69" i="3" s="1"/>
  <c r="D96" i="3" s="1"/>
  <c r="I35" i="3" a="1"/>
  <c r="I35" i="3" s="1"/>
  <c r="I70" i="3" s="1"/>
  <c r="I36" i="3" a="1"/>
  <c r="I36" i="3" s="1"/>
  <c r="I71" i="3" s="1"/>
  <c r="I37" i="3" a="1"/>
  <c r="I37" i="3" s="1"/>
  <c r="I72" i="3" s="1"/>
  <c r="I38" i="3" a="1"/>
  <c r="I38" i="3" s="1"/>
  <c r="I73" i="3" s="1"/>
  <c r="D100" i="3" s="1"/>
  <c r="I39" i="3" a="1"/>
  <c r="I39" i="3" s="1"/>
  <c r="I74" i="3" s="1"/>
  <c r="I40" i="3" a="1"/>
  <c r="I40" i="3" s="1"/>
  <c r="I75" i="3" s="1"/>
  <c r="I41" i="3" a="1"/>
  <c r="I41" i="3" s="1"/>
  <c r="I76" i="3" s="1"/>
  <c r="I42" i="3" a="1"/>
  <c r="I42" i="3" s="1"/>
  <c r="I77" i="3" s="1"/>
  <c r="I43" i="3" a="1"/>
  <c r="I43" i="3" s="1"/>
  <c r="I78" i="3" s="1"/>
  <c r="I44" i="3" a="1"/>
  <c r="I44" i="3" s="1"/>
  <c r="I79" i="3" s="1"/>
  <c r="I45" i="3" a="1"/>
  <c r="I45" i="3" s="1"/>
  <c r="I80" i="3" s="1"/>
  <c r="I46" i="3" a="1"/>
  <c r="I46" i="3" s="1"/>
  <c r="I81" i="3" s="1"/>
  <c r="D108" i="3" s="1"/>
  <c r="I47" i="3" a="1"/>
  <c r="I47" i="3" s="1"/>
  <c r="I82" i="3" s="1"/>
  <c r="I48" i="3" a="1"/>
  <c r="I48" i="3" s="1"/>
  <c r="I83" i="3" s="1"/>
  <c r="I49" i="3" a="1"/>
  <c r="I49" i="3"/>
  <c r="I84" i="3" s="1"/>
  <c r="I50" i="3" a="1"/>
  <c r="I50" i="3" s="1"/>
  <c r="I85" i="3" s="1"/>
  <c r="I51" i="3" a="1"/>
  <c r="I51" i="3" s="1"/>
  <c r="I86" i="3" s="1"/>
  <c r="I52" i="3" a="1"/>
  <c r="I52" i="3" s="1"/>
  <c r="I87" i="3" s="1"/>
  <c r="I53" i="3" a="1"/>
  <c r="I53" i="3" s="1"/>
  <c r="I88" i="3" s="1"/>
  <c r="D115" i="3" s="1"/>
  <c r="I54" i="3" a="1"/>
  <c r="I54" i="3" s="1"/>
  <c r="I89" i="3" s="1"/>
  <c r="D34" i="3" a="1"/>
  <c r="D34" i="3" s="1"/>
  <c r="D69" i="3" s="1"/>
  <c r="D35" i="3" a="1"/>
  <c r="D35" i="3" s="1"/>
  <c r="D70" i="3" s="1"/>
  <c r="D36" i="3" a="1"/>
  <c r="D36" i="3" s="1"/>
  <c r="D71" i="3" s="1"/>
  <c r="D37" i="3" a="1"/>
  <c r="D37" i="3" s="1"/>
  <c r="D72" i="3" s="1"/>
  <c r="D38" i="3" a="1"/>
  <c r="D38" i="3" s="1"/>
  <c r="D73" i="3" s="1"/>
  <c r="D39" i="3" a="1"/>
  <c r="D39" i="3" s="1"/>
  <c r="D40" i="3" a="1"/>
  <c r="D40" i="3" s="1"/>
  <c r="D75" i="3" s="1"/>
  <c r="D41" i="3" a="1"/>
  <c r="D41" i="3" s="1"/>
  <c r="D76" i="3" s="1"/>
  <c r="D42" i="3" a="1"/>
  <c r="D42" i="3" s="1"/>
  <c r="D77" i="3" s="1"/>
  <c r="D43" i="3" a="1"/>
  <c r="D43" i="3" s="1"/>
  <c r="D78" i="3" s="1"/>
  <c r="D44" i="3" a="1"/>
  <c r="D44" i="3" s="1"/>
  <c r="D79" i="3" s="1"/>
  <c r="D45" i="3" a="1"/>
  <c r="D45" i="3" s="1"/>
  <c r="D80" i="3" s="1"/>
  <c r="D46" i="3" a="1"/>
  <c r="D46" i="3" s="1"/>
  <c r="D81" i="3" s="1"/>
  <c r="D47" i="3" a="1"/>
  <c r="D47" i="3" s="1"/>
  <c r="D82" i="3" s="1"/>
  <c r="D48" i="3" a="1"/>
  <c r="D48" i="3" s="1"/>
  <c r="D83" i="3" s="1"/>
  <c r="D49" i="3" a="1"/>
  <c r="D49" i="3" s="1"/>
  <c r="D84" i="3" s="1"/>
  <c r="D50" i="3" a="1"/>
  <c r="D50" i="3" s="1"/>
  <c r="D85" i="3" s="1"/>
  <c r="D51" i="3" a="1"/>
  <c r="D51" i="3" s="1"/>
  <c r="D86" i="3" s="1"/>
  <c r="D52" i="3" a="1"/>
  <c r="D52" i="3" s="1"/>
  <c r="D87" i="3" s="1"/>
  <c r="D53" i="3" a="1"/>
  <c r="D53" i="3" s="1"/>
  <c r="D88" i="3" s="1"/>
  <c r="D54" i="3" a="1"/>
  <c r="D54" i="3" s="1"/>
  <c r="D89" i="3" s="1"/>
  <c r="I33" i="4" a="1"/>
  <c r="I33" i="4" s="1"/>
  <c r="AF95" i="5"/>
  <c r="I124" i="5" s="1"/>
  <c r="AF96" i="5"/>
  <c r="I125" i="5" s="1"/>
  <c r="AF97" i="5"/>
  <c r="I126" i="5" s="1"/>
  <c r="AF98" i="5"/>
  <c r="I127" i="5" s="1"/>
  <c r="AF99" i="5"/>
  <c r="I128" i="5" s="1"/>
  <c r="AF100" i="5"/>
  <c r="I129" i="5" s="1"/>
  <c r="AF103" i="5"/>
  <c r="I132" i="5" s="1"/>
  <c r="AF104" i="5"/>
  <c r="I133" i="5" s="1"/>
  <c r="AF105" i="5"/>
  <c r="I134" i="5" s="1"/>
  <c r="AF106" i="5"/>
  <c r="I135" i="5" s="1"/>
  <c r="AF111" i="5"/>
  <c r="I140" i="5" s="1"/>
  <c r="AF112" i="5"/>
  <c r="I141" i="5" s="1"/>
  <c r="T96" i="5"/>
  <c r="G125" i="5" s="1"/>
  <c r="T97" i="5"/>
  <c r="G126" i="5" s="1"/>
  <c r="T98" i="5"/>
  <c r="G127" i="5" s="1"/>
  <c r="T99" i="5"/>
  <c r="G128" i="5" s="1"/>
  <c r="T100" i="5"/>
  <c r="G129" i="5" s="1"/>
  <c r="T101" i="5"/>
  <c r="G130" i="5" s="1"/>
  <c r="T104" i="5"/>
  <c r="G133" i="5" s="1"/>
  <c r="T112" i="5"/>
  <c r="G141" i="5" s="1"/>
  <c r="T113" i="5"/>
  <c r="G142" i="5" s="1"/>
  <c r="T114" i="5"/>
  <c r="G143" i="5" s="1"/>
  <c r="T115" i="5"/>
  <c r="G144" i="5" s="1"/>
  <c r="N115" i="5"/>
  <c r="F143" i="5" s="1"/>
  <c r="N116" i="5"/>
  <c r="F144" i="5" s="1"/>
  <c r="E133" i="5"/>
  <c r="G112" i="5"/>
  <c r="E141" i="5" s="1"/>
  <c r="G113" i="5"/>
  <c r="E142" i="5" s="1"/>
  <c r="Z104" i="5"/>
  <c r="H133" i="5" s="1"/>
  <c r="Z105" i="5"/>
  <c r="H134" i="5" s="1"/>
  <c r="Z106" i="5"/>
  <c r="H135" i="5" s="1"/>
  <c r="Z107" i="5"/>
  <c r="H136" i="5" s="1"/>
  <c r="Z112" i="5"/>
  <c r="H141" i="5" s="1"/>
  <c r="Z113" i="5"/>
  <c r="H142" i="5" s="1"/>
  <c r="AD34" i="5" a="1"/>
  <c r="AD34" i="5"/>
  <c r="E45" i="5" a="1"/>
  <c r="E45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34" i="5"/>
  <c r="Y33" i="5"/>
  <c r="AD35" i="5" a="1"/>
  <c r="AD35" i="5"/>
  <c r="AD36" i="5" a="1"/>
  <c r="AD36" i="5"/>
  <c r="AD37" i="5" a="1"/>
  <c r="AD37" i="5"/>
  <c r="AD38" i="5" a="1"/>
  <c r="AD38" i="5"/>
  <c r="AD39" i="5" a="1"/>
  <c r="AD39" i="5"/>
  <c r="AD40" i="5" a="1"/>
  <c r="AD40" i="5"/>
  <c r="AD41" i="5" a="1"/>
  <c r="AD41" i="5"/>
  <c r="AD42" i="5" a="1"/>
  <c r="AD42" i="5"/>
  <c r="AD43" i="5" a="1"/>
  <c r="AD43" i="5" s="1"/>
  <c r="AD44" i="5" a="1"/>
  <c r="AD44" i="5"/>
  <c r="AD45" i="5" a="1"/>
  <c r="AD45" i="5"/>
  <c r="AD46" i="5" a="1"/>
  <c r="AD46" i="5"/>
  <c r="AD47" i="5" a="1"/>
  <c r="AD47" i="5"/>
  <c r="AD48" i="5" a="1"/>
  <c r="AD48" i="5"/>
  <c r="AD49" i="5" a="1"/>
  <c r="AD49" i="5"/>
  <c r="AD50" i="5" a="1"/>
  <c r="AD50" i="5"/>
  <c r="AD51" i="5" a="1"/>
  <c r="AD51" i="5" s="1"/>
  <c r="AD52" i="5" a="1"/>
  <c r="AD52" i="5"/>
  <c r="AD53" i="5" a="1"/>
  <c r="AD53" i="5"/>
  <c r="AD54" i="5" a="1"/>
  <c r="AD54" i="5"/>
  <c r="AD55" i="5" a="1"/>
  <c r="AD55" i="5"/>
  <c r="AC35" i="5" a="1"/>
  <c r="AC35" i="5"/>
  <c r="AC36" i="5" a="1"/>
  <c r="AC36" i="5"/>
  <c r="AC37" i="5" a="1"/>
  <c r="AC37" i="5"/>
  <c r="AC38" i="5" a="1"/>
  <c r="AC38" i="5"/>
  <c r="AC39" i="5" a="1"/>
  <c r="AC39" i="5"/>
  <c r="AC40" i="5" a="1"/>
  <c r="AC40" i="5"/>
  <c r="AC41" i="5" a="1"/>
  <c r="AC41" i="5"/>
  <c r="AC42" i="5" a="1"/>
  <c r="AC42" i="5"/>
  <c r="AC43" i="5" a="1"/>
  <c r="AC43" i="5"/>
  <c r="AC44" i="5" a="1"/>
  <c r="AC44" i="5"/>
  <c r="AC45" i="5" a="1"/>
  <c r="AC45" i="5"/>
  <c r="AC46" i="5" a="1"/>
  <c r="AC46" i="5"/>
  <c r="AC47" i="5" a="1"/>
  <c r="AC47" i="5"/>
  <c r="AC48" i="5" a="1"/>
  <c r="AC48" i="5"/>
  <c r="AC49" i="5" a="1"/>
  <c r="AC49" i="5"/>
  <c r="AC50" i="5" a="1"/>
  <c r="AC50" i="5"/>
  <c r="AC51" i="5" a="1"/>
  <c r="AC51" i="5"/>
  <c r="AC52" i="5" a="1"/>
  <c r="AC52" i="5"/>
  <c r="AC53" i="5" a="1"/>
  <c r="AC53" i="5"/>
  <c r="AC54" i="5" a="1"/>
  <c r="AC54" i="5"/>
  <c r="AC55" i="5" a="1"/>
  <c r="AC55" i="5"/>
  <c r="AC34" i="5" a="1"/>
  <c r="AC34" i="5" s="1"/>
  <c r="E33" i="5" a="1"/>
  <c r="E33" i="5" s="1"/>
  <c r="AB35" i="5" a="1"/>
  <c r="AB35" i="5"/>
  <c r="AB36" i="5" a="1"/>
  <c r="AB36" i="5"/>
  <c r="AB37" i="5" a="1"/>
  <c r="AB37" i="5"/>
  <c r="AB38" i="5" a="1"/>
  <c r="AB38" i="5"/>
  <c r="AB39" i="5" a="1"/>
  <c r="AB39" i="5"/>
  <c r="AB40" i="5" a="1"/>
  <c r="AB40" i="5"/>
  <c r="AB41" i="5" a="1"/>
  <c r="AB41" i="5"/>
  <c r="AB42" i="5" a="1"/>
  <c r="AB42" i="5"/>
  <c r="AB43" i="5" a="1"/>
  <c r="AB43" i="5"/>
  <c r="AB44" i="5" a="1"/>
  <c r="AB44" i="5"/>
  <c r="AB45" i="5" a="1"/>
  <c r="AB45" i="5"/>
  <c r="AB46" i="5" a="1"/>
  <c r="AB46" i="5"/>
  <c r="AB47" i="5" a="1"/>
  <c r="AB47" i="5"/>
  <c r="AB48" i="5" a="1"/>
  <c r="AB48" i="5"/>
  <c r="AB49" i="5" a="1"/>
  <c r="AB49" i="5"/>
  <c r="AB50" i="5" a="1"/>
  <c r="AB50" i="5"/>
  <c r="AB51" i="5" a="1"/>
  <c r="AB51" i="5"/>
  <c r="AB52" i="5" a="1"/>
  <c r="AB52" i="5"/>
  <c r="AB53" i="5" a="1"/>
  <c r="AB53" i="5"/>
  <c r="AB54" i="5" a="1"/>
  <c r="AB54" i="5"/>
  <c r="AB55" i="5" a="1"/>
  <c r="AB55" i="5"/>
  <c r="AB34" i="5" a="1"/>
  <c r="AB34" i="5" s="1"/>
  <c r="D33" i="5" a="1"/>
  <c r="D33" i="5" s="1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S33" i="5"/>
  <c r="X34" i="5" a="1"/>
  <c r="X34" i="5"/>
  <c r="X35" i="5" a="1"/>
  <c r="X35" i="5"/>
  <c r="X36" i="5" a="1"/>
  <c r="X36" i="5"/>
  <c r="X37" i="5" a="1"/>
  <c r="X37" i="5"/>
  <c r="X38" i="5" a="1"/>
  <c r="X38" i="5"/>
  <c r="X39" i="5" a="1"/>
  <c r="X39" i="5"/>
  <c r="X40" i="5" a="1"/>
  <c r="X40" i="5"/>
  <c r="X41" i="5" a="1"/>
  <c r="X41" i="5"/>
  <c r="X42" i="5" a="1"/>
  <c r="X42" i="5"/>
  <c r="X43" i="5" a="1"/>
  <c r="X43" i="5"/>
  <c r="X44" i="5" a="1"/>
  <c r="X44" i="5"/>
  <c r="X45" i="5" a="1"/>
  <c r="X45" i="5"/>
  <c r="X46" i="5" a="1"/>
  <c r="X46" i="5"/>
  <c r="X47" i="5" a="1"/>
  <c r="X47" i="5"/>
  <c r="X48" i="5" a="1"/>
  <c r="X48" i="5"/>
  <c r="X49" i="5" a="1"/>
  <c r="X49" i="5"/>
  <c r="X50" i="5" a="1"/>
  <c r="X50" i="5"/>
  <c r="X51" i="5" a="1"/>
  <c r="X51" i="5"/>
  <c r="X52" i="5" a="1"/>
  <c r="X52" i="5"/>
  <c r="X53" i="5" a="1"/>
  <c r="X53" i="5"/>
  <c r="X54" i="5" a="1"/>
  <c r="X54" i="5"/>
  <c r="X33" i="5" a="1"/>
  <c r="X33" i="5" s="1"/>
  <c r="R33" i="5" a="1"/>
  <c r="R33" i="5" s="1"/>
  <c r="W34" i="5" a="1"/>
  <c r="W34" i="5"/>
  <c r="W35" i="5" a="1"/>
  <c r="W35" i="5"/>
  <c r="W36" i="5" a="1"/>
  <c r="W36" i="5"/>
  <c r="W37" i="5" a="1"/>
  <c r="W37" i="5"/>
  <c r="W38" i="5" a="1"/>
  <c r="W38" i="5"/>
  <c r="W39" i="5" a="1"/>
  <c r="W39" i="5"/>
  <c r="W40" i="5" a="1"/>
  <c r="W40" i="5"/>
  <c r="W41" i="5" a="1"/>
  <c r="W41" i="5"/>
  <c r="W42" i="5" a="1"/>
  <c r="W42" i="5"/>
  <c r="W43" i="5" a="1"/>
  <c r="W43" i="5"/>
  <c r="W44" i="5" a="1"/>
  <c r="W44" i="5"/>
  <c r="W45" i="5" a="1"/>
  <c r="W45" i="5"/>
  <c r="W46" i="5" a="1"/>
  <c r="W46" i="5"/>
  <c r="W47" i="5" a="1"/>
  <c r="W47" i="5"/>
  <c r="W48" i="5" a="1"/>
  <c r="W48" i="5"/>
  <c r="W49" i="5" a="1"/>
  <c r="W49" i="5"/>
  <c r="W50" i="5" a="1"/>
  <c r="W50" i="5"/>
  <c r="W51" i="5" a="1"/>
  <c r="W51" i="5"/>
  <c r="W52" i="5" a="1"/>
  <c r="W52" i="5"/>
  <c r="W53" i="5" a="1"/>
  <c r="W53" i="5"/>
  <c r="W54" i="5" a="1"/>
  <c r="W54" i="5"/>
  <c r="W33" i="5" a="1"/>
  <c r="W33" i="5" s="1"/>
  <c r="Q33" i="5" a="1"/>
  <c r="Q33" i="5"/>
  <c r="V34" i="5" a="1"/>
  <c r="V34" i="5"/>
  <c r="V35" i="5" a="1"/>
  <c r="V35" i="5"/>
  <c r="V36" i="5" a="1"/>
  <c r="V36" i="5"/>
  <c r="V37" i="5" a="1"/>
  <c r="V37" i="5"/>
  <c r="V38" i="5" a="1"/>
  <c r="V38" i="5"/>
  <c r="V39" i="5" a="1"/>
  <c r="V39" i="5"/>
  <c r="V40" i="5" a="1"/>
  <c r="V40" i="5"/>
  <c r="V41" i="5" a="1"/>
  <c r="V41" i="5"/>
  <c r="V42" i="5" a="1"/>
  <c r="V42" i="5"/>
  <c r="V43" i="5" a="1"/>
  <c r="V43" i="5"/>
  <c r="V44" i="5" a="1"/>
  <c r="V44" i="5"/>
  <c r="V45" i="5" a="1"/>
  <c r="V45" i="5"/>
  <c r="V46" i="5" a="1"/>
  <c r="V46" i="5"/>
  <c r="V47" i="5" a="1"/>
  <c r="V47" i="5"/>
  <c r="V48" i="5" a="1"/>
  <c r="V48" i="5"/>
  <c r="V49" i="5" a="1"/>
  <c r="V49" i="5"/>
  <c r="V50" i="5" a="1"/>
  <c r="V50" i="5"/>
  <c r="V51" i="5" a="1"/>
  <c r="V51" i="5"/>
  <c r="V52" i="5" a="1"/>
  <c r="V52" i="5"/>
  <c r="V53" i="5" a="1"/>
  <c r="V53" i="5"/>
  <c r="V54" i="5" a="1"/>
  <c r="V54" i="5"/>
  <c r="V33" i="5" a="1"/>
  <c r="V33" i="5" s="1"/>
  <c r="P34" i="5" a="1"/>
  <c r="P34" i="5"/>
  <c r="P35" i="5" a="1"/>
  <c r="P35" i="5"/>
  <c r="P36" i="5" a="1"/>
  <c r="P36" i="5"/>
  <c r="P37" i="5" a="1"/>
  <c r="P37" i="5"/>
  <c r="P38" i="5" a="1"/>
  <c r="P38" i="5"/>
  <c r="P39" i="5" a="1"/>
  <c r="P39" i="5"/>
  <c r="P40" i="5" a="1"/>
  <c r="P40" i="5"/>
  <c r="P41" i="5" a="1"/>
  <c r="P41" i="5"/>
  <c r="P42" i="5" a="1"/>
  <c r="P42" i="5"/>
  <c r="P43" i="5" a="1"/>
  <c r="P43" i="5"/>
  <c r="P44" i="5" a="1"/>
  <c r="P44" i="5"/>
  <c r="P45" i="5" a="1"/>
  <c r="P45" i="5"/>
  <c r="P46" i="5" a="1"/>
  <c r="P46" i="5"/>
  <c r="P47" i="5" a="1"/>
  <c r="P47" i="5"/>
  <c r="P48" i="5" a="1"/>
  <c r="P48" i="5"/>
  <c r="P49" i="5" a="1"/>
  <c r="P49" i="5"/>
  <c r="P50" i="5" a="1"/>
  <c r="P50" i="5"/>
  <c r="P51" i="5" a="1"/>
  <c r="P51" i="5"/>
  <c r="P52" i="5" a="1"/>
  <c r="P52" i="5"/>
  <c r="P53" i="5" a="1"/>
  <c r="P53" i="5"/>
  <c r="P54" i="5" a="1"/>
  <c r="P54" i="5"/>
  <c r="P33" i="5" a="1"/>
  <c r="P33" i="5" s="1"/>
  <c r="J33" i="5" a="1"/>
  <c r="J33" i="5" s="1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K33" i="5" a="1"/>
  <c r="K33" i="5" s="1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M33" i="5"/>
  <c r="R34" i="5" a="1"/>
  <c r="R34" i="5"/>
  <c r="R35" i="5" a="1"/>
  <c r="R35" i="5"/>
  <c r="R36" i="5" a="1"/>
  <c r="R36" i="5"/>
  <c r="R37" i="5" a="1"/>
  <c r="R37" i="5"/>
  <c r="R38" i="5" a="1"/>
  <c r="R38" i="5"/>
  <c r="R39" i="5" a="1"/>
  <c r="R39" i="5"/>
  <c r="R40" i="5" a="1"/>
  <c r="R40" i="5"/>
  <c r="R41" i="5" a="1"/>
  <c r="R41" i="5"/>
  <c r="R42" i="5" a="1"/>
  <c r="R42" i="5"/>
  <c r="R43" i="5" a="1"/>
  <c r="R43" i="5"/>
  <c r="R44" i="5" a="1"/>
  <c r="R44" i="5"/>
  <c r="R45" i="5" a="1"/>
  <c r="R45" i="5"/>
  <c r="R46" i="5" a="1"/>
  <c r="R46" i="5"/>
  <c r="R47" i="5" a="1"/>
  <c r="R47" i="5"/>
  <c r="R48" i="5" a="1"/>
  <c r="R48" i="5"/>
  <c r="R49" i="5" a="1"/>
  <c r="R49" i="5"/>
  <c r="R50" i="5" a="1"/>
  <c r="R50" i="5"/>
  <c r="R51" i="5" a="1"/>
  <c r="R51" i="5"/>
  <c r="R52" i="5" a="1"/>
  <c r="R52" i="5"/>
  <c r="R53" i="5" a="1"/>
  <c r="R53" i="5"/>
  <c r="R54" i="5" a="1"/>
  <c r="R54" i="5"/>
  <c r="L33" i="5" a="1"/>
  <c r="L33" i="5" s="1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G33" i="5"/>
  <c r="L34" i="5" a="1"/>
  <c r="L34" i="5"/>
  <c r="L35" i="5" a="1"/>
  <c r="L35" i="5"/>
  <c r="L36" i="5" a="1"/>
  <c r="L36" i="5"/>
  <c r="L37" i="5" a="1"/>
  <c r="L37" i="5"/>
  <c r="L38" i="5" a="1"/>
  <c r="L38" i="5"/>
  <c r="L39" i="5" a="1"/>
  <c r="L39" i="5"/>
  <c r="L40" i="5" a="1"/>
  <c r="L40" i="5"/>
  <c r="L41" i="5" a="1"/>
  <c r="L41" i="5"/>
  <c r="L42" i="5" a="1"/>
  <c r="L42" i="5"/>
  <c r="L43" i="5" a="1"/>
  <c r="L43" i="5"/>
  <c r="L44" i="5" a="1"/>
  <c r="L44" i="5"/>
  <c r="L45" i="5" a="1"/>
  <c r="L45" i="5"/>
  <c r="L46" i="5" a="1"/>
  <c r="L46" i="5"/>
  <c r="L47" i="5" a="1"/>
  <c r="L47" i="5"/>
  <c r="L48" i="5" a="1"/>
  <c r="L48" i="5"/>
  <c r="L49" i="5" a="1"/>
  <c r="L49" i="5"/>
  <c r="L50" i="5" a="1"/>
  <c r="L50" i="5"/>
  <c r="L51" i="5" a="1"/>
  <c r="L51" i="5"/>
  <c r="L52" i="5" a="1"/>
  <c r="L52" i="5"/>
  <c r="L53" i="5" a="1"/>
  <c r="L53" i="5"/>
  <c r="L54" i="5" a="1"/>
  <c r="L54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D34" i="5" a="1"/>
  <c r="D34" i="5"/>
  <c r="D35" i="5" a="1"/>
  <c r="D35" i="5"/>
  <c r="D36" i="5" a="1"/>
  <c r="D36" i="5"/>
  <c r="D37" i="5" a="1"/>
  <c r="D37" i="5"/>
  <c r="D38" i="5" a="1"/>
  <c r="D38" i="5"/>
  <c r="D39" i="5" a="1"/>
  <c r="D39" i="5"/>
  <c r="D40" i="5" a="1"/>
  <c r="D40" i="5"/>
  <c r="D41" i="5" a="1"/>
  <c r="D41" i="5"/>
  <c r="D42" i="5" a="1"/>
  <c r="D42" i="5"/>
  <c r="D43" i="5" a="1"/>
  <c r="D43" i="5"/>
  <c r="D44" i="5" a="1"/>
  <c r="D44" i="5"/>
  <c r="D45" i="5" a="1"/>
  <c r="D45" i="5"/>
  <c r="D46" i="5" a="1"/>
  <c r="D46" i="5"/>
  <c r="D47" i="5" a="1"/>
  <c r="D47" i="5"/>
  <c r="D48" i="5" a="1"/>
  <c r="D48" i="5"/>
  <c r="D49" i="5" a="1"/>
  <c r="D49" i="5"/>
  <c r="D50" i="5" a="1"/>
  <c r="D50" i="5"/>
  <c r="D51" i="5" a="1"/>
  <c r="D51" i="5"/>
  <c r="D52" i="5" a="1"/>
  <c r="D52" i="5"/>
  <c r="D53" i="5" a="1"/>
  <c r="D53" i="5"/>
  <c r="D54" i="5" a="1"/>
  <c r="D54" i="5"/>
  <c r="J34" i="5" a="1"/>
  <c r="J34" i="5"/>
  <c r="J35" i="5" a="1"/>
  <c r="J35" i="5" s="1"/>
  <c r="J36" i="5" a="1"/>
  <c r="J36" i="5"/>
  <c r="J37" i="5" a="1"/>
  <c r="J37" i="5"/>
  <c r="J38" i="5" a="1"/>
  <c r="J38" i="5"/>
  <c r="J39" i="5" a="1"/>
  <c r="J39" i="5"/>
  <c r="J40" i="5" a="1"/>
  <c r="J40" i="5"/>
  <c r="J41" i="5" a="1"/>
  <c r="J41" i="5" s="1"/>
  <c r="J42" i="5" a="1"/>
  <c r="J42" i="5"/>
  <c r="J43" i="5" a="1"/>
  <c r="J43" i="5"/>
  <c r="J44" i="5" a="1"/>
  <c r="J44" i="5"/>
  <c r="J45" i="5" a="1"/>
  <c r="J45" i="5" s="1"/>
  <c r="J46" i="5" a="1"/>
  <c r="J46" i="5" s="1"/>
  <c r="J47" i="5" a="1"/>
  <c r="J47" i="5" s="1"/>
  <c r="J48" i="5" a="1"/>
  <c r="J48" i="5"/>
  <c r="J49" i="5" a="1"/>
  <c r="J49" i="5" s="1"/>
  <c r="J50" i="5" a="1"/>
  <c r="J50" i="5"/>
  <c r="J51" i="5" a="1"/>
  <c r="J51" i="5"/>
  <c r="J52" i="5" a="1"/>
  <c r="J52" i="5"/>
  <c r="J53" i="5" a="1"/>
  <c r="J53" i="5"/>
  <c r="J54" i="5" a="1"/>
  <c r="J54" i="5"/>
  <c r="F50" i="5" a="1"/>
  <c r="F50" i="5"/>
  <c r="F51" i="5" a="1"/>
  <c r="F51" i="5"/>
  <c r="F52" i="5" a="1"/>
  <c r="F52" i="5"/>
  <c r="F53" i="5" a="1"/>
  <c r="F53" i="5"/>
  <c r="F54" i="5" a="1"/>
  <c r="F54" i="5"/>
  <c r="F38" i="5" a="1"/>
  <c r="F38" i="5" s="1"/>
  <c r="F39" i="5" a="1"/>
  <c r="F39" i="5"/>
  <c r="F40" i="5" a="1"/>
  <c r="F40" i="5" s="1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 s="1"/>
  <c r="F47" i="5" a="1"/>
  <c r="F47" i="5"/>
  <c r="F48" i="5" a="1"/>
  <c r="F48" i="5"/>
  <c r="F49" i="5" a="1"/>
  <c r="F49" i="5"/>
  <c r="F34" i="5" a="1"/>
  <c r="F34" i="5"/>
  <c r="F35" i="5" a="1"/>
  <c r="F35" i="5"/>
  <c r="F36" i="5" a="1"/>
  <c r="F36" i="5"/>
  <c r="F37" i="5" a="1"/>
  <c r="F37" i="5"/>
  <c r="U30" i="1"/>
  <c r="F28" i="1"/>
  <c r="E29" i="1" s="1"/>
  <c r="D26" i="1"/>
  <c r="C27" i="1" s="1"/>
  <c r="C28" i="1"/>
  <c r="D28" i="1"/>
  <c r="C29" i="1"/>
  <c r="D29" i="1"/>
  <c r="D21" i="1"/>
  <c r="E20" i="1"/>
  <c r="U20" i="1"/>
  <c r="U36" i="1"/>
  <c r="E36" i="1"/>
  <c r="E44" i="1"/>
  <c r="U25" i="1"/>
  <c r="U45" i="1"/>
  <c r="G55" i="1"/>
  <c r="U68" i="1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E34" i="5" a="1"/>
  <c r="E34" i="5" s="1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 s="1"/>
  <c r="E43" i="5" a="1"/>
  <c r="E43" i="5"/>
  <c r="E44" i="5" a="1"/>
  <c r="E44" i="5"/>
  <c r="E46" i="5" a="1"/>
  <c r="E46" i="5"/>
  <c r="E47" i="5" a="1"/>
  <c r="E47" i="5"/>
  <c r="E48" i="5" a="1"/>
  <c r="E48" i="5"/>
  <c r="E49" i="5" a="1"/>
  <c r="E49" i="5"/>
  <c r="E50" i="5" a="1"/>
  <c r="E50" i="5" s="1"/>
  <c r="E51" i="5" a="1"/>
  <c r="E51" i="5"/>
  <c r="E52" i="5" a="1"/>
  <c r="E52" i="5"/>
  <c r="E53" i="5" a="1"/>
  <c r="E53" i="5"/>
  <c r="E54" i="5" a="1"/>
  <c r="E54" i="5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33" i="4"/>
  <c r="U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33" i="4"/>
  <c r="O33" i="4"/>
  <c r="X34" i="4" a="1"/>
  <c r="X34" i="4" s="1"/>
  <c r="X35" i="4" a="1"/>
  <c r="X35" i="4" s="1"/>
  <c r="X36" i="4" a="1"/>
  <c r="X36" i="4" s="1"/>
  <c r="X37" i="4" a="1"/>
  <c r="X37" i="4" s="1"/>
  <c r="X38" i="4" a="1"/>
  <c r="X38" i="4" s="1"/>
  <c r="X39" i="4" a="1"/>
  <c r="X39" i="4" s="1"/>
  <c r="X40" i="4" a="1"/>
  <c r="X40" i="4" s="1"/>
  <c r="X41" i="4" a="1"/>
  <c r="X41" i="4" s="1"/>
  <c r="X42" i="4" a="1"/>
  <c r="X42" i="4" s="1"/>
  <c r="X43" i="4" a="1"/>
  <c r="X43" i="4" s="1"/>
  <c r="X44" i="4" a="1"/>
  <c r="X44" i="4"/>
  <c r="X45" i="4" a="1"/>
  <c r="X45" i="4" s="1"/>
  <c r="X46" i="4" a="1"/>
  <c r="X46" i="4" s="1"/>
  <c r="X47" i="4" a="1"/>
  <c r="X47" i="4" s="1"/>
  <c r="X48" i="4" a="1"/>
  <c r="X48" i="4"/>
  <c r="X49" i="4" a="1"/>
  <c r="X49" i="4" s="1"/>
  <c r="X50" i="4" a="1"/>
  <c r="X50" i="4" s="1"/>
  <c r="X51" i="4" a="1"/>
  <c r="X51" i="4" s="1"/>
  <c r="X52" i="4" a="1"/>
  <c r="X52" i="4" s="1"/>
  <c r="X53" i="4" a="1"/>
  <c r="X53" i="4"/>
  <c r="X54" i="4" a="1"/>
  <c r="X54" i="4" s="1"/>
  <c r="D33" i="4" a="1"/>
  <c r="D33" i="4" s="1"/>
  <c r="X33" i="4" a="1"/>
  <c r="X33" i="4" s="1"/>
  <c r="S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P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N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K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33" i="4"/>
  <c r="E33" i="4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D54" i="4" a="1"/>
  <c r="D54" i="4" s="1"/>
  <c r="D53" i="4" a="1"/>
  <c r="D53" i="4" s="1"/>
  <c r="D52" i="4" a="1"/>
  <c r="D52" i="4" s="1"/>
  <c r="D51" i="4" a="1"/>
  <c r="D51" i="4" s="1"/>
  <c r="D50" i="4" a="1"/>
  <c r="D50" i="4" s="1"/>
  <c r="D49" i="4" a="1"/>
  <c r="D49" i="4" s="1"/>
  <c r="D48" i="4" a="1"/>
  <c r="D48" i="4" s="1"/>
  <c r="D47" i="4" a="1"/>
  <c r="D47" i="4" s="1"/>
  <c r="D46" i="4" a="1"/>
  <c r="D46" i="4"/>
  <c r="D45" i="4" a="1"/>
  <c r="D45" i="4"/>
  <c r="D44" i="4" a="1"/>
  <c r="D44" i="4" s="1"/>
  <c r="D43" i="4" a="1"/>
  <c r="D43" i="4" s="1"/>
  <c r="D42" i="4" a="1"/>
  <c r="D42" i="4" s="1"/>
  <c r="D41" i="4" a="1"/>
  <c r="D41" i="4"/>
  <c r="D40" i="4" a="1"/>
  <c r="D40" i="4" s="1"/>
  <c r="D39" i="4" a="1"/>
  <c r="D39" i="4" s="1"/>
  <c r="D38" i="4" a="1"/>
  <c r="D38" i="4" s="1"/>
  <c r="D37" i="4" a="1"/>
  <c r="D37" i="4"/>
  <c r="D36" i="4" a="1"/>
  <c r="D36" i="4" s="1"/>
  <c r="D35" i="4" a="1"/>
  <c r="D35" i="4" s="1"/>
  <c r="D34" i="4" a="1"/>
  <c r="D34" i="4" s="1"/>
  <c r="F34" i="3" a="1"/>
  <c r="F34" i="3" s="1"/>
  <c r="F69" i="3" s="1"/>
  <c r="F35" i="3" a="1"/>
  <c r="F35" i="3" s="1"/>
  <c r="F70" i="3" s="1"/>
  <c r="F36" i="3" a="1"/>
  <c r="F36" i="3" s="1"/>
  <c r="F71" i="3" s="1"/>
  <c r="F37" i="3" a="1"/>
  <c r="F37" i="3" s="1"/>
  <c r="F72" i="3" s="1"/>
  <c r="F38" i="3" a="1"/>
  <c r="F38" i="3" s="1"/>
  <c r="F73" i="3" s="1"/>
  <c r="F39" i="3" a="1"/>
  <c r="F39" i="3" s="1"/>
  <c r="F74" i="3" s="1"/>
  <c r="F40" i="3" a="1"/>
  <c r="F40" i="3" s="1"/>
  <c r="F75" i="3" s="1"/>
  <c r="F41" i="3" a="1"/>
  <c r="F41" i="3" s="1"/>
  <c r="F76" i="3" s="1"/>
  <c r="F42" i="3" a="1"/>
  <c r="F42" i="3" s="1"/>
  <c r="F77" i="3" s="1"/>
  <c r="F43" i="3" a="1"/>
  <c r="F43" i="3" s="1"/>
  <c r="F78" i="3" s="1"/>
  <c r="F44" i="3" a="1"/>
  <c r="F44" i="3" s="1"/>
  <c r="F79" i="3" s="1"/>
  <c r="F45" i="3" a="1"/>
  <c r="F45" i="3" s="1"/>
  <c r="F80" i="3" s="1"/>
  <c r="F46" i="3" a="1"/>
  <c r="F46" i="3" s="1"/>
  <c r="F81" i="3" s="1"/>
  <c r="F47" i="3" a="1"/>
  <c r="F47" i="3" s="1"/>
  <c r="F82" i="3" s="1"/>
  <c r="F48" i="3" a="1"/>
  <c r="F48" i="3"/>
  <c r="F83" i="3" s="1"/>
  <c r="F49" i="3" a="1"/>
  <c r="F49" i="3" s="1"/>
  <c r="F84" i="3" s="1"/>
  <c r="F50" i="3" a="1"/>
  <c r="F50" i="3" s="1"/>
  <c r="F85" i="3" s="1"/>
  <c r="F51" i="3" a="1"/>
  <c r="F51" i="3" s="1"/>
  <c r="F86" i="3" s="1"/>
  <c r="F52" i="3" a="1"/>
  <c r="F52" i="3" s="1"/>
  <c r="F87" i="3" s="1"/>
  <c r="F53" i="3" a="1"/>
  <c r="F53" i="3" s="1"/>
  <c r="F88" i="3" s="1"/>
  <c r="F54" i="3" a="1"/>
  <c r="F54" i="3" s="1"/>
  <c r="F89" i="3" s="1"/>
  <c r="E34" i="3" a="1"/>
  <c r="E34" i="3" s="1"/>
  <c r="E69" i="3" s="1"/>
  <c r="E35" i="3" a="1"/>
  <c r="E35" i="3"/>
  <c r="E70" i="3" s="1"/>
  <c r="E36" i="3" a="1"/>
  <c r="E36" i="3" s="1"/>
  <c r="E71" i="3" s="1"/>
  <c r="E37" i="3" a="1"/>
  <c r="E37" i="3"/>
  <c r="E72" i="3" s="1"/>
  <c r="E38" i="3" a="1"/>
  <c r="E38" i="3" s="1"/>
  <c r="E73" i="3" s="1"/>
  <c r="E39" i="3" a="1"/>
  <c r="E39" i="3" s="1"/>
  <c r="E74" i="3" s="1"/>
  <c r="E40" i="3" a="1"/>
  <c r="E40" i="3" s="1"/>
  <c r="E75" i="3" s="1"/>
  <c r="E41" i="3" a="1"/>
  <c r="E41" i="3" s="1"/>
  <c r="E76" i="3" s="1"/>
  <c r="E42" i="3" a="1"/>
  <c r="E42" i="3" s="1"/>
  <c r="E77" i="3" s="1"/>
  <c r="E43" i="3" a="1"/>
  <c r="E43" i="3" s="1"/>
  <c r="E78" i="3" s="1"/>
  <c r="E44" i="3" a="1"/>
  <c r="E44" i="3"/>
  <c r="E79" i="3" s="1"/>
  <c r="E45" i="3" a="1"/>
  <c r="E45" i="3" s="1"/>
  <c r="E80" i="3" s="1"/>
  <c r="E46" i="3" a="1"/>
  <c r="E46" i="3"/>
  <c r="E81" i="3" s="1"/>
  <c r="E47" i="3" a="1"/>
  <c r="E47" i="3" s="1"/>
  <c r="E82" i="3" s="1"/>
  <c r="E48" i="3" a="1"/>
  <c r="E48" i="3" s="1"/>
  <c r="E83" i="3" s="1"/>
  <c r="E49" i="3" a="1"/>
  <c r="E49" i="3" s="1"/>
  <c r="E84" i="3" s="1"/>
  <c r="E50" i="3" a="1"/>
  <c r="E50" i="3" s="1"/>
  <c r="E85" i="3" s="1"/>
  <c r="E51" i="3" a="1"/>
  <c r="E51" i="3" s="1"/>
  <c r="E86" i="3" s="1"/>
  <c r="E52" i="3" a="1"/>
  <c r="E52" i="3" s="1"/>
  <c r="E87" i="3" s="1"/>
  <c r="E53" i="3" a="1"/>
  <c r="E53" i="3" s="1"/>
  <c r="E88" i="3" s="1"/>
  <c r="E54" i="3" a="1"/>
  <c r="E54" i="3" s="1"/>
  <c r="E89" i="3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33" i="4"/>
  <c r="E123" i="5" l="1"/>
  <c r="U10" i="6"/>
  <c r="L10" i="6" s="1"/>
  <c r="Q22" i="6"/>
  <c r="H22" i="6" s="1"/>
  <c r="H20" i="6"/>
  <c r="H17" i="6"/>
  <c r="U16" i="6"/>
  <c r="L16" i="6" s="1"/>
  <c r="U9" i="6"/>
  <c r="L9" i="6" s="1"/>
  <c r="Q8" i="6"/>
  <c r="H8" i="6" s="1"/>
  <c r="U15" i="6"/>
  <c r="L15" i="6" s="1"/>
  <c r="Q23" i="6"/>
  <c r="H23" i="6" s="1"/>
  <c r="U11" i="6"/>
  <c r="L11" i="6" s="1"/>
  <c r="U26" i="6"/>
  <c r="L26" i="6" s="1"/>
  <c r="U8" i="6"/>
  <c r="L8" i="6" s="1"/>
  <c r="U12" i="6"/>
  <c r="L12" i="6" s="1"/>
  <c r="U7" i="6"/>
  <c r="L7" i="6" s="1"/>
  <c r="U28" i="6"/>
  <c r="L28" i="6" s="1"/>
  <c r="U27" i="6"/>
  <c r="L27" i="6" s="1"/>
  <c r="U25" i="6"/>
  <c r="L25" i="6" s="1"/>
  <c r="U24" i="6"/>
  <c r="L24" i="6" s="1"/>
  <c r="U19" i="6"/>
  <c r="L19" i="6" s="1"/>
  <c r="U17" i="6"/>
  <c r="L17" i="6" s="1"/>
  <c r="U14" i="6"/>
  <c r="L14" i="6" s="1"/>
  <c r="U13" i="6"/>
  <c r="L13" i="6" s="1"/>
  <c r="U23" i="6"/>
  <c r="L23" i="6" s="1"/>
  <c r="U22" i="6"/>
  <c r="L22" i="6" s="1"/>
  <c r="U21" i="6"/>
  <c r="L21" i="6" s="1"/>
  <c r="U20" i="6"/>
  <c r="L20" i="6" s="1"/>
  <c r="U18" i="6"/>
  <c r="L18" i="6" s="1"/>
  <c r="Q25" i="6"/>
  <c r="H25" i="6" s="1"/>
  <c r="Q24" i="6"/>
  <c r="H24" i="6" s="1"/>
  <c r="Q9" i="6"/>
  <c r="H9" i="6" s="1"/>
  <c r="Q10" i="6"/>
  <c r="H10" i="6" s="1"/>
  <c r="Q21" i="6"/>
  <c r="H21" i="6" s="1"/>
  <c r="Q20" i="6"/>
  <c r="Q19" i="6"/>
  <c r="H19" i="6" s="1"/>
  <c r="Q18" i="6"/>
  <c r="H18" i="6" s="1"/>
  <c r="Q17" i="6"/>
  <c r="Q16" i="6"/>
  <c r="H16" i="6" s="1"/>
  <c r="Q15" i="6"/>
  <c r="H15" i="6" s="1"/>
  <c r="Q14" i="6"/>
  <c r="H14" i="6" s="1"/>
  <c r="Q7" i="6"/>
  <c r="H7" i="6" s="1"/>
  <c r="Q13" i="6"/>
  <c r="H13" i="6" s="1"/>
  <c r="Q28" i="6"/>
  <c r="H28" i="6" s="1"/>
  <c r="Q12" i="6"/>
  <c r="H12" i="6" s="1"/>
  <c r="Q27" i="6"/>
  <c r="H27" i="6" s="1"/>
  <c r="Q11" i="6"/>
  <c r="H11" i="6" s="1"/>
  <c r="Q26" i="6"/>
  <c r="H26" i="6" s="1"/>
  <c r="F109" i="3"/>
  <c r="F110" i="3"/>
  <c r="C95" i="3"/>
  <c r="C101" i="3"/>
  <c r="E108" i="3"/>
  <c r="F107" i="3"/>
  <c r="C116" i="3"/>
  <c r="D111" i="3"/>
  <c r="F106" i="3"/>
  <c r="G105" i="3"/>
  <c r="D114" i="3"/>
  <c r="C100" i="3"/>
  <c r="G100" i="3"/>
  <c r="G112" i="3"/>
  <c r="D113" i="3"/>
  <c r="D98" i="3"/>
  <c r="G108" i="3"/>
  <c r="C115" i="3"/>
  <c r="C99" i="3"/>
  <c r="D112" i="3"/>
  <c r="D97" i="3"/>
  <c r="G107" i="3"/>
  <c r="C114" i="3"/>
  <c r="C98" i="3"/>
  <c r="G106" i="3"/>
  <c r="C113" i="3"/>
  <c r="C97" i="3"/>
  <c r="C112" i="3"/>
  <c r="C96" i="3"/>
  <c r="D110" i="3"/>
  <c r="G104" i="3"/>
  <c r="C111" i="3"/>
  <c r="D109" i="3"/>
  <c r="E104" i="3"/>
  <c r="F103" i="3"/>
  <c r="G103" i="3"/>
  <c r="D95" i="3"/>
  <c r="E103" i="3"/>
  <c r="F95" i="3"/>
  <c r="F102" i="3"/>
  <c r="G116" i="3"/>
  <c r="G102" i="3"/>
  <c r="C108" i="3"/>
  <c r="D99" i="3"/>
  <c r="D106" i="3"/>
  <c r="E95" i="3"/>
  <c r="F116" i="3"/>
  <c r="F101" i="3"/>
  <c r="G115" i="3"/>
  <c r="C107" i="3"/>
  <c r="D105" i="3"/>
  <c r="E116" i="3"/>
  <c r="E102" i="3"/>
  <c r="F115" i="3"/>
  <c r="F100" i="3"/>
  <c r="G114" i="3"/>
  <c r="C106" i="3"/>
  <c r="D103" i="3"/>
  <c r="D104" i="3"/>
  <c r="E115" i="3"/>
  <c r="E101" i="3"/>
  <c r="F114" i="3"/>
  <c r="F99" i="3"/>
  <c r="G113" i="3"/>
  <c r="G99" i="3"/>
  <c r="C105" i="3"/>
  <c r="E114" i="3"/>
  <c r="E100" i="3"/>
  <c r="F113" i="3"/>
  <c r="F98" i="3"/>
  <c r="G98" i="3"/>
  <c r="C104" i="3"/>
  <c r="C110" i="3"/>
  <c r="D107" i="3"/>
  <c r="D102" i="3"/>
  <c r="E113" i="3"/>
  <c r="E99" i="3"/>
  <c r="F112" i="3"/>
  <c r="F97" i="3"/>
  <c r="G111" i="3"/>
  <c r="G97" i="3"/>
  <c r="C103" i="3"/>
  <c r="C109" i="3"/>
  <c r="D116" i="3"/>
  <c r="D101" i="3"/>
  <c r="E112" i="3"/>
  <c r="E98" i="3"/>
  <c r="F111" i="3"/>
  <c r="F96" i="3"/>
  <c r="G110" i="3"/>
  <c r="G96" i="3"/>
  <c r="C102" i="3"/>
  <c r="F56" i="1"/>
  <c r="E56" i="1"/>
  <c r="D56" i="1"/>
  <c r="C56" i="1"/>
  <c r="I56" i="1" s="1"/>
  <c r="J56" i="1" s="1"/>
  <c r="I52" i="1"/>
  <c r="J52" i="1" s="1"/>
  <c r="E55" i="1"/>
  <c r="D55" i="1"/>
  <c r="C55" i="1"/>
  <c r="D54" i="1"/>
  <c r="C54" i="1"/>
  <c r="I54" i="1" s="1"/>
  <c r="J54" i="1" s="1"/>
  <c r="C53" i="1"/>
  <c r="I53" i="1" s="1"/>
  <c r="J53" i="1" s="1"/>
  <c r="M7" i="6" l="1"/>
  <c r="I11" i="6"/>
  <c r="I10" i="6"/>
  <c r="I21" i="6"/>
  <c r="I24" i="6"/>
  <c r="I12" i="6"/>
  <c r="I26" i="6"/>
  <c r="I13" i="6"/>
  <c r="I25" i="6"/>
  <c r="I14" i="6"/>
  <c r="I27" i="6"/>
  <c r="I23" i="6"/>
  <c r="I7" i="6"/>
  <c r="I15" i="6"/>
  <c r="I17" i="6"/>
  <c r="I16" i="6"/>
  <c r="I8" i="6"/>
  <c r="I9" i="6"/>
  <c r="I18" i="6"/>
  <c r="I20" i="6"/>
  <c r="I28" i="6"/>
  <c r="I19" i="6"/>
  <c r="I22" i="6"/>
  <c r="M16" i="6"/>
  <c r="M18" i="6"/>
  <c r="D16" i="6"/>
  <c r="D11" i="6"/>
  <c r="M21" i="6"/>
  <c r="D21" i="6"/>
  <c r="M10" i="6"/>
  <c r="D10" i="6" s="1"/>
  <c r="D22" i="6"/>
  <c r="D15" i="6"/>
  <c r="M17" i="6"/>
  <c r="D17" i="6" s="1"/>
  <c r="M23" i="6"/>
  <c r="D23" i="6"/>
  <c r="M19" i="6"/>
  <c r="M27" i="6"/>
  <c r="M25" i="6"/>
  <c r="D25" i="6" s="1"/>
  <c r="M24" i="6"/>
  <c r="D24" i="6" s="1"/>
  <c r="M11" i="6"/>
  <c r="M8" i="6"/>
  <c r="D8" i="6" s="1"/>
  <c r="D18" i="6"/>
  <c r="M9" i="6"/>
  <c r="D9" i="6" s="1"/>
  <c r="D19" i="6"/>
  <c r="M20" i="6"/>
  <c r="D20" i="6" s="1"/>
  <c r="D14" i="6"/>
  <c r="M14" i="6"/>
  <c r="D7" i="6"/>
  <c r="M22" i="6"/>
  <c r="M26" i="6"/>
  <c r="D26" i="6" s="1"/>
  <c r="M12" i="6"/>
  <c r="D12" i="6" s="1"/>
  <c r="M28" i="6"/>
  <c r="D28" i="6" s="1"/>
  <c r="M13" i="6"/>
  <c r="D13" i="6" s="1"/>
  <c r="M15" i="6"/>
  <c r="D27" i="6"/>
  <c r="I55" i="1"/>
  <c r="J55" i="1" s="1"/>
  <c r="J57" i="1" s="1"/>
  <c r="K56" i="1" s="1"/>
  <c r="N56" i="1" s="1"/>
  <c r="E46" i="1"/>
  <c r="D46" i="1"/>
  <c r="C46" i="1"/>
  <c r="D45" i="1"/>
  <c r="C45" i="1"/>
  <c r="H45" i="1" s="1"/>
  <c r="I45" i="1" s="1"/>
  <c r="C44" i="1"/>
  <c r="H43" i="1"/>
  <c r="I43" i="1" s="1"/>
  <c r="C21" i="1"/>
  <c r="C20" i="1"/>
  <c r="G20" i="1" s="1"/>
  <c r="H20" i="1" s="1"/>
  <c r="G19" i="1"/>
  <c r="H19" i="1" s="1"/>
  <c r="H27" i="1"/>
  <c r="I27" i="1" s="1"/>
  <c r="H26" i="1"/>
  <c r="I26" i="1" s="1"/>
  <c r="D37" i="1"/>
  <c r="C37" i="1"/>
  <c r="C36" i="1"/>
  <c r="G36" i="1" s="1"/>
  <c r="H36" i="1" s="1"/>
  <c r="G35" i="1"/>
  <c r="H35" i="1" s="1"/>
  <c r="E25" i="6" l="1"/>
  <c r="E12" i="6"/>
  <c r="E9" i="6"/>
  <c r="E8" i="6"/>
  <c r="E28" i="6"/>
  <c r="E20" i="6"/>
  <c r="E24" i="6"/>
  <c r="E26" i="6"/>
  <c r="E13" i="6"/>
  <c r="E15" i="6"/>
  <c r="E21" i="6"/>
  <c r="E14" i="6"/>
  <c r="E27" i="6"/>
  <c r="E17" i="6"/>
  <c r="E22" i="6"/>
  <c r="E18" i="6"/>
  <c r="E7" i="6"/>
  <c r="E10" i="6"/>
  <c r="E16" i="6"/>
  <c r="E11" i="6"/>
  <c r="E19" i="6"/>
  <c r="E23" i="6"/>
  <c r="G37" i="1"/>
  <c r="H37" i="1" s="1"/>
  <c r="K53" i="1"/>
  <c r="N53" i="1" s="1"/>
  <c r="K54" i="1"/>
  <c r="N54" i="1" s="1"/>
  <c r="K52" i="1"/>
  <c r="K55" i="1"/>
  <c r="N55" i="1" s="1"/>
  <c r="H28" i="1"/>
  <c r="I28" i="1" s="1"/>
  <c r="H46" i="1"/>
  <c r="I46" i="1" s="1"/>
  <c r="H44" i="1"/>
  <c r="I44" i="1" s="1"/>
  <c r="G21" i="1"/>
  <c r="H21" i="1" s="1"/>
  <c r="H38" i="1"/>
  <c r="I35" i="1" s="1"/>
  <c r="H29" i="1"/>
  <c r="I29" i="1" s="1"/>
  <c r="N52" i="1" l="1"/>
  <c r="M56" i="1"/>
  <c r="O56" i="1" s="1"/>
  <c r="M55" i="1"/>
  <c r="O55" i="1" s="1"/>
  <c r="M54" i="1"/>
  <c r="O54" i="1" s="1"/>
  <c r="M53" i="1"/>
  <c r="O53" i="1" s="1"/>
  <c r="M52" i="1"/>
  <c r="O52" i="1" s="1"/>
  <c r="K57" i="1"/>
  <c r="I37" i="1"/>
  <c r="L37" i="1" s="1"/>
  <c r="I36" i="1"/>
  <c r="L36" i="1" s="1"/>
  <c r="I47" i="1"/>
  <c r="J46" i="1" s="1"/>
  <c r="M46" i="1" s="1"/>
  <c r="H22" i="1"/>
  <c r="K36" i="1"/>
  <c r="M36" i="1" s="1"/>
  <c r="K37" i="1"/>
  <c r="M37" i="1" s="1"/>
  <c r="I30" i="1"/>
  <c r="K35" i="1"/>
  <c r="I38" i="1"/>
  <c r="L35" i="1"/>
  <c r="O57" i="1" l="1"/>
  <c r="J29" i="1"/>
  <c r="M29" i="1" s="1"/>
  <c r="J28" i="1"/>
  <c r="M28" i="1" s="1"/>
  <c r="J27" i="1"/>
  <c r="M27" i="1" s="1"/>
  <c r="J26" i="1"/>
  <c r="J43" i="1"/>
  <c r="J45" i="1"/>
  <c r="M45" i="1" s="1"/>
  <c r="J44" i="1"/>
  <c r="M44" i="1" s="1"/>
  <c r="I19" i="1"/>
  <c r="I20" i="1"/>
  <c r="L20" i="1" s="1"/>
  <c r="I21" i="1"/>
  <c r="L21" i="1" s="1"/>
  <c r="M35" i="1"/>
  <c r="M38" i="1" s="1"/>
  <c r="P34" i="1" s="1"/>
  <c r="P36" i="1" s="1"/>
  <c r="R51" i="1" l="1"/>
  <c r="R53" i="1" s="1"/>
  <c r="L29" i="1"/>
  <c r="N29" i="1" s="1"/>
  <c r="L28" i="1"/>
  <c r="N28" i="1" s="1"/>
  <c r="L27" i="1"/>
  <c r="N27" i="1" s="1"/>
  <c r="L26" i="1"/>
  <c r="L43" i="1"/>
  <c r="J47" i="1"/>
  <c r="M43" i="1"/>
  <c r="L45" i="1"/>
  <c r="N45" i="1" s="1"/>
  <c r="L44" i="1"/>
  <c r="N44" i="1" s="1"/>
  <c r="L46" i="1"/>
  <c r="N46" i="1" s="1"/>
  <c r="I22" i="1"/>
  <c r="L19" i="1"/>
  <c r="K19" i="1"/>
  <c r="K20" i="1"/>
  <c r="M20" i="1" s="1"/>
  <c r="K21" i="1"/>
  <c r="M21" i="1" s="1"/>
  <c r="J30" i="1"/>
  <c r="M26" i="1"/>
  <c r="N26" i="1" l="1"/>
  <c r="N30" i="1" s="1"/>
  <c r="Q25" i="1" s="1"/>
  <c r="Q27" i="1" s="1"/>
  <c r="N43" i="1"/>
  <c r="N47" i="1" s="1"/>
  <c r="Q42" i="1" s="1"/>
  <c r="Q44" i="1" s="1"/>
  <c r="M19" i="1"/>
  <c r="M22" i="1" s="1"/>
  <c r="P18" i="1" s="1"/>
  <c r="P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<sst xmlns="http://schemas.openxmlformats.org/spreadsheetml/2006/main" count="2056" uniqueCount="381">
  <si>
    <t>AHP iklim</t>
  </si>
  <si>
    <t>kelembapan</t>
  </si>
  <si>
    <t>Mi</t>
  </si>
  <si>
    <t>Mi^1/n</t>
  </si>
  <si>
    <t>Wi</t>
  </si>
  <si>
    <t>A*Wi</t>
  </si>
  <si>
    <t>n*Wi</t>
  </si>
  <si>
    <t>Lambda max</t>
  </si>
  <si>
    <t>CI</t>
  </si>
  <si>
    <t>RI</t>
  </si>
  <si>
    <t>CR</t>
  </si>
  <si>
    <t>sum</t>
  </si>
  <si>
    <t>topografi</t>
  </si>
  <si>
    <t>iklim</t>
  </si>
  <si>
    <t>tanah</t>
  </si>
  <si>
    <t>AHP core</t>
  </si>
  <si>
    <t>ph</t>
  </si>
  <si>
    <t>kelembapan_tanah</t>
  </si>
  <si>
    <t>jenis_tanah</t>
  </si>
  <si>
    <t>tekstur_tanah</t>
  </si>
  <si>
    <t>ketinggian</t>
  </si>
  <si>
    <t>kemiringan</t>
  </si>
  <si>
    <t>drainase</t>
  </si>
  <si>
    <t>AHP topografi</t>
  </si>
  <si>
    <t>suhu</t>
  </si>
  <si>
    <t>curah_hujan</t>
  </si>
  <si>
    <t>penyinaran</t>
  </si>
  <si>
    <t>Derajat kepentingan</t>
  </si>
  <si>
    <t>Keterangan</t>
  </si>
  <si>
    <t>Unsur yang dibandingkan sama tingkat kepentingannya</t>
  </si>
  <si>
    <t>Unsur yang pertama agak lebih penting dibandingkan elemen yang lainnya</t>
  </si>
  <si>
    <t>Unsur yang satu lebih penting terhadap unsur lainnya</t>
  </si>
  <si>
    <t>Suatu unsur secara signifikan jauh lebih penting dibandingkan unsur lainnya</t>
  </si>
  <si>
    <t>Suatu unsur mempunya nilai mutlak lebih penting daripada unsur lainnya</t>
  </si>
  <si>
    <t>2 atau 4 atau 6 atau 8</t>
  </si>
  <si>
    <t>Bobot antara derajat kepentingan sebelum dan sesudahnya (sedikit lebih penting dari nilai sebelumnya namun tidak lebih penting dari nilai sesudahnya)</t>
  </si>
  <si>
    <t>Nilai Kebalikan</t>
  </si>
  <si>
    <t>Nilai kebalikan dari bobot sesuai unsur yang dibandingkan misalkan X dan Y = 9 Maka Y dan X adalah 1/9</t>
  </si>
  <si>
    <t>PERHITUNGAN AHP</t>
  </si>
  <si>
    <t>AHP tanah</t>
  </si>
  <si>
    <t>Perhitungan PM</t>
  </si>
  <si>
    <t>Varietas MM</t>
  </si>
  <si>
    <t>Varietas MR</t>
  </si>
  <si>
    <t>Varietas MK</t>
  </si>
  <si>
    <t>Varietas MW</t>
  </si>
  <si>
    <t>Varietas MT</t>
  </si>
  <si>
    <t>Iklim</t>
  </si>
  <si>
    <t>suhu (oC)</t>
  </si>
  <si>
    <t>18 - 33</t>
  </si>
  <si>
    <t>20 - 35</t>
  </si>
  <si>
    <t>22 - 35</t>
  </si>
  <si>
    <t>18 - 30</t>
  </si>
  <si>
    <t>curah hujan (mm)</t>
  </si>
  <si>
    <t>500 - 1200</t>
  </si>
  <si>
    <t>kelembapan udara(%)</t>
  </si>
  <si>
    <t>60 - 100</t>
  </si>
  <si>
    <t>50 - 100</t>
  </si>
  <si>
    <t>40 - 100</t>
  </si>
  <si>
    <t>penyinaran (jam)</t>
  </si>
  <si>
    <t>6,0 - 8,0</t>
  </si>
  <si>
    <t>Topografi</t>
  </si>
  <si>
    <t>ketinggian (mdpl)</t>
  </si>
  <si>
    <t>500- 1000</t>
  </si>
  <si>
    <t>100-300</t>
  </si>
  <si>
    <t>0-300</t>
  </si>
  <si>
    <t>400- 800</t>
  </si>
  <si>
    <t>kemiringan (derajat)</t>
  </si>
  <si>
    <t>0- 45</t>
  </si>
  <si>
    <t>0- 30</t>
  </si>
  <si>
    <t>Drainase</t>
  </si>
  <si>
    <t>Lancar</t>
  </si>
  <si>
    <t>Tanah</t>
  </si>
  <si>
    <t>Ph</t>
  </si>
  <si>
    <t>4.5- 7.7</t>
  </si>
  <si>
    <t>4.7- 7.2</t>
  </si>
  <si>
    <t>4.5- 7.5</t>
  </si>
  <si>
    <t>4.8- 7.6</t>
  </si>
  <si>
    <t>kelembapan tanah (%)</t>
  </si>
  <si>
    <t>0.3-0.6</t>
  </si>
  <si>
    <t>0.2-0.4</t>
  </si>
  <si>
    <t>0.3-0.5</t>
  </si>
  <si>
    <t>Jenis tanah</t>
  </si>
  <si>
    <t>Asosiasi Latosol cokelat dan Regosol kelabu</t>
  </si>
  <si>
    <t>Kompleks Regosol dan Litosol</t>
  </si>
  <si>
    <t>Tekstur Tanah</t>
  </si>
  <si>
    <t>Lempung,Liat, berpasir</t>
  </si>
  <si>
    <t>IKLIM</t>
  </si>
  <si>
    <t>MM</t>
  </si>
  <si>
    <t>SUHU</t>
  </si>
  <si>
    <t>if 18 ≤ x ≤ 33</t>
  </si>
  <si>
    <t>skor</t>
  </si>
  <si>
    <t>if 0 ≤ x &lt; 18</t>
  </si>
  <si>
    <t>1 +( (x - 0) / (18-0)) * (5-1)</t>
  </si>
  <si>
    <t>if 33 &lt; x ≤ 51</t>
  </si>
  <si>
    <t>5 + ( (x - 33) / (51-33)) * (1-5)</t>
  </si>
  <si>
    <t>if &gt; 51</t>
  </si>
  <si>
    <t>MR</t>
  </si>
  <si>
    <t>if 20 ≤ x ≤ 35</t>
  </si>
  <si>
    <t>if 0 ≤ x &lt; 20</t>
  </si>
  <si>
    <t>1 +( (x - 0) / (20-0)) * (5-1)</t>
  </si>
  <si>
    <t>if 35 &lt; x ≤ 55</t>
  </si>
  <si>
    <t>5 + ( (x - 35) / (55-33)) * (1-5)</t>
  </si>
  <si>
    <t>if value in range</t>
  </si>
  <si>
    <t>0 - nmin</t>
  </si>
  <si>
    <t>if value in over max value</t>
  </si>
  <si>
    <t>nmax - (nmax+nmin)</t>
  </si>
  <si>
    <t>if value less than min range</t>
  </si>
  <si>
    <t xml:space="preserve">if over than  (nmax+nmin) </t>
  </si>
  <si>
    <t>Interpolasi</t>
  </si>
  <si>
    <t>Statement</t>
  </si>
  <si>
    <t>if &gt; 55</t>
  </si>
  <si>
    <t>if 22 ≤ x ≤ 35</t>
  </si>
  <si>
    <t>MK</t>
  </si>
  <si>
    <t>if 0 ≤ x &lt; 22</t>
  </si>
  <si>
    <t>1 +( (x - 0) / (22-0)) * (5-1)</t>
  </si>
  <si>
    <t>if 35 &lt; x ≤ 57</t>
  </si>
  <si>
    <t>if &gt; 57</t>
  </si>
  <si>
    <t>5 + ( (x - 35) / (57-33)) * (1-5)</t>
  </si>
  <si>
    <t>MT</t>
  </si>
  <si>
    <t>MW</t>
  </si>
  <si>
    <t>if 18 ≤ x ≤ 30</t>
  </si>
  <si>
    <t>if 30 &lt; x ≤ 48</t>
  </si>
  <si>
    <t>if &gt; 48</t>
  </si>
  <si>
    <t>5 + ( (x - 30) / (48-30)) * (1-5)</t>
  </si>
  <si>
    <t>CURAH HUJAN</t>
  </si>
  <si>
    <t>if 500 ≤ x ≤ 1200</t>
  </si>
  <si>
    <t>if 0 ≤ x &lt; 500</t>
  </si>
  <si>
    <t>if 1200 &lt; x ≤ 1700</t>
  </si>
  <si>
    <t>if &gt; 1700</t>
  </si>
  <si>
    <t>1 +( (x - 0) / (500-0)) * (5-1)</t>
  </si>
  <si>
    <t>5 + ( (x - 1200) / (1700 - 1200)) * (1-5)</t>
  </si>
  <si>
    <t>All Varietas</t>
  </si>
  <si>
    <t>KELEMBAPAN UDARA</t>
  </si>
  <si>
    <t>if 60 ≤ x ≤ 100</t>
  </si>
  <si>
    <t>if 0 ≤ x &lt; 60</t>
  </si>
  <si>
    <t>if 100 &lt; x ≤ 160</t>
  </si>
  <si>
    <t>1 +( (x - 0) / (60-0)) * (5-1)</t>
  </si>
  <si>
    <t>5 + ( (x - 100) / (160 - 100)) * (1-5)</t>
  </si>
  <si>
    <t>if &gt; 160</t>
  </si>
  <si>
    <t>if 50 ≤ x ≤ 100</t>
  </si>
  <si>
    <t>if 0 ≤ x &lt; 50</t>
  </si>
  <si>
    <t>if 100 &lt; x ≤ 150</t>
  </si>
  <si>
    <t>1 +( (x - 0) / (50-0)) * (5-1)</t>
  </si>
  <si>
    <t>5 + ( (x - 100) / (150 - 100)) * (1-5)</t>
  </si>
  <si>
    <t>if &gt; 150</t>
  </si>
  <si>
    <t>if 40 ≤ x ≤ 100</t>
  </si>
  <si>
    <t>if 0 ≤ x &lt; 40</t>
  </si>
  <si>
    <t>if 100 &lt; x ≤ 140</t>
  </si>
  <si>
    <t>if &gt; 140</t>
  </si>
  <si>
    <t>1 +( (x - 0) / (40-0)) * (5-1)</t>
  </si>
  <si>
    <t>5 + ( (x - 100) / (140 - 100)) * (1-5)</t>
  </si>
  <si>
    <t>MM &amp; MT</t>
  </si>
  <si>
    <t>MR &amp; MK</t>
  </si>
  <si>
    <t>PENYINARAN</t>
  </si>
  <si>
    <t>if 6 ≤ x ≤ 8</t>
  </si>
  <si>
    <t>if 0 ≤ x &lt; 6</t>
  </si>
  <si>
    <t>if 8 &lt; x ≤ 14</t>
  </si>
  <si>
    <t>if &gt; 14</t>
  </si>
  <si>
    <t>1 +( (x - 0) / (6-0)) * (5-1)</t>
  </si>
  <si>
    <t>5 + ( (x - 8) / (14-8)) * (1-5)</t>
  </si>
  <si>
    <t>TOPOGRAFI</t>
  </si>
  <si>
    <t>KETINGGIAN</t>
  </si>
  <si>
    <t>if 500 ≤ x ≤ 1000</t>
  </si>
  <si>
    <t>if 1000 &lt; x ≤ 1500</t>
  </si>
  <si>
    <t>5 + ( (x - 1000) / (1500 - 1000)) * (1-5)</t>
  </si>
  <si>
    <t>if &gt; 1500</t>
  </si>
  <si>
    <t>if 100 ≤ x ≤ 300</t>
  </si>
  <si>
    <t>if 0 ≤ x &lt; 100</t>
  </si>
  <si>
    <t>if 300 &lt; x ≤ 400</t>
  </si>
  <si>
    <t>if &gt; 400</t>
  </si>
  <si>
    <t>1 +( (x - 0) / (100-0)) * (5-1)</t>
  </si>
  <si>
    <t>5 + ( (x - 300) / (400 - 300)) * (1-5)</t>
  </si>
  <si>
    <t>if 0 ≤ x ≤ 300</t>
  </si>
  <si>
    <t>MK &amp; MW</t>
  </si>
  <si>
    <t>if 400 ≤ x ≤ 800</t>
  </si>
  <si>
    <t>if 0 ≤ x &lt; 400</t>
  </si>
  <si>
    <t>if &gt; 800</t>
  </si>
  <si>
    <t>1 +( (x - 0) / (400-0)) * (5-1)</t>
  </si>
  <si>
    <t>if 800 &lt; x ≤ 1200</t>
  </si>
  <si>
    <t>5 + ( (x - 800) / (1200 - 800)) * (1-5)</t>
  </si>
  <si>
    <t>if more than 300</t>
  </si>
  <si>
    <t>KEMIRINGAN</t>
  </si>
  <si>
    <t>if 0 ≤ x ≤ 45</t>
  </si>
  <si>
    <t>All except MW</t>
  </si>
  <si>
    <t>if 0 ≤ x ≤ 30</t>
  </si>
  <si>
    <t>if lancar</t>
  </si>
  <si>
    <t>if terhambat</t>
  </si>
  <si>
    <t>TANAH</t>
  </si>
  <si>
    <t>PH</t>
  </si>
  <si>
    <t>if 4,5 ≤ x ≤ 7,7</t>
  </si>
  <si>
    <t>if 0 ≤ x &lt; 4,5</t>
  </si>
  <si>
    <t>if 7,7 &lt; x ≤ 12,2</t>
  </si>
  <si>
    <t>if &gt; 12,2</t>
  </si>
  <si>
    <t>1 +( (x - 0) / (4,5-0)) * (5-1)</t>
  </si>
  <si>
    <t>5 + ( (x - 7,7) / (12,2-7,7)) * (1-5)</t>
  </si>
  <si>
    <t>if 4,7 ≤ x ≤ 7,2</t>
  </si>
  <si>
    <t>if 0 ≤ x &lt; 4,7</t>
  </si>
  <si>
    <t>if 7,2 &lt; x ≤ 11,9</t>
  </si>
  <si>
    <t>if &gt; 11,9</t>
  </si>
  <si>
    <t>1 +( (x - 0) / (4,7-0)) * (5-1)</t>
  </si>
  <si>
    <t>5 + ( (x - 7,2) / (11,9-7,2)) * (1-5)</t>
  </si>
  <si>
    <t>if 4,5 ≤ x ≤ 7,5</t>
  </si>
  <si>
    <t>if 7,5 &lt; x ≤ 12,0</t>
  </si>
  <si>
    <t>if &gt; 12,0</t>
  </si>
  <si>
    <t>5 + ( (x - 7,5) / (12,0-7,5)) * (1-5)</t>
  </si>
  <si>
    <t>if 4,8 ≤ x ≤ 7,6</t>
  </si>
  <si>
    <t>if 0 ≤ x &lt; 4,8</t>
  </si>
  <si>
    <t>if 7,6 &lt; x ≤ 12,4</t>
  </si>
  <si>
    <t>if &gt; 12,4</t>
  </si>
  <si>
    <t>1 +( (x - 0) / (4,8-0)) * (5-1)</t>
  </si>
  <si>
    <t>5 + ( (x - 7,6) / (12,4-7,6)) * (1-5)</t>
  </si>
  <si>
    <t>KELEMBAPAN TANAH</t>
  </si>
  <si>
    <t>if 0,3 ≤ x ≤ 0,6</t>
  </si>
  <si>
    <t>if 0 ≤ x &lt; 0,3</t>
  </si>
  <si>
    <t>if 0,6 &lt; x ≤ 0,9</t>
  </si>
  <si>
    <t>if &gt; 0,9</t>
  </si>
  <si>
    <t>1 +( (x - 0) / (0,3-0)) * (5-1)</t>
  </si>
  <si>
    <t>5 + ( (x - 0,6) / (0,9-0,6)) * (1-5)</t>
  </si>
  <si>
    <t>if 0,2 ≤ x ≤ 0,4</t>
  </si>
  <si>
    <t>if 0 ≤ x &lt; 0,2</t>
  </si>
  <si>
    <t>if 0,4 &lt; x ≤ 0,6</t>
  </si>
  <si>
    <t>if &gt; 0,6</t>
  </si>
  <si>
    <t>1 +( (x - 0) / (0,2-0)) * (5-1)</t>
  </si>
  <si>
    <t>5 + ( (x - 0,4) / (0,6-0,4)) * (1-5)</t>
  </si>
  <si>
    <t>if 0,3 ≤ x ≤ 0,5</t>
  </si>
  <si>
    <t>if 0,5 &lt; x ≤ 0,8</t>
  </si>
  <si>
    <t>if &gt; 0,8</t>
  </si>
  <si>
    <t>5 + ( (x - 0,5) / (0,8-0,5)) * (1-5)</t>
  </si>
  <si>
    <t>JENIS TANAH</t>
  </si>
  <si>
    <t>other</t>
  </si>
  <si>
    <t>AHP jenis tanah</t>
  </si>
  <si>
    <t>kompleks litosol, mediteran, renzina</t>
  </si>
  <si>
    <t>mediteran</t>
  </si>
  <si>
    <t>regosol</t>
  </si>
  <si>
    <t>A</t>
  </si>
  <si>
    <t>B</t>
  </si>
  <si>
    <t>C</t>
  </si>
  <si>
    <t>D</t>
  </si>
  <si>
    <t>E</t>
  </si>
  <si>
    <t xml:space="preserve">A </t>
  </si>
  <si>
    <t>perhitungan AHP PM</t>
  </si>
  <si>
    <t>nama_lahan</t>
  </si>
  <si>
    <t>kelembapan_udara</t>
  </si>
  <si>
    <t>Bakung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</si>
  <si>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</si>
  <si>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</si>
  <si>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</si>
  <si>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</si>
  <si>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</si>
  <si>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</si>
  <si>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</si>
  <si>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</si>
  <si>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</si>
  <si>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</si>
  <si>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</si>
  <si>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</si>
  <si>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</si>
  <si>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</si>
  <si>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</si>
  <si>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</si>
  <si>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</si>
  <si>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</si>
  <si>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</si>
  <si>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</si>
  <si>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</si>
  <si>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jenis_varietas</t>
  </si>
  <si>
    <t>suhu_min</t>
  </si>
  <si>
    <t>suhu_max</t>
  </si>
  <si>
    <t>curah_hujan_min</t>
  </si>
  <si>
    <t>curah_hujan_max</t>
  </si>
  <si>
    <t>kelembapan_udara_min</t>
  </si>
  <si>
    <t>kelembapan_udara_max</t>
  </si>
  <si>
    <t>penyinaran_min</t>
  </si>
  <si>
    <t>penyinaran_max</t>
  </si>
  <si>
    <t>Nama Lahan</t>
  </si>
  <si>
    <t>Suhu</t>
  </si>
  <si>
    <t>Curah_hujan</t>
  </si>
  <si>
    <t>Kelembapan_udara</t>
  </si>
  <si>
    <t>lancar</t>
  </si>
  <si>
    <t>terhambat</t>
  </si>
  <si>
    <t>ketinggian_min</t>
  </si>
  <si>
    <t>ketinggian_max</t>
  </si>
  <si>
    <t>kemiringan_min</t>
  </si>
  <si>
    <t>kemiringan_max</t>
  </si>
  <si>
    <t>if 45 &lt; x ≤ 80</t>
  </si>
  <si>
    <t>if &gt; 80</t>
  </si>
  <si>
    <t>if 30 &lt; x ≤ 80</t>
  </si>
  <si>
    <t>5+((x-45)/(80-45)) *(1-5)</t>
  </si>
  <si>
    <t>5+((x-30)/(80-30)) *(1-5)</t>
  </si>
  <si>
    <t>ph_min</t>
  </si>
  <si>
    <t>ph_max</t>
  </si>
  <si>
    <t>kelembapan_tanah_min</t>
  </si>
  <si>
    <t>kelembapan_tanah_max</t>
  </si>
  <si>
    <t>asosiasi latosol cokelat dan regosol kelabu</t>
  </si>
  <si>
    <t>lempung,liat, berpasir</t>
  </si>
  <si>
    <t>kompleks regosol dan litosol</t>
  </si>
  <si>
    <t>A_B</t>
  </si>
  <si>
    <t>A_C</t>
  </si>
  <si>
    <t>A_D</t>
  </si>
  <si>
    <t>A_E</t>
  </si>
  <si>
    <t>B_C</t>
  </si>
  <si>
    <t>B_D</t>
  </si>
  <si>
    <t>B_E</t>
  </si>
  <si>
    <t>C_D</t>
  </si>
  <si>
    <t>C_E</t>
  </si>
  <si>
    <t>D_E</t>
  </si>
  <si>
    <t>liat</t>
  </si>
  <si>
    <t>berbatu</t>
  </si>
  <si>
    <t>lempung berpasir</t>
  </si>
  <si>
    <t>lempung</t>
  </si>
  <si>
    <t>liat berpasir</t>
  </si>
  <si>
    <t>A merupakan unsur yang lebih penting dari D</t>
  </si>
  <si>
    <t>B merupakan unsur yang lebih penting dari D</t>
  </si>
  <si>
    <t>C memiliki unsur yang kompleks dan satu unsur yang sama dengan B, namun B merupakan salah profil ideal</t>
  </si>
  <si>
    <t>E memiliki suatu unsur yang sama dengan salah satu unsur B, namun B merupakan salah profil ideal</t>
  </si>
  <si>
    <t>E memiliki suatu unsur yang sama dengan salah satu A, namun A merupakan salah profil ideal</t>
  </si>
  <si>
    <t>C sedikit lebih penting dari D karena memiliki salah satu unsur yang sama dengan profil ideal</t>
  </si>
  <si>
    <t>C dan E memiliki unsur yang sama dengan salah satu profil ideal, namun C memiliki unsur yang lebih kompleks</t>
  </si>
  <si>
    <t>E sedikit lebih penting karena memiliki unsur yang sama dengan salah satu profil ideal</t>
  </si>
  <si>
    <t>nilai_perbandingan</t>
  </si>
  <si>
    <t>ph (A)</t>
  </si>
  <si>
    <t>kelembapan_tanah (B)</t>
  </si>
  <si>
    <t>jenis_tanah (C)</t>
  </si>
  <si>
    <t>tekstur_tanah (D)</t>
  </si>
  <si>
    <t>Criteria</t>
  </si>
  <si>
    <t>Derajat Kepentingan</t>
  </si>
  <si>
    <t>Curah hujan agak lebih penting dari Suhu</t>
  </si>
  <si>
    <t>Suhu lebih penting dari Kelembapan</t>
  </si>
  <si>
    <t>Suhu dan Penyinaran sama pentingnya</t>
  </si>
  <si>
    <t>Curah hujan sedikit lebih penting dari penyinaran</t>
  </si>
  <si>
    <t>Penyinaran lebih penting dari kelembapan</t>
  </si>
  <si>
    <t>Tanah lebih penting dari Topografi</t>
  </si>
  <si>
    <t>Iklim agak lebih penting dari Topografi</t>
  </si>
  <si>
    <t>Iklim dan Tanah sama pentingnya</t>
  </si>
  <si>
    <t>Pertimbangan</t>
  </si>
  <si>
    <t>Jagung memerlukan air yang cukup untuk pertumbuhan biji dan perkembangan akar, kemudian curah hujan juga dapat mempengaruhi suhu</t>
  </si>
  <si>
    <t xml:space="preserve"> Jagung memerlukan sinar matahari penuh dan suhu yang hangat untuk fotosintesis dan pertumbuhan cepat.</t>
  </si>
  <si>
    <t>Curah hujan signifikan lebih penting dari Kelembapan udara</t>
  </si>
  <si>
    <t>Curah hujan dibutuhkan untuk menyerap nutrisi dari tanah, karena karena jagung lebih mengandalkan air tanah yang berasal dari hujan daripada kelembapan udara.</t>
  </si>
  <si>
    <t>Meskipun jagung membutuhkan sinar matahari penuh, namun air dari curah hujan lebih berpengaruh, terutama pada fase pertumbuhan vegetatif dan pengisian biji.</t>
  </si>
  <si>
    <t>Jagung tumbuh optimal pada suhu tententu,  sementara kelembapan hanya mempengaruhi udara sekitar tanpa pengaruh langsung pada pertumbuhan.</t>
  </si>
  <si>
    <t>Jagung sangat bergantung pada sinar matahari untuk fotosintesis dan produksi energi, sedangkan kelembapan lebih pada mempertahankan keseimbangan air dan mengurangi stres</t>
  </si>
  <si>
    <t>Tanah yang baik dapat menyimpan air dan nutrisi, tetapi tanpa iklim yang tepat, tanaman tidak dapat tumbuh optimal. Keduanya diperlukan secara seimbang.</t>
  </si>
  <si>
    <t>Meskipun topografi mempengaruhi drainase dan distribusi air, kualitas tanah lebih kritis untuk pertumbuhan tanaman dalam menyediakan nutrisi yang dibutuhkan</t>
  </si>
  <si>
    <t>Iklim secara langsung memengaruhi pertumbuhan tanaman, sedangkan topografi hanya memengaruhi cara air dan nutrisi didistribusikan.</t>
  </si>
  <si>
    <t>Ketinggian lebih penting dari Kemiringan</t>
  </si>
  <si>
    <t>Ketinggian dan Drainase sama pentingnya</t>
  </si>
  <si>
    <t>Drainase agak lebih penting dari Kemiringan</t>
  </si>
  <si>
    <t>Ketinggian mempengaruhi suhu dan curah hujan, yang sangat penting bagi pertumbuhan tanaman. Sementara kemiringan lahan dapat mempengaruhi pengairan, pengaruhnya tidak sebesar ketinggian.</t>
  </si>
  <si>
    <t>Ketinggian dapat mempengaruhi pola curah hujan, sedangkan drainase menentukan seberapa baik tanah menyimpan air. Keduanya sama penting untuk kesehatan tanaman.</t>
  </si>
  <si>
    <t>Drainase sangat penting untuk mencegah genangan air di tanah. Meskipun kemiringan dapat membantu mengalirkan air, tanpa drainase yang baik, tanaman masih berisiko mengalami kerusakan akibat kelebihan air.</t>
  </si>
  <si>
    <t>Jenis Tanah lebih penting dari Kelembapan Tanah</t>
  </si>
  <si>
    <t>PH sedikit lebih penting dari Kelembapan Tanah</t>
  </si>
  <si>
    <t>PH dan Jenis Tanah sama pentingnya</t>
  </si>
  <si>
    <t>PH lebih penting dari Tekstur Tanah</t>
  </si>
  <si>
    <t>Kelembapan Tanah sama pentingnya denan Tekstur Tanah</t>
  </si>
  <si>
    <t>Jenis Tanah lebih penting dari Tekstur Tanah</t>
  </si>
  <si>
    <t>pH tanah memengaruhi ketersediaan nutrisi bagi tanaman. Meskipun kelembapan tanah penting untuk pertumbuhan, pH yang tepat lebih berpengaruh pada kesehatan tanaman.</t>
  </si>
  <si>
    <t>Jenis tanah menentukan sifat fisik dan kimia tanah, sedangkan pH memengaruhi bagaimana tanaman dapat menyerap nutrisi.</t>
  </si>
  <si>
    <t>pH tanah lebih kritis karena memengaruhi ketersediaan .nutrisi, sedangkan tekstur tanah hanya berpengaruh pada drainase dan retensi air</t>
  </si>
  <si>
    <t>Jenis tanah menentukan komposisi dan struktur tanah, yang mempengaruhi kemampuan tanah untuk menyimpan air, sehingga akan mempengaruhi kelembapan tanah</t>
  </si>
  <si>
    <t>Kelembapan tanah dan tekstur tanah saling terkait dan memiliki derajat kepentingan yang sama</t>
  </si>
  <si>
    <t>Jenis tanah menentukan karakteristik utama tanah, seperti kapasitas menahan air dan ketersediaan nutrisi. Tekstur tanah mempengaruhi bagaimana air dan nutrisi bergerak, tetapi jenis tanah lebih mendasar untuk kesehatan tanaman</t>
  </si>
  <si>
    <t>C memiliki unsur yang kompleks dan salah satu unsur yang sama dengan A, namun A merupakan salah profil ideal</t>
  </si>
  <si>
    <t>A memiliki unsur lebih kompeks dari B, namun tidak lebih kompleks dari C</t>
  </si>
  <si>
    <t>Bobot AHP Jenis Tanah</t>
  </si>
  <si>
    <t>jenis_tanah GAP AHP</t>
  </si>
  <si>
    <t>Gap</t>
  </si>
  <si>
    <t>Nilai</t>
  </si>
  <si>
    <t>Skor Gap Interpolasi</t>
  </si>
  <si>
    <t>jenis_tanah GAP skor</t>
  </si>
  <si>
    <t>x1 = 0 ; x2 = -1</t>
  </si>
  <si>
    <t>y1= 5; y2 = 4</t>
  </si>
  <si>
    <t>BOBOT AHP</t>
  </si>
  <si>
    <t>skor interpolasi x parameter</t>
  </si>
  <si>
    <t>Faktor iklim</t>
  </si>
  <si>
    <t>bobot AHP</t>
  </si>
  <si>
    <t>Bobot Tanah</t>
  </si>
  <si>
    <t>Rank</t>
  </si>
  <si>
    <t>x1 = 0 ; x2 = 1</t>
  </si>
  <si>
    <t>y1= 5; y2 = 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</si>
</sst>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onsolas"/>
      <family val="3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1" xfId="0" applyNumberFormat="1" applyBorder="1" applyAlignment="1">
      <alignment horizontal="center"/>
    </xf>
    <xf numFmtId="164" fontId="1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9" fontId="1" fillId="0" borderId="0" xfId="1" applyFont="1" applyBorder="1"/>
    <xf numFmtId="9" fontId="0" fillId="0" borderId="0" xfId="1" applyFont="1" applyBorder="1"/>
    <xf numFmtId="0" fontId="0" fillId="0" borderId="1" xfId="0" applyBorder="1" applyAlignment="1">
      <alignment horizontal="center" vertical="center"/>
    </xf>
    <xf numFmtId="9" fontId="0" fillId="0" borderId="0" xfId="1" applyFont="1"/>
    <xf numFmtId="2" fontId="0" fillId="0" borderId="1" xfId="0" applyNumberFormat="1" applyBorder="1" applyAlignment="1">
      <alignment horizontal="center" vertical="center"/>
    </xf>
    <xf numFmtId="9" fontId="0" fillId="0" borderId="1" xfId="1" applyFont="1" applyBorder="1"/>
    <xf numFmtId="9" fontId="0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9" fontId="0" fillId="0" borderId="1" xfId="1" applyFont="1" applyBorder="1" applyAlignment="1">
      <alignment vertical="center" wrapText="1"/>
    </xf>
    <xf numFmtId="9" fontId="0" fillId="0" borderId="0" xfId="1" applyFont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Border="1" applyAlignment="1">
      <alignment vertical="center" wrapText="1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164" fontId="0" fillId="0" borderId="0" xfId="0" applyNumberForma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vertical="center"/>
    </xf>
    <xf numFmtId="9" fontId="0" fillId="0" borderId="0" xfId="1" applyFont="1" applyBorder="1" applyAlignment="1">
      <alignment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5" fillId="0" borderId="1" xfId="0" applyFont="1" applyBorder="1"/>
    <xf numFmtId="0" fontId="0" fillId="0" borderId="0" xfId="0" applyBorder="1"/>
    <xf numFmtId="16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313551</xdr:colOff>
      <xdr:row>13</xdr:row>
      <xdr:rowOff>171450</xdr:rowOff>
    </xdr:from>
    <xdr:to>
      <xdr:col>12</xdr:col>
      <xdr:colOff>944128</xdr:colOff>
      <xdr:row>16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10112D-E445-4003-B93D-6F47B77E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1401" y="2647950"/>
          <a:ext cx="1878352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171451</xdr:colOff>
      <xdr:row>10</xdr:row>
      <xdr:rowOff>28575</xdr:rowOff>
    </xdr:from>
    <xdr:to>
      <xdr:col>8</xdr:col>
      <xdr:colOff>336225</xdr:colOff>
      <xdr:row>12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246BB8-5B0C-4F53-A5C5-0074FAB1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6" y="1933575"/>
          <a:ext cx="1269674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12</xdr:row>
      <xdr:rowOff>19050</xdr:rowOff>
    </xdr:from>
    <xdr:to>
      <xdr:col>8</xdr:col>
      <xdr:colOff>209550</xdr:colOff>
      <xdr:row>14</xdr:row>
      <xdr:rowOff>103581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675DFA5-332F-46AF-88F2-7B720F3B1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2305050"/>
          <a:ext cx="1143000" cy="465531"/>
        </a:xfrm>
        <a:prstGeom prst="rect">
          <a:avLst/>
        </a:prstGeom>
      </xdr:spPr>
    </xdr:pic>
    <xdr:clientData/>
  </xdr:twoCellAnchor>
  <xdr:twoCellAnchor editAs="oneCell">
    <xdr:from>
      <xdr:col>6</xdr:col>
      <xdr:colOff>72910</xdr:colOff>
      <xdr:row>14</xdr:row>
      <xdr:rowOff>85726</xdr:rowOff>
    </xdr:from>
    <xdr:to>
      <xdr:col>8</xdr:col>
      <xdr:colOff>329290</xdr:colOff>
      <xdr:row>16</xdr:row>
      <xdr:rowOff>161926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A66792E-D774-434E-B24D-384F123D3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7735" y="2752726"/>
          <a:ext cx="1361280" cy="457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450290</xdr:colOff>
      <xdr:row>14</xdr:row>
      <xdr:rowOff>28575</xdr:rowOff>
    </xdr:from>
    <xdr:to>
      <xdr:col>15</xdr:col>
      <xdr:colOff>528429</xdr:colOff>
      <xdr:row>16</xdr:row>
      <xdr:rowOff>133418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2B1E6E7-4C42-45BA-BB15-06FD09C3F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41715" y="2695575"/>
          <a:ext cx="1678339" cy="485843"/>
        </a:xfrm>
        <a:prstGeom prst="rect">
          <a:avLst/>
        </a:prstGeom>
      </xdr:spPr>
    </xdr:pic>
    <xdr:clientData/>
  </xdr:twoCellAnchor>
  <xdr:oneCellAnchor>
    <xdr:from>
      <xdr:col>14</xdr:col>
      <xdr:colOff>200025</xdr:colOff>
      <xdr:row>20</xdr:row>
      <xdr:rowOff>38100</xdr:rowOff>
    </xdr:from>
    <xdr:ext cx="742950" cy="412750"/>
    <xdr:pic>
      <xdr:nvPicPr>
        <xdr:cNvPr id="18" name="Picture 17">
          <a:extLst>
            <a:ext uri="{FF2B5EF4-FFF2-40B4-BE49-F238E27FC236}">
              <a16:creationId xmlns:a16="http://schemas.microsoft.com/office/drawing/2014/main" id="{070D865E-D128-422C-9A34-620A0CF7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91550" y="6896100"/>
          <a:ext cx="742950" cy="412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517964</xdr:colOff>
      <xdr:row>22</xdr:row>
      <xdr:rowOff>56056</xdr:rowOff>
    </xdr:from>
    <xdr:to>
      <xdr:col>3</xdr:col>
      <xdr:colOff>254439</xdr:colOff>
      <xdr:row>24</xdr:row>
      <xdr:rowOff>103681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B5B85E-6334-45DB-BA3C-383D2730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593" y="5549353"/>
          <a:ext cx="2093092" cy="425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C187-63AC-4BEE-ABF0-073B4D2C83EF}">
  <dimension ref="A5:W75"/>
  <sheetViews>
    <sheetView topLeftCell="E65" workbookViewId="0">
      <selection activeCell="K52" sqref="K52:K56"/>
    </sheetView>
  </sheetViews>
  <sheetFormatPr defaultRowHeight="15" x14ac:dyDescent="0.25"/>
  <cols>
    <col min="2" max="2" width="21.42578125" bestFit="1" customWidth="1"/>
    <col min="3" max="3" width="10.28515625" bestFit="1" customWidth="1"/>
    <col min="4" max="4" width="18.28515625" bestFit="1" customWidth="1"/>
    <col min="5" max="5" width="12" bestFit="1" customWidth="1"/>
    <col min="6" max="6" width="13.42578125" bestFit="1" customWidth="1"/>
    <col min="7" max="7" width="9.28515625" customWidth="1"/>
    <col min="8" max="10" width="7.28515625" bestFit="1" customWidth="1"/>
    <col min="11" max="12" width="5.7109375" bestFit="1" customWidth="1"/>
    <col min="13" max="13" width="16" bestFit="1" customWidth="1"/>
    <col min="14" max="18" width="12" bestFit="1" customWidth="1"/>
    <col min="21" max="21" width="20.28515625" bestFit="1" customWidth="1"/>
    <col min="22" max="23" width="62.5703125" bestFit="1" customWidth="1"/>
  </cols>
  <sheetData>
    <row r="5" spans="3:22" x14ac:dyDescent="0.25">
      <c r="C5" s="46" t="s">
        <v>38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3:22" x14ac:dyDescent="0.25"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3:22" x14ac:dyDescent="0.25"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3:22" x14ac:dyDescent="0.25"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3:22" x14ac:dyDescent="0.25"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7" spans="2:23" x14ac:dyDescent="0.25">
      <c r="B17" s="1" t="s">
        <v>15</v>
      </c>
      <c r="T17" t="s">
        <v>324</v>
      </c>
      <c r="U17" t="s">
        <v>319</v>
      </c>
      <c r="V17" t="s">
        <v>28</v>
      </c>
      <c r="W17" t="s">
        <v>334</v>
      </c>
    </row>
    <row r="18" spans="2:23" x14ac:dyDescent="0.25">
      <c r="B18" s="2"/>
      <c r="C18" s="2" t="s">
        <v>13</v>
      </c>
      <c r="D18" s="2" t="s">
        <v>12</v>
      </c>
      <c r="E18" s="2" t="s">
        <v>14</v>
      </c>
      <c r="G18" s="3" t="s">
        <v>2</v>
      </c>
      <c r="H18" s="3" t="s">
        <v>3</v>
      </c>
      <c r="I18" s="3" t="s">
        <v>4</v>
      </c>
      <c r="K18" s="3" t="s">
        <v>5</v>
      </c>
      <c r="L18" s="3" t="s">
        <v>6</v>
      </c>
      <c r="M18" s="3" t="s">
        <v>7</v>
      </c>
      <c r="O18" s="3" t="s">
        <v>8</v>
      </c>
      <c r="P18" s="2">
        <f>(M22-3)/(3-1)</f>
        <v>1.4531883399218515E-2</v>
      </c>
      <c r="T18" t="s">
        <v>296</v>
      </c>
      <c r="U18">
        <v>3</v>
      </c>
      <c r="V18" t="s">
        <v>332</v>
      </c>
      <c r="W18" t="s">
        <v>344</v>
      </c>
    </row>
    <row r="19" spans="2:23" x14ac:dyDescent="0.25">
      <c r="B19" s="2" t="s">
        <v>13</v>
      </c>
      <c r="C19" s="2">
        <v>1</v>
      </c>
      <c r="D19" s="2">
        <v>3</v>
      </c>
      <c r="E19" s="2">
        <v>1</v>
      </c>
      <c r="G19" s="3">
        <f>PRODUCT(C19:E19)</f>
        <v>3</v>
      </c>
      <c r="H19" s="4">
        <f>G19^(1/3)</f>
        <v>1.4422495703074083</v>
      </c>
      <c r="I19" s="4">
        <f>H19/H22</f>
        <v>0.4053875480953168</v>
      </c>
      <c r="K19" s="5">
        <f>(C19*I19)+(D19*I20)+(E19*I21)</f>
        <v>1.2279447334467828</v>
      </c>
      <c r="L19" s="5">
        <f>I19*3</f>
        <v>1.2161626442859503</v>
      </c>
      <c r="M19" s="6">
        <f>K19/L19</f>
        <v>1.0096879222661457</v>
      </c>
      <c r="O19" s="3" t="s">
        <v>9</v>
      </c>
      <c r="P19" s="2">
        <v>0.57999999999999996</v>
      </c>
      <c r="T19" t="s">
        <v>297</v>
      </c>
      <c r="U19">
        <v>1</v>
      </c>
      <c r="V19" t="s">
        <v>333</v>
      </c>
      <c r="W19" t="s">
        <v>342</v>
      </c>
    </row>
    <row r="20" spans="2:23" x14ac:dyDescent="0.25">
      <c r="B20" s="2" t="s">
        <v>12</v>
      </c>
      <c r="C20" s="2">
        <f>C19/D19</f>
        <v>0.33333333333333331</v>
      </c>
      <c r="D20" s="2">
        <v>1</v>
      </c>
      <c r="E20" s="2">
        <f>1/5</f>
        <v>0.2</v>
      </c>
      <c r="G20" s="3">
        <f t="shared" ref="G20:G21" si="0">PRODUCT(C20:E20)</f>
        <v>6.6666666666666666E-2</v>
      </c>
      <c r="H20" s="4">
        <f t="shared" ref="H20:H21" si="1">G20^(1/3)</f>
        <v>0.40548013303822666</v>
      </c>
      <c r="I20" s="4">
        <f>H20/H22</f>
        <v>0.11397236672339137</v>
      </c>
      <c r="K20" s="5">
        <f>(C20*I19)+(D20*I20)+(E20*I21)</f>
        <v>0.34522956645808867</v>
      </c>
      <c r="L20" s="5">
        <f t="shared" ref="L20:L21" si="2">I20*3</f>
        <v>0.34191710017017407</v>
      </c>
      <c r="M20" s="6">
        <f t="shared" ref="M20:M21" si="3">K20/L20</f>
        <v>1.0096879222661457</v>
      </c>
      <c r="O20" s="3" t="s">
        <v>10</v>
      </c>
      <c r="P20" s="2">
        <f>P18/P19</f>
        <v>2.5054971377962958E-2</v>
      </c>
      <c r="T20" t="s">
        <v>300</v>
      </c>
      <c r="U20">
        <f>1/5</f>
        <v>0.2</v>
      </c>
      <c r="V20" t="s">
        <v>331</v>
      </c>
      <c r="W20" t="s">
        <v>343</v>
      </c>
    </row>
    <row r="21" spans="2:23" x14ac:dyDescent="0.25">
      <c r="B21" s="2" t="s">
        <v>14</v>
      </c>
      <c r="C21" s="2">
        <f>C19/E19</f>
        <v>1</v>
      </c>
      <c r="D21" s="5">
        <f>D20/E20</f>
        <v>5</v>
      </c>
      <c r="E21" s="2">
        <v>1</v>
      </c>
      <c r="G21" s="4">
        <f t="shared" si="0"/>
        <v>5</v>
      </c>
      <c r="H21" s="4">
        <f t="shared" si="1"/>
        <v>1.7099759466766968</v>
      </c>
      <c r="I21" s="4">
        <f>H21/H22</f>
        <v>0.48064008518129187</v>
      </c>
      <c r="K21" s="5">
        <f>(C21*I19)+(D21*I20)+(E21*I21)</f>
        <v>1.4558894668935656</v>
      </c>
      <c r="L21" s="5">
        <f t="shared" si="2"/>
        <v>1.4419202555438755</v>
      </c>
      <c r="M21" s="6">
        <f t="shared" si="3"/>
        <v>1.0096879222661457</v>
      </c>
    </row>
    <row r="22" spans="2:23" x14ac:dyDescent="0.25">
      <c r="G22" s="7" t="s">
        <v>11</v>
      </c>
      <c r="H22" s="8">
        <f>SUM(H19:H21)</f>
        <v>3.5577056500223319</v>
      </c>
      <c r="I22" s="7">
        <f>SUM(I19:I21)</f>
        <v>1</v>
      </c>
      <c r="K22" s="1"/>
      <c r="L22" s="1" t="s">
        <v>11</v>
      </c>
      <c r="M22" s="9">
        <f>SUM(M19:M21)</f>
        <v>3.029063766798437</v>
      </c>
    </row>
    <row r="24" spans="2:23" x14ac:dyDescent="0.25">
      <c r="B24" s="1" t="s">
        <v>0</v>
      </c>
      <c r="T24" t="s">
        <v>324</v>
      </c>
      <c r="U24" t="s">
        <v>319</v>
      </c>
      <c r="V24" t="s">
        <v>28</v>
      </c>
      <c r="W24" t="s">
        <v>334</v>
      </c>
    </row>
    <row r="25" spans="2:23" x14ac:dyDescent="0.25">
      <c r="B25" s="2"/>
      <c r="C25" s="2" t="s">
        <v>24</v>
      </c>
      <c r="D25" s="2" t="s">
        <v>25</v>
      </c>
      <c r="E25" s="2" t="s">
        <v>1</v>
      </c>
      <c r="F25" s="2" t="s">
        <v>26</v>
      </c>
      <c r="H25" s="3" t="s">
        <v>2</v>
      </c>
      <c r="I25" s="3" t="s">
        <v>3</v>
      </c>
      <c r="J25" s="3" t="s">
        <v>4</v>
      </c>
      <c r="L25" s="3" t="s">
        <v>5</v>
      </c>
      <c r="M25" s="3" t="s">
        <v>6</v>
      </c>
      <c r="N25" s="3" t="s">
        <v>7</v>
      </c>
      <c r="P25" s="3" t="s">
        <v>8</v>
      </c>
      <c r="Q25" s="2">
        <f>(N30-4)/(4-1)</f>
        <v>2.4386197841837525E-2</v>
      </c>
      <c r="T25" s="35" t="s">
        <v>296</v>
      </c>
      <c r="U25">
        <f>1/3</f>
        <v>0.33333333333333331</v>
      </c>
      <c r="V25" t="s">
        <v>326</v>
      </c>
      <c r="W25" t="s">
        <v>335</v>
      </c>
    </row>
    <row r="26" spans="2:23" x14ac:dyDescent="0.25">
      <c r="B26" s="2" t="s">
        <v>24</v>
      </c>
      <c r="C26" s="2">
        <v>1</v>
      </c>
      <c r="D26" s="2">
        <f>1/3</f>
        <v>0.33333333333333331</v>
      </c>
      <c r="E26" s="2">
        <v>5</v>
      </c>
      <c r="F26" s="2">
        <v>1</v>
      </c>
      <c r="H26" s="2">
        <f>PRODUCT(C26:F26)</f>
        <v>1.6666666666666665</v>
      </c>
      <c r="I26" s="5">
        <f>H26^(1/4)</f>
        <v>1.1362193664674993</v>
      </c>
      <c r="J26" s="5">
        <f>I26/I30</f>
        <v>0.21179576152333418</v>
      </c>
      <c r="L26" s="4">
        <f>(C26*J26)+(D26*J27)+(E26*J28)+(F26*J29)</f>
        <v>0.85489528236626922</v>
      </c>
      <c r="M26" s="4">
        <f>J26*4</f>
        <v>0.84718304609333672</v>
      </c>
      <c r="N26" s="10">
        <f>L26/M26</f>
        <v>1.0091033883509548</v>
      </c>
      <c r="P26" s="3" t="s">
        <v>9</v>
      </c>
      <c r="Q26" s="2">
        <v>0.9</v>
      </c>
      <c r="T26" s="35" t="s">
        <v>297</v>
      </c>
      <c r="U26">
        <v>5</v>
      </c>
      <c r="V26" t="s">
        <v>327</v>
      </c>
      <c r="W26" t="s">
        <v>340</v>
      </c>
    </row>
    <row r="27" spans="2:23" x14ac:dyDescent="0.25">
      <c r="B27" s="2" t="s">
        <v>25</v>
      </c>
      <c r="C27" s="2">
        <f>C26/D26</f>
        <v>3</v>
      </c>
      <c r="D27" s="2">
        <v>1</v>
      </c>
      <c r="E27" s="2">
        <v>7</v>
      </c>
      <c r="F27" s="2">
        <v>3</v>
      </c>
      <c r="H27" s="2">
        <f t="shared" ref="H27:H29" si="4">PRODUCT(C27:F27)</f>
        <v>63</v>
      </c>
      <c r="I27" s="5">
        <f t="shared" ref="I27:I29" si="5">H27^(1/4)</f>
        <v>2.8173132472612576</v>
      </c>
      <c r="J27" s="5">
        <f>I27/I30</f>
        <v>0.52515827688151229</v>
      </c>
      <c r="L27" s="4">
        <f>(C27*J26)+(D27*J27)+(E27*J28)+(F27*J29)</f>
        <v>2.1546842465242531</v>
      </c>
      <c r="M27" s="4">
        <f t="shared" ref="M27:M29" si="6">J27*4</f>
        <v>2.1006331075260491</v>
      </c>
      <c r="N27" s="10">
        <f t="shared" ref="N27:N29" si="7">L27/M27</f>
        <v>1.0257308802782132</v>
      </c>
      <c r="P27" s="3" t="s">
        <v>10</v>
      </c>
      <c r="Q27" s="2">
        <f>Q25/Q26</f>
        <v>2.709577537981947E-2</v>
      </c>
      <c r="T27" s="35" t="s">
        <v>298</v>
      </c>
      <c r="U27">
        <v>1</v>
      </c>
      <c r="V27" t="s">
        <v>328</v>
      </c>
      <c r="W27" t="s">
        <v>336</v>
      </c>
    </row>
    <row r="28" spans="2:23" x14ac:dyDescent="0.25">
      <c r="B28" s="2" t="s">
        <v>1</v>
      </c>
      <c r="C28" s="2">
        <f>C26/E26</f>
        <v>0.2</v>
      </c>
      <c r="D28" s="2">
        <f>D27/E27</f>
        <v>0.14285714285714285</v>
      </c>
      <c r="E28" s="2">
        <v>1</v>
      </c>
      <c r="F28" s="2">
        <f>1/5</f>
        <v>0.2</v>
      </c>
      <c r="H28" s="2">
        <f t="shared" si="4"/>
        <v>5.7142857142857143E-3</v>
      </c>
      <c r="I28" s="5">
        <f t="shared" si="5"/>
        <v>0.274941620352113</v>
      </c>
      <c r="J28" s="5">
        <f>I28/I30</f>
        <v>5.125020007181938E-2</v>
      </c>
      <c r="L28" s="4">
        <f>(C28*J26)+(D28*J27)+(E28*J28)+(F28*J29)</f>
        <v>0.21099111566422624</v>
      </c>
      <c r="M28" s="4">
        <f t="shared" si="6"/>
        <v>0.20500080028727752</v>
      </c>
      <c r="N28" s="10">
        <f t="shared" si="7"/>
        <v>1.0292209365453902</v>
      </c>
      <c r="T28" s="35" t="s">
        <v>300</v>
      </c>
      <c r="U28">
        <v>7</v>
      </c>
      <c r="V28" t="s">
        <v>337</v>
      </c>
      <c r="W28" t="s">
        <v>338</v>
      </c>
    </row>
    <row r="29" spans="2:23" x14ac:dyDescent="0.25">
      <c r="B29" s="2" t="s">
        <v>26</v>
      </c>
      <c r="C29" s="5">
        <f>C26/F26</f>
        <v>1</v>
      </c>
      <c r="D29" s="5">
        <f>D27/F27</f>
        <v>0.33333333333333331</v>
      </c>
      <c r="E29" s="2">
        <f>E28/F28</f>
        <v>5</v>
      </c>
      <c r="F29" s="2">
        <v>1</v>
      </c>
      <c r="H29" s="5">
        <f t="shared" si="4"/>
        <v>1.6666666666666665</v>
      </c>
      <c r="I29" s="5">
        <f t="shared" si="5"/>
        <v>1.1362193664674993</v>
      </c>
      <c r="J29" s="5">
        <f>I29/I30</f>
        <v>0.21179576152333418</v>
      </c>
      <c r="L29" s="4">
        <f>(C29*J26)+(D29*J27)+(E29*J28)+(F29*J29)</f>
        <v>0.85489528236626922</v>
      </c>
      <c r="M29" s="4">
        <f t="shared" si="6"/>
        <v>0.84718304609333672</v>
      </c>
      <c r="N29" s="10">
        <f t="shared" si="7"/>
        <v>1.0091033883509548</v>
      </c>
      <c r="T29" s="35" t="s">
        <v>301</v>
      </c>
      <c r="U29">
        <v>3</v>
      </c>
      <c r="V29" t="s">
        <v>329</v>
      </c>
      <c r="W29" t="s">
        <v>339</v>
      </c>
    </row>
    <row r="30" spans="2:23" x14ac:dyDescent="0.25">
      <c r="H30" s="1" t="s">
        <v>11</v>
      </c>
      <c r="I30" s="11">
        <f>SUM(I26:I29)</f>
        <v>5.3646936005483692</v>
      </c>
      <c r="J30" s="1">
        <f>SUM(J26:J29)</f>
        <v>1</v>
      </c>
      <c r="M30" s="1" t="s">
        <v>11</v>
      </c>
      <c r="N30" s="9">
        <f>SUM(N26:N29)</f>
        <v>4.0731585935255126</v>
      </c>
      <c r="T30" s="35" t="s">
        <v>303</v>
      </c>
      <c r="U30">
        <f>1/5</f>
        <v>0.2</v>
      </c>
      <c r="V30" t="s">
        <v>330</v>
      </c>
      <c r="W30" t="s">
        <v>341</v>
      </c>
    </row>
    <row r="33" spans="2:23" x14ac:dyDescent="0.25">
      <c r="B33" s="1" t="s">
        <v>23</v>
      </c>
      <c r="T33" t="s">
        <v>324</v>
      </c>
      <c r="U33" t="s">
        <v>319</v>
      </c>
      <c r="V33" t="s">
        <v>28</v>
      </c>
      <c r="W33" t="s">
        <v>334</v>
      </c>
    </row>
    <row r="34" spans="2:23" x14ac:dyDescent="0.25">
      <c r="B34" s="2"/>
      <c r="C34" s="2" t="s">
        <v>20</v>
      </c>
      <c r="D34" s="2" t="s">
        <v>21</v>
      </c>
      <c r="E34" s="2" t="s">
        <v>22</v>
      </c>
      <c r="G34" s="3" t="s">
        <v>2</v>
      </c>
      <c r="H34" s="3" t="s">
        <v>3</v>
      </c>
      <c r="I34" s="3" t="s">
        <v>4</v>
      </c>
      <c r="K34" s="3" t="s">
        <v>5</v>
      </c>
      <c r="L34" s="3" t="s">
        <v>6</v>
      </c>
      <c r="M34" s="3" t="s">
        <v>7</v>
      </c>
      <c r="O34" s="3" t="s">
        <v>8</v>
      </c>
      <c r="P34" s="2">
        <f>(M38-3)/(3-1)</f>
        <v>1.4531883399218515E-2</v>
      </c>
      <c r="T34" t="s">
        <v>296</v>
      </c>
      <c r="U34">
        <v>5</v>
      </c>
      <c r="V34" t="s">
        <v>345</v>
      </c>
      <c r="W34" t="s">
        <v>348</v>
      </c>
    </row>
    <row r="35" spans="2:23" x14ac:dyDescent="0.25">
      <c r="B35" s="2" t="s">
        <v>20</v>
      </c>
      <c r="C35" s="2">
        <v>1</v>
      </c>
      <c r="D35" s="2">
        <v>5</v>
      </c>
      <c r="E35" s="2">
        <v>1</v>
      </c>
      <c r="G35" s="3">
        <f>PRODUCT(C35:E35)</f>
        <v>5</v>
      </c>
      <c r="H35" s="4">
        <f>G35^(1/3)</f>
        <v>1.7099759466766968</v>
      </c>
      <c r="I35" s="4">
        <f>H35/H38</f>
        <v>0.48064008518129187</v>
      </c>
      <c r="K35" s="5">
        <f>(C35*I35)+(D35*I36)+(E35*I37)</f>
        <v>1.4558894668935656</v>
      </c>
      <c r="L35" s="5">
        <f>I35*3</f>
        <v>1.4419202555438755</v>
      </c>
      <c r="M35" s="6">
        <f>K35/L35</f>
        <v>1.0096879222661457</v>
      </c>
      <c r="O35" s="3" t="s">
        <v>9</v>
      </c>
      <c r="P35" s="2">
        <v>0.57999999999999996</v>
      </c>
      <c r="T35" t="s">
        <v>297</v>
      </c>
      <c r="U35">
        <v>1</v>
      </c>
      <c r="V35" t="s">
        <v>346</v>
      </c>
      <c r="W35" t="s">
        <v>349</v>
      </c>
    </row>
    <row r="36" spans="2:23" x14ac:dyDescent="0.25">
      <c r="B36" s="2" t="s">
        <v>21</v>
      </c>
      <c r="C36" s="2">
        <f>C35/D35</f>
        <v>0.2</v>
      </c>
      <c r="D36" s="2">
        <v>1</v>
      </c>
      <c r="E36" s="2">
        <f>1/3</f>
        <v>0.33333333333333331</v>
      </c>
      <c r="G36" s="3">
        <f t="shared" ref="G36:G37" si="8">PRODUCT(C36:E36)</f>
        <v>6.6666666666666666E-2</v>
      </c>
      <c r="H36" s="4">
        <f t="shared" ref="H36:H37" si="9">G36^(1/3)</f>
        <v>0.40548013303822666</v>
      </c>
      <c r="I36" s="4">
        <f>H36/H38</f>
        <v>0.11397236672339137</v>
      </c>
      <c r="K36" s="5">
        <f>(C36*I35)+(D36*I36)+(E36*I37)</f>
        <v>0.34522956645808867</v>
      </c>
      <c r="L36" s="5">
        <f t="shared" ref="L36:L37" si="10">I36*3</f>
        <v>0.34191710017017407</v>
      </c>
      <c r="M36" s="6">
        <f t="shared" ref="M36:M37" si="11">K36/L36</f>
        <v>1.0096879222661457</v>
      </c>
      <c r="O36" s="3" t="s">
        <v>10</v>
      </c>
      <c r="P36" s="2">
        <f>P34/P35</f>
        <v>2.5054971377962958E-2</v>
      </c>
      <c r="T36" t="s">
        <v>300</v>
      </c>
      <c r="U36">
        <f>1/3</f>
        <v>0.33333333333333331</v>
      </c>
      <c r="V36" t="s">
        <v>347</v>
      </c>
      <c r="W36" t="s">
        <v>350</v>
      </c>
    </row>
    <row r="37" spans="2:23" x14ac:dyDescent="0.25">
      <c r="B37" s="2" t="s">
        <v>22</v>
      </c>
      <c r="C37" s="2">
        <f>C35/E35</f>
        <v>1</v>
      </c>
      <c r="D37" s="5">
        <f>D36/E36</f>
        <v>3</v>
      </c>
      <c r="E37" s="2">
        <v>1</v>
      </c>
      <c r="G37" s="4">
        <f t="shared" si="8"/>
        <v>3</v>
      </c>
      <c r="H37" s="4">
        <f t="shared" si="9"/>
        <v>1.4422495703074083</v>
      </c>
      <c r="I37" s="4">
        <f>H37/H38</f>
        <v>0.4053875480953168</v>
      </c>
      <c r="K37" s="5">
        <f>(C37*I35)+(D37*I36)+(E37*I37)</f>
        <v>1.2279447334467828</v>
      </c>
      <c r="L37" s="5">
        <f t="shared" si="10"/>
        <v>1.2161626442859503</v>
      </c>
      <c r="M37" s="6">
        <f t="shared" si="11"/>
        <v>1.0096879222661457</v>
      </c>
    </row>
    <row r="38" spans="2:23" x14ac:dyDescent="0.25">
      <c r="G38" s="7" t="s">
        <v>11</v>
      </c>
      <c r="H38" s="8">
        <f>SUM(H35:H37)</f>
        <v>3.5577056500223319</v>
      </c>
      <c r="I38" s="7">
        <f>SUM(I35:I37)</f>
        <v>1</v>
      </c>
      <c r="K38" s="1"/>
      <c r="L38" s="1" t="s">
        <v>11</v>
      </c>
      <c r="M38" s="9">
        <f>SUM(M35:M37)</f>
        <v>3.029063766798437</v>
      </c>
    </row>
    <row r="41" spans="2:23" x14ac:dyDescent="0.25">
      <c r="B41" s="1" t="s">
        <v>39</v>
      </c>
      <c r="T41" t="s">
        <v>324</v>
      </c>
      <c r="U41" t="s">
        <v>319</v>
      </c>
      <c r="V41" t="s">
        <v>28</v>
      </c>
      <c r="W41" t="s">
        <v>334</v>
      </c>
    </row>
    <row r="42" spans="2:23" x14ac:dyDescent="0.25">
      <c r="B42" s="2"/>
      <c r="C42" s="2" t="s">
        <v>16</v>
      </c>
      <c r="D42" s="2" t="s">
        <v>17</v>
      </c>
      <c r="E42" s="2" t="s">
        <v>18</v>
      </c>
      <c r="F42" s="2" t="s">
        <v>19</v>
      </c>
      <c r="H42" s="3" t="s">
        <v>2</v>
      </c>
      <c r="I42" s="3" t="s">
        <v>3</v>
      </c>
      <c r="J42" s="3" t="s">
        <v>4</v>
      </c>
      <c r="L42" s="3" t="s">
        <v>5</v>
      </c>
      <c r="M42" s="3" t="s">
        <v>6</v>
      </c>
      <c r="N42" s="3" t="s">
        <v>7</v>
      </c>
      <c r="P42" s="3" t="s">
        <v>8</v>
      </c>
      <c r="Q42" s="2">
        <f>(N47-4)/(4-1)</f>
        <v>1.0909627585071746E-2</v>
      </c>
      <c r="T42" s="35" t="s">
        <v>296</v>
      </c>
      <c r="U42">
        <v>3</v>
      </c>
      <c r="V42" t="s">
        <v>352</v>
      </c>
      <c r="W42" t="s">
        <v>357</v>
      </c>
    </row>
    <row r="43" spans="2:23" x14ac:dyDescent="0.25">
      <c r="B43" s="2" t="s">
        <v>320</v>
      </c>
      <c r="C43" s="2">
        <v>1</v>
      </c>
      <c r="D43" s="2">
        <v>3</v>
      </c>
      <c r="E43" s="2">
        <v>1</v>
      </c>
      <c r="F43" s="2">
        <v>5</v>
      </c>
      <c r="H43" s="2">
        <f>PRODUCT(C43:F43)</f>
        <v>15</v>
      </c>
      <c r="I43" s="5">
        <f>H43^(1/4)</f>
        <v>1.9679896712654303</v>
      </c>
      <c r="J43" s="5">
        <f>I43/I47</f>
        <v>0.38143740520354763</v>
      </c>
      <c r="L43" s="4">
        <f>(C43*J43)+(D43*J44)+(E43*J45)+(F43*J46)</f>
        <v>1.5436906825730934</v>
      </c>
      <c r="M43" s="4">
        <f>J43*4</f>
        <v>1.5257496208141905</v>
      </c>
      <c r="N43" s="10">
        <f>L43/M43</f>
        <v>1.0117588505441206</v>
      </c>
      <c r="P43" s="3" t="s">
        <v>9</v>
      </c>
      <c r="Q43" s="2">
        <v>0.9</v>
      </c>
      <c r="T43" s="35" t="s">
        <v>297</v>
      </c>
      <c r="U43">
        <v>1</v>
      </c>
      <c r="V43" t="s">
        <v>353</v>
      </c>
      <c r="W43" t="s">
        <v>358</v>
      </c>
    </row>
    <row r="44" spans="2:23" x14ac:dyDescent="0.25">
      <c r="B44" s="2" t="s">
        <v>321</v>
      </c>
      <c r="C44" s="2">
        <f>C43/D43</f>
        <v>0.33333333333333331</v>
      </c>
      <c r="D44" s="2">
        <v>1</v>
      </c>
      <c r="E44" s="2">
        <f>1/5</f>
        <v>0.2</v>
      </c>
      <c r="F44" s="2">
        <v>1</v>
      </c>
      <c r="H44" s="2">
        <f t="shared" ref="H44:H46" si="12">PRODUCT(C44:F44)</f>
        <v>6.6666666666666666E-2</v>
      </c>
      <c r="I44" s="5">
        <f t="shared" ref="I44:I46" si="13">H44^(1/4)</f>
        <v>0.50813274815461473</v>
      </c>
      <c r="J44" s="5">
        <f>I44/I47</f>
        <v>9.8486714531594022E-2</v>
      </c>
      <c r="L44" s="4">
        <f>(C44*J43)+(D44*J44)+(E44*J45)+(F44*J46)</f>
        <v>0.39899114302106264</v>
      </c>
      <c r="M44" s="4">
        <f t="shared" ref="M44:M46" si="14">J44*4</f>
        <v>0.39394685812637609</v>
      </c>
      <c r="N44" s="10">
        <f t="shared" ref="N44:N46" si="15">L44/M44</f>
        <v>1.0128044805806482</v>
      </c>
      <c r="P44" s="3" t="s">
        <v>10</v>
      </c>
      <c r="Q44" s="2">
        <f>Q42/Q43</f>
        <v>1.2121808427857496E-2</v>
      </c>
      <c r="T44" s="35" t="s">
        <v>298</v>
      </c>
      <c r="U44">
        <v>5</v>
      </c>
      <c r="V44" t="s">
        <v>354</v>
      </c>
      <c r="W44" t="s">
        <v>359</v>
      </c>
    </row>
    <row r="45" spans="2:23" x14ac:dyDescent="0.25">
      <c r="B45" s="2" t="s">
        <v>322</v>
      </c>
      <c r="C45" s="2">
        <f>C43/E43</f>
        <v>1</v>
      </c>
      <c r="D45" s="2">
        <f>D44/E44</f>
        <v>5</v>
      </c>
      <c r="E45" s="2">
        <v>1</v>
      </c>
      <c r="F45" s="2">
        <v>5</v>
      </c>
      <c r="H45" s="2">
        <f t="shared" si="12"/>
        <v>25</v>
      </c>
      <c r="I45" s="5">
        <f t="shared" si="13"/>
        <v>2.2360679774997898</v>
      </c>
      <c r="J45" s="5">
        <f>I45/I47</f>
        <v>0.43339656688738182</v>
      </c>
      <c r="L45" s="4">
        <f>(C45*J43)+(D45*J44)+(E45*J45)+(F45*J46)</f>
        <v>1.7406641116362813</v>
      </c>
      <c r="M45" s="4">
        <f t="shared" si="14"/>
        <v>1.7335862675495273</v>
      </c>
      <c r="N45" s="10">
        <f t="shared" si="15"/>
        <v>1.0040827758152231</v>
      </c>
      <c r="T45" s="35" t="s">
        <v>300</v>
      </c>
      <c r="U45">
        <f>1/5</f>
        <v>0.2</v>
      </c>
      <c r="V45" t="s">
        <v>351</v>
      </c>
      <c r="W45" t="s">
        <v>360</v>
      </c>
    </row>
    <row r="46" spans="2:23" x14ac:dyDescent="0.25">
      <c r="B46" s="2" t="s">
        <v>323</v>
      </c>
      <c r="C46" s="5">
        <f>C43/F43</f>
        <v>0.2</v>
      </c>
      <c r="D46" s="5">
        <f>D44/F44</f>
        <v>1</v>
      </c>
      <c r="E46" s="2">
        <f>E45/F45</f>
        <v>0.2</v>
      </c>
      <c r="F46" s="2">
        <v>1</v>
      </c>
      <c r="H46" s="5">
        <f t="shared" si="12"/>
        <v>4.0000000000000008E-2</v>
      </c>
      <c r="I46" s="5">
        <f t="shared" si="13"/>
        <v>0.44721359549995798</v>
      </c>
      <c r="J46" s="5">
        <f>I46/I47</f>
        <v>8.6679313377476364E-2</v>
      </c>
      <c r="L46" s="4">
        <f>(C46*J43)+(D46*J44)+(E46*J45)+(F46*J46)</f>
        <v>0.34813282232725629</v>
      </c>
      <c r="M46" s="4">
        <f t="shared" si="14"/>
        <v>0.34671725350990545</v>
      </c>
      <c r="N46" s="10">
        <f t="shared" si="15"/>
        <v>1.0040827758152231</v>
      </c>
      <c r="T46" s="35" t="s">
        <v>301</v>
      </c>
      <c r="U46">
        <v>1</v>
      </c>
      <c r="V46" t="s">
        <v>355</v>
      </c>
      <c r="W46" t="s">
        <v>361</v>
      </c>
    </row>
    <row r="47" spans="2:23" x14ac:dyDescent="0.25">
      <c r="H47" s="1" t="s">
        <v>11</v>
      </c>
      <c r="I47" s="11">
        <f>SUM(I43:I46)</f>
        <v>5.1594039924197936</v>
      </c>
      <c r="J47" s="1">
        <f>SUM(J43:J46)</f>
        <v>0.99999999999999978</v>
      </c>
      <c r="M47" s="1" t="s">
        <v>11</v>
      </c>
      <c r="N47" s="9">
        <f>SUM(N43:N46)</f>
        <v>4.0327288827552152</v>
      </c>
      <c r="T47" s="35" t="s">
        <v>303</v>
      </c>
      <c r="U47">
        <v>5</v>
      </c>
      <c r="V47" t="s">
        <v>356</v>
      </c>
      <c r="W47" t="s">
        <v>362</v>
      </c>
    </row>
    <row r="50" spans="2:22" x14ac:dyDescent="0.25">
      <c r="B50" s="1" t="s">
        <v>230</v>
      </c>
    </row>
    <row r="51" spans="2:22" x14ac:dyDescent="0.25">
      <c r="B51" s="2"/>
      <c r="C51" s="2" t="s">
        <v>234</v>
      </c>
      <c r="D51" s="2" t="s">
        <v>235</v>
      </c>
      <c r="E51" s="2" t="s">
        <v>236</v>
      </c>
      <c r="F51" s="2" t="s">
        <v>237</v>
      </c>
      <c r="G51" s="2" t="s">
        <v>238</v>
      </c>
      <c r="I51" s="3" t="s">
        <v>2</v>
      </c>
      <c r="J51" s="3" t="s">
        <v>3</v>
      </c>
      <c r="K51" s="3" t="s">
        <v>4</v>
      </c>
      <c r="M51" s="3" t="s">
        <v>5</v>
      </c>
      <c r="N51" s="3" t="s">
        <v>6</v>
      </c>
      <c r="O51" s="3" t="s">
        <v>7</v>
      </c>
      <c r="Q51" s="3" t="s">
        <v>8</v>
      </c>
      <c r="R51" s="2">
        <f>(O57-5)/(5-1)</f>
        <v>3.1856899312766584E-2</v>
      </c>
      <c r="T51" t="s">
        <v>234</v>
      </c>
      <c r="U51" t="s">
        <v>293</v>
      </c>
    </row>
    <row r="52" spans="2:22" x14ac:dyDescent="0.25">
      <c r="B52" s="2" t="s">
        <v>239</v>
      </c>
      <c r="C52" s="2">
        <v>1</v>
      </c>
      <c r="D52" s="2">
        <v>2</v>
      </c>
      <c r="E52" s="2">
        <v>3</v>
      </c>
      <c r="F52" s="2">
        <v>5</v>
      </c>
      <c r="G52" s="2">
        <v>3</v>
      </c>
      <c r="I52" s="2">
        <f>PRODUCT(C52:G52)</f>
        <v>90</v>
      </c>
      <c r="J52" s="5">
        <f>I52^(1/5)</f>
        <v>2.4595094858493636</v>
      </c>
      <c r="K52" s="5">
        <f>J52/J57</f>
        <v>0.39569866498009415</v>
      </c>
      <c r="M52" s="4">
        <f>(C52*K52)+(D52*K53)+(E52*K54)+(F52*K55)+(G52*K56)</f>
        <v>2.040998199270093</v>
      </c>
      <c r="N52" s="4">
        <f>K52*5</f>
        <v>1.9784933249004708</v>
      </c>
      <c r="O52" s="10">
        <f>M52/N52</f>
        <v>1.0315921583272294</v>
      </c>
      <c r="Q52" s="3" t="s">
        <v>9</v>
      </c>
      <c r="R52" s="2">
        <v>1.1200000000000001</v>
      </c>
      <c r="T52" t="s">
        <v>235</v>
      </c>
      <c r="U52" t="s">
        <v>295</v>
      </c>
    </row>
    <row r="53" spans="2:22" x14ac:dyDescent="0.25">
      <c r="B53" s="2" t="s">
        <v>235</v>
      </c>
      <c r="C53" s="2">
        <f>C52/D52</f>
        <v>0.5</v>
      </c>
      <c r="D53" s="2">
        <v>1</v>
      </c>
      <c r="E53" s="2">
        <v>2</v>
      </c>
      <c r="F53" s="2">
        <v>5</v>
      </c>
      <c r="G53" s="2">
        <v>3</v>
      </c>
      <c r="I53" s="2">
        <f t="shared" ref="I53:I56" si="16">PRODUCT(C53:G53)</f>
        <v>15</v>
      </c>
      <c r="J53" s="5">
        <f t="shared" ref="J53:J56" si="17">I53^(1/5)</f>
        <v>1.7187719275874789</v>
      </c>
      <c r="K53" s="5">
        <f>J53/J57</f>
        <v>0.27652495794979959</v>
      </c>
      <c r="M53" s="4">
        <f>(C53*K52)+(D53*K53)+(E53*K54)+(F53*K55)+(G53*K56)</f>
        <v>1.4057387131208081</v>
      </c>
      <c r="N53" s="4">
        <f t="shared" ref="N53:N56" si="18">K53*5</f>
        <v>1.3826247897489981</v>
      </c>
      <c r="O53" s="10">
        <f t="shared" ref="O53:O56" si="19">M53/N53</f>
        <v>1.0167174229358393</v>
      </c>
      <c r="Q53" s="3" t="s">
        <v>10</v>
      </c>
      <c r="R53" s="2">
        <f>R51/R52</f>
        <v>2.8443660100684449E-2</v>
      </c>
      <c r="T53" t="s">
        <v>236</v>
      </c>
      <c r="U53" t="s">
        <v>231</v>
      </c>
    </row>
    <row r="54" spans="2:22" x14ac:dyDescent="0.25">
      <c r="B54" s="2" t="s">
        <v>236</v>
      </c>
      <c r="C54" s="2">
        <f>C52/E52</f>
        <v>0.33333333333333331</v>
      </c>
      <c r="D54" s="2">
        <f>D53/E53</f>
        <v>0.5</v>
      </c>
      <c r="E54" s="2">
        <v>1</v>
      </c>
      <c r="F54" s="2">
        <v>3</v>
      </c>
      <c r="G54" s="2">
        <v>2</v>
      </c>
      <c r="I54" s="2">
        <f t="shared" si="16"/>
        <v>1</v>
      </c>
      <c r="J54" s="5">
        <f t="shared" si="17"/>
        <v>1</v>
      </c>
      <c r="K54" s="5">
        <f>J54/J57</f>
        <v>0.16088519570943802</v>
      </c>
      <c r="M54" s="4">
        <f>(C54*K52)+(D54*K53)+(E54*K54)+(F54*K55)+(G54*K56)</f>
        <v>0.81928983598907923</v>
      </c>
      <c r="N54" s="4">
        <f t="shared" si="18"/>
        <v>0.80442597854719011</v>
      </c>
      <c r="O54" s="10">
        <f t="shared" si="19"/>
        <v>1.0184775950034999</v>
      </c>
      <c r="T54" t="s">
        <v>237</v>
      </c>
      <c r="U54" t="s">
        <v>232</v>
      </c>
    </row>
    <row r="55" spans="2:22" x14ac:dyDescent="0.25">
      <c r="B55" s="2" t="s">
        <v>237</v>
      </c>
      <c r="C55" s="5">
        <f>C52/F52</f>
        <v>0.2</v>
      </c>
      <c r="D55" s="5">
        <f>D53/F53</f>
        <v>0.2</v>
      </c>
      <c r="E55" s="2">
        <f>E54/F54</f>
        <v>0.33333333333333331</v>
      </c>
      <c r="F55" s="2">
        <v>1</v>
      </c>
      <c r="G55" s="2">
        <f>1/3</f>
        <v>0.33333333333333331</v>
      </c>
      <c r="I55" s="2">
        <f t="shared" si="16"/>
        <v>4.4444444444444453E-3</v>
      </c>
      <c r="J55" s="5">
        <f t="shared" si="17"/>
        <v>0.33850375946582717</v>
      </c>
      <c r="K55" s="5">
        <f>J55/J57</f>
        <v>5.4460243590040133E-2</v>
      </c>
      <c r="M55" s="4">
        <f>(C55*K52)+(D55*K53)+(E55*K54)+(F55*K55)+(G55*K56)</f>
        <v>0.28001034600270758</v>
      </c>
      <c r="N55" s="4">
        <f t="shared" si="18"/>
        <v>0.27230121795020068</v>
      </c>
      <c r="O55" s="10">
        <f t="shared" si="19"/>
        <v>1.0283110303748872</v>
      </c>
      <c r="T55" t="s">
        <v>238</v>
      </c>
      <c r="U55" t="s">
        <v>233</v>
      </c>
    </row>
    <row r="56" spans="2:22" x14ac:dyDescent="0.25">
      <c r="B56" s="2" t="s">
        <v>238</v>
      </c>
      <c r="C56" s="2">
        <f>C52/G52</f>
        <v>0.33333333333333331</v>
      </c>
      <c r="D56" s="2">
        <f>D53/G53</f>
        <v>0.33333333333333331</v>
      </c>
      <c r="E56" s="2">
        <f>E54/G54</f>
        <v>0.5</v>
      </c>
      <c r="F56" s="2">
        <f>F55/G55</f>
        <v>3</v>
      </c>
      <c r="G56" s="2">
        <v>1</v>
      </c>
      <c r="I56" s="2">
        <f t="shared" si="16"/>
        <v>0.16666666666666666</v>
      </c>
      <c r="J56" s="5">
        <f t="shared" si="17"/>
        <v>0.69882711877157921</v>
      </c>
      <c r="K56" s="2">
        <f>J56/J57</f>
        <v>0.11243093777062821</v>
      </c>
      <c r="M56" s="4">
        <f>(C56*K52)+(D56*K53)+(E56*K54)+(F56*K55)+(G56*K56)</f>
        <v>0.5803288073720988</v>
      </c>
      <c r="N56" s="4">
        <f t="shared" si="18"/>
        <v>0.56215468885314102</v>
      </c>
      <c r="O56" s="10">
        <f t="shared" si="19"/>
        <v>1.0323293906096114</v>
      </c>
    </row>
    <row r="57" spans="2:22" x14ac:dyDescent="0.25">
      <c r="I57" s="1" t="s">
        <v>11</v>
      </c>
      <c r="J57" s="11">
        <f>SUM(J52:J56)</f>
        <v>6.2156122916742484</v>
      </c>
      <c r="K57" s="11">
        <f>SUM(K52:K56)</f>
        <v>1</v>
      </c>
      <c r="N57" s="1" t="s">
        <v>11</v>
      </c>
      <c r="O57" s="9">
        <f>SUM(O52:O56)</f>
        <v>5.1274275972510663</v>
      </c>
    </row>
    <row r="58" spans="2:22" x14ac:dyDescent="0.25">
      <c r="T58" t="s">
        <v>324</v>
      </c>
      <c r="U58" t="s">
        <v>325</v>
      </c>
      <c r="V58" t="s">
        <v>28</v>
      </c>
    </row>
    <row r="59" spans="2:22" x14ac:dyDescent="0.25">
      <c r="T59" s="35" t="s">
        <v>296</v>
      </c>
      <c r="U59">
        <v>2</v>
      </c>
      <c r="V59" t="s">
        <v>364</v>
      </c>
    </row>
    <row r="60" spans="2:22" x14ac:dyDescent="0.25">
      <c r="B60" s="1"/>
      <c r="T60" s="35" t="s">
        <v>297</v>
      </c>
      <c r="U60">
        <v>3</v>
      </c>
      <c r="V60" t="s">
        <v>363</v>
      </c>
    </row>
    <row r="61" spans="2:22" x14ac:dyDescent="0.25">
      <c r="I61" s="24"/>
      <c r="J61" s="24"/>
      <c r="K61" s="24"/>
      <c r="M61" s="24"/>
      <c r="N61" s="24"/>
      <c r="O61" s="24"/>
      <c r="Q61" s="24"/>
      <c r="T61" s="35" t="s">
        <v>298</v>
      </c>
      <c r="U61">
        <v>5</v>
      </c>
      <c r="V61" t="s">
        <v>311</v>
      </c>
    </row>
    <row r="62" spans="2:22" x14ac:dyDescent="0.25">
      <c r="J62" s="33"/>
      <c r="K62" s="33"/>
      <c r="M62" s="37"/>
      <c r="N62" s="37"/>
      <c r="O62" s="38"/>
      <c r="Q62" s="24"/>
      <c r="T62" s="35" t="s">
        <v>299</v>
      </c>
      <c r="U62">
        <v>3</v>
      </c>
      <c r="V62" t="s">
        <v>315</v>
      </c>
    </row>
    <row r="63" spans="2:22" x14ac:dyDescent="0.25">
      <c r="J63" s="33"/>
      <c r="K63" s="33"/>
      <c r="M63" s="37"/>
      <c r="N63" s="37"/>
      <c r="O63" s="38"/>
      <c r="Q63" s="24"/>
      <c r="T63" s="35" t="s">
        <v>300</v>
      </c>
      <c r="U63">
        <v>2</v>
      </c>
      <c r="V63" t="s">
        <v>313</v>
      </c>
    </row>
    <row r="64" spans="2:22" x14ac:dyDescent="0.25">
      <c r="J64" s="33"/>
      <c r="K64" s="33"/>
      <c r="M64" s="37"/>
      <c r="N64" s="37"/>
      <c r="O64" s="38"/>
      <c r="T64" s="35" t="s">
        <v>301</v>
      </c>
      <c r="U64">
        <v>5</v>
      </c>
      <c r="V64" t="s">
        <v>312</v>
      </c>
    </row>
    <row r="65" spans="1:22" x14ac:dyDescent="0.25">
      <c r="C65" s="33"/>
      <c r="D65" s="33"/>
      <c r="J65" s="33"/>
      <c r="K65" s="33"/>
      <c r="M65" s="37"/>
      <c r="N65" s="37"/>
      <c r="O65" s="38"/>
      <c r="T65" s="35" t="s">
        <v>302</v>
      </c>
      <c r="U65">
        <v>3</v>
      </c>
      <c r="V65" t="s">
        <v>314</v>
      </c>
    </row>
    <row r="66" spans="1:22" x14ac:dyDescent="0.25">
      <c r="J66" s="33"/>
      <c r="M66" s="37"/>
      <c r="N66" s="37"/>
      <c r="O66" s="38"/>
      <c r="T66" s="35" t="s">
        <v>303</v>
      </c>
      <c r="U66">
        <v>3</v>
      </c>
      <c r="V66" t="s">
        <v>316</v>
      </c>
    </row>
    <row r="67" spans="1:22" ht="15.75" thickBot="1" x14ac:dyDescent="0.3">
      <c r="I67" s="1"/>
      <c r="J67" s="11"/>
      <c r="K67" s="11"/>
      <c r="N67" s="1"/>
      <c r="O67" s="9"/>
      <c r="T67" s="35" t="s">
        <v>304</v>
      </c>
      <c r="U67">
        <v>2</v>
      </c>
      <c r="V67" t="s">
        <v>317</v>
      </c>
    </row>
    <row r="68" spans="1:22" ht="15.75" thickBot="1" x14ac:dyDescent="0.3">
      <c r="A68" s="14" t="s">
        <v>27</v>
      </c>
      <c r="B68" s="12" t="s">
        <v>28</v>
      </c>
      <c r="T68" s="35" t="s">
        <v>305</v>
      </c>
      <c r="U68" s="39">
        <f>1/3</f>
        <v>0.33333333333333331</v>
      </c>
      <c r="V68" t="s">
        <v>318</v>
      </c>
    </row>
    <row r="69" spans="1:22" ht="45.75" thickBot="1" x14ac:dyDescent="0.3">
      <c r="A69" s="15">
        <v>1</v>
      </c>
      <c r="B69" s="13" t="s">
        <v>29</v>
      </c>
    </row>
    <row r="70" spans="1:22" ht="60.75" thickBot="1" x14ac:dyDescent="0.3">
      <c r="A70" s="15">
        <v>3</v>
      </c>
      <c r="B70" s="13" t="s">
        <v>30</v>
      </c>
    </row>
    <row r="71" spans="1:22" ht="45.75" thickBot="1" x14ac:dyDescent="0.3">
      <c r="A71" s="15">
        <v>5</v>
      </c>
      <c r="B71" s="13" t="s">
        <v>31</v>
      </c>
    </row>
    <row r="72" spans="1:22" ht="60.75" thickBot="1" x14ac:dyDescent="0.3">
      <c r="A72" s="15">
        <v>7</v>
      </c>
      <c r="B72" s="13" t="s">
        <v>32</v>
      </c>
    </row>
    <row r="73" spans="1:22" ht="15.75" thickBot="1" x14ac:dyDescent="0.3">
      <c r="A73" s="15">
        <v>9</v>
      </c>
      <c r="B73" s="16" t="s">
        <v>33</v>
      </c>
    </row>
    <row r="74" spans="1:22" ht="105.75" thickBot="1" x14ac:dyDescent="0.3">
      <c r="A74" s="15" t="s">
        <v>34</v>
      </c>
      <c r="B74" s="13" t="s">
        <v>35</v>
      </c>
    </row>
    <row r="75" spans="1:22" ht="75.75" thickBot="1" x14ac:dyDescent="0.3">
      <c r="A75" s="15" t="s">
        <v>36</v>
      </c>
      <c r="B75" s="13" t="s">
        <v>37</v>
      </c>
    </row>
  </sheetData>
  <mergeCells count="1">
    <mergeCell ref="C5:V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1327-E872-4378-BE92-605A324D411B}">
  <dimension ref="A1:Q124"/>
  <sheetViews>
    <sheetView topLeftCell="A75" zoomScale="87" workbookViewId="0">
      <selection activeCell="M102" sqref="M102"/>
    </sheetView>
  </sheetViews>
  <sheetFormatPr defaultRowHeight="15" x14ac:dyDescent="0.25"/>
  <cols>
    <col min="2" max="2" width="25.7109375" bestFit="1" customWidth="1"/>
    <col min="3" max="3" width="9.5703125" bestFit="1" customWidth="1"/>
    <col min="5" max="5" width="25.7109375" bestFit="1" customWidth="1"/>
    <col min="6" max="6" width="16.5703125" bestFit="1" customWidth="1"/>
    <col min="8" max="8" width="21.140625" bestFit="1" customWidth="1"/>
    <col min="9" max="9" width="14.5703125" bestFit="1" customWidth="1"/>
    <col min="10" max="10" width="16.5703125" bestFit="1" customWidth="1"/>
    <col min="11" max="11" width="21.140625" bestFit="1" customWidth="1"/>
    <col min="12" max="12" width="9.5703125" bestFit="1" customWidth="1"/>
    <col min="13" max="13" width="13.42578125" customWidth="1"/>
    <col min="14" max="14" width="21.140625" bestFit="1" customWidth="1"/>
    <col min="15" max="15" width="9.5703125" bestFit="1" customWidth="1"/>
  </cols>
  <sheetData>
    <row r="1" spans="1:15" x14ac:dyDescent="0.25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4" spans="1:15" x14ac:dyDescent="0.25">
      <c r="B4" s="17" t="s">
        <v>41</v>
      </c>
      <c r="C4" s="17"/>
      <c r="D4" s="17"/>
      <c r="E4" s="17" t="s">
        <v>42</v>
      </c>
      <c r="F4" s="17"/>
      <c r="G4" s="17"/>
      <c r="H4" s="17" t="s">
        <v>43</v>
      </c>
      <c r="I4" s="17"/>
      <c r="J4" s="17"/>
      <c r="K4" s="17" t="s">
        <v>44</v>
      </c>
      <c r="L4" s="17"/>
      <c r="M4" s="17"/>
      <c r="N4" s="17" t="s">
        <v>45</v>
      </c>
      <c r="O4" s="17"/>
    </row>
    <row r="5" spans="1:15" x14ac:dyDescent="0.25">
      <c r="B5" s="52" t="s">
        <v>46</v>
      </c>
      <c r="C5" s="53"/>
      <c r="D5" s="18"/>
      <c r="E5" s="52" t="s">
        <v>46</v>
      </c>
      <c r="F5" s="53"/>
      <c r="G5" s="18"/>
      <c r="H5" s="52" t="s">
        <v>46</v>
      </c>
      <c r="I5" s="53"/>
      <c r="J5" s="18"/>
      <c r="K5" s="52" t="s">
        <v>46</v>
      </c>
      <c r="L5" s="53"/>
      <c r="M5" s="18"/>
      <c r="N5" s="52" t="s">
        <v>46</v>
      </c>
      <c r="O5" s="53"/>
    </row>
    <row r="6" spans="1:15" x14ac:dyDescent="0.25">
      <c r="B6" s="19" t="s">
        <v>47</v>
      </c>
      <c r="C6" s="19" t="s">
        <v>48</v>
      </c>
      <c r="D6" s="18"/>
      <c r="E6" s="19" t="s">
        <v>47</v>
      </c>
      <c r="F6" s="19" t="s">
        <v>49</v>
      </c>
      <c r="G6" s="18"/>
      <c r="H6" s="19" t="s">
        <v>47</v>
      </c>
      <c r="I6" s="19" t="s">
        <v>50</v>
      </c>
      <c r="J6" s="18"/>
      <c r="K6" s="19" t="s">
        <v>47</v>
      </c>
      <c r="L6" s="19" t="s">
        <v>49</v>
      </c>
      <c r="M6" s="18"/>
      <c r="N6" s="19" t="s">
        <v>47</v>
      </c>
      <c r="O6" s="19" t="s">
        <v>51</v>
      </c>
    </row>
    <row r="7" spans="1:15" x14ac:dyDescent="0.25">
      <c r="B7" s="19" t="s">
        <v>52</v>
      </c>
      <c r="C7" s="19" t="s">
        <v>53</v>
      </c>
      <c r="D7" s="18"/>
      <c r="E7" s="19" t="s">
        <v>52</v>
      </c>
      <c r="F7" s="19" t="s">
        <v>53</v>
      </c>
      <c r="G7" s="18"/>
      <c r="H7" s="19" t="s">
        <v>52</v>
      </c>
      <c r="I7" s="19" t="s">
        <v>53</v>
      </c>
      <c r="J7" s="18"/>
      <c r="K7" s="19" t="s">
        <v>52</v>
      </c>
      <c r="L7" s="19" t="s">
        <v>53</v>
      </c>
      <c r="M7" s="18"/>
      <c r="N7" s="19" t="s">
        <v>52</v>
      </c>
      <c r="O7" s="19" t="s">
        <v>53</v>
      </c>
    </row>
    <row r="8" spans="1:15" x14ac:dyDescent="0.25">
      <c r="B8" s="19" t="s">
        <v>54</v>
      </c>
      <c r="C8" s="19" t="s">
        <v>55</v>
      </c>
      <c r="D8" s="20"/>
      <c r="E8" s="19" t="s">
        <v>54</v>
      </c>
      <c r="F8" s="19" t="s">
        <v>56</v>
      </c>
      <c r="G8" s="20"/>
      <c r="H8" s="19" t="s">
        <v>54</v>
      </c>
      <c r="I8" s="19" t="s">
        <v>56</v>
      </c>
      <c r="J8" s="20"/>
      <c r="K8" s="19" t="s">
        <v>54</v>
      </c>
      <c r="L8" s="19" t="s">
        <v>57</v>
      </c>
      <c r="M8" s="20"/>
      <c r="N8" s="19" t="s">
        <v>54</v>
      </c>
      <c r="O8" s="19" t="s">
        <v>55</v>
      </c>
    </row>
    <row r="9" spans="1:15" x14ac:dyDescent="0.25">
      <c r="B9" s="19" t="s">
        <v>58</v>
      </c>
      <c r="C9" s="21" t="s">
        <v>59</v>
      </c>
      <c r="D9" s="20"/>
      <c r="E9" s="19" t="s">
        <v>58</v>
      </c>
      <c r="F9" s="21" t="s">
        <v>59</v>
      </c>
      <c r="G9" s="20"/>
      <c r="H9" s="19" t="s">
        <v>58</v>
      </c>
      <c r="I9" s="21" t="s">
        <v>59</v>
      </c>
      <c r="J9" s="20"/>
      <c r="K9" s="19" t="s">
        <v>58</v>
      </c>
      <c r="L9" s="21" t="s">
        <v>59</v>
      </c>
      <c r="M9" s="20"/>
      <c r="N9" s="19" t="s">
        <v>58</v>
      </c>
      <c r="O9" s="21" t="s">
        <v>59</v>
      </c>
    </row>
    <row r="10" spans="1:15" x14ac:dyDescent="0.25">
      <c r="B10" s="57" t="s">
        <v>60</v>
      </c>
      <c r="C10" s="58"/>
      <c r="D10" s="20"/>
      <c r="E10" s="52" t="s">
        <v>60</v>
      </c>
      <c r="F10" s="53"/>
      <c r="G10" s="20"/>
      <c r="H10" s="52" t="s">
        <v>60</v>
      </c>
      <c r="I10" s="53"/>
      <c r="J10" s="20"/>
      <c r="K10" s="52" t="s">
        <v>60</v>
      </c>
      <c r="L10" s="53"/>
      <c r="M10" s="20"/>
      <c r="N10" s="52" t="s">
        <v>60</v>
      </c>
      <c r="O10" s="53"/>
    </row>
    <row r="11" spans="1:15" x14ac:dyDescent="0.25">
      <c r="B11" s="19" t="s">
        <v>61</v>
      </c>
      <c r="C11" s="22" t="s">
        <v>62</v>
      </c>
      <c r="D11" s="20"/>
      <c r="E11" s="19" t="s">
        <v>61</v>
      </c>
      <c r="F11" s="22" t="s">
        <v>63</v>
      </c>
      <c r="G11" s="20"/>
      <c r="H11" s="19" t="s">
        <v>61</v>
      </c>
      <c r="I11" s="22" t="s">
        <v>64</v>
      </c>
      <c r="J11" s="20"/>
      <c r="K11" s="19" t="s">
        <v>61</v>
      </c>
      <c r="L11" s="22" t="s">
        <v>64</v>
      </c>
      <c r="M11" s="20"/>
      <c r="N11" s="19" t="s">
        <v>61</v>
      </c>
      <c r="O11" s="22" t="s">
        <v>65</v>
      </c>
    </row>
    <row r="12" spans="1:15" x14ac:dyDescent="0.25">
      <c r="B12" s="19" t="s">
        <v>66</v>
      </c>
      <c r="C12" s="22" t="s">
        <v>67</v>
      </c>
      <c r="D12" s="20"/>
      <c r="E12" s="19" t="s">
        <v>66</v>
      </c>
      <c r="F12" s="22" t="s">
        <v>67</v>
      </c>
      <c r="G12" s="20"/>
      <c r="H12" s="19" t="s">
        <v>66</v>
      </c>
      <c r="I12" s="22" t="s">
        <v>67</v>
      </c>
      <c r="J12" s="20"/>
      <c r="K12" s="19" t="s">
        <v>66</v>
      </c>
      <c r="L12" s="22" t="s">
        <v>68</v>
      </c>
      <c r="M12" s="20"/>
      <c r="N12" s="19" t="s">
        <v>66</v>
      </c>
      <c r="O12" s="22" t="s">
        <v>67</v>
      </c>
    </row>
    <row r="13" spans="1:15" x14ac:dyDescent="0.25">
      <c r="B13" s="19" t="s">
        <v>69</v>
      </c>
      <c r="C13" s="22" t="s">
        <v>70</v>
      </c>
      <c r="D13" s="20"/>
      <c r="E13" s="19" t="s">
        <v>69</v>
      </c>
      <c r="F13" s="22" t="s">
        <v>70</v>
      </c>
      <c r="G13" s="20"/>
      <c r="H13" s="19" t="s">
        <v>69</v>
      </c>
      <c r="I13" s="22" t="s">
        <v>70</v>
      </c>
      <c r="J13" s="20"/>
      <c r="K13" s="19" t="s">
        <v>69</v>
      </c>
      <c r="L13" s="22" t="s">
        <v>70</v>
      </c>
      <c r="M13" s="20"/>
      <c r="N13" s="19" t="s">
        <v>69</v>
      </c>
      <c r="O13" s="22" t="s">
        <v>70</v>
      </c>
    </row>
    <row r="14" spans="1:15" x14ac:dyDescent="0.25">
      <c r="B14" s="52" t="s">
        <v>71</v>
      </c>
      <c r="C14" s="53"/>
      <c r="D14" s="20"/>
      <c r="E14" s="52" t="s">
        <v>71</v>
      </c>
      <c r="F14" s="53"/>
      <c r="G14" s="20"/>
      <c r="H14" s="52" t="s">
        <v>71</v>
      </c>
      <c r="I14" s="53"/>
      <c r="J14" s="20"/>
      <c r="K14" s="52" t="s">
        <v>71</v>
      </c>
      <c r="L14" s="53"/>
      <c r="M14" s="20"/>
      <c r="N14" s="52" t="s">
        <v>71</v>
      </c>
      <c r="O14" s="53"/>
    </row>
    <row r="15" spans="1:15" x14ac:dyDescent="0.25">
      <c r="B15" s="19" t="s">
        <v>72</v>
      </c>
      <c r="C15" s="22" t="s">
        <v>73</v>
      </c>
      <c r="D15" s="20"/>
      <c r="E15" s="19" t="s">
        <v>72</v>
      </c>
      <c r="F15" s="22" t="s">
        <v>74</v>
      </c>
      <c r="G15" s="20"/>
      <c r="H15" s="19" t="s">
        <v>72</v>
      </c>
      <c r="I15" s="22" t="s">
        <v>75</v>
      </c>
      <c r="J15" s="20"/>
      <c r="K15" s="19" t="s">
        <v>72</v>
      </c>
      <c r="L15" s="22" t="s">
        <v>76</v>
      </c>
      <c r="M15" s="20"/>
      <c r="N15" s="19" t="s">
        <v>72</v>
      </c>
      <c r="O15" s="22" t="s">
        <v>73</v>
      </c>
    </row>
    <row r="16" spans="1:15" x14ac:dyDescent="0.25">
      <c r="B16" s="19" t="s">
        <v>77</v>
      </c>
      <c r="C16" s="22" t="s">
        <v>78</v>
      </c>
      <c r="D16" s="20"/>
      <c r="E16" s="19" t="s">
        <v>77</v>
      </c>
      <c r="F16" s="22" t="s">
        <v>79</v>
      </c>
      <c r="G16" s="20"/>
      <c r="H16" s="19" t="s">
        <v>77</v>
      </c>
      <c r="I16" s="22" t="s">
        <v>80</v>
      </c>
      <c r="J16" s="20"/>
      <c r="K16" s="19" t="s">
        <v>77</v>
      </c>
      <c r="L16" s="22" t="s">
        <v>80</v>
      </c>
      <c r="M16" s="20"/>
      <c r="N16" s="19" t="s">
        <v>77</v>
      </c>
      <c r="O16" s="22" t="s">
        <v>78</v>
      </c>
    </row>
    <row r="17" spans="2:15" s="29" customFormat="1" ht="90" x14ac:dyDescent="0.25">
      <c r="B17" s="19" t="s">
        <v>81</v>
      </c>
      <c r="C17" s="27" t="s">
        <v>82</v>
      </c>
      <c r="D17" s="28"/>
      <c r="E17" s="19" t="s">
        <v>81</v>
      </c>
      <c r="F17" s="27" t="s">
        <v>83</v>
      </c>
      <c r="G17" s="28"/>
      <c r="H17" s="19" t="s">
        <v>81</v>
      </c>
      <c r="I17" s="27" t="s">
        <v>83</v>
      </c>
      <c r="J17" s="28"/>
      <c r="K17" s="19" t="s">
        <v>81</v>
      </c>
      <c r="L17" s="27" t="s">
        <v>83</v>
      </c>
      <c r="M17" s="28"/>
      <c r="N17" s="19" t="s">
        <v>81</v>
      </c>
      <c r="O17" s="27" t="s">
        <v>82</v>
      </c>
    </row>
    <row r="18" spans="2:15" ht="45" x14ac:dyDescent="0.25">
      <c r="B18" s="19" t="s">
        <v>84</v>
      </c>
      <c r="C18" s="23" t="s">
        <v>85</v>
      </c>
      <c r="D18" s="20"/>
      <c r="E18" s="19" t="s">
        <v>84</v>
      </c>
      <c r="F18" s="23" t="s">
        <v>85</v>
      </c>
      <c r="G18" s="20"/>
      <c r="H18" s="19" t="s">
        <v>84</v>
      </c>
      <c r="I18" s="23" t="s">
        <v>85</v>
      </c>
      <c r="J18" s="20"/>
      <c r="K18" s="19" t="s">
        <v>84</v>
      </c>
      <c r="L18" s="23" t="s">
        <v>85</v>
      </c>
      <c r="M18" s="20"/>
      <c r="N18" s="19" t="s">
        <v>84</v>
      </c>
      <c r="O18" s="23" t="s">
        <v>85</v>
      </c>
    </row>
    <row r="21" spans="2:15" x14ac:dyDescent="0.25">
      <c r="B21" s="56" t="s">
        <v>108</v>
      </c>
      <c r="C21" s="56"/>
      <c r="D21" s="56"/>
    </row>
    <row r="22" spans="2:15" x14ac:dyDescent="0.25">
      <c r="B22" s="56"/>
      <c r="C22" s="56"/>
      <c r="D22" s="56"/>
    </row>
    <row r="26" spans="2:15" x14ac:dyDescent="0.25">
      <c r="B26" s="25" t="s">
        <v>109</v>
      </c>
      <c r="C26" s="55" t="s">
        <v>90</v>
      </c>
      <c r="D26" s="55"/>
    </row>
    <row r="27" spans="2:15" x14ac:dyDescent="0.25">
      <c r="B27" s="19" t="s">
        <v>102</v>
      </c>
      <c r="C27" s="54">
        <v>5</v>
      </c>
      <c r="D27" s="54"/>
    </row>
    <row r="28" spans="2:15" x14ac:dyDescent="0.25">
      <c r="B28" s="19" t="s">
        <v>106</v>
      </c>
      <c r="C28" s="54" t="s">
        <v>103</v>
      </c>
      <c r="D28" s="54"/>
    </row>
    <row r="29" spans="2:15" x14ac:dyDescent="0.25">
      <c r="B29" s="19" t="s">
        <v>104</v>
      </c>
      <c r="C29" s="54" t="s">
        <v>105</v>
      </c>
      <c r="D29" s="54"/>
    </row>
    <row r="30" spans="2:15" x14ac:dyDescent="0.25">
      <c r="B30" s="19" t="s">
        <v>107</v>
      </c>
      <c r="C30" s="54">
        <v>1</v>
      </c>
      <c r="D30" s="54"/>
    </row>
    <row r="33" spans="2:16" x14ac:dyDescent="0.25">
      <c r="B33" s="51" t="s">
        <v>86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2:16" x14ac:dyDescent="0.25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6" spans="2:16" x14ac:dyDescent="0.25">
      <c r="B36" s="47" t="s">
        <v>88</v>
      </c>
      <c r="C36" s="47"/>
      <c r="D36" s="47"/>
      <c r="F36" s="47" t="s">
        <v>124</v>
      </c>
      <c r="G36" s="47"/>
      <c r="H36" s="47"/>
      <c r="J36" s="47" t="s">
        <v>132</v>
      </c>
      <c r="K36" s="47"/>
      <c r="L36" s="47"/>
      <c r="N36" s="50" t="s">
        <v>153</v>
      </c>
      <c r="O36" s="50"/>
      <c r="P36" s="50"/>
    </row>
    <row r="37" spans="2:16" x14ac:dyDescent="0.25">
      <c r="B37" s="1" t="s">
        <v>87</v>
      </c>
      <c r="C37" s="1" t="s">
        <v>90</v>
      </c>
      <c r="D37" s="1"/>
      <c r="F37" s="1" t="s">
        <v>131</v>
      </c>
      <c r="G37" s="1" t="s">
        <v>90</v>
      </c>
      <c r="J37" s="1" t="s">
        <v>151</v>
      </c>
      <c r="K37" s="1" t="s">
        <v>90</v>
      </c>
      <c r="N37" s="1" t="s">
        <v>131</v>
      </c>
      <c r="O37" s="1" t="s">
        <v>90</v>
      </c>
    </row>
    <row r="38" spans="2:16" x14ac:dyDescent="0.25">
      <c r="B38" t="s">
        <v>89</v>
      </c>
      <c r="C38">
        <v>5</v>
      </c>
      <c r="F38" t="s">
        <v>125</v>
      </c>
      <c r="G38">
        <v>5</v>
      </c>
      <c r="J38" t="s">
        <v>133</v>
      </c>
      <c r="K38">
        <v>5</v>
      </c>
      <c r="N38" t="s">
        <v>154</v>
      </c>
      <c r="O38">
        <v>5</v>
      </c>
    </row>
    <row r="39" spans="2:16" x14ac:dyDescent="0.25">
      <c r="B39" t="s">
        <v>91</v>
      </c>
      <c r="C39" t="s">
        <v>92</v>
      </c>
      <c r="F39" t="s">
        <v>126</v>
      </c>
      <c r="G39" t="s">
        <v>129</v>
      </c>
      <c r="J39" t="s">
        <v>134</v>
      </c>
      <c r="K39" t="s">
        <v>136</v>
      </c>
      <c r="N39" t="s">
        <v>155</v>
      </c>
      <c r="O39" t="s">
        <v>158</v>
      </c>
    </row>
    <row r="40" spans="2:16" x14ac:dyDescent="0.25">
      <c r="B40" t="s">
        <v>93</v>
      </c>
      <c r="C40" t="s">
        <v>94</v>
      </c>
      <c r="F40" t="s">
        <v>127</v>
      </c>
      <c r="G40" t="s">
        <v>130</v>
      </c>
      <c r="J40" t="s">
        <v>135</v>
      </c>
      <c r="K40" t="s">
        <v>137</v>
      </c>
      <c r="N40" t="s">
        <v>156</v>
      </c>
      <c r="O40" t="s">
        <v>159</v>
      </c>
    </row>
    <row r="41" spans="2:16" x14ac:dyDescent="0.25">
      <c r="B41" t="s">
        <v>95</v>
      </c>
      <c r="C41">
        <v>1</v>
      </c>
      <c r="F41" t="s">
        <v>128</v>
      </c>
      <c r="G41">
        <v>1</v>
      </c>
      <c r="J41" t="s">
        <v>138</v>
      </c>
      <c r="K41">
        <v>1</v>
      </c>
      <c r="N41" t="s">
        <v>157</v>
      </c>
      <c r="O41">
        <v>1</v>
      </c>
    </row>
    <row r="43" spans="2:16" x14ac:dyDescent="0.25">
      <c r="B43" s="1" t="s">
        <v>96</v>
      </c>
      <c r="C43" s="1" t="s">
        <v>90</v>
      </c>
      <c r="F43" s="1"/>
      <c r="G43" s="1"/>
      <c r="J43" s="1" t="s">
        <v>152</v>
      </c>
      <c r="K43" s="1" t="s">
        <v>90</v>
      </c>
    </row>
    <row r="44" spans="2:16" x14ac:dyDescent="0.25">
      <c r="B44" t="s">
        <v>97</v>
      </c>
      <c r="C44">
        <v>5</v>
      </c>
      <c r="J44" t="s">
        <v>139</v>
      </c>
      <c r="K44">
        <v>5</v>
      </c>
    </row>
    <row r="45" spans="2:16" x14ac:dyDescent="0.25">
      <c r="B45" t="s">
        <v>98</v>
      </c>
      <c r="C45" t="s">
        <v>99</v>
      </c>
      <c r="J45" t="s">
        <v>140</v>
      </c>
      <c r="K45" t="s">
        <v>142</v>
      </c>
    </row>
    <row r="46" spans="2:16" x14ac:dyDescent="0.25">
      <c r="B46" t="s">
        <v>100</v>
      </c>
      <c r="C46" t="s">
        <v>101</v>
      </c>
      <c r="J46" t="s">
        <v>141</v>
      </c>
      <c r="K46" t="s">
        <v>143</v>
      </c>
    </row>
    <row r="47" spans="2:16" x14ac:dyDescent="0.25">
      <c r="B47" t="s">
        <v>110</v>
      </c>
      <c r="C47">
        <v>1</v>
      </c>
      <c r="J47" t="s">
        <v>144</v>
      </c>
      <c r="K47">
        <v>1</v>
      </c>
    </row>
    <row r="49" spans="2:11" x14ac:dyDescent="0.25">
      <c r="B49" s="1" t="s">
        <v>112</v>
      </c>
      <c r="C49" s="1" t="s">
        <v>90</v>
      </c>
      <c r="J49" s="1" t="s">
        <v>119</v>
      </c>
      <c r="K49" s="1" t="s">
        <v>90</v>
      </c>
    </row>
    <row r="50" spans="2:11" x14ac:dyDescent="0.25">
      <c r="B50" t="s">
        <v>111</v>
      </c>
      <c r="C50">
        <v>5</v>
      </c>
      <c r="J50" t="s">
        <v>145</v>
      </c>
      <c r="K50">
        <v>5</v>
      </c>
    </row>
    <row r="51" spans="2:11" x14ac:dyDescent="0.25">
      <c r="B51" t="s">
        <v>113</v>
      </c>
      <c r="C51" t="s">
        <v>114</v>
      </c>
      <c r="J51" t="s">
        <v>146</v>
      </c>
      <c r="K51" t="s">
        <v>149</v>
      </c>
    </row>
    <row r="52" spans="2:11" x14ac:dyDescent="0.25">
      <c r="B52" t="s">
        <v>115</v>
      </c>
      <c r="C52" t="s">
        <v>117</v>
      </c>
      <c r="J52" t="s">
        <v>147</v>
      </c>
      <c r="K52" t="s">
        <v>150</v>
      </c>
    </row>
    <row r="53" spans="2:11" x14ac:dyDescent="0.25">
      <c r="B53" t="s">
        <v>116</v>
      </c>
      <c r="C53">
        <v>1</v>
      </c>
      <c r="J53" t="s">
        <v>148</v>
      </c>
      <c r="K53">
        <v>1</v>
      </c>
    </row>
    <row r="55" spans="2:11" x14ac:dyDescent="0.25">
      <c r="B55" s="1" t="s">
        <v>119</v>
      </c>
      <c r="C55" s="1" t="s">
        <v>90</v>
      </c>
    </row>
    <row r="56" spans="2:11" x14ac:dyDescent="0.25">
      <c r="B56" t="s">
        <v>97</v>
      </c>
      <c r="C56">
        <v>5</v>
      </c>
    </row>
    <row r="57" spans="2:11" x14ac:dyDescent="0.25">
      <c r="B57" t="s">
        <v>98</v>
      </c>
      <c r="C57" t="s">
        <v>99</v>
      </c>
    </row>
    <row r="58" spans="2:11" x14ac:dyDescent="0.25">
      <c r="B58" t="s">
        <v>100</v>
      </c>
      <c r="C58" t="s">
        <v>101</v>
      </c>
    </row>
    <row r="59" spans="2:11" x14ac:dyDescent="0.25">
      <c r="B59" t="s">
        <v>110</v>
      </c>
      <c r="C59">
        <v>1</v>
      </c>
    </row>
    <row r="61" spans="2:11" x14ac:dyDescent="0.25">
      <c r="B61" s="1" t="s">
        <v>118</v>
      </c>
      <c r="C61" s="1" t="s">
        <v>90</v>
      </c>
    </row>
    <row r="62" spans="2:11" x14ac:dyDescent="0.25">
      <c r="B62" t="s">
        <v>120</v>
      </c>
      <c r="C62">
        <v>5</v>
      </c>
    </row>
    <row r="63" spans="2:11" x14ac:dyDescent="0.25">
      <c r="B63" t="s">
        <v>91</v>
      </c>
      <c r="C63" t="s">
        <v>92</v>
      </c>
    </row>
    <row r="64" spans="2:11" x14ac:dyDescent="0.25">
      <c r="B64" t="s">
        <v>121</v>
      </c>
      <c r="C64" t="s">
        <v>123</v>
      </c>
    </row>
    <row r="65" spans="1:17" x14ac:dyDescent="0.25">
      <c r="B65" t="s">
        <v>122</v>
      </c>
      <c r="C65">
        <v>1</v>
      </c>
    </row>
    <row r="67" spans="1:1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25">
      <c r="B68" s="48" t="s">
        <v>160</v>
      </c>
      <c r="C68" s="48"/>
      <c r="D68" s="48"/>
      <c r="E68" s="48"/>
      <c r="F68" s="48"/>
      <c r="G68" s="48"/>
      <c r="H68" s="48"/>
      <c r="I68" s="48"/>
      <c r="J68" s="48"/>
    </row>
    <row r="69" spans="1:17" x14ac:dyDescent="0.25">
      <c r="B69" s="48"/>
      <c r="C69" s="48"/>
      <c r="D69" s="48"/>
      <c r="E69" s="48"/>
      <c r="F69" s="48"/>
      <c r="G69" s="48"/>
      <c r="H69" s="48"/>
      <c r="I69" s="48"/>
      <c r="J69" s="48"/>
    </row>
    <row r="71" spans="1:17" x14ac:dyDescent="0.25">
      <c r="B71" s="47" t="s">
        <v>161</v>
      </c>
      <c r="C71" s="47"/>
      <c r="D71" s="47"/>
      <c r="F71" s="47" t="s">
        <v>181</v>
      </c>
      <c r="G71" s="47"/>
      <c r="I71" s="47" t="s">
        <v>69</v>
      </c>
      <c r="J71" s="47"/>
    </row>
    <row r="72" spans="1:17" x14ac:dyDescent="0.25">
      <c r="B72" s="1" t="s">
        <v>87</v>
      </c>
      <c r="C72" s="1" t="s">
        <v>90</v>
      </c>
      <c r="F72" s="1" t="s">
        <v>183</v>
      </c>
      <c r="G72" s="1" t="s">
        <v>90</v>
      </c>
      <c r="I72" s="1" t="s">
        <v>183</v>
      </c>
      <c r="J72" s="1" t="s">
        <v>90</v>
      </c>
    </row>
    <row r="73" spans="1:17" x14ac:dyDescent="0.25">
      <c r="B73" t="s">
        <v>162</v>
      </c>
      <c r="C73">
        <v>5</v>
      </c>
      <c r="F73" t="s">
        <v>182</v>
      </c>
      <c r="G73">
        <v>5</v>
      </c>
      <c r="I73" t="s">
        <v>185</v>
      </c>
      <c r="J73">
        <v>5</v>
      </c>
    </row>
    <row r="74" spans="1:17" x14ac:dyDescent="0.25">
      <c r="B74" t="s">
        <v>126</v>
      </c>
      <c r="C74" t="s">
        <v>129</v>
      </c>
      <c r="F74" t="s">
        <v>284</v>
      </c>
      <c r="G74" t="s">
        <v>287</v>
      </c>
      <c r="I74" t="s">
        <v>186</v>
      </c>
      <c r="J74">
        <v>1</v>
      </c>
    </row>
    <row r="75" spans="1:17" x14ac:dyDescent="0.25">
      <c r="B75" t="s">
        <v>163</v>
      </c>
      <c r="C75" t="s">
        <v>164</v>
      </c>
      <c r="F75" t="s">
        <v>285</v>
      </c>
      <c r="G75">
        <v>1</v>
      </c>
    </row>
    <row r="76" spans="1:17" x14ac:dyDescent="0.25">
      <c r="B76" t="s">
        <v>165</v>
      </c>
      <c r="C76">
        <v>1</v>
      </c>
    </row>
    <row r="77" spans="1:17" x14ac:dyDescent="0.25">
      <c r="F77" s="1" t="s">
        <v>119</v>
      </c>
      <c r="G77" s="1" t="s">
        <v>90</v>
      </c>
    </row>
    <row r="78" spans="1:17" x14ac:dyDescent="0.25">
      <c r="B78" s="1" t="s">
        <v>96</v>
      </c>
      <c r="C78" s="1" t="s">
        <v>90</v>
      </c>
      <c r="F78" t="s">
        <v>184</v>
      </c>
      <c r="G78">
        <v>5</v>
      </c>
    </row>
    <row r="79" spans="1:17" x14ac:dyDescent="0.25">
      <c r="B79" t="s">
        <v>166</v>
      </c>
      <c r="C79">
        <v>5</v>
      </c>
      <c r="F79" t="s">
        <v>286</v>
      </c>
      <c r="G79" t="s">
        <v>288</v>
      </c>
    </row>
    <row r="80" spans="1:17" x14ac:dyDescent="0.25">
      <c r="B80" t="s">
        <v>167</v>
      </c>
      <c r="C80" t="s">
        <v>170</v>
      </c>
      <c r="F80" t="s">
        <v>285</v>
      </c>
      <c r="G80">
        <v>1</v>
      </c>
    </row>
    <row r="81" spans="2:3" x14ac:dyDescent="0.25">
      <c r="B81" t="s">
        <v>168</v>
      </c>
      <c r="C81" t="s">
        <v>171</v>
      </c>
    </row>
    <row r="82" spans="2:3" x14ac:dyDescent="0.25">
      <c r="B82" t="s">
        <v>169</v>
      </c>
      <c r="C82">
        <v>1</v>
      </c>
    </row>
    <row r="84" spans="2:3" x14ac:dyDescent="0.25">
      <c r="B84" s="1" t="s">
        <v>173</v>
      </c>
      <c r="C84" s="1" t="s">
        <v>90</v>
      </c>
    </row>
    <row r="85" spans="2:3" x14ac:dyDescent="0.25">
      <c r="B85" t="s">
        <v>172</v>
      </c>
      <c r="C85">
        <v>5</v>
      </c>
    </row>
    <row r="86" spans="2:3" x14ac:dyDescent="0.25">
      <c r="B86" t="s">
        <v>180</v>
      </c>
      <c r="C86">
        <v>1</v>
      </c>
    </row>
    <row r="90" spans="2:3" x14ac:dyDescent="0.25">
      <c r="B90" s="1" t="s">
        <v>118</v>
      </c>
      <c r="C90" s="1" t="s">
        <v>90</v>
      </c>
    </row>
    <row r="91" spans="2:3" x14ac:dyDescent="0.25">
      <c r="B91" t="s">
        <v>174</v>
      </c>
      <c r="C91">
        <v>5</v>
      </c>
    </row>
    <row r="92" spans="2:3" x14ac:dyDescent="0.25">
      <c r="B92" t="s">
        <v>175</v>
      </c>
      <c r="C92" t="s">
        <v>177</v>
      </c>
    </row>
    <row r="93" spans="2:3" x14ac:dyDescent="0.25">
      <c r="B93" t="s">
        <v>178</v>
      </c>
      <c r="C93" t="s">
        <v>179</v>
      </c>
    </row>
    <row r="94" spans="2:3" x14ac:dyDescent="0.25">
      <c r="B94" t="s">
        <v>176</v>
      </c>
      <c r="C94">
        <v>1</v>
      </c>
    </row>
    <row r="96" spans="2:3" s="26" customFormat="1" x14ac:dyDescent="0.25"/>
    <row r="98" spans="2:14" x14ac:dyDescent="0.25">
      <c r="B98" t="s">
        <v>187</v>
      </c>
    </row>
    <row r="101" spans="2:14" x14ac:dyDescent="0.25">
      <c r="B101" s="47" t="s">
        <v>188</v>
      </c>
      <c r="C101" s="47"/>
      <c r="D101" s="47"/>
      <c r="F101" s="47" t="s">
        <v>211</v>
      </c>
      <c r="G101" s="47"/>
      <c r="H101" s="47"/>
      <c r="J101" s="47" t="s">
        <v>228</v>
      </c>
      <c r="K101" s="47"/>
      <c r="M101" s="47" t="s">
        <v>84</v>
      </c>
      <c r="N101" s="47"/>
    </row>
    <row r="102" spans="2:14" x14ac:dyDescent="0.25">
      <c r="B102" s="1" t="s">
        <v>151</v>
      </c>
      <c r="C102" s="1" t="s">
        <v>90</v>
      </c>
      <c r="F102" s="1" t="s">
        <v>151</v>
      </c>
      <c r="G102" s="1" t="s">
        <v>90</v>
      </c>
      <c r="J102" s="1" t="s">
        <v>151</v>
      </c>
      <c r="K102" s="1" t="s">
        <v>90</v>
      </c>
      <c r="M102" s="1" t="s">
        <v>131</v>
      </c>
      <c r="N102" s="1" t="s">
        <v>90</v>
      </c>
    </row>
    <row r="103" spans="2:14" s="29" customFormat="1" ht="45" x14ac:dyDescent="0.25">
      <c r="B103" s="29" t="s">
        <v>189</v>
      </c>
      <c r="C103" s="29">
        <v>5</v>
      </c>
      <c r="F103" s="29" t="s">
        <v>212</v>
      </c>
      <c r="G103" s="29">
        <v>5</v>
      </c>
      <c r="J103" s="30" t="s">
        <v>82</v>
      </c>
      <c r="K103" s="29">
        <v>5</v>
      </c>
      <c r="M103" s="36" t="s">
        <v>85</v>
      </c>
      <c r="N103" s="29">
        <v>5</v>
      </c>
    </row>
    <row r="104" spans="2:14" x14ac:dyDescent="0.25">
      <c r="B104" t="s">
        <v>190</v>
      </c>
      <c r="C104" t="s">
        <v>193</v>
      </c>
      <c r="F104" t="s">
        <v>213</v>
      </c>
      <c r="G104" t="s">
        <v>216</v>
      </c>
      <c r="J104" t="s">
        <v>229</v>
      </c>
      <c r="K104">
        <v>1</v>
      </c>
      <c r="M104" t="s">
        <v>229</v>
      </c>
      <c r="N104">
        <v>1</v>
      </c>
    </row>
    <row r="105" spans="2:14" x14ac:dyDescent="0.25">
      <c r="B105" t="s">
        <v>191</v>
      </c>
      <c r="C105" t="s">
        <v>194</v>
      </c>
      <c r="F105" t="s">
        <v>214</v>
      </c>
      <c r="G105" t="s">
        <v>217</v>
      </c>
    </row>
    <row r="106" spans="2:14" x14ac:dyDescent="0.25">
      <c r="B106" t="s">
        <v>192</v>
      </c>
      <c r="C106">
        <v>1</v>
      </c>
      <c r="F106" t="s">
        <v>215</v>
      </c>
      <c r="G106">
        <v>1</v>
      </c>
      <c r="J106" s="1" t="s">
        <v>96</v>
      </c>
      <c r="K106" s="1" t="s">
        <v>90</v>
      </c>
    </row>
    <row r="107" spans="2:14" ht="45" x14ac:dyDescent="0.25">
      <c r="J107" s="30" t="s">
        <v>83</v>
      </c>
      <c r="K107">
        <v>5</v>
      </c>
    </row>
    <row r="108" spans="2:14" x14ac:dyDescent="0.25">
      <c r="B108" s="1" t="s">
        <v>96</v>
      </c>
      <c r="C108" s="1" t="s">
        <v>90</v>
      </c>
      <c r="F108" s="1" t="s">
        <v>96</v>
      </c>
      <c r="G108" s="1" t="s">
        <v>90</v>
      </c>
      <c r="J108" t="s">
        <v>229</v>
      </c>
      <c r="K108">
        <v>1</v>
      </c>
    </row>
    <row r="109" spans="2:14" x14ac:dyDescent="0.25">
      <c r="B109" t="s">
        <v>195</v>
      </c>
      <c r="C109">
        <v>5</v>
      </c>
      <c r="F109" t="s">
        <v>218</v>
      </c>
      <c r="G109">
        <v>5</v>
      </c>
    </row>
    <row r="110" spans="2:14" x14ac:dyDescent="0.25">
      <c r="B110" t="s">
        <v>196</v>
      </c>
      <c r="C110" t="s">
        <v>199</v>
      </c>
      <c r="F110" t="s">
        <v>219</v>
      </c>
      <c r="G110" t="s">
        <v>222</v>
      </c>
      <c r="J110" s="1" t="s">
        <v>173</v>
      </c>
      <c r="K110" s="1" t="s">
        <v>90</v>
      </c>
    </row>
    <row r="111" spans="2:14" ht="45" x14ac:dyDescent="0.25">
      <c r="B111" t="s">
        <v>197</v>
      </c>
      <c r="C111" t="s">
        <v>200</v>
      </c>
      <c r="F111" t="s">
        <v>220</v>
      </c>
      <c r="G111" t="s">
        <v>223</v>
      </c>
      <c r="J111" s="30" t="s">
        <v>83</v>
      </c>
      <c r="K111">
        <v>5</v>
      </c>
    </row>
    <row r="112" spans="2:14" x14ac:dyDescent="0.25">
      <c r="B112" t="s">
        <v>198</v>
      </c>
      <c r="C112">
        <v>1</v>
      </c>
      <c r="F112" t="s">
        <v>221</v>
      </c>
      <c r="G112">
        <v>1</v>
      </c>
      <c r="J112" t="s">
        <v>229</v>
      </c>
      <c r="K112">
        <v>1</v>
      </c>
    </row>
    <row r="114" spans="2:7" x14ac:dyDescent="0.25">
      <c r="B114" s="1" t="s">
        <v>112</v>
      </c>
      <c r="C114" s="1" t="s">
        <v>90</v>
      </c>
      <c r="F114" s="1" t="s">
        <v>173</v>
      </c>
      <c r="G114" s="1" t="s">
        <v>90</v>
      </c>
    </row>
    <row r="115" spans="2:7" x14ac:dyDescent="0.25">
      <c r="B115" t="s">
        <v>201</v>
      </c>
      <c r="C115">
        <v>5</v>
      </c>
      <c r="F115" t="s">
        <v>224</v>
      </c>
      <c r="G115">
        <v>5</v>
      </c>
    </row>
    <row r="116" spans="2:7" x14ac:dyDescent="0.25">
      <c r="B116" t="s">
        <v>190</v>
      </c>
      <c r="C116" t="s">
        <v>193</v>
      </c>
      <c r="F116" t="s">
        <v>213</v>
      </c>
      <c r="G116" t="s">
        <v>216</v>
      </c>
    </row>
    <row r="117" spans="2:7" x14ac:dyDescent="0.25">
      <c r="B117" t="s">
        <v>202</v>
      </c>
      <c r="C117" t="s">
        <v>204</v>
      </c>
      <c r="F117" t="s">
        <v>225</v>
      </c>
      <c r="G117" t="s">
        <v>227</v>
      </c>
    </row>
    <row r="118" spans="2:7" x14ac:dyDescent="0.25">
      <c r="B118" t="s">
        <v>203</v>
      </c>
      <c r="C118">
        <v>1</v>
      </c>
      <c r="F118" t="s">
        <v>226</v>
      </c>
      <c r="G118">
        <v>1</v>
      </c>
    </row>
    <row r="120" spans="2:7" x14ac:dyDescent="0.25">
      <c r="B120" s="1" t="s">
        <v>119</v>
      </c>
      <c r="C120" s="1" t="s">
        <v>90</v>
      </c>
    </row>
    <row r="121" spans="2:7" x14ac:dyDescent="0.25">
      <c r="B121" t="s">
        <v>205</v>
      </c>
      <c r="C121">
        <v>5</v>
      </c>
    </row>
    <row r="122" spans="2:7" x14ac:dyDescent="0.25">
      <c r="B122" t="s">
        <v>206</v>
      </c>
      <c r="C122" t="s">
        <v>209</v>
      </c>
    </row>
    <row r="123" spans="2:7" x14ac:dyDescent="0.25">
      <c r="B123" t="s">
        <v>207</v>
      </c>
      <c r="C123" t="s">
        <v>210</v>
      </c>
    </row>
    <row r="124" spans="2:7" x14ac:dyDescent="0.25">
      <c r="B124" t="s">
        <v>208</v>
      </c>
      <c r="C124">
        <v>1</v>
      </c>
    </row>
  </sheetData>
  <mergeCells count="35">
    <mergeCell ref="N5:O5"/>
    <mergeCell ref="B10:C10"/>
    <mergeCell ref="E10:F10"/>
    <mergeCell ref="H10:I10"/>
    <mergeCell ref="K10:L10"/>
    <mergeCell ref="N10:O10"/>
    <mergeCell ref="E5:F5"/>
    <mergeCell ref="H5:I5"/>
    <mergeCell ref="K5:L5"/>
    <mergeCell ref="C26:D26"/>
    <mergeCell ref="B21:D22"/>
    <mergeCell ref="B36:D36"/>
    <mergeCell ref="A1:O2"/>
    <mergeCell ref="F36:H36"/>
    <mergeCell ref="J36:L36"/>
    <mergeCell ref="N36:P36"/>
    <mergeCell ref="B33:P34"/>
    <mergeCell ref="B14:C14"/>
    <mergeCell ref="E14:F14"/>
    <mergeCell ref="H14:I14"/>
    <mergeCell ref="K14:L14"/>
    <mergeCell ref="N14:O14"/>
    <mergeCell ref="C29:D29"/>
    <mergeCell ref="C28:D28"/>
    <mergeCell ref="C27:D27"/>
    <mergeCell ref="C30:D30"/>
    <mergeCell ref="B5:C5"/>
    <mergeCell ref="M101:N101"/>
    <mergeCell ref="B71:D71"/>
    <mergeCell ref="F71:G71"/>
    <mergeCell ref="I71:J71"/>
    <mergeCell ref="B68:J69"/>
    <mergeCell ref="B101:D101"/>
    <mergeCell ref="F101:H101"/>
    <mergeCell ref="J101:K10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FFCE-9C23-4376-AE3F-1D12944EC070}">
  <dimension ref="A1:AD116"/>
  <sheetViews>
    <sheetView topLeftCell="A83" workbookViewId="0">
      <selection activeCell="H109" sqref="H109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1.28515625" bestFit="1" customWidth="1"/>
    <col min="4" max="4" width="11.85546875" bestFit="1" customWidth="1"/>
    <col min="5" max="5" width="18.28515625" bestFit="1" customWidth="1"/>
    <col min="6" max="6" width="11" bestFit="1" customWidth="1"/>
    <col min="8" max="8" width="13.28515625" bestFit="1" customWidth="1"/>
    <col min="10" max="10" width="13.42578125" bestFit="1" customWidth="1"/>
    <col min="11" max="11" width="18.42578125" bestFit="1" customWidth="1"/>
    <col min="12" max="12" width="12.140625" bestFit="1" customWidth="1"/>
    <col min="13" max="13" width="18.42578125" bestFit="1" customWidth="1"/>
    <col min="14" max="14" width="16.7109375" bestFit="1" customWidth="1"/>
    <col min="15" max="15" width="22.85546875" bestFit="1" customWidth="1"/>
    <col min="16" max="16" width="23.140625" bestFit="1" customWidth="1"/>
    <col min="17" max="17" width="18.42578125" bestFit="1" customWidth="1"/>
    <col min="18" max="18" width="15.85546875" bestFit="1" customWidth="1"/>
    <col min="20" max="20" width="13.28515625" bestFit="1" customWidth="1"/>
    <col min="22" max="22" width="12.140625" bestFit="1" customWidth="1"/>
    <col min="23" max="23" width="18.42578125" bestFit="1" customWidth="1"/>
    <col min="24" max="24" width="11" bestFit="1" customWidth="1"/>
    <col min="26" max="26" width="13.28515625" bestFit="1" customWidth="1"/>
    <col min="27" max="27" width="5.42578125" bestFit="1" customWidth="1"/>
    <col min="28" max="28" width="12.140625" bestFit="1" customWidth="1"/>
    <col min="29" max="29" width="18.42578125" bestFit="1" customWidth="1"/>
    <col min="30" max="30" width="11" bestFit="1" customWidth="1"/>
  </cols>
  <sheetData>
    <row r="1" spans="1:18" x14ac:dyDescent="0.25">
      <c r="A1" t="s">
        <v>240</v>
      </c>
    </row>
    <row r="3" spans="1:18" x14ac:dyDescent="0.25">
      <c r="B3" s="31" t="s">
        <v>241</v>
      </c>
      <c r="C3" s="32" t="s">
        <v>24</v>
      </c>
      <c r="D3" s="31" t="s">
        <v>25</v>
      </c>
      <c r="E3" s="31" t="s">
        <v>242</v>
      </c>
      <c r="F3" s="31" t="s">
        <v>26</v>
      </c>
      <c r="J3" s="31" t="s">
        <v>265</v>
      </c>
      <c r="K3" s="31" t="s">
        <v>266</v>
      </c>
      <c r="L3" s="31" t="s">
        <v>267</v>
      </c>
      <c r="M3" s="31" t="s">
        <v>268</v>
      </c>
      <c r="N3" s="31" t="s">
        <v>269</v>
      </c>
      <c r="O3" s="31" t="s">
        <v>270</v>
      </c>
      <c r="P3" s="31" t="s">
        <v>271</v>
      </c>
      <c r="Q3" s="31" t="s">
        <v>272</v>
      </c>
      <c r="R3" s="31" t="s">
        <v>273</v>
      </c>
    </row>
    <row r="4" spans="1:18" x14ac:dyDescent="0.25">
      <c r="B4" t="s">
        <v>243</v>
      </c>
      <c r="C4">
        <v>26.202000000000002</v>
      </c>
      <c r="D4">
        <v>1133.2</v>
      </c>
      <c r="E4">
        <v>83.805999999999997</v>
      </c>
      <c r="F4">
        <v>7.7489999999999997</v>
      </c>
      <c r="J4" t="s">
        <v>87</v>
      </c>
      <c r="K4">
        <v>18</v>
      </c>
      <c r="L4">
        <v>33</v>
      </c>
      <c r="M4">
        <v>500</v>
      </c>
      <c r="N4">
        <v>1200</v>
      </c>
      <c r="O4">
        <v>60</v>
      </c>
      <c r="P4">
        <v>100</v>
      </c>
      <c r="Q4">
        <v>6</v>
      </c>
      <c r="R4">
        <v>8</v>
      </c>
    </row>
    <row r="5" spans="1:18" x14ac:dyDescent="0.25">
      <c r="B5" t="s">
        <v>244</v>
      </c>
      <c r="C5">
        <v>25.422000000000001</v>
      </c>
      <c r="D5">
        <v>1133.2</v>
      </c>
      <c r="E5">
        <v>83.805999999999997</v>
      </c>
      <c r="F5">
        <v>7.7489999999999997</v>
      </c>
      <c r="J5" t="s">
        <v>96</v>
      </c>
      <c r="K5">
        <v>20</v>
      </c>
      <c r="L5">
        <v>35</v>
      </c>
      <c r="M5">
        <v>500</v>
      </c>
      <c r="N5">
        <v>1200</v>
      </c>
      <c r="O5">
        <v>50</v>
      </c>
      <c r="P5">
        <v>100</v>
      </c>
      <c r="Q5">
        <v>6</v>
      </c>
      <c r="R5">
        <v>8</v>
      </c>
    </row>
    <row r="6" spans="1:18" x14ac:dyDescent="0.25">
      <c r="B6" t="s">
        <v>245</v>
      </c>
      <c r="C6">
        <v>24.817</v>
      </c>
      <c r="D6">
        <v>1741.1</v>
      </c>
      <c r="E6">
        <v>84.174000000000007</v>
      </c>
      <c r="F6">
        <v>7.2080000000000002</v>
      </c>
      <c r="J6" t="s">
        <v>112</v>
      </c>
      <c r="K6">
        <v>22</v>
      </c>
      <c r="L6">
        <v>35</v>
      </c>
      <c r="M6">
        <v>500</v>
      </c>
      <c r="N6">
        <v>1200</v>
      </c>
      <c r="O6">
        <v>50</v>
      </c>
      <c r="P6">
        <v>100</v>
      </c>
      <c r="Q6">
        <v>6</v>
      </c>
      <c r="R6">
        <v>8</v>
      </c>
    </row>
    <row r="7" spans="1:18" x14ac:dyDescent="0.25">
      <c r="B7" t="s">
        <v>246</v>
      </c>
      <c r="C7">
        <v>24.731999999999999</v>
      </c>
      <c r="D7">
        <v>1741.1</v>
      </c>
      <c r="E7">
        <v>84.174000000000007</v>
      </c>
      <c r="F7">
        <v>7.2080000000000002</v>
      </c>
      <c r="J7" t="s">
        <v>119</v>
      </c>
      <c r="K7">
        <v>20</v>
      </c>
      <c r="L7">
        <v>35</v>
      </c>
      <c r="M7">
        <v>500</v>
      </c>
      <c r="N7">
        <v>1200</v>
      </c>
      <c r="O7">
        <v>40</v>
      </c>
      <c r="P7">
        <v>100</v>
      </c>
      <c r="Q7">
        <v>6</v>
      </c>
      <c r="R7">
        <v>8</v>
      </c>
    </row>
    <row r="8" spans="1:18" x14ac:dyDescent="0.25">
      <c r="B8" t="s">
        <v>247</v>
      </c>
      <c r="C8">
        <v>25.408000000000001</v>
      </c>
      <c r="D8">
        <v>1741.1</v>
      </c>
      <c r="E8">
        <v>84.174000000000007</v>
      </c>
      <c r="F8">
        <v>7.2080000000000002</v>
      </c>
      <c r="J8" t="s">
        <v>118</v>
      </c>
      <c r="K8">
        <v>18</v>
      </c>
      <c r="L8">
        <v>30</v>
      </c>
      <c r="M8">
        <v>500</v>
      </c>
      <c r="N8">
        <v>1200</v>
      </c>
      <c r="O8">
        <v>60</v>
      </c>
      <c r="P8">
        <v>100</v>
      </c>
      <c r="Q8">
        <v>6</v>
      </c>
      <c r="R8">
        <v>8</v>
      </c>
    </row>
    <row r="9" spans="1:18" x14ac:dyDescent="0.25">
      <c r="B9" t="s">
        <v>248</v>
      </c>
      <c r="C9">
        <v>26.315000000000001</v>
      </c>
      <c r="D9">
        <v>1383.8</v>
      </c>
      <c r="E9">
        <v>82.597999999999999</v>
      </c>
      <c r="F9">
        <v>7.6079999999999997</v>
      </c>
    </row>
    <row r="10" spans="1:18" x14ac:dyDescent="0.25">
      <c r="B10" t="s">
        <v>249</v>
      </c>
      <c r="C10">
        <v>25.876999999999999</v>
      </c>
      <c r="D10">
        <v>1133.2</v>
      </c>
      <c r="E10">
        <v>83.805999999999997</v>
      </c>
      <c r="F10">
        <v>7.7489999999999997</v>
      </c>
    </row>
    <row r="11" spans="1:18" x14ac:dyDescent="0.25">
      <c r="B11" t="s">
        <v>250</v>
      </c>
      <c r="C11">
        <v>24.192</v>
      </c>
      <c r="D11">
        <v>1582.9</v>
      </c>
      <c r="E11">
        <v>85.421000000000006</v>
      </c>
      <c r="F11">
        <v>6.806</v>
      </c>
    </row>
    <row r="12" spans="1:18" x14ac:dyDescent="0.25">
      <c r="B12" t="s">
        <v>251</v>
      </c>
      <c r="C12">
        <v>24.888000000000002</v>
      </c>
      <c r="D12">
        <v>1741.1</v>
      </c>
      <c r="E12">
        <v>84.174000000000007</v>
      </c>
      <c r="F12">
        <v>7.2080000000000002</v>
      </c>
    </row>
    <row r="13" spans="1:18" x14ac:dyDescent="0.25">
      <c r="B13" t="s">
        <v>252</v>
      </c>
      <c r="C13">
        <v>25.337</v>
      </c>
      <c r="D13">
        <v>1133.2</v>
      </c>
      <c r="E13">
        <v>83.805999999999997</v>
      </c>
      <c r="F13">
        <v>7.7489999999999997</v>
      </c>
    </row>
    <row r="14" spans="1:18" x14ac:dyDescent="0.25">
      <c r="B14" t="s">
        <v>253</v>
      </c>
      <c r="C14">
        <v>24.093</v>
      </c>
      <c r="D14">
        <v>1728.7</v>
      </c>
      <c r="E14">
        <v>84.850999999999999</v>
      </c>
      <c r="F14">
        <v>6.56</v>
      </c>
    </row>
    <row r="15" spans="1:18" x14ac:dyDescent="0.25">
      <c r="B15" t="s">
        <v>254</v>
      </c>
      <c r="C15">
        <v>25.960999999999999</v>
      </c>
      <c r="D15">
        <v>1133.2</v>
      </c>
      <c r="E15">
        <v>83.805999999999997</v>
      </c>
      <c r="F15">
        <v>7.7489999999999997</v>
      </c>
    </row>
    <row r="16" spans="1:18" x14ac:dyDescent="0.25">
      <c r="B16" t="s">
        <v>255</v>
      </c>
      <c r="C16">
        <v>25.695</v>
      </c>
      <c r="D16">
        <v>1133.2</v>
      </c>
      <c r="E16">
        <v>83.805999999999997</v>
      </c>
      <c r="F16">
        <v>7.7489999999999997</v>
      </c>
    </row>
    <row r="17" spans="2:30" x14ac:dyDescent="0.25">
      <c r="B17" t="s">
        <v>256</v>
      </c>
      <c r="C17">
        <v>25.114000000000001</v>
      </c>
      <c r="D17">
        <v>1398.5</v>
      </c>
      <c r="E17">
        <v>83.581000000000003</v>
      </c>
      <c r="F17">
        <v>7.109</v>
      </c>
    </row>
    <row r="18" spans="2:30" x14ac:dyDescent="0.25">
      <c r="B18" t="s">
        <v>257</v>
      </c>
      <c r="C18">
        <v>26.244</v>
      </c>
      <c r="D18">
        <v>1383.8</v>
      </c>
      <c r="E18">
        <v>82.597999999999999</v>
      </c>
      <c r="F18">
        <v>7.6079999999999997</v>
      </c>
    </row>
    <row r="19" spans="2:30" x14ac:dyDescent="0.25">
      <c r="B19" t="s">
        <v>258</v>
      </c>
      <c r="C19">
        <v>26.071999999999999</v>
      </c>
      <c r="D19">
        <v>1133.2</v>
      </c>
      <c r="E19">
        <v>83.805999999999997</v>
      </c>
      <c r="F19">
        <v>7.7489999999999997</v>
      </c>
    </row>
    <row r="20" spans="2:30" x14ac:dyDescent="0.25">
      <c r="B20" t="s">
        <v>259</v>
      </c>
      <c r="C20">
        <v>25.428000000000001</v>
      </c>
      <c r="D20">
        <v>1741.1</v>
      </c>
      <c r="E20">
        <v>84.174000000000007</v>
      </c>
      <c r="F20">
        <v>7.2080000000000002</v>
      </c>
    </row>
    <row r="21" spans="2:30" x14ac:dyDescent="0.25">
      <c r="B21" t="s">
        <v>260</v>
      </c>
      <c r="C21">
        <v>26.25</v>
      </c>
      <c r="D21">
        <v>1383.8</v>
      </c>
      <c r="E21">
        <v>82.597999999999999</v>
      </c>
      <c r="F21">
        <v>7.6079999999999997</v>
      </c>
    </row>
    <row r="22" spans="2:30" x14ac:dyDescent="0.25">
      <c r="B22" t="s">
        <v>261</v>
      </c>
      <c r="C22">
        <v>24.308</v>
      </c>
      <c r="D22">
        <v>1398.5</v>
      </c>
      <c r="E22">
        <v>83.581000000000003</v>
      </c>
      <c r="F22">
        <v>7.109</v>
      </c>
    </row>
    <row r="23" spans="2:30" x14ac:dyDescent="0.25">
      <c r="B23" t="s">
        <v>262</v>
      </c>
      <c r="C23">
        <v>25.082999999999998</v>
      </c>
      <c r="D23">
        <v>1741.1</v>
      </c>
      <c r="E23">
        <v>84.174000000000007</v>
      </c>
      <c r="F23">
        <v>7.2080000000000002</v>
      </c>
    </row>
    <row r="24" spans="2:30" x14ac:dyDescent="0.25">
      <c r="B24" t="s">
        <v>263</v>
      </c>
      <c r="C24">
        <v>23.67</v>
      </c>
      <c r="D24">
        <v>1728.7</v>
      </c>
      <c r="E24">
        <v>84.850999999999999</v>
      </c>
      <c r="F24">
        <v>6.56</v>
      </c>
    </row>
    <row r="25" spans="2:30" x14ac:dyDescent="0.25">
      <c r="B25" t="s">
        <v>264</v>
      </c>
      <c r="C25">
        <v>24.55</v>
      </c>
      <c r="D25">
        <v>1741.1</v>
      </c>
      <c r="E25">
        <v>84.174000000000007</v>
      </c>
      <c r="F25">
        <v>7.2080000000000002</v>
      </c>
    </row>
    <row r="31" spans="2:30" x14ac:dyDescent="0.25">
      <c r="B31" t="s">
        <v>87</v>
      </c>
      <c r="H31" t="s">
        <v>96</v>
      </c>
      <c r="N31" t="s">
        <v>112</v>
      </c>
      <c r="T31" t="s">
        <v>119</v>
      </c>
      <c r="Z31" t="s">
        <v>119</v>
      </c>
    </row>
    <row r="32" spans="2:30" x14ac:dyDescent="0.25">
      <c r="B32" s="2" t="s">
        <v>274</v>
      </c>
      <c r="C32" s="2" t="s">
        <v>275</v>
      </c>
      <c r="D32" s="2" t="s">
        <v>276</v>
      </c>
      <c r="E32" s="2" t="s">
        <v>277</v>
      </c>
      <c r="F32" s="2" t="s">
        <v>26</v>
      </c>
      <c r="H32" s="2" t="s">
        <v>274</v>
      </c>
      <c r="I32" s="2" t="s">
        <v>275</v>
      </c>
      <c r="J32" s="2" t="s">
        <v>276</v>
      </c>
      <c r="K32" s="2" t="s">
        <v>277</v>
      </c>
      <c r="L32" s="2" t="s">
        <v>26</v>
      </c>
      <c r="N32" s="2" t="s">
        <v>274</v>
      </c>
      <c r="O32" s="2" t="s">
        <v>275</v>
      </c>
      <c r="P32" s="2" t="s">
        <v>276</v>
      </c>
      <c r="Q32" s="2" t="s">
        <v>277</v>
      </c>
      <c r="R32" s="2" t="s">
        <v>26</v>
      </c>
      <c r="T32" s="2" t="s">
        <v>274</v>
      </c>
      <c r="U32" s="2" t="s">
        <v>275</v>
      </c>
      <c r="V32" s="2" t="s">
        <v>276</v>
      </c>
      <c r="W32" s="2" t="s">
        <v>277</v>
      </c>
      <c r="X32" s="2" t="s">
        <v>26</v>
      </c>
      <c r="Z32" s="2" t="s">
        <v>274</v>
      </c>
      <c r="AA32" s="2" t="s">
        <v>275</v>
      </c>
      <c r="AB32" s="2" t="s">
        <v>276</v>
      </c>
      <c r="AC32" s="2" t="s">
        <v>277</v>
      </c>
      <c r="AD32" s="2" t="s">
        <v>26</v>
      </c>
    </row>
    <row r="33" spans="2:30" x14ac:dyDescent="0.25">
      <c r="B33" s="2" t="s">
        <v>243</v>
      </c>
      <c r="C33" s="2" cm="1">
        <f t="array" ref="C33">_xlfn.IFS(AND(C4&gt;=18,C4&lt;=44),5,AND(C4&gt;=0,C4&lt;=18), 1+((C4-0)/(18-0))*(5-1),AND(C4&gt;=18,C4&lt;=51),5+((C4-18)/(51-18))*(1-5), C4&gt;=51,1)</f>
        <v>5</v>
      </c>
      <c r="D33" s="2" cm="1">
        <f t="array" ref="D33">_xlfn.IFS(AND(D4&gt;=500, D4&lt;=1200), 5, AND(D4&gt;=0, D4&lt;=500), 1 + ((D4-0)/(500-0))*(5-1),AND(D4&gt;=1200, D4&lt;=1700), 5 + ((D4-1200)/(1700-1200))*(1-5), D4&gt;=1700, 1)</f>
        <v>5</v>
      </c>
      <c r="E33" s="2" cm="1">
        <f t="array" ref="E33">_xlfn.IFS(AND(E4&gt;=60, E4&lt;=100), 5, AND(E4&gt;=0, E4&lt;=60), 1 + ((E4-0)/(60-0))*(5-1),AND(E4&gt;=100, E4&lt;=160), 5 + ((E4-100)/(160-100))*(1-5), E4&gt;=160, 1)</f>
        <v>5</v>
      </c>
      <c r="F33" s="2" cm="1">
        <f t="array" ref="F33">_xlfn.IFS(AND(F4&gt;=6, F4&lt;=8), 5, AND(F4&gt;=0, F4&lt;=6), 1 + ((F4-0)/(6-0))*(5-1),AND(F4&gt;=8, F4&lt;=14), 5 + ((F4-8)/(14-8))*(1-5), F4&gt;=14, 1)</f>
        <v>5</v>
      </c>
      <c r="H33" s="2" t="s">
        <v>243</v>
      </c>
      <c r="I33" s="2" cm="1">
        <f t="array" ref="I33">_xlfn.IFS(AND(C4&gt;=20,C4&lt;=35),5,AND(C4&gt;=0,C4&lt;=20), 1+((C4-0)/(20-0))*(5-1),AND(C4&gt;=35,C4&lt;=55),5+((C4-35)/(55-35))*(1-5), C4&gt;=55,1)</f>
        <v>5</v>
      </c>
      <c r="J33" s="2" cm="1">
        <f t="array" ref="J33">_xlfn.IFS(AND(D4&gt;=500, D4&lt;=1200), 5, AND(D4&gt;=0, D4&lt;=500), 1 + ((D4-0)/(500-0))*(5-1),AND(D4&gt;=1200, D4&lt;=1700), 5 + ((D4-1200)/(1700-1200))*(1-5), D4&gt;=1700, 1)</f>
        <v>5</v>
      </c>
      <c r="K33" s="2" cm="1">
        <f t="array" ref="K33">_xlfn.IFS(AND(E4&gt;=50, E4&lt;=100), 5, AND(E4&gt;=0, E4&lt;=50), 1 + ((E4-0)/(50-0))*(5-1),AND(E4&gt;=100, E4&lt;=150), 5 + ((E4-100)/(150-100))*(1-5), E4&gt;=150, 1)</f>
        <v>5</v>
      </c>
      <c r="L33" s="2" cm="1">
        <f t="array" ref="L33">_xlfn.IFS(AND(F4&gt;=6, F4&lt;=8), 5, AND(F4&gt;=0, F4&lt;=6), 1 + ((F4-0)/(6-0))*(5-1),AND(F4&gt;=8, F4&lt;=14), 5 + ((F4-8)/(14-8))*(1-5), F4&gt;=14, 1)</f>
        <v>5</v>
      </c>
      <c r="N33" s="2" t="s">
        <v>243</v>
      </c>
      <c r="O33" s="2" cm="1">
        <f t="array" ref="O33">_xlfn.IFS(AND(C4&gt;=22,C4&lt;=35),5,AND(C4&gt;=0,C4&lt;=22), 1+((C4-0)/(22-0))*(5-1),AND(C4&gt;=35,C4&lt;=57),5+((C4-35)/(57-35))*(1-5), C4&gt;=57,1)</f>
        <v>5</v>
      </c>
      <c r="P33" s="2" cm="1">
        <f t="array" ref="P33">_xlfn.IFS(AND(D4&gt;=500, D4&lt;=1200), 5, AND(D4&gt;=0, D4&lt;=500), 1 + ((D4-0)/(500-0))*(5-1),AND(D4&gt;=1200, D4&lt;=1700), 5 + ((D4-1200)/(1700-1200))*(1-5), D4&gt;=1700, 1)</f>
        <v>5</v>
      </c>
      <c r="Q33" s="2" cm="1">
        <f t="array" ref="Q33">_xlfn.IFS(AND(E4&gt;=50, E4&lt;=100), 5, AND(E4&gt;=0, E4&lt;=50), 1 + ((E4-0)/(50-0))*(5-1),AND(E4&gt;=100, E4&lt;=150), 5 + ((E4-100)/(150-100))*(1-5), E4&gt;=150, 1)</f>
        <v>5</v>
      </c>
      <c r="R33" s="2" cm="1">
        <f t="array" ref="R33">_xlfn.IFS(AND(F4&gt;=6, F4&lt;=8), 5, AND(F4&gt;=0, F4&lt;=6), 1 + ((F4-0)/(6-0))*(5-1),AND(F4&gt;=8, F4&lt;=14), 5 + ((F4-8)/(14-8))*(1-5), F4&gt;=14, 1)</f>
        <v>5</v>
      </c>
      <c r="T33" s="2" t="s">
        <v>243</v>
      </c>
      <c r="U33" s="2" cm="1">
        <f t="array" ref="U33">_xlfn.IFS(AND(C4&gt;=20,C4&lt;=35),5,AND(C4&gt;=0,C4&lt;=20), 1+((C4-0)/(20-0))*(5-1),AND(C4&gt;=35,C4&lt;=55),5+((C4-35)/(55-35))*(1-5), C4&gt;=55,1)</f>
        <v>5</v>
      </c>
      <c r="V33" s="2" cm="1">
        <f t="array" ref="V33">_xlfn.IFS(AND(D4&gt;=500, D4&lt;=1200), 5, AND(D4&gt;=0, D4&lt;=500), 1 + ((D4-0)/(500-0))*(5-1),AND(D4&gt;=1200, D4&lt;=1700), 5 + ((D4-1200)/(1700-1200))*(1-5), D4&gt;=1700, 1)</f>
        <v>5</v>
      </c>
      <c r="W33" s="2" cm="1">
        <f t="array" ref="W33">_xlfn.IFS(AND(E4&gt;=40, E4&lt;=100), 5, AND(E4&gt;=0, E4&lt;=40), 1 + ((E4-0)/(40-0))*(5-1),AND(E4&gt;=100, E4&lt;=140), 5 + ((E4-100)/(140-100))*(1-5), E4&gt;=140, 1)</f>
        <v>5</v>
      </c>
      <c r="X33" s="2" cm="1">
        <f t="array" ref="X33">_xlfn.IFS(AND(F4&gt;=6, F4&lt;=8), 5, AND(F4&gt;=0, F4&lt;=6), 1 + ((F4-0)/(6-0))*(5-1),AND(F4&gt;=8, F4&lt;=14), 5 + ((F4-8)/(14-8))*(1-5), F4&gt;=14, 1)</f>
        <v>5</v>
      </c>
      <c r="Z33" s="2" t="s">
        <v>243</v>
      </c>
      <c r="AA33" s="2" cm="1">
        <f t="array" ref="AA33">_xlfn.IFS(AND(C4&gt;=18,C4&lt;=30),5,AND(C4&gt;=0,C4&lt;=18), 1+((C4-0)/(18-0))*(5-1),AND(C4&gt;=18,C4&lt;=48),5+((C4-18)/(48-18))*(1-5), C4&gt;=48,1)</f>
        <v>5</v>
      </c>
      <c r="AB33" s="2" cm="1">
        <f t="array" ref="AB33">_xlfn.IFS(AND(D4&gt;=500, D4&lt;=1200), 5, AND(D4&gt;=0, D4&lt;=500), 1 + ((D4-0)/(500-0))*(5-1),AND(D4&gt;=1200, D4&lt;=1700), 5 + ((D4-1200)/(1700-1200))*(1-5), D4&gt;=1700, 1)</f>
        <v>5</v>
      </c>
      <c r="AC33" s="2" cm="1">
        <f t="array" ref="AC33">_xlfn.IFS(AND(E4&gt;=60, E4&lt;=100), 5, AND(E4&gt;=0, E4&lt;=60), 1 + ((E4-0)/(60-0))*(5-1),AND(E4&gt;=100, E4&lt;=160), 5 + ((E4-100)/(160-100))*(1-5), E4&gt;=160, 1)</f>
        <v>5</v>
      </c>
      <c r="AD33" s="2" cm="1">
        <f t="array" ref="AD33">_xlfn.IFS(AND(F4&gt;=6, F4&lt;=8), 5, AND(F4&gt;=0, F4&lt;=6), 1 + ((F4-0)/(6-0))*(5-1),AND(F4&gt;=8, F4&lt;=14), 5 + ((F4-8)/(14-8))*(1-5), F4&gt;=14, 1)</f>
        <v>5</v>
      </c>
    </row>
    <row r="34" spans="2:30" x14ac:dyDescent="0.25">
      <c r="B34" s="2" t="s">
        <v>244</v>
      </c>
      <c r="C34" s="2" cm="1">
        <f t="array" ref="C34">_xlfn.IFS(AND(C5&gt;=18,C5&lt;=44),5,AND(C5&gt;=0,C5&lt;=18), 1+((C5-0)/(18-0))*(5-1),AND(C5&gt;=18,C5&lt;=51),5+((C5-18)/(51-18))*(1-5), C5&gt;=51,1)</f>
        <v>5</v>
      </c>
      <c r="D34" s="2" cm="1">
        <f t="array" ref="D34">_xlfn.IFS(AND(D5&gt;=500, D5&lt;=1200), 5, AND(D5&gt;=0, D5&lt;=500), 1 + ((D5-0)/(500-0))*(5-1),AND(D5&gt;=1200, D5&lt;=1700), 5 + ((D5-1200)/(1700-1200))*(1-5), D5&gt;=1700, 1)</f>
        <v>5</v>
      </c>
      <c r="E34" s="2" cm="1">
        <f t="array" ref="E34">_xlfn.IFS(AND(E5&gt;=60, E5&lt;=100), 5, AND(E5&gt;=0, E5&lt;=60), 1 + ((E5-0)/(60-0))*(5-1),AND(E5&gt;=100, E5&lt;=160), 5 + ((E5-100)/(160-100))*(1-5), E5&gt;=160, 1)</f>
        <v>5</v>
      </c>
      <c r="F34" s="2" cm="1">
        <f t="array" ref="F34">_xlfn.IFS(AND(F5&gt;=6, F5&lt;=8), 5, AND(F5&gt;=0, F5&lt;=6), 1 + ((F5-0)/(6-0))*(5-1),AND(F5&gt;=8, F5&lt;=14), 5 + ((F5-8)/(14-8))*(1-5), F5&gt;=14, 1)</f>
        <v>5</v>
      </c>
      <c r="H34" s="2" t="s">
        <v>244</v>
      </c>
      <c r="I34" s="2" cm="1">
        <f t="array" ref="I34">_xlfn.IFS(AND(C5&gt;=20,C5&lt;=35),5,AND(C5&gt;=0,C5&lt;=20), 1+((C5-0)/(20-0))*(5-1),AND(C5&gt;=35,C5&lt;=55),5+((C5-35)/(55-35))*(1-5), C5&gt;=55,1)</f>
        <v>5</v>
      </c>
      <c r="J34" s="2" cm="1">
        <f t="array" ref="J34">_xlfn.IFS(AND(D5&gt;=500, D5&lt;=1200), 5, AND(D5&gt;=0, D5&lt;=500), 1 + ((D5-0)/(500-0))*(5-1),AND(D5&gt;=1200, D5&lt;=1700), 5 + ((D5-1200)/(1700-1200))*(1-5), D5&gt;=1700, 1)</f>
        <v>5</v>
      </c>
      <c r="K34" s="2" cm="1">
        <f t="array" ref="K34">_xlfn.IFS(AND(E5&gt;=50, E5&lt;=100), 5, AND(E5&gt;=0, E5&lt;=50), 1 + ((E5-0)/(50-0))*(5-1),AND(E5&gt;=100, E5&lt;=150), 5 + ((E5-100)/(150-100))*(1-5), E5&gt;=150, 1)</f>
        <v>5</v>
      </c>
      <c r="L34" s="2" cm="1">
        <f t="array" ref="L34">_xlfn.IFS(AND(F5&gt;=6, F5&lt;=8), 5, AND(F5&gt;=0, F5&lt;=6), 1 + ((F5-0)/(6-0))*(5-1),AND(F5&gt;=8, F5&lt;=14), 5 + ((F5-8)/(14-8))*(1-5), F5&gt;=14, 1)</f>
        <v>5</v>
      </c>
      <c r="N34" s="2" t="s">
        <v>244</v>
      </c>
      <c r="O34" s="2" cm="1">
        <f t="array" ref="O34">_xlfn.IFS(AND(C5&gt;=22,C5&lt;=35),5,AND(C5&gt;=0,C5&lt;=22), 1+((C5-0)/(22-0))*(5-1),AND(C5&gt;=35,C5&lt;=57),5+((C5-35)/(57-35))*(1-5), C5&gt;=57,1)</f>
        <v>5</v>
      </c>
      <c r="P34" s="2" cm="1">
        <f t="array" ref="P34">_xlfn.IFS(AND(D5&gt;=500, D5&lt;=1200), 5, AND(D5&gt;=0, D5&lt;=500), 1 + ((D5-0)/(500-0))*(5-1),AND(D5&gt;=1200, D5&lt;=1700), 5 + ((D5-1200)/(1700-1200))*(1-5), D5&gt;=1700, 1)</f>
        <v>5</v>
      </c>
      <c r="Q34" s="2" cm="1">
        <f t="array" ref="Q34">_xlfn.IFS(AND(E5&gt;=50, E5&lt;=100), 5, AND(E5&gt;=0, E5&lt;=50), 1 + ((E5-0)/(50-0))*(5-1),AND(E5&gt;=100, E5&lt;=150), 5 + ((E5-100)/(150-100))*(1-5), E5&gt;=150, 1)</f>
        <v>5</v>
      </c>
      <c r="R34" s="2" cm="1">
        <f t="array" ref="R34">_xlfn.IFS(AND(F5&gt;=6, F5&lt;=8), 5, AND(F5&gt;=0, F5&lt;=6), 1 + ((F5-0)/(6-0))*(5-1),AND(F5&gt;=8, F5&lt;=14), 5 + ((F5-8)/(14-8))*(1-5), F5&gt;=14, 1)</f>
        <v>5</v>
      </c>
      <c r="T34" s="2" t="s">
        <v>244</v>
      </c>
      <c r="U34" s="2" cm="1">
        <f t="array" ref="U34">_xlfn.IFS(AND(C5&gt;=20,C5&lt;=35),5,AND(C5&gt;=0,C5&lt;=20), 1+((C5-0)/(20-0))*(5-1),AND(C5&gt;=35,C5&lt;=55),5+((C5-35)/(55-35))*(1-5), C5&gt;=55,1)</f>
        <v>5</v>
      </c>
      <c r="V34" s="2" cm="1">
        <f t="array" ref="V34">_xlfn.IFS(AND(D5&gt;=500, D5&lt;=1200), 5, AND(D5&gt;=0, D5&lt;=500), 1 + ((D5-0)/(500-0))*(5-1),AND(D5&gt;=1200, D5&lt;=1700), 5 + ((D5-1200)/(1700-1200))*(1-5), D5&gt;=1700, 1)</f>
        <v>5</v>
      </c>
      <c r="W34" s="2" cm="1">
        <f t="array" ref="W34">_xlfn.IFS(AND(E5&gt;=40, E5&lt;=100), 5, AND(E5&gt;=0, E5&lt;=40), 1 + ((E5-0)/(40-0))*(5-1),AND(E5&gt;=100, E5&lt;=140), 5 + ((E5-100)/(140-100))*(1-5), E5&gt;=140, 1)</f>
        <v>5</v>
      </c>
      <c r="X34" s="2" cm="1">
        <f t="array" ref="X34">_xlfn.IFS(AND(F5&gt;=6, F5&lt;=8), 5, AND(F5&gt;=0, F5&lt;=6), 1 + ((F5-0)/(6-0))*(5-1),AND(F5&gt;=8, F5&lt;=14), 5 + ((F5-8)/(14-8))*(1-5), F5&gt;=14, 1)</f>
        <v>5</v>
      </c>
      <c r="Z34" s="2" t="s">
        <v>244</v>
      </c>
      <c r="AA34" s="2" cm="1">
        <f t="array" ref="AA34">_xlfn.IFS(AND(C5&gt;=18,C5&lt;=30),5,AND(C5&gt;=0,C5&lt;=18), 1+((C5-0)/(18-0))*(5-1),AND(C5&gt;=18,C5&lt;=48),5+((C5-18)/(48-18))*(1-5), C5&gt;=48,1)</f>
        <v>5</v>
      </c>
      <c r="AB34" s="2" cm="1">
        <f t="array" ref="AB34">_xlfn.IFS(AND(D5&gt;=500, D5&lt;=1200), 5, AND(D5&gt;=0, D5&lt;=500), 1 + ((D5-0)/(500-0))*(5-1),AND(D5&gt;=1200, D5&lt;=1700), 5 + ((D5-1200)/(1700-1200))*(1-5), D5&gt;=1700, 1)</f>
        <v>5</v>
      </c>
      <c r="AC34" s="2" cm="1">
        <f t="array" ref="AC34">_xlfn.IFS(AND(E5&gt;=60, E5&lt;=100), 5, AND(E5&gt;=0, E5&lt;=60), 1 + ((E5-0)/(60-0))*(5-1),AND(E5&gt;=100, E5&lt;=160), 5 + ((E5-100)/(160-100))*(1-5), E5&gt;=160, 1)</f>
        <v>5</v>
      </c>
      <c r="AD34" s="2" cm="1">
        <f t="array" ref="AD34">_xlfn.IFS(AND(F5&gt;=6, F5&lt;=8), 5, AND(F5&gt;=0, F5&lt;=6), 1 + ((F5-0)/(6-0))*(5-1),AND(F5&gt;=8, F5&lt;=14), 5 + ((F5-8)/(14-8))*(1-5), F5&gt;=14, 1)</f>
        <v>5</v>
      </c>
    </row>
    <row r="35" spans="2:30" x14ac:dyDescent="0.25">
      <c r="B35" s="2" t="s">
        <v>245</v>
      </c>
      <c r="C35" s="2" cm="1">
        <f t="array" ref="C35">_xlfn.IFS(AND(C6&gt;=18,C6&lt;=44),5,AND(C6&gt;=0,C6&lt;=18), 1+((C6-0)/(18-0))*(5-1),AND(C6&gt;=18,C6&lt;=51),5+((C6-18)/(51-18))*(1-5), C6&gt;=51,1)</f>
        <v>5</v>
      </c>
      <c r="D35" s="2" cm="1">
        <f t="array" ref="D35">_xlfn.IFS(AND(D6&gt;=500, D6&lt;=1200), 5, AND(D6&gt;=0, D6&lt;=500), 1 + ((D6-0)/(500-0))*(5-1),AND(D6&gt;=1200, D6&lt;=1700), 5 + ((D6-1200)/(1700-1200))*(1-5), D6&gt;=1700, 1)</f>
        <v>1</v>
      </c>
      <c r="E35" s="2" cm="1">
        <f t="array" ref="E35">_xlfn.IFS(AND(E6&gt;=60, E6&lt;=100), 5, AND(E6&gt;=0, E6&lt;=60), 1 + ((E6-0)/(60-0))*(5-1),AND(E6&gt;=100, E6&lt;=160), 5 + ((E6-100)/(160-100))*(1-5), E6&gt;=160, 1)</f>
        <v>5</v>
      </c>
      <c r="F35" s="2" cm="1">
        <f t="array" ref="F35">_xlfn.IFS(AND(F6&gt;=6, F6&lt;=8), 5, AND(F6&gt;=0, F6&lt;=6), 1 + ((F6-0)/(6-0))*(5-1),AND(F6&gt;=8, F6&lt;=14), 5 + ((F6-8)/(14-8))*(1-5), F6&gt;=14, 1)</f>
        <v>5</v>
      </c>
      <c r="H35" s="2" t="s">
        <v>245</v>
      </c>
      <c r="I35" s="2" cm="1">
        <f t="array" ref="I35">_xlfn.IFS(AND(C6&gt;=20,C6&lt;=35),5,AND(C6&gt;=0,C6&lt;=20), 1+((C6-0)/(20-0))*(5-1),AND(C6&gt;=35,C6&lt;=55),5+((C6-35)/(55-35))*(1-5), C6&gt;=55,1)</f>
        <v>5</v>
      </c>
      <c r="J35" s="2" cm="1">
        <f t="array" ref="J35">_xlfn.IFS(AND(D6&gt;=500, D6&lt;=1200), 5, AND(D6&gt;=0, D6&lt;=500), 1 + ((D6-0)/(500-0))*(5-1),AND(D6&gt;=1200, D6&lt;=1700), 5 + ((D6-1200)/(1700-1200))*(1-5), D6&gt;=1700, 1)</f>
        <v>1</v>
      </c>
      <c r="K35" s="2" cm="1">
        <f t="array" ref="K35">_xlfn.IFS(AND(E6&gt;=50, E6&lt;=100), 5, AND(E6&gt;=0, E6&lt;=50), 1 + ((E6-0)/(50-0))*(5-1),AND(E6&gt;=100, E6&lt;=150), 5 + ((E6-100)/(150-100))*(1-5), E6&gt;=150, 1)</f>
        <v>5</v>
      </c>
      <c r="L35" s="2" cm="1">
        <f t="array" ref="L35">_xlfn.IFS(AND(F6&gt;=6, F6&lt;=8), 5, AND(F6&gt;=0, F6&lt;=6), 1 + ((F6-0)/(6-0))*(5-1),AND(F6&gt;=8, F6&lt;=14), 5 + ((F6-8)/(14-8))*(1-5), F6&gt;=14, 1)</f>
        <v>5</v>
      </c>
      <c r="N35" s="2" t="s">
        <v>245</v>
      </c>
      <c r="O35" s="2" cm="1">
        <f t="array" ref="O35">_xlfn.IFS(AND(C6&gt;=22,C6&lt;=35),5,AND(C6&gt;=0,C6&lt;=22), 1+((C6-0)/(22-0))*(5-1),AND(C6&gt;=35,C6&lt;=57),5+((C6-35)/(57-35))*(1-5), C6&gt;=57,1)</f>
        <v>5</v>
      </c>
      <c r="P35" s="2" cm="1">
        <f t="array" ref="P35">_xlfn.IFS(AND(D6&gt;=500, D6&lt;=1200), 5, AND(D6&gt;=0, D6&lt;=500), 1 + ((D6-0)/(500-0))*(5-1),AND(D6&gt;=1200, D6&lt;=1700), 5 + ((D6-1200)/(1700-1200))*(1-5), D6&gt;=1700, 1)</f>
        <v>1</v>
      </c>
      <c r="Q35" s="2" cm="1">
        <f t="array" ref="Q35">_xlfn.IFS(AND(E6&gt;=50, E6&lt;=100), 5, AND(E6&gt;=0, E6&lt;=50), 1 + ((E6-0)/(50-0))*(5-1),AND(E6&gt;=100, E6&lt;=150), 5 + ((E6-100)/(150-100))*(1-5), E6&gt;=150, 1)</f>
        <v>5</v>
      </c>
      <c r="R35" s="2" cm="1">
        <f t="array" ref="R35">_xlfn.IFS(AND(F6&gt;=6, F6&lt;=8), 5, AND(F6&gt;=0, F6&lt;=6), 1 + ((F6-0)/(6-0))*(5-1),AND(F6&gt;=8, F6&lt;=14), 5 + ((F6-8)/(14-8))*(1-5), F6&gt;=14, 1)</f>
        <v>5</v>
      </c>
      <c r="T35" s="2" t="s">
        <v>245</v>
      </c>
      <c r="U35" s="2" cm="1">
        <f t="array" ref="U35">_xlfn.IFS(AND(C6&gt;=20,C6&lt;=35),5,AND(C6&gt;=0,C6&lt;=20), 1+((C6-0)/(20-0))*(5-1),AND(C6&gt;=35,C6&lt;=55),5+((C6-35)/(55-35))*(1-5), C6&gt;=55,1)</f>
        <v>5</v>
      </c>
      <c r="V35" s="2" cm="1">
        <f t="array" ref="V35">_xlfn.IFS(AND(D6&gt;=500, D6&lt;=1200), 5, AND(D6&gt;=0, D6&lt;=500), 1 + ((D6-0)/(500-0))*(5-1),AND(D6&gt;=1200, D6&lt;=1700), 5 + ((D6-1200)/(1700-1200))*(1-5), D6&gt;=1700, 1)</f>
        <v>1</v>
      </c>
      <c r="W35" s="2" cm="1">
        <f t="array" ref="W35">_xlfn.IFS(AND(E6&gt;=40, E6&lt;=100), 5, AND(E6&gt;=0, E6&lt;=40), 1 + ((E6-0)/(40-0))*(5-1),AND(E6&gt;=100, E6&lt;=140), 5 + ((E6-100)/(140-100))*(1-5), E6&gt;=140, 1)</f>
        <v>5</v>
      </c>
      <c r="X35" s="2" cm="1">
        <f t="array" ref="X35">_xlfn.IFS(AND(F6&gt;=6, F6&lt;=8), 5, AND(F6&gt;=0, F6&lt;=6), 1 + ((F6-0)/(6-0))*(5-1),AND(F6&gt;=8, F6&lt;=14), 5 + ((F6-8)/(14-8))*(1-5), F6&gt;=14, 1)</f>
        <v>5</v>
      </c>
      <c r="Z35" s="2" t="s">
        <v>245</v>
      </c>
      <c r="AA35" s="2" cm="1">
        <f t="array" ref="AA35">_xlfn.IFS(AND(C6&gt;=18,C6&lt;=30),5,AND(C6&gt;=0,C6&lt;=18), 1+((C6-0)/(18-0))*(5-1),AND(C6&gt;=18,C6&lt;=48),5+((C6-18)/(48-18))*(1-5), C6&gt;=48,1)</f>
        <v>5</v>
      </c>
      <c r="AB35" s="2" cm="1">
        <f t="array" ref="AB35">_xlfn.IFS(AND(D6&gt;=500, D6&lt;=1200), 5, AND(D6&gt;=0, D6&lt;=500), 1 + ((D6-0)/(500-0))*(5-1),AND(D6&gt;=1200, D6&lt;=1700), 5 + ((D6-1200)/(1700-1200))*(1-5), D6&gt;=1700, 1)</f>
        <v>1</v>
      </c>
      <c r="AC35" s="2" cm="1">
        <f t="array" ref="AC35">_xlfn.IFS(AND(E6&gt;=60, E6&lt;=100), 5, AND(E6&gt;=0, E6&lt;=60), 1 + ((E6-0)/(60-0))*(5-1),AND(E6&gt;=100, E6&lt;=160), 5 + ((E6-100)/(160-100))*(1-5), E6&gt;=160, 1)</f>
        <v>5</v>
      </c>
      <c r="AD35" s="2" cm="1">
        <f t="array" ref="AD35">_xlfn.IFS(AND(F6&gt;=6, F6&lt;=8), 5, AND(F6&gt;=0, F6&lt;=6), 1 + ((F6-0)/(6-0))*(5-1),AND(F6&gt;=8, F6&lt;=14), 5 + ((F6-8)/(14-8))*(1-5), F6&gt;=14, 1)</f>
        <v>5</v>
      </c>
    </row>
    <row r="36" spans="2:30" x14ac:dyDescent="0.25">
      <c r="B36" s="2" t="s">
        <v>246</v>
      </c>
      <c r="C36" s="2" cm="1">
        <f t="array" ref="C36">_xlfn.IFS(AND(C7&gt;=18,C7&lt;=44),5,AND(C7&gt;=0,C7&lt;=18), 1+((C7-0)/(18-0))*(5-1),AND(C7&gt;=18,C7&lt;=51),5+((C7-18)/(51-18))*(1-5), C7&gt;=51,1)</f>
        <v>5</v>
      </c>
      <c r="D36" s="2" cm="1">
        <f t="array" ref="D36">_xlfn.IFS(AND(D7&gt;=500, D7&lt;=1200), 5, AND(D7&gt;=0, D7&lt;=500), 1 + ((D7-0)/(500-0))*(5-1),AND(D7&gt;=1200, D7&lt;=1700), 5 + ((D7-1200)/(1700-1200))*(1-5), D7&gt;=1700, 1)</f>
        <v>1</v>
      </c>
      <c r="E36" s="2" cm="1">
        <f t="array" ref="E36">_xlfn.IFS(AND(E7&gt;=60, E7&lt;=100), 5, AND(E7&gt;=0, E7&lt;=60), 1 + ((E7-0)/(60-0))*(5-1),AND(E7&gt;=100, E7&lt;=160), 5 + ((E7-100)/(160-100))*(1-5), E7&gt;=160, 1)</f>
        <v>5</v>
      </c>
      <c r="F36" s="2" cm="1">
        <f t="array" ref="F36">_xlfn.IFS(AND(F7&gt;=6, F7&lt;=8), 5, AND(F7&gt;=0, F7&lt;=6), 1 + ((F7-0)/(6-0))*(5-1),AND(F7&gt;=8, F7&lt;=14), 5 + ((F7-8)/(14-8))*(1-5), F7&gt;=14, 1)</f>
        <v>5</v>
      </c>
      <c r="H36" s="2" t="s">
        <v>246</v>
      </c>
      <c r="I36" s="2" cm="1">
        <f t="array" ref="I36">_xlfn.IFS(AND(C7&gt;=20,C7&lt;=35),5,AND(C7&gt;=0,C7&lt;=20), 1+((C7-0)/(20-0))*(5-1),AND(C7&gt;=35,C7&lt;=55),5+((C7-35)/(55-35))*(1-5), C7&gt;=55,1)</f>
        <v>5</v>
      </c>
      <c r="J36" s="2" cm="1">
        <f t="array" ref="J36">_xlfn.IFS(AND(D7&gt;=500, D7&lt;=1200), 5, AND(D7&gt;=0, D7&lt;=500), 1 + ((D7-0)/(500-0))*(5-1),AND(D7&gt;=1200, D7&lt;=1700), 5 + ((D7-1200)/(1700-1200))*(1-5), D7&gt;=1700, 1)</f>
        <v>1</v>
      </c>
      <c r="K36" s="2" cm="1">
        <f t="array" ref="K36">_xlfn.IFS(AND(E7&gt;=50, E7&lt;=100), 5, AND(E7&gt;=0, E7&lt;=50), 1 + ((E7-0)/(50-0))*(5-1),AND(E7&gt;=100, E7&lt;=150), 5 + ((E7-100)/(150-100))*(1-5), E7&gt;=150, 1)</f>
        <v>5</v>
      </c>
      <c r="L36" s="2" cm="1">
        <f t="array" ref="L36">_xlfn.IFS(AND(F7&gt;=6, F7&lt;=8), 5, AND(F7&gt;=0, F7&lt;=6), 1 + ((F7-0)/(6-0))*(5-1),AND(F7&gt;=8, F7&lt;=14), 5 + ((F7-8)/(14-8))*(1-5), F7&gt;=14, 1)</f>
        <v>5</v>
      </c>
      <c r="N36" s="2" t="s">
        <v>246</v>
      </c>
      <c r="O36" s="2" cm="1">
        <f t="array" ref="O36">_xlfn.IFS(AND(C7&gt;=22,C7&lt;=35),5,AND(C7&gt;=0,C7&lt;=22), 1+((C7-0)/(22-0))*(5-1),AND(C7&gt;=35,C7&lt;=57),5+((C7-35)/(57-35))*(1-5), C7&gt;=57,1)</f>
        <v>5</v>
      </c>
      <c r="P36" s="2" cm="1">
        <f t="array" ref="P36">_xlfn.IFS(AND(D7&gt;=500, D7&lt;=1200), 5, AND(D7&gt;=0, D7&lt;=500), 1 + ((D7-0)/(500-0))*(5-1),AND(D7&gt;=1200, D7&lt;=1700), 5 + ((D7-1200)/(1700-1200))*(1-5), D7&gt;=1700, 1)</f>
        <v>1</v>
      </c>
      <c r="Q36" s="2" cm="1">
        <f t="array" ref="Q36">_xlfn.IFS(AND(E7&gt;=50, E7&lt;=100), 5, AND(E7&gt;=0, E7&lt;=50), 1 + ((E7-0)/(50-0))*(5-1),AND(E7&gt;=100, E7&lt;=150), 5 + ((E7-100)/(150-100))*(1-5), E7&gt;=150, 1)</f>
        <v>5</v>
      </c>
      <c r="R36" s="2" cm="1">
        <f t="array" ref="R36">_xlfn.IFS(AND(F7&gt;=6, F7&lt;=8), 5, AND(F7&gt;=0, F7&lt;=6), 1 + ((F7-0)/(6-0))*(5-1),AND(F7&gt;=8, F7&lt;=14), 5 + ((F7-8)/(14-8))*(1-5), F7&gt;=14, 1)</f>
        <v>5</v>
      </c>
      <c r="T36" s="2" t="s">
        <v>246</v>
      </c>
      <c r="U36" s="2" cm="1">
        <f t="array" ref="U36">_xlfn.IFS(AND(C7&gt;=20,C7&lt;=35),5,AND(C7&gt;=0,C7&lt;=20), 1+((C7-0)/(20-0))*(5-1),AND(C7&gt;=35,C7&lt;=55),5+((C7-35)/(55-35))*(1-5), C7&gt;=55,1)</f>
        <v>5</v>
      </c>
      <c r="V36" s="2" cm="1">
        <f t="array" ref="V36">_xlfn.IFS(AND(D7&gt;=500, D7&lt;=1200), 5, AND(D7&gt;=0, D7&lt;=500), 1 + ((D7-0)/(500-0))*(5-1),AND(D7&gt;=1200, D7&lt;=1700), 5 + ((D7-1200)/(1700-1200))*(1-5), D7&gt;=1700, 1)</f>
        <v>1</v>
      </c>
      <c r="W36" s="2" cm="1">
        <f t="array" ref="W36">_xlfn.IFS(AND(E7&gt;=40, E7&lt;=100), 5, AND(E7&gt;=0, E7&lt;=40), 1 + ((E7-0)/(40-0))*(5-1),AND(E7&gt;=100, E7&lt;=140), 5 + ((E7-100)/(140-100))*(1-5), E7&gt;=140, 1)</f>
        <v>5</v>
      </c>
      <c r="X36" s="2" cm="1">
        <f t="array" ref="X36">_xlfn.IFS(AND(F7&gt;=6, F7&lt;=8), 5, AND(F7&gt;=0, F7&lt;=6), 1 + ((F7-0)/(6-0))*(5-1),AND(F7&gt;=8, F7&lt;=14), 5 + ((F7-8)/(14-8))*(1-5), F7&gt;=14, 1)</f>
        <v>5</v>
      </c>
      <c r="Z36" s="2" t="s">
        <v>246</v>
      </c>
      <c r="AA36" s="2" cm="1">
        <f t="array" ref="AA36">_xlfn.IFS(AND(C7&gt;=18,C7&lt;=30),5,AND(C7&gt;=0,C7&lt;=18), 1+((C7-0)/(18-0))*(5-1),AND(C7&gt;=18,C7&lt;=48),5+((C7-18)/(48-18))*(1-5), C7&gt;=48,1)</f>
        <v>5</v>
      </c>
      <c r="AB36" s="2" cm="1">
        <f t="array" ref="AB36">_xlfn.IFS(AND(D7&gt;=500, D7&lt;=1200), 5, AND(D7&gt;=0, D7&lt;=500), 1 + ((D7-0)/(500-0))*(5-1),AND(D7&gt;=1200, D7&lt;=1700), 5 + ((D7-1200)/(1700-1200))*(1-5), D7&gt;=1700, 1)</f>
        <v>1</v>
      </c>
      <c r="AC36" s="2" cm="1">
        <f t="array" ref="AC36">_xlfn.IFS(AND(E7&gt;=60, E7&lt;=100), 5, AND(E7&gt;=0, E7&lt;=60), 1 + ((E7-0)/(60-0))*(5-1),AND(E7&gt;=100, E7&lt;=160), 5 + ((E7-100)/(160-100))*(1-5), E7&gt;=160, 1)</f>
        <v>5</v>
      </c>
      <c r="AD36" s="2" cm="1">
        <f t="array" ref="AD36">_xlfn.IFS(AND(F7&gt;=6, F7&lt;=8), 5, AND(F7&gt;=0, F7&lt;=6), 1 + ((F7-0)/(6-0))*(5-1),AND(F7&gt;=8, F7&lt;=14), 5 + ((F7-8)/(14-8))*(1-5), F7&gt;=14, 1)</f>
        <v>5</v>
      </c>
    </row>
    <row r="37" spans="2:30" x14ac:dyDescent="0.25">
      <c r="B37" s="2" t="s">
        <v>247</v>
      </c>
      <c r="C37" s="2" cm="1">
        <f t="array" ref="C37">_xlfn.IFS(AND(C8&gt;=18,C8&lt;=44),5,AND(C8&gt;=0,C8&lt;=18), 1+((C8-0)/(18-0))*(5-1),AND(C8&gt;=18,C8&lt;=51),5+((C8-18)/(51-18))*(1-5), C8&gt;=51,1)</f>
        <v>5</v>
      </c>
      <c r="D37" s="2" cm="1">
        <f t="array" ref="D37">_xlfn.IFS(AND(D8&gt;=500, D8&lt;=1200), 5, AND(D8&gt;=0, D8&lt;=500), 1 + ((D8-0)/(500-0))*(5-1),AND(D8&gt;=1200, D8&lt;=1700), 5 + ((D8-1200)/(1700-1200))*(1-5), D8&gt;=1700, 1)</f>
        <v>1</v>
      </c>
      <c r="E37" s="2" cm="1">
        <f t="array" ref="E37">_xlfn.IFS(AND(E8&gt;=60, E8&lt;=100), 5, AND(E8&gt;=0, E8&lt;=60), 1 + ((E8-0)/(60-0))*(5-1),AND(E8&gt;=100, E8&lt;=160), 5 + ((E8-100)/(160-100))*(1-5), E8&gt;=160, 1)</f>
        <v>5</v>
      </c>
      <c r="F37" s="2" cm="1">
        <f t="array" ref="F37">_xlfn.IFS(AND(F8&gt;=6, F8&lt;=8), 5, AND(F8&gt;=0, F8&lt;=6), 1 + ((F8-0)/(6-0))*(5-1),AND(F8&gt;=8, F8&lt;=14), 5 + ((F8-8)/(14-8))*(1-5), F8&gt;=14, 1)</f>
        <v>5</v>
      </c>
      <c r="H37" s="2" t="s">
        <v>247</v>
      </c>
      <c r="I37" s="2" cm="1">
        <f t="array" ref="I37">_xlfn.IFS(AND(C8&gt;=20,C8&lt;=35),5,AND(C8&gt;=0,C8&lt;=20), 1+((C8-0)/(20-0))*(5-1),AND(C8&gt;=35,C8&lt;=55),5+((C8-35)/(55-35))*(1-5), C8&gt;=55,1)</f>
        <v>5</v>
      </c>
      <c r="J37" s="2" cm="1">
        <f t="array" ref="J37">_xlfn.IFS(AND(D8&gt;=500, D8&lt;=1200), 5, AND(D8&gt;=0, D8&lt;=500), 1 + ((D8-0)/(500-0))*(5-1),AND(D8&gt;=1200, D8&lt;=1700), 5 + ((D8-1200)/(1700-1200))*(1-5), D8&gt;=1700, 1)</f>
        <v>1</v>
      </c>
      <c r="K37" s="2" cm="1">
        <f t="array" ref="K37">_xlfn.IFS(AND(E8&gt;=50, E8&lt;=100), 5, AND(E8&gt;=0, E8&lt;=50), 1 + ((E8-0)/(50-0))*(5-1),AND(E8&gt;=100, E8&lt;=150), 5 + ((E8-100)/(150-100))*(1-5), E8&gt;=150, 1)</f>
        <v>5</v>
      </c>
      <c r="L37" s="2" cm="1">
        <f t="array" ref="L37">_xlfn.IFS(AND(F8&gt;=6, F8&lt;=8), 5, AND(F8&gt;=0, F8&lt;=6), 1 + ((F8-0)/(6-0))*(5-1),AND(F8&gt;=8, F8&lt;=14), 5 + ((F8-8)/(14-8))*(1-5), F8&gt;=14, 1)</f>
        <v>5</v>
      </c>
      <c r="N37" s="2" t="s">
        <v>247</v>
      </c>
      <c r="O37" s="2" cm="1">
        <f t="array" ref="O37">_xlfn.IFS(AND(C8&gt;=22,C8&lt;=35),5,AND(C8&gt;=0,C8&lt;=22), 1+((C8-0)/(22-0))*(5-1),AND(C8&gt;=35,C8&lt;=57),5+((C8-35)/(57-35))*(1-5), C8&gt;=57,1)</f>
        <v>5</v>
      </c>
      <c r="P37" s="2" cm="1">
        <f t="array" ref="P37">_xlfn.IFS(AND(D8&gt;=500, D8&lt;=1200), 5, AND(D8&gt;=0, D8&lt;=500), 1 + ((D8-0)/(500-0))*(5-1),AND(D8&gt;=1200, D8&lt;=1700), 5 + ((D8-1200)/(1700-1200))*(1-5), D8&gt;=1700, 1)</f>
        <v>1</v>
      </c>
      <c r="Q37" s="2" cm="1">
        <f t="array" ref="Q37">_xlfn.IFS(AND(E8&gt;=50, E8&lt;=100), 5, AND(E8&gt;=0, E8&lt;=50), 1 + ((E8-0)/(50-0))*(5-1),AND(E8&gt;=100, E8&lt;=150), 5 + ((E8-100)/(150-100))*(1-5), E8&gt;=150, 1)</f>
        <v>5</v>
      </c>
      <c r="R37" s="2" cm="1">
        <f t="array" ref="R37">_xlfn.IFS(AND(F8&gt;=6, F8&lt;=8), 5, AND(F8&gt;=0, F8&lt;=6), 1 + ((F8-0)/(6-0))*(5-1),AND(F8&gt;=8, F8&lt;=14), 5 + ((F8-8)/(14-8))*(1-5), F8&gt;=14, 1)</f>
        <v>5</v>
      </c>
      <c r="T37" s="2" t="s">
        <v>247</v>
      </c>
      <c r="U37" s="2" cm="1">
        <f t="array" ref="U37">_xlfn.IFS(AND(C8&gt;=20,C8&lt;=35),5,AND(C8&gt;=0,C8&lt;=20), 1+((C8-0)/(20-0))*(5-1),AND(C8&gt;=35,C8&lt;=55),5+((C8-35)/(55-35))*(1-5), C8&gt;=55,1)</f>
        <v>5</v>
      </c>
      <c r="V37" s="2" cm="1">
        <f t="array" ref="V37">_xlfn.IFS(AND(D8&gt;=500, D8&lt;=1200), 5, AND(D8&gt;=0, D8&lt;=500), 1 + ((D8-0)/(500-0))*(5-1),AND(D8&gt;=1200, D8&lt;=1700), 5 + ((D8-1200)/(1700-1200))*(1-5), D8&gt;=1700, 1)</f>
        <v>1</v>
      </c>
      <c r="W37" s="2" cm="1">
        <f t="array" ref="W37">_xlfn.IFS(AND(E8&gt;=40, E8&lt;=100), 5, AND(E8&gt;=0, E8&lt;=40), 1 + ((E8-0)/(40-0))*(5-1),AND(E8&gt;=100, E8&lt;=140), 5 + ((E8-100)/(140-100))*(1-5), E8&gt;=140, 1)</f>
        <v>5</v>
      </c>
      <c r="X37" s="2" cm="1">
        <f t="array" ref="X37">_xlfn.IFS(AND(F8&gt;=6, F8&lt;=8), 5, AND(F8&gt;=0, F8&lt;=6), 1 + ((F8-0)/(6-0))*(5-1),AND(F8&gt;=8, F8&lt;=14), 5 + ((F8-8)/(14-8))*(1-5), F8&gt;=14, 1)</f>
        <v>5</v>
      </c>
      <c r="Z37" s="2" t="s">
        <v>247</v>
      </c>
      <c r="AA37" s="2" cm="1">
        <f t="array" ref="AA37">_xlfn.IFS(AND(C8&gt;=18,C8&lt;=30),5,AND(C8&gt;=0,C8&lt;=18), 1+((C8-0)/(18-0))*(5-1),AND(C8&gt;=18,C8&lt;=48),5+((C8-18)/(48-18))*(1-5), C8&gt;=48,1)</f>
        <v>5</v>
      </c>
      <c r="AB37" s="2" cm="1">
        <f t="array" ref="AB37">_xlfn.IFS(AND(D8&gt;=500, D8&lt;=1200), 5, AND(D8&gt;=0, D8&lt;=500), 1 + ((D8-0)/(500-0))*(5-1),AND(D8&gt;=1200, D8&lt;=1700), 5 + ((D8-1200)/(1700-1200))*(1-5), D8&gt;=1700, 1)</f>
        <v>1</v>
      </c>
      <c r="AC37" s="2" cm="1">
        <f t="array" ref="AC37">_xlfn.IFS(AND(E8&gt;=60, E8&lt;=100), 5, AND(E8&gt;=0, E8&lt;=60), 1 + ((E8-0)/(60-0))*(5-1),AND(E8&gt;=100, E8&lt;=160), 5 + ((E8-100)/(160-100))*(1-5), E8&gt;=160, 1)</f>
        <v>5</v>
      </c>
      <c r="AD37" s="2" cm="1">
        <f t="array" ref="AD37">_xlfn.IFS(AND(F8&gt;=6, F8&lt;=8), 5, AND(F8&gt;=0, F8&lt;=6), 1 + ((F8-0)/(6-0))*(5-1),AND(F8&gt;=8, F8&lt;=14), 5 + ((F8-8)/(14-8))*(1-5), F8&gt;=14, 1)</f>
        <v>5</v>
      </c>
    </row>
    <row r="38" spans="2:30" x14ac:dyDescent="0.25">
      <c r="B38" s="2" t="s">
        <v>248</v>
      </c>
      <c r="C38" s="2" cm="1">
        <f t="array" ref="C38">_xlfn.IFS(AND(C9&gt;=18,C9&lt;=44),5,AND(C9&gt;=0,C9&lt;=18), 1+((C9-0)/(18-0))*(5-1),AND(C9&gt;=18,C9&lt;=51),5+((C9-18)/(51-18))*(1-5), C9&gt;=51,1)</f>
        <v>5</v>
      </c>
      <c r="D38" s="2" cm="1">
        <f t="array" ref="D38">_xlfn.IFS(AND(D9&gt;=500, D9&lt;=1200), 5, AND(D9&gt;=0, D9&lt;=500), 1 + ((D9-0)/(500-0))*(5-1),AND(D9&gt;=1200, D9&lt;=1700), 5 + ((D9-1200)/(1700-1200))*(1-5), D9&gt;=1700, 1)</f>
        <v>3.5296000000000003</v>
      </c>
      <c r="E38" s="2" cm="1">
        <f t="array" ref="E38">_xlfn.IFS(AND(E9&gt;=60, E9&lt;=100), 5, AND(E9&gt;=0, E9&lt;=60), 1 + ((E9-0)/(60-0))*(5-1),AND(E9&gt;=100, E9&lt;=160), 5 + ((E9-100)/(160-100))*(1-5), E9&gt;=160, 1)</f>
        <v>5</v>
      </c>
      <c r="F38" s="2" cm="1">
        <f t="array" ref="F38">_xlfn.IFS(AND(F9&gt;=6, F9&lt;=8), 5, AND(F9&gt;=0, F9&lt;=6), 1 + ((F9-0)/(6-0))*(5-1),AND(F9&gt;=8, F9&lt;=14), 5 + ((F9-8)/(14-8))*(1-5), F9&gt;=14, 1)</f>
        <v>5</v>
      </c>
      <c r="H38" s="2" t="s">
        <v>248</v>
      </c>
      <c r="I38" s="2" cm="1">
        <f t="array" ref="I38">_xlfn.IFS(AND(C9&gt;=20,C9&lt;=35),5,AND(C9&gt;=0,C9&lt;=20), 1+((C9-0)/(20-0))*(5-1),AND(C9&gt;=35,C9&lt;=55),5+((C9-35)/(55-35))*(1-5), C9&gt;=55,1)</f>
        <v>5</v>
      </c>
      <c r="J38" s="2" cm="1">
        <f t="array" ref="J38">_xlfn.IFS(AND(D9&gt;=500, D9&lt;=1200), 5, AND(D9&gt;=0, D9&lt;=500), 1 + ((D9-0)/(500-0))*(5-1),AND(D9&gt;=1200, D9&lt;=1700), 5 + ((D9-1200)/(1700-1200))*(1-5), D9&gt;=1700, 1)</f>
        <v>3.5296000000000003</v>
      </c>
      <c r="K38" s="2" cm="1">
        <f t="array" ref="K38">_xlfn.IFS(AND(E9&gt;=50, E9&lt;=100), 5, AND(E9&gt;=0, E9&lt;=50), 1 + ((E9-0)/(50-0))*(5-1),AND(E9&gt;=100, E9&lt;=150), 5 + ((E9-100)/(150-100))*(1-5), E9&gt;=150, 1)</f>
        <v>5</v>
      </c>
      <c r="L38" s="2" cm="1">
        <f t="array" ref="L38">_xlfn.IFS(AND(F9&gt;=6, F9&lt;=8), 5, AND(F9&gt;=0, F9&lt;=6), 1 + ((F9-0)/(6-0))*(5-1),AND(F9&gt;=8, F9&lt;=14), 5 + ((F9-8)/(14-8))*(1-5), F9&gt;=14, 1)</f>
        <v>5</v>
      </c>
      <c r="N38" s="2" t="s">
        <v>248</v>
      </c>
      <c r="O38" s="2" cm="1">
        <f t="array" ref="O38">_xlfn.IFS(AND(C9&gt;=22,C9&lt;=35),5,AND(C9&gt;=0,C9&lt;=22), 1+((C9-0)/(22-0))*(5-1),AND(C9&gt;=35,C9&lt;=57),5+((C9-35)/(57-35))*(1-5), C9&gt;=57,1)</f>
        <v>5</v>
      </c>
      <c r="P38" s="2" cm="1">
        <f t="array" ref="P38">_xlfn.IFS(AND(D9&gt;=500, D9&lt;=1200), 5, AND(D9&gt;=0, D9&lt;=500), 1 + ((D9-0)/(500-0))*(5-1),AND(D9&gt;=1200, D9&lt;=1700), 5 + ((D9-1200)/(1700-1200))*(1-5), D9&gt;=1700, 1)</f>
        <v>3.5296000000000003</v>
      </c>
      <c r="Q38" s="2" cm="1">
        <f t="array" ref="Q38">_xlfn.IFS(AND(E9&gt;=50, E9&lt;=100), 5, AND(E9&gt;=0, E9&lt;=50), 1 + ((E9-0)/(50-0))*(5-1),AND(E9&gt;=100, E9&lt;=150), 5 + ((E9-100)/(150-100))*(1-5), E9&gt;=150, 1)</f>
        <v>5</v>
      </c>
      <c r="R38" s="2" cm="1">
        <f t="array" ref="R38">_xlfn.IFS(AND(F9&gt;=6, F9&lt;=8), 5, AND(F9&gt;=0, F9&lt;=6), 1 + ((F9-0)/(6-0))*(5-1),AND(F9&gt;=8, F9&lt;=14), 5 + ((F9-8)/(14-8))*(1-5), F9&gt;=14, 1)</f>
        <v>5</v>
      </c>
      <c r="T38" s="2" t="s">
        <v>248</v>
      </c>
      <c r="U38" s="2" cm="1">
        <f t="array" ref="U38">_xlfn.IFS(AND(C9&gt;=20,C9&lt;=35),5,AND(C9&gt;=0,C9&lt;=20), 1+((C9-0)/(20-0))*(5-1),AND(C9&gt;=35,C9&lt;=55),5+((C9-35)/(55-35))*(1-5), C9&gt;=55,1)</f>
        <v>5</v>
      </c>
      <c r="V38" s="2" cm="1">
        <f t="array" ref="V38">_xlfn.IFS(AND(D9&gt;=500, D9&lt;=1200), 5, AND(D9&gt;=0, D9&lt;=500), 1 + ((D9-0)/(500-0))*(5-1),AND(D9&gt;=1200, D9&lt;=1700), 5 + ((D9-1200)/(1700-1200))*(1-5), D9&gt;=1700, 1)</f>
        <v>3.5296000000000003</v>
      </c>
      <c r="W38" s="2" cm="1">
        <f t="array" ref="W38">_xlfn.IFS(AND(E9&gt;=40, E9&lt;=100), 5, AND(E9&gt;=0, E9&lt;=40), 1 + ((E9-0)/(40-0))*(5-1),AND(E9&gt;=100, E9&lt;=140), 5 + ((E9-100)/(140-100))*(1-5), E9&gt;=140, 1)</f>
        <v>5</v>
      </c>
      <c r="X38" s="2" cm="1">
        <f t="array" ref="X38">_xlfn.IFS(AND(F9&gt;=6, F9&lt;=8), 5, AND(F9&gt;=0, F9&lt;=6), 1 + ((F9-0)/(6-0))*(5-1),AND(F9&gt;=8, F9&lt;=14), 5 + ((F9-8)/(14-8))*(1-5), F9&gt;=14, 1)</f>
        <v>5</v>
      </c>
      <c r="Z38" s="2" t="s">
        <v>248</v>
      </c>
      <c r="AA38" s="2" cm="1">
        <f t="array" ref="AA38">_xlfn.IFS(AND(C9&gt;=18,C9&lt;=30),5,AND(C9&gt;=0,C9&lt;=18), 1+((C9-0)/(18-0))*(5-1),AND(C9&gt;=18,C9&lt;=48),5+((C9-18)/(48-18))*(1-5), C9&gt;=48,1)</f>
        <v>5</v>
      </c>
      <c r="AB38" s="2" cm="1">
        <f t="array" ref="AB38">_xlfn.IFS(AND(D9&gt;=500, D9&lt;=1200), 5, AND(D9&gt;=0, D9&lt;=500), 1 + ((D9-0)/(500-0))*(5-1),AND(D9&gt;=1200, D9&lt;=1700), 5 + ((D9-1200)/(1700-1200))*(1-5), D9&gt;=1700, 1)</f>
        <v>3.5296000000000003</v>
      </c>
      <c r="AC38" s="2" cm="1">
        <f t="array" ref="AC38">_xlfn.IFS(AND(E9&gt;=60, E9&lt;=100), 5, AND(E9&gt;=0, E9&lt;=60), 1 + ((E9-0)/(60-0))*(5-1),AND(E9&gt;=100, E9&lt;=160), 5 + ((E9-100)/(160-100))*(1-5), E9&gt;=160, 1)</f>
        <v>5</v>
      </c>
      <c r="AD38" s="2" cm="1">
        <f t="array" ref="AD38">_xlfn.IFS(AND(F9&gt;=6, F9&lt;=8), 5, AND(F9&gt;=0, F9&lt;=6), 1 + ((F9-0)/(6-0))*(5-1),AND(F9&gt;=8, F9&lt;=14), 5 + ((F9-8)/(14-8))*(1-5), F9&gt;=14, 1)</f>
        <v>5</v>
      </c>
    </row>
    <row r="39" spans="2:30" x14ac:dyDescent="0.25">
      <c r="B39" s="2" t="s">
        <v>249</v>
      </c>
      <c r="C39" s="2" cm="1">
        <f t="array" ref="C39">_xlfn.IFS(AND(C10&gt;=18,C10&lt;=44),5,AND(C10&gt;=0,C10&lt;=18), 1+((C10-0)/(18-0))*(5-1),AND(C10&gt;=18,C10&lt;=51),5+((C10-18)/(51-18))*(1-5), C10&gt;=51,1)</f>
        <v>5</v>
      </c>
      <c r="D39" s="2" cm="1">
        <f t="array" ref="D39">_xlfn.IFS(AND(D10&gt;=500, D10&lt;=1200), 5, AND(D10&gt;=0, D10&lt;=500), 1 + ((D10-0)/(500-0))*(5-1),AND(D10&gt;=1200, D10&lt;=1700), 5 + ((D10-1200)/(1700-1200))*(1-5), D10&gt;=1700, 1)</f>
        <v>5</v>
      </c>
      <c r="E39" s="2" cm="1">
        <f t="array" ref="E39">_xlfn.IFS(AND(E10&gt;=60, E10&lt;=100), 5, AND(E10&gt;=0, E10&lt;=60), 1 + ((E10-0)/(60-0))*(5-1),AND(E10&gt;=100, E10&lt;=160), 5 + ((E10-100)/(160-100))*(1-5), E10&gt;=160, 1)</f>
        <v>5</v>
      </c>
      <c r="F39" s="2" cm="1">
        <f t="array" ref="F39">_xlfn.IFS(AND(F10&gt;=6, F10&lt;=8), 5, AND(F10&gt;=0, F10&lt;=6), 1 + ((F10-0)/(6-0))*(5-1),AND(F10&gt;=8, F10&lt;=14), 5 + ((F10-8)/(14-8))*(1-5), F10&gt;=14, 1)</f>
        <v>5</v>
      </c>
      <c r="H39" s="2" t="s">
        <v>249</v>
      </c>
      <c r="I39" s="2" cm="1">
        <f t="array" ref="I39">_xlfn.IFS(AND(C10&gt;=20,C10&lt;=35),5,AND(C10&gt;=0,C10&lt;=20), 1+((C10-0)/(20-0))*(5-1),AND(C10&gt;=35,C10&lt;=55),5+((C10-35)/(55-35))*(1-5), C10&gt;=55,1)</f>
        <v>5</v>
      </c>
      <c r="J39" s="2" cm="1">
        <f t="array" ref="J39">_xlfn.IFS(AND(D10&gt;=500, D10&lt;=1200), 5, AND(D10&gt;=0, D10&lt;=500), 1 + ((D10-0)/(500-0))*(5-1),AND(D10&gt;=1200, D10&lt;=1700), 5 + ((D10-1200)/(1700-1200))*(1-5), D10&gt;=1700, 1)</f>
        <v>5</v>
      </c>
      <c r="K39" s="2" cm="1">
        <f t="array" ref="K39">_xlfn.IFS(AND(E10&gt;=50, E10&lt;=100), 5, AND(E10&gt;=0, E10&lt;=50), 1 + ((E10-0)/(50-0))*(5-1),AND(E10&gt;=100, E10&lt;=150), 5 + ((E10-100)/(150-100))*(1-5), E10&gt;=150, 1)</f>
        <v>5</v>
      </c>
      <c r="L39" s="2" cm="1">
        <f t="array" ref="L39">_xlfn.IFS(AND(F10&gt;=6, F10&lt;=8), 5, AND(F10&gt;=0, F10&lt;=6), 1 + ((F10-0)/(6-0))*(5-1),AND(F10&gt;=8, F10&lt;=14), 5 + ((F10-8)/(14-8))*(1-5), F10&gt;=14, 1)</f>
        <v>5</v>
      </c>
      <c r="N39" s="2" t="s">
        <v>249</v>
      </c>
      <c r="O39" s="2" cm="1">
        <f t="array" ref="O39">_xlfn.IFS(AND(C10&gt;=22,C10&lt;=35),5,AND(C10&gt;=0,C10&lt;=22), 1+((C10-0)/(22-0))*(5-1),AND(C10&gt;=35,C10&lt;=57),5+((C10-35)/(57-35))*(1-5), C10&gt;=57,1)</f>
        <v>5</v>
      </c>
      <c r="P39" s="2" cm="1">
        <f t="array" ref="P39">_xlfn.IFS(AND(D10&gt;=500, D10&lt;=1200), 5, AND(D10&gt;=0, D10&lt;=500), 1 + ((D10-0)/(500-0))*(5-1),AND(D10&gt;=1200, D10&lt;=1700), 5 + ((D10-1200)/(1700-1200))*(1-5), D10&gt;=1700, 1)</f>
        <v>5</v>
      </c>
      <c r="Q39" s="2" cm="1">
        <f t="array" ref="Q39">_xlfn.IFS(AND(E10&gt;=50, E10&lt;=100), 5, AND(E10&gt;=0, E10&lt;=50), 1 + ((E10-0)/(50-0))*(5-1),AND(E10&gt;=100, E10&lt;=150), 5 + ((E10-100)/(150-100))*(1-5), E10&gt;=150, 1)</f>
        <v>5</v>
      </c>
      <c r="R39" s="2" cm="1">
        <f t="array" ref="R39">_xlfn.IFS(AND(F10&gt;=6, F10&lt;=8), 5, AND(F10&gt;=0, F10&lt;=6), 1 + ((F10-0)/(6-0))*(5-1),AND(F10&gt;=8, F10&lt;=14), 5 + ((F10-8)/(14-8))*(1-5), F10&gt;=14, 1)</f>
        <v>5</v>
      </c>
      <c r="T39" s="2" t="s">
        <v>249</v>
      </c>
      <c r="U39" s="2" cm="1">
        <f t="array" ref="U39">_xlfn.IFS(AND(C10&gt;=20,C10&lt;=35),5,AND(C10&gt;=0,C10&lt;=20), 1+((C10-0)/(20-0))*(5-1),AND(C10&gt;=35,C10&lt;=55),5+((C10-35)/(55-35))*(1-5), C10&gt;=55,1)</f>
        <v>5</v>
      </c>
      <c r="V39" s="2" cm="1">
        <f t="array" ref="V39">_xlfn.IFS(AND(D10&gt;=500, D10&lt;=1200), 5, AND(D10&gt;=0, D10&lt;=500), 1 + ((D10-0)/(500-0))*(5-1),AND(D10&gt;=1200, D10&lt;=1700), 5 + ((D10-1200)/(1700-1200))*(1-5), D10&gt;=1700, 1)</f>
        <v>5</v>
      </c>
      <c r="W39" s="2" cm="1">
        <f t="array" ref="W39">_xlfn.IFS(AND(E10&gt;=40, E10&lt;=100), 5, AND(E10&gt;=0, E10&lt;=40), 1 + ((E10-0)/(40-0))*(5-1),AND(E10&gt;=100, E10&lt;=140), 5 + ((E10-100)/(140-100))*(1-5), E10&gt;=140, 1)</f>
        <v>5</v>
      </c>
      <c r="X39" s="2" cm="1">
        <f t="array" ref="X39">_xlfn.IFS(AND(F10&gt;=6, F10&lt;=8), 5, AND(F10&gt;=0, F10&lt;=6), 1 + ((F10-0)/(6-0))*(5-1),AND(F10&gt;=8, F10&lt;=14), 5 + ((F10-8)/(14-8))*(1-5), F10&gt;=14, 1)</f>
        <v>5</v>
      </c>
      <c r="Z39" s="2" t="s">
        <v>249</v>
      </c>
      <c r="AA39" s="2" cm="1">
        <f t="array" ref="AA39">_xlfn.IFS(AND(C10&gt;=18,C10&lt;=30),5,AND(C10&gt;=0,C10&lt;=18), 1+((C10-0)/(18-0))*(5-1),AND(C10&gt;=18,C10&lt;=48),5+((C10-18)/(48-18))*(1-5), C10&gt;=48,1)</f>
        <v>5</v>
      </c>
      <c r="AB39" s="2" cm="1">
        <f t="array" ref="AB39">_xlfn.IFS(AND(D10&gt;=500, D10&lt;=1200), 5, AND(D10&gt;=0, D10&lt;=500), 1 + ((D10-0)/(500-0))*(5-1),AND(D10&gt;=1200, D10&lt;=1700), 5 + ((D10-1200)/(1700-1200))*(1-5), D10&gt;=1700, 1)</f>
        <v>5</v>
      </c>
      <c r="AC39" s="2" cm="1">
        <f t="array" ref="AC39">_xlfn.IFS(AND(E10&gt;=60, E10&lt;=100), 5, AND(E10&gt;=0, E10&lt;=60), 1 + ((E10-0)/(60-0))*(5-1),AND(E10&gt;=100, E10&lt;=160), 5 + ((E10-100)/(160-100))*(1-5), E10&gt;=160, 1)</f>
        <v>5</v>
      </c>
      <c r="AD39" s="2" cm="1">
        <f t="array" ref="AD39">_xlfn.IFS(AND(F10&gt;=6, F10&lt;=8), 5, AND(F10&gt;=0, F10&lt;=6), 1 + ((F10-0)/(6-0))*(5-1),AND(F10&gt;=8, F10&lt;=14), 5 + ((F10-8)/(14-8))*(1-5), F10&gt;=14, 1)</f>
        <v>5</v>
      </c>
    </row>
    <row r="40" spans="2:30" x14ac:dyDescent="0.25">
      <c r="B40" s="2" t="s">
        <v>250</v>
      </c>
      <c r="C40" s="2" cm="1">
        <f t="array" ref="C40">_xlfn.IFS(AND(C11&gt;=18,C11&lt;=44),5,AND(C11&gt;=0,C11&lt;=18), 1+((C11-0)/(18-0))*(5-1),AND(C11&gt;=18,C11&lt;=51),5+((C11-18)/(51-18))*(1-5), C11&gt;=51,1)</f>
        <v>5</v>
      </c>
      <c r="D40" s="2" cm="1">
        <f t="array" ref="D40">_xlfn.IFS(AND(D11&gt;=500, D11&lt;=1200), 5, AND(D11&gt;=0, D11&lt;=500), 1 + ((D11-0)/(500-0))*(5-1),AND(D11&gt;=1200, D11&lt;=1700), 5 + ((D11-1200)/(1700-1200))*(1-5), D11&gt;=1700, 1)</f>
        <v>1.9367999999999994</v>
      </c>
      <c r="E40" s="2" cm="1">
        <f t="array" ref="E40">_xlfn.IFS(AND(E11&gt;=60, E11&lt;=100), 5, AND(E11&gt;=0, E11&lt;=60), 1 + ((E11-0)/(60-0))*(5-1),AND(E11&gt;=100, E11&lt;=160), 5 + ((E11-100)/(160-100))*(1-5), E11&gt;=160, 1)</f>
        <v>5</v>
      </c>
      <c r="F40" s="2" cm="1">
        <f t="array" ref="F40">_xlfn.IFS(AND(F11&gt;=6, F11&lt;=8), 5, AND(F11&gt;=0, F11&lt;=6), 1 + ((F11-0)/(6-0))*(5-1),AND(F11&gt;=8, F11&lt;=14), 5 + ((F11-8)/(14-8))*(1-5), F11&gt;=14, 1)</f>
        <v>5</v>
      </c>
      <c r="H40" s="2" t="s">
        <v>250</v>
      </c>
      <c r="I40" s="2" cm="1">
        <f t="array" ref="I40">_xlfn.IFS(AND(C11&gt;=20,C11&lt;=35),5,AND(C11&gt;=0,C11&lt;=20), 1+((C11-0)/(20-0))*(5-1),AND(C11&gt;=35,C11&lt;=55),5+((C11-35)/(55-35))*(1-5), C11&gt;=55,1)</f>
        <v>5</v>
      </c>
      <c r="J40" s="2" cm="1">
        <f t="array" ref="J40">_xlfn.IFS(AND(D11&gt;=500, D11&lt;=1200), 5, AND(D11&gt;=0, D11&lt;=500), 1 + ((D11-0)/(500-0))*(5-1),AND(D11&gt;=1200, D11&lt;=1700), 5 + ((D11-1200)/(1700-1200))*(1-5), D11&gt;=1700, 1)</f>
        <v>1.9367999999999994</v>
      </c>
      <c r="K40" s="2" cm="1">
        <f t="array" ref="K40">_xlfn.IFS(AND(E11&gt;=50, E11&lt;=100), 5, AND(E11&gt;=0, E11&lt;=50), 1 + ((E11-0)/(50-0))*(5-1),AND(E11&gt;=100, E11&lt;=150), 5 + ((E11-100)/(150-100))*(1-5), E11&gt;=150, 1)</f>
        <v>5</v>
      </c>
      <c r="L40" s="2" cm="1">
        <f t="array" ref="L40">_xlfn.IFS(AND(F11&gt;=6, F11&lt;=8), 5, AND(F11&gt;=0, F11&lt;=6), 1 + ((F11-0)/(6-0))*(5-1),AND(F11&gt;=8, F11&lt;=14), 5 + ((F11-8)/(14-8))*(1-5), F11&gt;=14, 1)</f>
        <v>5</v>
      </c>
      <c r="N40" s="2" t="s">
        <v>250</v>
      </c>
      <c r="O40" s="2" cm="1">
        <f t="array" ref="O40">_xlfn.IFS(AND(C11&gt;=22,C11&lt;=35),5,AND(C11&gt;=0,C11&lt;=22), 1+((C11-0)/(22-0))*(5-1),AND(C11&gt;=35,C11&lt;=57),5+((C11-35)/(57-35))*(1-5), C11&gt;=57,1)</f>
        <v>5</v>
      </c>
      <c r="P40" s="2" cm="1">
        <f t="array" ref="P40">_xlfn.IFS(AND(D11&gt;=500, D11&lt;=1200), 5, AND(D11&gt;=0, D11&lt;=500), 1 + ((D11-0)/(500-0))*(5-1),AND(D11&gt;=1200, D11&lt;=1700), 5 + ((D11-1200)/(1700-1200))*(1-5), D11&gt;=1700, 1)</f>
        <v>1.9367999999999994</v>
      </c>
      <c r="Q40" s="2" cm="1">
        <f t="array" ref="Q40">_xlfn.IFS(AND(E11&gt;=50, E11&lt;=100), 5, AND(E11&gt;=0, E11&lt;=50), 1 + ((E11-0)/(50-0))*(5-1),AND(E11&gt;=100, E11&lt;=150), 5 + ((E11-100)/(150-100))*(1-5), E11&gt;=150, 1)</f>
        <v>5</v>
      </c>
      <c r="R40" s="2" cm="1">
        <f t="array" ref="R40">_xlfn.IFS(AND(F11&gt;=6, F11&lt;=8), 5, AND(F11&gt;=0, F11&lt;=6), 1 + ((F11-0)/(6-0))*(5-1),AND(F11&gt;=8, F11&lt;=14), 5 + ((F11-8)/(14-8))*(1-5), F11&gt;=14, 1)</f>
        <v>5</v>
      </c>
      <c r="T40" s="2" t="s">
        <v>250</v>
      </c>
      <c r="U40" s="2" cm="1">
        <f t="array" ref="U40">_xlfn.IFS(AND(C11&gt;=20,C11&lt;=35),5,AND(C11&gt;=0,C11&lt;=20), 1+((C11-0)/(20-0))*(5-1),AND(C11&gt;=35,C11&lt;=55),5+((C11-35)/(55-35))*(1-5), C11&gt;=55,1)</f>
        <v>5</v>
      </c>
      <c r="V40" s="2" cm="1">
        <f t="array" ref="V40">_xlfn.IFS(AND(D11&gt;=500, D11&lt;=1200), 5, AND(D11&gt;=0, D11&lt;=500), 1 + ((D11-0)/(500-0))*(5-1),AND(D11&gt;=1200, D11&lt;=1700), 5 + ((D11-1200)/(1700-1200))*(1-5), D11&gt;=1700, 1)</f>
        <v>1.9367999999999994</v>
      </c>
      <c r="W40" s="2" cm="1">
        <f t="array" ref="W40">_xlfn.IFS(AND(E11&gt;=40, E11&lt;=100), 5, AND(E11&gt;=0, E11&lt;=40), 1 + ((E11-0)/(40-0))*(5-1),AND(E11&gt;=100, E11&lt;=140), 5 + ((E11-100)/(140-100))*(1-5), E11&gt;=140, 1)</f>
        <v>5</v>
      </c>
      <c r="X40" s="2" cm="1">
        <f t="array" ref="X40">_xlfn.IFS(AND(F11&gt;=6, F11&lt;=8), 5, AND(F11&gt;=0, F11&lt;=6), 1 + ((F11-0)/(6-0))*(5-1),AND(F11&gt;=8, F11&lt;=14), 5 + ((F11-8)/(14-8))*(1-5), F11&gt;=14, 1)</f>
        <v>5</v>
      </c>
      <c r="Z40" s="2" t="s">
        <v>250</v>
      </c>
      <c r="AA40" s="2" cm="1">
        <f t="array" ref="AA40">_xlfn.IFS(AND(C11&gt;=18,C11&lt;=30),5,AND(C11&gt;=0,C11&lt;=18), 1+((C11-0)/(18-0))*(5-1),AND(C11&gt;=18,C11&lt;=48),5+((C11-18)/(48-18))*(1-5), C11&gt;=48,1)</f>
        <v>5</v>
      </c>
      <c r="AB40" s="2" cm="1">
        <f t="array" ref="AB40">_xlfn.IFS(AND(D11&gt;=500, D11&lt;=1200), 5, AND(D11&gt;=0, D11&lt;=500), 1 + ((D11-0)/(500-0))*(5-1),AND(D11&gt;=1200, D11&lt;=1700), 5 + ((D11-1200)/(1700-1200))*(1-5), D11&gt;=1700, 1)</f>
        <v>1.9367999999999994</v>
      </c>
      <c r="AC40" s="2" cm="1">
        <f t="array" ref="AC40">_xlfn.IFS(AND(E11&gt;=60, E11&lt;=100), 5, AND(E11&gt;=0, E11&lt;=60), 1 + ((E11-0)/(60-0))*(5-1),AND(E11&gt;=100, E11&lt;=160), 5 + ((E11-100)/(160-100))*(1-5), E11&gt;=160, 1)</f>
        <v>5</v>
      </c>
      <c r="AD40" s="2" cm="1">
        <f t="array" ref="AD40">_xlfn.IFS(AND(F11&gt;=6, F11&lt;=8), 5, AND(F11&gt;=0, F11&lt;=6), 1 + ((F11-0)/(6-0))*(5-1),AND(F11&gt;=8, F11&lt;=14), 5 + ((F11-8)/(14-8))*(1-5), F11&gt;=14, 1)</f>
        <v>5</v>
      </c>
    </row>
    <row r="41" spans="2:30" x14ac:dyDescent="0.25">
      <c r="B41" s="2" t="s">
        <v>251</v>
      </c>
      <c r="C41" s="2" cm="1">
        <f t="array" ref="C41">_xlfn.IFS(AND(C12&gt;=18,C12&lt;=44),5,AND(C12&gt;=0,C12&lt;=18), 1+((C12-0)/(18-0))*(5-1),AND(C12&gt;=18,C12&lt;=51),5+((C12-18)/(51-18))*(1-5), C12&gt;=51,1)</f>
        <v>5</v>
      </c>
      <c r="D41" s="2" cm="1">
        <f t="array" ref="D41">_xlfn.IFS(AND(D12&gt;=500, D12&lt;=1200), 5, AND(D12&gt;=0, D12&lt;=500), 1 + ((D12-0)/(500-0))*(5-1),AND(D12&gt;=1200, D12&lt;=1700), 5 + ((D12-1200)/(1700-1200))*(1-5), D12&gt;=1700, 1)</f>
        <v>1</v>
      </c>
      <c r="E41" s="2" cm="1">
        <f t="array" ref="E41">_xlfn.IFS(AND(E12&gt;=60, E12&lt;=100), 5, AND(E12&gt;=0, E12&lt;=60), 1 + ((E12-0)/(60-0))*(5-1),AND(E12&gt;=100, E12&lt;=160), 5 + ((E12-100)/(160-100))*(1-5), E12&gt;=160, 1)</f>
        <v>5</v>
      </c>
      <c r="F41" s="2" cm="1">
        <f t="array" ref="F41">_xlfn.IFS(AND(F12&gt;=6, F12&lt;=8), 5, AND(F12&gt;=0, F12&lt;=6), 1 + ((F12-0)/(6-0))*(5-1),AND(F12&gt;=8, F12&lt;=14), 5 + ((F12-8)/(14-8))*(1-5), F12&gt;=14, 1)</f>
        <v>5</v>
      </c>
      <c r="H41" s="2" t="s">
        <v>251</v>
      </c>
      <c r="I41" s="2" cm="1">
        <f t="array" ref="I41">_xlfn.IFS(AND(C12&gt;=20,C12&lt;=35),5,AND(C12&gt;=0,C12&lt;=20), 1+((C12-0)/(20-0))*(5-1),AND(C12&gt;=35,C12&lt;=55),5+((C12-35)/(55-35))*(1-5), C12&gt;=55,1)</f>
        <v>5</v>
      </c>
      <c r="J41" s="2" cm="1">
        <f t="array" ref="J41">_xlfn.IFS(AND(D12&gt;=500, D12&lt;=1200), 5, AND(D12&gt;=0, D12&lt;=500), 1 + ((D12-0)/(500-0))*(5-1),AND(D12&gt;=1200, D12&lt;=1700), 5 + ((D12-1200)/(1700-1200))*(1-5), D12&gt;=1700, 1)</f>
        <v>1</v>
      </c>
      <c r="K41" s="2" cm="1">
        <f t="array" ref="K41">_xlfn.IFS(AND(E12&gt;=50, E12&lt;=100), 5, AND(E12&gt;=0, E12&lt;=50), 1 + ((E12-0)/(50-0))*(5-1),AND(E12&gt;=100, E12&lt;=150), 5 + ((E12-100)/(150-100))*(1-5), E12&gt;=150, 1)</f>
        <v>5</v>
      </c>
      <c r="L41" s="2" cm="1">
        <f t="array" ref="L41">_xlfn.IFS(AND(F12&gt;=6, F12&lt;=8), 5, AND(F12&gt;=0, F12&lt;=6), 1 + ((F12-0)/(6-0))*(5-1),AND(F12&gt;=8, F12&lt;=14), 5 + ((F12-8)/(14-8))*(1-5), F12&gt;=14, 1)</f>
        <v>5</v>
      </c>
      <c r="N41" s="2" t="s">
        <v>251</v>
      </c>
      <c r="O41" s="2" cm="1">
        <f t="array" ref="O41">_xlfn.IFS(AND(C12&gt;=22,C12&lt;=35),5,AND(C12&gt;=0,C12&lt;=22), 1+((C12-0)/(22-0))*(5-1),AND(C12&gt;=35,C12&lt;=57),5+((C12-35)/(57-35))*(1-5), C12&gt;=57,1)</f>
        <v>5</v>
      </c>
      <c r="P41" s="2" cm="1">
        <f t="array" ref="P41">_xlfn.IFS(AND(D12&gt;=500, D12&lt;=1200), 5, AND(D12&gt;=0, D12&lt;=500), 1 + ((D12-0)/(500-0))*(5-1),AND(D12&gt;=1200, D12&lt;=1700), 5 + ((D12-1200)/(1700-1200))*(1-5), D12&gt;=1700, 1)</f>
        <v>1</v>
      </c>
      <c r="Q41" s="2" cm="1">
        <f t="array" ref="Q41">_xlfn.IFS(AND(E12&gt;=50, E12&lt;=100), 5, AND(E12&gt;=0, E12&lt;=50), 1 + ((E12-0)/(50-0))*(5-1),AND(E12&gt;=100, E12&lt;=150), 5 + ((E12-100)/(150-100))*(1-5), E12&gt;=150, 1)</f>
        <v>5</v>
      </c>
      <c r="R41" s="2" cm="1">
        <f t="array" ref="R41">_xlfn.IFS(AND(F12&gt;=6, F12&lt;=8), 5, AND(F12&gt;=0, F12&lt;=6), 1 + ((F12-0)/(6-0))*(5-1),AND(F12&gt;=8, F12&lt;=14), 5 + ((F12-8)/(14-8))*(1-5), F12&gt;=14, 1)</f>
        <v>5</v>
      </c>
      <c r="T41" s="2" t="s">
        <v>251</v>
      </c>
      <c r="U41" s="2" cm="1">
        <f t="array" ref="U41">_xlfn.IFS(AND(C12&gt;=20,C12&lt;=35),5,AND(C12&gt;=0,C12&lt;=20), 1+((C12-0)/(20-0))*(5-1),AND(C12&gt;=35,C12&lt;=55),5+((C12-35)/(55-35))*(1-5), C12&gt;=55,1)</f>
        <v>5</v>
      </c>
      <c r="V41" s="2" cm="1">
        <f t="array" ref="V41">_xlfn.IFS(AND(D12&gt;=500, D12&lt;=1200), 5, AND(D12&gt;=0, D12&lt;=500), 1 + ((D12-0)/(500-0))*(5-1),AND(D12&gt;=1200, D12&lt;=1700), 5 + ((D12-1200)/(1700-1200))*(1-5), D12&gt;=1700, 1)</f>
        <v>1</v>
      </c>
      <c r="W41" s="2" cm="1">
        <f t="array" ref="W41">_xlfn.IFS(AND(E12&gt;=40, E12&lt;=100), 5, AND(E12&gt;=0, E12&lt;=40), 1 + ((E12-0)/(40-0))*(5-1),AND(E12&gt;=100, E12&lt;=140), 5 + ((E12-100)/(140-100))*(1-5), E12&gt;=140, 1)</f>
        <v>5</v>
      </c>
      <c r="X41" s="2" cm="1">
        <f t="array" ref="X41">_xlfn.IFS(AND(F12&gt;=6, F12&lt;=8), 5, AND(F12&gt;=0, F12&lt;=6), 1 + ((F12-0)/(6-0))*(5-1),AND(F12&gt;=8, F12&lt;=14), 5 + ((F12-8)/(14-8))*(1-5), F12&gt;=14, 1)</f>
        <v>5</v>
      </c>
      <c r="Z41" s="2" t="s">
        <v>251</v>
      </c>
      <c r="AA41" s="2" cm="1">
        <f t="array" ref="AA41">_xlfn.IFS(AND(C12&gt;=18,C12&lt;=30),5,AND(C12&gt;=0,C12&lt;=18), 1+((C12-0)/(18-0))*(5-1),AND(C12&gt;=18,C12&lt;=48),5+((C12-18)/(48-18))*(1-5), C12&gt;=48,1)</f>
        <v>5</v>
      </c>
      <c r="AB41" s="2" cm="1">
        <f t="array" ref="AB41">_xlfn.IFS(AND(D12&gt;=500, D12&lt;=1200), 5, AND(D12&gt;=0, D12&lt;=500), 1 + ((D12-0)/(500-0))*(5-1),AND(D12&gt;=1200, D12&lt;=1700), 5 + ((D12-1200)/(1700-1200))*(1-5), D12&gt;=1700, 1)</f>
        <v>1</v>
      </c>
      <c r="AC41" s="2" cm="1">
        <f t="array" ref="AC41">_xlfn.IFS(AND(E12&gt;=60, E12&lt;=100), 5, AND(E12&gt;=0, E12&lt;=60), 1 + ((E12-0)/(60-0))*(5-1),AND(E12&gt;=100, E12&lt;=160), 5 + ((E12-100)/(160-100))*(1-5), E12&gt;=160, 1)</f>
        <v>5</v>
      </c>
      <c r="AD41" s="2" cm="1">
        <f t="array" ref="AD41">_xlfn.IFS(AND(F12&gt;=6, F12&lt;=8), 5, AND(F12&gt;=0, F12&lt;=6), 1 + ((F12-0)/(6-0))*(5-1),AND(F12&gt;=8, F12&lt;=14), 5 + ((F12-8)/(14-8))*(1-5), F12&gt;=14, 1)</f>
        <v>5</v>
      </c>
    </row>
    <row r="42" spans="2:30" x14ac:dyDescent="0.25">
      <c r="B42" s="2" t="s">
        <v>252</v>
      </c>
      <c r="C42" s="2" cm="1">
        <f t="array" ref="C42">_xlfn.IFS(AND(C13&gt;=18,C13&lt;=44),5,AND(C13&gt;=0,C13&lt;=18), 1+((C13-0)/(18-0))*(5-1),AND(C13&gt;=18,C13&lt;=51),5+((C13-18)/(51-18))*(1-5), C13&gt;=51,1)</f>
        <v>5</v>
      </c>
      <c r="D42" s="2" cm="1">
        <f t="array" ref="D42">_xlfn.IFS(AND(D13&gt;=500, D13&lt;=1200), 5, AND(D13&gt;=0, D13&lt;=500), 1 + ((D13-0)/(500-0))*(5-1),AND(D13&gt;=1200, D13&lt;=1700), 5 + ((D13-1200)/(1700-1200))*(1-5), D13&gt;=1700, 1)</f>
        <v>5</v>
      </c>
      <c r="E42" s="2" cm="1">
        <f t="array" ref="E42">_xlfn.IFS(AND(E13&gt;=60, E13&lt;=100), 5, AND(E13&gt;=0, E13&lt;=60), 1 + ((E13-0)/(60-0))*(5-1),AND(E13&gt;=100, E13&lt;=160), 5 + ((E13-100)/(160-100))*(1-5), E13&gt;=160, 1)</f>
        <v>5</v>
      </c>
      <c r="F42" s="2" cm="1">
        <f t="array" ref="F42">_xlfn.IFS(AND(F13&gt;=6, F13&lt;=8), 5, AND(F13&gt;=0, F13&lt;=6), 1 + ((F13-0)/(6-0))*(5-1),AND(F13&gt;=8, F13&lt;=14), 5 + ((F13-8)/(14-8))*(1-5), F13&gt;=14, 1)</f>
        <v>5</v>
      </c>
      <c r="H42" s="2" t="s">
        <v>252</v>
      </c>
      <c r="I42" s="2" cm="1">
        <f t="array" ref="I42">_xlfn.IFS(AND(C13&gt;=20,C13&lt;=35),5,AND(C13&gt;=0,C13&lt;=20), 1+((C13-0)/(20-0))*(5-1),AND(C13&gt;=35,C13&lt;=55),5+((C13-35)/(55-35))*(1-5), C13&gt;=55,1)</f>
        <v>5</v>
      </c>
      <c r="J42" s="2" cm="1">
        <f t="array" ref="J42">_xlfn.IFS(AND(D13&gt;=500, D13&lt;=1200), 5, AND(D13&gt;=0, D13&lt;=500), 1 + ((D13-0)/(500-0))*(5-1),AND(D13&gt;=1200, D13&lt;=1700), 5 + ((D13-1200)/(1700-1200))*(1-5), D13&gt;=1700, 1)</f>
        <v>5</v>
      </c>
      <c r="K42" s="2" cm="1">
        <f t="array" ref="K42">_xlfn.IFS(AND(E13&gt;=50, E13&lt;=100), 5, AND(E13&gt;=0, E13&lt;=50), 1 + ((E13-0)/(50-0))*(5-1),AND(E13&gt;=100, E13&lt;=150), 5 + ((E13-100)/(150-100))*(1-5), E13&gt;=150, 1)</f>
        <v>5</v>
      </c>
      <c r="L42" s="2" cm="1">
        <f t="array" ref="L42">_xlfn.IFS(AND(F13&gt;=6, F13&lt;=8), 5, AND(F13&gt;=0, F13&lt;=6), 1 + ((F13-0)/(6-0))*(5-1),AND(F13&gt;=8, F13&lt;=14), 5 + ((F13-8)/(14-8))*(1-5), F13&gt;=14, 1)</f>
        <v>5</v>
      </c>
      <c r="N42" s="2" t="s">
        <v>252</v>
      </c>
      <c r="O42" s="2" cm="1">
        <f t="array" ref="O42">_xlfn.IFS(AND(C13&gt;=22,C13&lt;=35),5,AND(C13&gt;=0,C13&lt;=22), 1+((C13-0)/(22-0))*(5-1),AND(C13&gt;=35,C13&lt;=57),5+((C13-35)/(57-35))*(1-5), C13&gt;=57,1)</f>
        <v>5</v>
      </c>
      <c r="P42" s="2" cm="1">
        <f t="array" ref="P42">_xlfn.IFS(AND(D13&gt;=500, D13&lt;=1200), 5, AND(D13&gt;=0, D13&lt;=500), 1 + ((D13-0)/(500-0))*(5-1),AND(D13&gt;=1200, D13&lt;=1700), 5 + ((D13-1200)/(1700-1200))*(1-5), D13&gt;=1700, 1)</f>
        <v>5</v>
      </c>
      <c r="Q42" s="2" cm="1">
        <f t="array" ref="Q42">_xlfn.IFS(AND(E13&gt;=50, E13&lt;=100), 5, AND(E13&gt;=0, E13&lt;=50), 1 + ((E13-0)/(50-0))*(5-1),AND(E13&gt;=100, E13&lt;=150), 5 + ((E13-100)/(150-100))*(1-5), E13&gt;=150, 1)</f>
        <v>5</v>
      </c>
      <c r="R42" s="2" cm="1">
        <f t="array" ref="R42">_xlfn.IFS(AND(F13&gt;=6, F13&lt;=8), 5, AND(F13&gt;=0, F13&lt;=6), 1 + ((F13-0)/(6-0))*(5-1),AND(F13&gt;=8, F13&lt;=14), 5 + ((F13-8)/(14-8))*(1-5), F13&gt;=14, 1)</f>
        <v>5</v>
      </c>
      <c r="T42" s="2" t="s">
        <v>252</v>
      </c>
      <c r="U42" s="2" cm="1">
        <f t="array" ref="U42">_xlfn.IFS(AND(C13&gt;=20,C13&lt;=35),5,AND(C13&gt;=0,C13&lt;=20), 1+((C13-0)/(20-0))*(5-1),AND(C13&gt;=35,C13&lt;=55),5+((C13-35)/(55-35))*(1-5), C13&gt;=55,1)</f>
        <v>5</v>
      </c>
      <c r="V42" s="2" cm="1">
        <f t="array" ref="V42">_xlfn.IFS(AND(D13&gt;=500, D13&lt;=1200), 5, AND(D13&gt;=0, D13&lt;=500), 1 + ((D13-0)/(500-0))*(5-1),AND(D13&gt;=1200, D13&lt;=1700), 5 + ((D13-1200)/(1700-1200))*(1-5), D13&gt;=1700, 1)</f>
        <v>5</v>
      </c>
      <c r="W42" s="2" cm="1">
        <f t="array" ref="W42">_xlfn.IFS(AND(E13&gt;=40, E13&lt;=100), 5, AND(E13&gt;=0, E13&lt;=40), 1 + ((E13-0)/(40-0))*(5-1),AND(E13&gt;=100, E13&lt;=140), 5 + ((E13-100)/(140-100))*(1-5), E13&gt;=140, 1)</f>
        <v>5</v>
      </c>
      <c r="X42" s="2" cm="1">
        <f t="array" ref="X42">_xlfn.IFS(AND(F13&gt;=6, F13&lt;=8), 5, AND(F13&gt;=0, F13&lt;=6), 1 + ((F13-0)/(6-0))*(5-1),AND(F13&gt;=8, F13&lt;=14), 5 + ((F13-8)/(14-8))*(1-5), F13&gt;=14, 1)</f>
        <v>5</v>
      </c>
      <c r="Z42" s="2" t="s">
        <v>252</v>
      </c>
      <c r="AA42" s="2" cm="1">
        <f t="array" ref="AA42">_xlfn.IFS(AND(C13&gt;=18,C13&lt;=30),5,AND(C13&gt;=0,C13&lt;=18), 1+((C13-0)/(18-0))*(5-1),AND(C13&gt;=18,C13&lt;=48),5+((C13-18)/(48-18))*(1-5), C13&gt;=48,1)</f>
        <v>5</v>
      </c>
      <c r="AB42" s="2" cm="1">
        <f t="array" ref="AB42">_xlfn.IFS(AND(D13&gt;=500, D13&lt;=1200), 5, AND(D13&gt;=0, D13&lt;=500), 1 + ((D13-0)/(500-0))*(5-1),AND(D13&gt;=1200, D13&lt;=1700), 5 + ((D13-1200)/(1700-1200))*(1-5), D13&gt;=1700, 1)</f>
        <v>5</v>
      </c>
      <c r="AC42" s="2" cm="1">
        <f t="array" ref="AC42">_xlfn.IFS(AND(E13&gt;=60, E13&lt;=100), 5, AND(E13&gt;=0, E13&lt;=60), 1 + ((E13-0)/(60-0))*(5-1),AND(E13&gt;=100, E13&lt;=160), 5 + ((E13-100)/(160-100))*(1-5), E13&gt;=160, 1)</f>
        <v>5</v>
      </c>
      <c r="AD42" s="2" cm="1">
        <f t="array" ref="AD42">_xlfn.IFS(AND(F13&gt;=6, F13&lt;=8), 5, AND(F13&gt;=0, F13&lt;=6), 1 + ((F13-0)/(6-0))*(5-1),AND(F13&gt;=8, F13&lt;=14), 5 + ((F13-8)/(14-8))*(1-5), F13&gt;=14, 1)</f>
        <v>5</v>
      </c>
    </row>
    <row r="43" spans="2:30" x14ac:dyDescent="0.25">
      <c r="B43" s="2" t="s">
        <v>253</v>
      </c>
      <c r="C43" s="2" cm="1">
        <f t="array" ref="C43">_xlfn.IFS(AND(C14&gt;=18,C14&lt;=44),5,AND(C14&gt;=0,C14&lt;=18), 1+((C14-0)/(18-0))*(5-1),AND(C14&gt;=18,C14&lt;=51),5+((C14-18)/(51-18))*(1-5), C14&gt;=51,1)</f>
        <v>5</v>
      </c>
      <c r="D43" s="2" cm="1">
        <f t="array" ref="D43">_xlfn.IFS(AND(D14&gt;=500, D14&lt;=1200), 5, AND(D14&gt;=0, D14&lt;=500), 1 + ((D14-0)/(500-0))*(5-1),AND(D14&gt;=1200, D14&lt;=1700), 5 + ((D14-1200)/(1700-1200))*(1-5), D14&gt;=1700, 1)</f>
        <v>1</v>
      </c>
      <c r="E43" s="2" cm="1">
        <f t="array" ref="E43">_xlfn.IFS(AND(E14&gt;=60, E14&lt;=100), 5, AND(E14&gt;=0, E14&lt;=60), 1 + ((E14-0)/(60-0))*(5-1),AND(E14&gt;=100, E14&lt;=160), 5 + ((E14-100)/(160-100))*(1-5), E14&gt;=160, 1)</f>
        <v>5</v>
      </c>
      <c r="F43" s="2" cm="1">
        <f t="array" ref="F43">_xlfn.IFS(AND(F14&gt;=6, F14&lt;=8), 5, AND(F14&gt;=0, F14&lt;=6), 1 + ((F14-0)/(6-0))*(5-1),AND(F14&gt;=8, F14&lt;=14), 5 + ((F14-8)/(14-8))*(1-5), F14&gt;=14, 1)</f>
        <v>5</v>
      </c>
      <c r="H43" s="2" t="s">
        <v>253</v>
      </c>
      <c r="I43" s="2" cm="1">
        <f t="array" ref="I43">_xlfn.IFS(AND(C14&gt;=20,C14&lt;=35),5,AND(C14&gt;=0,C14&lt;=20), 1+((C14-0)/(20-0))*(5-1),AND(C14&gt;=35,C14&lt;=55),5+((C14-35)/(55-35))*(1-5), C14&gt;=55,1)</f>
        <v>5</v>
      </c>
      <c r="J43" s="2" cm="1">
        <f t="array" ref="J43">_xlfn.IFS(AND(D14&gt;=500, D14&lt;=1200), 5, AND(D14&gt;=0, D14&lt;=500), 1 + ((D14-0)/(500-0))*(5-1),AND(D14&gt;=1200, D14&lt;=1700), 5 + ((D14-1200)/(1700-1200))*(1-5), D14&gt;=1700, 1)</f>
        <v>1</v>
      </c>
      <c r="K43" s="2" cm="1">
        <f t="array" ref="K43">_xlfn.IFS(AND(E14&gt;=50, E14&lt;=100), 5, AND(E14&gt;=0, E14&lt;=50), 1 + ((E14-0)/(50-0))*(5-1),AND(E14&gt;=100, E14&lt;=150), 5 + ((E14-100)/(150-100))*(1-5), E14&gt;=150, 1)</f>
        <v>5</v>
      </c>
      <c r="L43" s="2" cm="1">
        <f t="array" ref="L43">_xlfn.IFS(AND(F14&gt;=6, F14&lt;=8), 5, AND(F14&gt;=0, F14&lt;=6), 1 + ((F14-0)/(6-0))*(5-1),AND(F14&gt;=8, F14&lt;=14), 5 + ((F14-8)/(14-8))*(1-5), F14&gt;=14, 1)</f>
        <v>5</v>
      </c>
      <c r="N43" s="2" t="s">
        <v>253</v>
      </c>
      <c r="O43" s="2" cm="1">
        <f t="array" ref="O43">_xlfn.IFS(AND(C14&gt;=22,C14&lt;=35),5,AND(C14&gt;=0,C14&lt;=22), 1+((C14-0)/(22-0))*(5-1),AND(C14&gt;=35,C14&lt;=57),5+((C14-35)/(57-35))*(1-5), C14&gt;=57,1)</f>
        <v>5</v>
      </c>
      <c r="P43" s="2" cm="1">
        <f t="array" ref="P43">_xlfn.IFS(AND(D14&gt;=500, D14&lt;=1200), 5, AND(D14&gt;=0, D14&lt;=500), 1 + ((D14-0)/(500-0))*(5-1),AND(D14&gt;=1200, D14&lt;=1700), 5 + ((D14-1200)/(1700-1200))*(1-5), D14&gt;=1700, 1)</f>
        <v>1</v>
      </c>
      <c r="Q43" s="2" cm="1">
        <f t="array" ref="Q43">_xlfn.IFS(AND(E14&gt;=50, E14&lt;=100), 5, AND(E14&gt;=0, E14&lt;=50), 1 + ((E14-0)/(50-0))*(5-1),AND(E14&gt;=100, E14&lt;=150), 5 + ((E14-100)/(150-100))*(1-5), E14&gt;=150, 1)</f>
        <v>5</v>
      </c>
      <c r="R43" s="2" cm="1">
        <f t="array" ref="R43">_xlfn.IFS(AND(F14&gt;=6, F14&lt;=8), 5, AND(F14&gt;=0, F14&lt;=6), 1 + ((F14-0)/(6-0))*(5-1),AND(F14&gt;=8, F14&lt;=14), 5 + ((F14-8)/(14-8))*(1-5), F14&gt;=14, 1)</f>
        <v>5</v>
      </c>
      <c r="T43" s="2" t="s">
        <v>253</v>
      </c>
      <c r="U43" s="2" cm="1">
        <f t="array" ref="U43">_xlfn.IFS(AND(C14&gt;=20,C14&lt;=35),5,AND(C14&gt;=0,C14&lt;=20), 1+((C14-0)/(20-0))*(5-1),AND(C14&gt;=35,C14&lt;=55),5+((C14-35)/(55-35))*(1-5), C14&gt;=55,1)</f>
        <v>5</v>
      </c>
      <c r="V43" s="2" cm="1">
        <f t="array" ref="V43">_xlfn.IFS(AND(D14&gt;=500, D14&lt;=1200), 5, AND(D14&gt;=0, D14&lt;=500), 1 + ((D14-0)/(500-0))*(5-1),AND(D14&gt;=1200, D14&lt;=1700), 5 + ((D14-1200)/(1700-1200))*(1-5), D14&gt;=1700, 1)</f>
        <v>1</v>
      </c>
      <c r="W43" s="2" cm="1">
        <f t="array" ref="W43">_xlfn.IFS(AND(E14&gt;=40, E14&lt;=100), 5, AND(E14&gt;=0, E14&lt;=40), 1 + ((E14-0)/(40-0))*(5-1),AND(E14&gt;=100, E14&lt;=140), 5 + ((E14-100)/(140-100))*(1-5), E14&gt;=140, 1)</f>
        <v>5</v>
      </c>
      <c r="X43" s="2" cm="1">
        <f t="array" ref="X43">_xlfn.IFS(AND(F14&gt;=6, F14&lt;=8), 5, AND(F14&gt;=0, F14&lt;=6), 1 + ((F14-0)/(6-0))*(5-1),AND(F14&gt;=8, F14&lt;=14), 5 + ((F14-8)/(14-8))*(1-5), F14&gt;=14, 1)</f>
        <v>5</v>
      </c>
      <c r="Z43" s="2" t="s">
        <v>253</v>
      </c>
      <c r="AA43" s="2" cm="1">
        <f t="array" ref="AA43">_xlfn.IFS(AND(C14&gt;=18,C14&lt;=30),5,AND(C14&gt;=0,C14&lt;=18), 1+((C14-0)/(18-0))*(5-1),AND(C14&gt;=18,C14&lt;=48),5+((C14-18)/(48-18))*(1-5), C14&gt;=48,1)</f>
        <v>5</v>
      </c>
      <c r="AB43" s="2" cm="1">
        <f t="array" ref="AB43">_xlfn.IFS(AND(D14&gt;=500, D14&lt;=1200), 5, AND(D14&gt;=0, D14&lt;=500), 1 + ((D14-0)/(500-0))*(5-1),AND(D14&gt;=1200, D14&lt;=1700), 5 + ((D14-1200)/(1700-1200))*(1-5), D14&gt;=1700, 1)</f>
        <v>1</v>
      </c>
      <c r="AC43" s="2" cm="1">
        <f t="array" ref="AC43">_xlfn.IFS(AND(E14&gt;=60, E14&lt;=100), 5, AND(E14&gt;=0, E14&lt;=60), 1 + ((E14-0)/(60-0))*(5-1),AND(E14&gt;=100, E14&lt;=160), 5 + ((E14-100)/(160-100))*(1-5), E14&gt;=160, 1)</f>
        <v>5</v>
      </c>
      <c r="AD43" s="2" cm="1">
        <f t="array" ref="AD43">_xlfn.IFS(AND(F14&gt;=6, F14&lt;=8), 5, AND(F14&gt;=0, F14&lt;=6), 1 + ((F14-0)/(6-0))*(5-1),AND(F14&gt;=8, F14&lt;=14), 5 + ((F14-8)/(14-8))*(1-5), F14&gt;=14, 1)</f>
        <v>5</v>
      </c>
    </row>
    <row r="44" spans="2:30" x14ac:dyDescent="0.25">
      <c r="B44" s="2" t="s">
        <v>254</v>
      </c>
      <c r="C44" s="2" cm="1">
        <f t="array" ref="C44">_xlfn.IFS(AND(C15&gt;=18,C15&lt;=44),5,AND(C15&gt;=0,C15&lt;=18), 1+((C15-0)/(18-0))*(5-1),AND(C15&gt;=18,C15&lt;=51),5+((C15-18)/(51-18))*(1-5), C15&gt;=51,1)</f>
        <v>5</v>
      </c>
      <c r="D44" s="2" cm="1">
        <f t="array" ref="D44">_xlfn.IFS(AND(D15&gt;=500, D15&lt;=1200), 5, AND(D15&gt;=0, D15&lt;=500), 1 + ((D15-0)/(500-0))*(5-1),AND(D15&gt;=1200, D15&lt;=1700), 5 + ((D15-1200)/(1700-1200))*(1-5), D15&gt;=1700, 1)</f>
        <v>5</v>
      </c>
      <c r="E44" s="2" cm="1">
        <f t="array" ref="E44">_xlfn.IFS(AND(E15&gt;=60, E15&lt;=100), 5, AND(E15&gt;=0, E15&lt;=60), 1 + ((E15-0)/(60-0))*(5-1),AND(E15&gt;=100, E15&lt;=160), 5 + ((E15-100)/(160-100))*(1-5), E15&gt;=160, 1)</f>
        <v>5</v>
      </c>
      <c r="F44" s="2" cm="1">
        <f t="array" ref="F44">_xlfn.IFS(AND(F15&gt;=6, F15&lt;=8), 5, AND(F15&gt;=0, F15&lt;=6), 1 + ((F15-0)/(6-0))*(5-1),AND(F15&gt;=8, F15&lt;=14), 5 + ((F15-8)/(14-8))*(1-5), F15&gt;=14, 1)</f>
        <v>5</v>
      </c>
      <c r="H44" s="2" t="s">
        <v>254</v>
      </c>
      <c r="I44" s="2" cm="1">
        <f t="array" ref="I44">_xlfn.IFS(AND(C15&gt;=20,C15&lt;=35),5,AND(C15&gt;=0,C15&lt;=20), 1+((C15-0)/(20-0))*(5-1),AND(C15&gt;=35,C15&lt;=55),5+((C15-35)/(55-35))*(1-5), C15&gt;=55,1)</f>
        <v>5</v>
      </c>
      <c r="J44" s="2" cm="1">
        <f t="array" ref="J44">_xlfn.IFS(AND(D15&gt;=500, D15&lt;=1200), 5, AND(D15&gt;=0, D15&lt;=500), 1 + ((D15-0)/(500-0))*(5-1),AND(D15&gt;=1200, D15&lt;=1700), 5 + ((D15-1200)/(1700-1200))*(1-5), D15&gt;=1700, 1)</f>
        <v>5</v>
      </c>
      <c r="K44" s="2" cm="1">
        <f t="array" ref="K44">_xlfn.IFS(AND(E15&gt;=50, E15&lt;=100), 5, AND(E15&gt;=0, E15&lt;=50), 1 + ((E15-0)/(50-0))*(5-1),AND(E15&gt;=100, E15&lt;=150), 5 + ((E15-100)/(150-100))*(1-5), E15&gt;=150, 1)</f>
        <v>5</v>
      </c>
      <c r="L44" s="2" cm="1">
        <f t="array" ref="L44">_xlfn.IFS(AND(F15&gt;=6, F15&lt;=8), 5, AND(F15&gt;=0, F15&lt;=6), 1 + ((F15-0)/(6-0))*(5-1),AND(F15&gt;=8, F15&lt;=14), 5 + ((F15-8)/(14-8))*(1-5), F15&gt;=14, 1)</f>
        <v>5</v>
      </c>
      <c r="N44" s="2" t="s">
        <v>254</v>
      </c>
      <c r="O44" s="2" cm="1">
        <f t="array" ref="O44">_xlfn.IFS(AND(C15&gt;=22,C15&lt;=35),5,AND(C15&gt;=0,C15&lt;=22), 1+((C15-0)/(22-0))*(5-1),AND(C15&gt;=35,C15&lt;=57),5+((C15-35)/(57-35))*(1-5), C15&gt;=57,1)</f>
        <v>5</v>
      </c>
      <c r="P44" s="2" cm="1">
        <f t="array" ref="P44">_xlfn.IFS(AND(D15&gt;=500, D15&lt;=1200), 5, AND(D15&gt;=0, D15&lt;=500), 1 + ((D15-0)/(500-0))*(5-1),AND(D15&gt;=1200, D15&lt;=1700), 5 + ((D15-1200)/(1700-1200))*(1-5), D15&gt;=1700, 1)</f>
        <v>5</v>
      </c>
      <c r="Q44" s="2" cm="1">
        <f t="array" ref="Q44">_xlfn.IFS(AND(E15&gt;=50, E15&lt;=100), 5, AND(E15&gt;=0, E15&lt;=50), 1 + ((E15-0)/(50-0))*(5-1),AND(E15&gt;=100, E15&lt;=150), 5 + ((E15-100)/(150-100))*(1-5), E15&gt;=150, 1)</f>
        <v>5</v>
      </c>
      <c r="R44" s="2" cm="1">
        <f t="array" ref="R44">_xlfn.IFS(AND(F15&gt;=6, F15&lt;=8), 5, AND(F15&gt;=0, F15&lt;=6), 1 + ((F15-0)/(6-0))*(5-1),AND(F15&gt;=8, F15&lt;=14), 5 + ((F15-8)/(14-8))*(1-5), F15&gt;=14, 1)</f>
        <v>5</v>
      </c>
      <c r="T44" s="2" t="s">
        <v>254</v>
      </c>
      <c r="U44" s="2" cm="1">
        <f t="array" ref="U44">_xlfn.IFS(AND(C15&gt;=20,C15&lt;=35),5,AND(C15&gt;=0,C15&lt;=20), 1+((C15-0)/(20-0))*(5-1),AND(C15&gt;=35,C15&lt;=55),5+((C15-35)/(55-35))*(1-5), C15&gt;=55,1)</f>
        <v>5</v>
      </c>
      <c r="V44" s="2" cm="1">
        <f t="array" ref="V44">_xlfn.IFS(AND(D15&gt;=500, D15&lt;=1200), 5, AND(D15&gt;=0, D15&lt;=500), 1 + ((D15-0)/(500-0))*(5-1),AND(D15&gt;=1200, D15&lt;=1700), 5 + ((D15-1200)/(1700-1200))*(1-5), D15&gt;=1700, 1)</f>
        <v>5</v>
      </c>
      <c r="W44" s="2" cm="1">
        <f t="array" ref="W44">_xlfn.IFS(AND(E15&gt;=40, E15&lt;=100), 5, AND(E15&gt;=0, E15&lt;=40), 1 + ((E15-0)/(40-0))*(5-1),AND(E15&gt;=100, E15&lt;=140), 5 + ((E15-100)/(140-100))*(1-5), E15&gt;=140, 1)</f>
        <v>5</v>
      </c>
      <c r="X44" s="2" cm="1">
        <f t="array" ref="X44">_xlfn.IFS(AND(F15&gt;=6, F15&lt;=8), 5, AND(F15&gt;=0, F15&lt;=6), 1 + ((F15-0)/(6-0))*(5-1),AND(F15&gt;=8, F15&lt;=14), 5 + ((F15-8)/(14-8))*(1-5), F15&gt;=14, 1)</f>
        <v>5</v>
      </c>
      <c r="Z44" s="2" t="s">
        <v>254</v>
      </c>
      <c r="AA44" s="2" cm="1">
        <f t="array" ref="AA44">_xlfn.IFS(AND(C15&gt;=18,C15&lt;=30),5,AND(C15&gt;=0,C15&lt;=18), 1+((C15-0)/(18-0))*(5-1),AND(C15&gt;=18,C15&lt;=48),5+((C15-18)/(48-18))*(1-5), C15&gt;=48,1)</f>
        <v>5</v>
      </c>
      <c r="AB44" s="2" cm="1">
        <f t="array" ref="AB44">_xlfn.IFS(AND(D15&gt;=500, D15&lt;=1200), 5, AND(D15&gt;=0, D15&lt;=500), 1 + ((D15-0)/(500-0))*(5-1),AND(D15&gt;=1200, D15&lt;=1700), 5 + ((D15-1200)/(1700-1200))*(1-5), D15&gt;=1700, 1)</f>
        <v>5</v>
      </c>
      <c r="AC44" s="2" cm="1">
        <f t="array" ref="AC44">_xlfn.IFS(AND(E15&gt;=60, E15&lt;=100), 5, AND(E15&gt;=0, E15&lt;=60), 1 + ((E15-0)/(60-0))*(5-1),AND(E15&gt;=100, E15&lt;=160), 5 + ((E15-100)/(160-100))*(1-5), E15&gt;=160, 1)</f>
        <v>5</v>
      </c>
      <c r="AD44" s="2" cm="1">
        <f t="array" ref="AD44">_xlfn.IFS(AND(F15&gt;=6, F15&lt;=8), 5, AND(F15&gt;=0, F15&lt;=6), 1 + ((F15-0)/(6-0))*(5-1),AND(F15&gt;=8, F15&lt;=14), 5 + ((F15-8)/(14-8))*(1-5), F15&gt;=14, 1)</f>
        <v>5</v>
      </c>
    </row>
    <row r="45" spans="2:30" x14ac:dyDescent="0.25">
      <c r="B45" s="2" t="s">
        <v>255</v>
      </c>
      <c r="C45" s="2" cm="1">
        <f t="array" ref="C45">_xlfn.IFS(AND(C16&gt;=18,C16&lt;=44),5,AND(C16&gt;=0,C16&lt;=18), 1+((C16-0)/(18-0))*(5-1),AND(C16&gt;=18,C16&lt;=51),5+((C16-18)/(51-18))*(1-5), C16&gt;=51,1)</f>
        <v>5</v>
      </c>
      <c r="D45" s="2" cm="1">
        <f t="array" ref="D45">_xlfn.IFS(AND(D16&gt;=500, D16&lt;=1200), 5, AND(D16&gt;=0, D16&lt;=500), 1 + ((D16-0)/(500-0))*(5-1),AND(D16&gt;=1200, D16&lt;=1700), 5 + ((D16-1200)/(1700-1200))*(1-5), D16&gt;=1700, 1)</f>
        <v>5</v>
      </c>
      <c r="E45" s="2" cm="1">
        <f t="array" ref="E45">_xlfn.IFS(AND(E16&gt;=60, E16&lt;=100), 5, AND(E16&gt;=0, E16&lt;=60), 1 + ((E16-0)/(60-0))*(5-1),AND(E16&gt;=100, E16&lt;=160), 5 + ((E16-100)/(160-100))*(1-5), E16&gt;=160, 1)</f>
        <v>5</v>
      </c>
      <c r="F45" s="2" cm="1">
        <f t="array" ref="F45">_xlfn.IFS(AND(F16&gt;=6, F16&lt;=8), 5, AND(F16&gt;=0, F16&lt;=6), 1 + ((F16-0)/(6-0))*(5-1),AND(F16&gt;=8, F16&lt;=14), 5 + ((F16-8)/(14-8))*(1-5), F16&gt;=14, 1)</f>
        <v>5</v>
      </c>
      <c r="H45" s="2" t="s">
        <v>255</v>
      </c>
      <c r="I45" s="2" cm="1">
        <f t="array" ref="I45">_xlfn.IFS(AND(C16&gt;=20,C16&lt;=35),5,AND(C16&gt;=0,C16&lt;=20), 1+((C16-0)/(20-0))*(5-1),AND(C16&gt;=35,C16&lt;=55),5+((C16-35)/(55-35))*(1-5), C16&gt;=55,1)</f>
        <v>5</v>
      </c>
      <c r="J45" s="2" cm="1">
        <f t="array" ref="J45">_xlfn.IFS(AND(D16&gt;=500, D16&lt;=1200), 5, AND(D16&gt;=0, D16&lt;=500), 1 + ((D16-0)/(500-0))*(5-1),AND(D16&gt;=1200, D16&lt;=1700), 5 + ((D16-1200)/(1700-1200))*(1-5), D16&gt;=1700, 1)</f>
        <v>5</v>
      </c>
      <c r="K45" s="2" cm="1">
        <f t="array" ref="K45">_xlfn.IFS(AND(E16&gt;=50, E16&lt;=100), 5, AND(E16&gt;=0, E16&lt;=50), 1 + ((E16-0)/(50-0))*(5-1),AND(E16&gt;=100, E16&lt;=150), 5 + ((E16-100)/(150-100))*(1-5), E16&gt;=150, 1)</f>
        <v>5</v>
      </c>
      <c r="L45" s="2" cm="1">
        <f t="array" ref="L45">_xlfn.IFS(AND(F16&gt;=6, F16&lt;=8), 5, AND(F16&gt;=0, F16&lt;=6), 1 + ((F16-0)/(6-0))*(5-1),AND(F16&gt;=8, F16&lt;=14), 5 + ((F16-8)/(14-8))*(1-5), F16&gt;=14, 1)</f>
        <v>5</v>
      </c>
      <c r="N45" s="2" t="s">
        <v>255</v>
      </c>
      <c r="O45" s="2" cm="1">
        <f t="array" ref="O45">_xlfn.IFS(AND(C16&gt;=22,C16&lt;=35),5,AND(C16&gt;=0,C16&lt;=22), 1+((C16-0)/(22-0))*(5-1),AND(C16&gt;=35,C16&lt;=57),5+((C16-35)/(57-35))*(1-5), C16&gt;=57,1)</f>
        <v>5</v>
      </c>
      <c r="P45" s="2" cm="1">
        <f t="array" ref="P45">_xlfn.IFS(AND(D16&gt;=500, D16&lt;=1200), 5, AND(D16&gt;=0, D16&lt;=500), 1 + ((D16-0)/(500-0))*(5-1),AND(D16&gt;=1200, D16&lt;=1700), 5 + ((D16-1200)/(1700-1200))*(1-5), D16&gt;=1700, 1)</f>
        <v>5</v>
      </c>
      <c r="Q45" s="2" cm="1">
        <f t="array" ref="Q45">_xlfn.IFS(AND(E16&gt;=50, E16&lt;=100), 5, AND(E16&gt;=0, E16&lt;=50), 1 + ((E16-0)/(50-0))*(5-1),AND(E16&gt;=100, E16&lt;=150), 5 + ((E16-100)/(150-100))*(1-5), E16&gt;=150, 1)</f>
        <v>5</v>
      </c>
      <c r="R45" s="2" cm="1">
        <f t="array" ref="R45">_xlfn.IFS(AND(F16&gt;=6, F16&lt;=8), 5, AND(F16&gt;=0, F16&lt;=6), 1 + ((F16-0)/(6-0))*(5-1),AND(F16&gt;=8, F16&lt;=14), 5 + ((F16-8)/(14-8))*(1-5), F16&gt;=14, 1)</f>
        <v>5</v>
      </c>
      <c r="T45" s="2" t="s">
        <v>255</v>
      </c>
      <c r="U45" s="2" cm="1">
        <f t="array" ref="U45">_xlfn.IFS(AND(C16&gt;=20,C16&lt;=35),5,AND(C16&gt;=0,C16&lt;=20), 1+((C16-0)/(20-0))*(5-1),AND(C16&gt;=35,C16&lt;=55),5+((C16-35)/(55-35))*(1-5), C16&gt;=55,1)</f>
        <v>5</v>
      </c>
      <c r="V45" s="2" cm="1">
        <f t="array" ref="V45">_xlfn.IFS(AND(D16&gt;=500, D16&lt;=1200), 5, AND(D16&gt;=0, D16&lt;=500), 1 + ((D16-0)/(500-0))*(5-1),AND(D16&gt;=1200, D16&lt;=1700), 5 + ((D16-1200)/(1700-1200))*(1-5), D16&gt;=1700, 1)</f>
        <v>5</v>
      </c>
      <c r="W45" s="2" cm="1">
        <f t="array" ref="W45">_xlfn.IFS(AND(E16&gt;=40, E16&lt;=100), 5, AND(E16&gt;=0, E16&lt;=40), 1 + ((E16-0)/(40-0))*(5-1),AND(E16&gt;=100, E16&lt;=140), 5 + ((E16-100)/(140-100))*(1-5), E16&gt;=140, 1)</f>
        <v>5</v>
      </c>
      <c r="X45" s="2" cm="1">
        <f t="array" ref="X45">_xlfn.IFS(AND(F16&gt;=6, F16&lt;=8), 5, AND(F16&gt;=0, F16&lt;=6), 1 + ((F16-0)/(6-0))*(5-1),AND(F16&gt;=8, F16&lt;=14), 5 + ((F16-8)/(14-8))*(1-5), F16&gt;=14, 1)</f>
        <v>5</v>
      </c>
      <c r="Z45" s="2" t="s">
        <v>255</v>
      </c>
      <c r="AA45" s="2" cm="1">
        <f t="array" ref="AA45">_xlfn.IFS(AND(C16&gt;=18,C16&lt;=30),5,AND(C16&gt;=0,C16&lt;=18), 1+((C16-0)/(18-0))*(5-1),AND(C16&gt;=18,C16&lt;=48),5+((C16-18)/(48-18))*(1-5), C16&gt;=48,1)</f>
        <v>5</v>
      </c>
      <c r="AB45" s="2" cm="1">
        <f t="array" ref="AB45">_xlfn.IFS(AND(D16&gt;=500, D16&lt;=1200), 5, AND(D16&gt;=0, D16&lt;=500), 1 + ((D16-0)/(500-0))*(5-1),AND(D16&gt;=1200, D16&lt;=1700), 5 + ((D16-1200)/(1700-1200))*(1-5), D16&gt;=1700, 1)</f>
        <v>5</v>
      </c>
      <c r="AC45" s="2" cm="1">
        <f t="array" ref="AC45">_xlfn.IFS(AND(E16&gt;=60, E16&lt;=100), 5, AND(E16&gt;=0, E16&lt;=60), 1 + ((E16-0)/(60-0))*(5-1),AND(E16&gt;=100, E16&lt;=160), 5 + ((E16-100)/(160-100))*(1-5), E16&gt;=160, 1)</f>
        <v>5</v>
      </c>
      <c r="AD45" s="2" cm="1">
        <f t="array" ref="AD45">_xlfn.IFS(AND(F16&gt;=6, F16&lt;=8), 5, AND(F16&gt;=0, F16&lt;=6), 1 + ((F16-0)/(6-0))*(5-1),AND(F16&gt;=8, F16&lt;=14), 5 + ((F16-8)/(14-8))*(1-5), F16&gt;=14, 1)</f>
        <v>5</v>
      </c>
    </row>
    <row r="46" spans="2:30" x14ac:dyDescent="0.25">
      <c r="B46" s="2" t="s">
        <v>256</v>
      </c>
      <c r="C46" s="2" cm="1">
        <f t="array" ref="C46">_xlfn.IFS(AND(C17&gt;=18,C17&lt;=44),5,AND(C17&gt;=0,C17&lt;=18), 1+((C17-0)/(18-0))*(5-1),AND(C17&gt;=18,C17&lt;=51),5+((C17-18)/(51-18))*(1-5), C17&gt;=51,1)</f>
        <v>5</v>
      </c>
      <c r="D46" s="2" cm="1">
        <f t="array" ref="D46">_xlfn.IFS(AND(D17&gt;=500, D17&lt;=1200), 5, AND(D17&gt;=0, D17&lt;=500), 1 + ((D17-0)/(500-0))*(5-1),AND(D17&gt;=1200, D17&lt;=1700), 5 + ((D17-1200)/(1700-1200))*(1-5), D17&gt;=1700, 1)</f>
        <v>3.4119999999999999</v>
      </c>
      <c r="E46" s="2" cm="1">
        <f t="array" ref="E46">_xlfn.IFS(AND(E17&gt;=60, E17&lt;=100), 5, AND(E17&gt;=0, E17&lt;=60), 1 + ((E17-0)/(60-0))*(5-1),AND(E17&gt;=100, E17&lt;=160), 5 + ((E17-100)/(160-100))*(1-5), E17&gt;=160, 1)</f>
        <v>5</v>
      </c>
      <c r="F46" s="2" cm="1">
        <f t="array" ref="F46">_xlfn.IFS(AND(F17&gt;=6, F17&lt;=8), 5, AND(F17&gt;=0, F17&lt;=6), 1 + ((F17-0)/(6-0))*(5-1),AND(F17&gt;=8, F17&lt;=14), 5 + ((F17-8)/(14-8))*(1-5), F17&gt;=14, 1)</f>
        <v>5</v>
      </c>
      <c r="H46" s="2" t="s">
        <v>256</v>
      </c>
      <c r="I46" s="2" cm="1">
        <f t="array" ref="I46">_xlfn.IFS(AND(C17&gt;=20,C17&lt;=35),5,AND(C17&gt;=0,C17&lt;=20), 1+((C17-0)/(20-0))*(5-1),AND(C17&gt;=35,C17&lt;=55),5+((C17-35)/(55-35))*(1-5), C17&gt;=55,1)</f>
        <v>5</v>
      </c>
      <c r="J46" s="2" cm="1">
        <f t="array" ref="J46">_xlfn.IFS(AND(D17&gt;=500, D17&lt;=1200), 5, AND(D17&gt;=0, D17&lt;=500), 1 + ((D17-0)/(500-0))*(5-1),AND(D17&gt;=1200, D17&lt;=1700), 5 + ((D17-1200)/(1700-1200))*(1-5), D17&gt;=1700, 1)</f>
        <v>3.4119999999999999</v>
      </c>
      <c r="K46" s="2" cm="1">
        <f t="array" ref="K46">_xlfn.IFS(AND(E17&gt;=50, E17&lt;=100), 5, AND(E17&gt;=0, E17&lt;=50), 1 + ((E17-0)/(50-0))*(5-1),AND(E17&gt;=100, E17&lt;=150), 5 + ((E17-100)/(150-100))*(1-5), E17&gt;=150, 1)</f>
        <v>5</v>
      </c>
      <c r="L46" s="2" cm="1">
        <f t="array" ref="L46">_xlfn.IFS(AND(F17&gt;=6, F17&lt;=8), 5, AND(F17&gt;=0, F17&lt;=6), 1 + ((F17-0)/(6-0))*(5-1),AND(F17&gt;=8, F17&lt;=14), 5 + ((F17-8)/(14-8))*(1-5), F17&gt;=14, 1)</f>
        <v>5</v>
      </c>
      <c r="N46" s="2" t="s">
        <v>256</v>
      </c>
      <c r="O46" s="2" cm="1">
        <f t="array" ref="O46">_xlfn.IFS(AND(C17&gt;=22,C17&lt;=35),5,AND(C17&gt;=0,C17&lt;=22), 1+((C17-0)/(22-0))*(5-1),AND(C17&gt;=35,C17&lt;=57),5+((C17-35)/(57-35))*(1-5), C17&gt;=57,1)</f>
        <v>5</v>
      </c>
      <c r="P46" s="2" cm="1">
        <f t="array" ref="P46">_xlfn.IFS(AND(D17&gt;=500, D17&lt;=1200), 5, AND(D17&gt;=0, D17&lt;=500), 1 + ((D17-0)/(500-0))*(5-1),AND(D17&gt;=1200, D17&lt;=1700), 5 + ((D17-1200)/(1700-1200))*(1-5), D17&gt;=1700, 1)</f>
        <v>3.4119999999999999</v>
      </c>
      <c r="Q46" s="2" cm="1">
        <f t="array" ref="Q46">_xlfn.IFS(AND(E17&gt;=50, E17&lt;=100), 5, AND(E17&gt;=0, E17&lt;=50), 1 + ((E17-0)/(50-0))*(5-1),AND(E17&gt;=100, E17&lt;=150), 5 + ((E17-100)/(150-100))*(1-5), E17&gt;=150, 1)</f>
        <v>5</v>
      </c>
      <c r="R46" s="2" cm="1">
        <f t="array" ref="R46">_xlfn.IFS(AND(F17&gt;=6, F17&lt;=8), 5, AND(F17&gt;=0, F17&lt;=6), 1 + ((F17-0)/(6-0))*(5-1),AND(F17&gt;=8, F17&lt;=14), 5 + ((F17-8)/(14-8))*(1-5), F17&gt;=14, 1)</f>
        <v>5</v>
      </c>
      <c r="T46" s="2" t="s">
        <v>256</v>
      </c>
      <c r="U46" s="2" cm="1">
        <f t="array" ref="U46">_xlfn.IFS(AND(C17&gt;=20,C17&lt;=35),5,AND(C17&gt;=0,C17&lt;=20), 1+((C17-0)/(20-0))*(5-1),AND(C17&gt;=35,C17&lt;=55),5+((C17-35)/(55-35))*(1-5), C17&gt;=55,1)</f>
        <v>5</v>
      </c>
      <c r="V46" s="2" cm="1">
        <f t="array" ref="V46">_xlfn.IFS(AND(D17&gt;=500, D17&lt;=1200), 5, AND(D17&gt;=0, D17&lt;=500), 1 + ((D17-0)/(500-0))*(5-1),AND(D17&gt;=1200, D17&lt;=1700), 5 + ((D17-1200)/(1700-1200))*(1-5), D17&gt;=1700, 1)</f>
        <v>3.4119999999999999</v>
      </c>
      <c r="W46" s="2" cm="1">
        <f t="array" ref="W46">_xlfn.IFS(AND(E17&gt;=40, E17&lt;=100), 5, AND(E17&gt;=0, E17&lt;=40), 1 + ((E17-0)/(40-0))*(5-1),AND(E17&gt;=100, E17&lt;=140), 5 + ((E17-100)/(140-100))*(1-5), E17&gt;=140, 1)</f>
        <v>5</v>
      </c>
      <c r="X46" s="2" cm="1">
        <f t="array" ref="X46">_xlfn.IFS(AND(F17&gt;=6, F17&lt;=8), 5, AND(F17&gt;=0, F17&lt;=6), 1 + ((F17-0)/(6-0))*(5-1),AND(F17&gt;=8, F17&lt;=14), 5 + ((F17-8)/(14-8))*(1-5), F17&gt;=14, 1)</f>
        <v>5</v>
      </c>
      <c r="Z46" s="2" t="s">
        <v>256</v>
      </c>
      <c r="AA46" s="2" cm="1">
        <f t="array" ref="AA46">_xlfn.IFS(AND(C17&gt;=18,C17&lt;=30),5,AND(C17&gt;=0,C17&lt;=18), 1+((C17-0)/(18-0))*(5-1),AND(C17&gt;=18,C17&lt;=48),5+((C17-18)/(48-18))*(1-5), C17&gt;=48,1)</f>
        <v>5</v>
      </c>
      <c r="AB46" s="2" cm="1">
        <f t="array" ref="AB46">_xlfn.IFS(AND(D17&gt;=500, D17&lt;=1200), 5, AND(D17&gt;=0, D17&lt;=500), 1 + ((D17-0)/(500-0))*(5-1),AND(D17&gt;=1200, D17&lt;=1700), 5 + ((D17-1200)/(1700-1200))*(1-5), D17&gt;=1700, 1)</f>
        <v>3.4119999999999999</v>
      </c>
      <c r="AC46" s="2" cm="1">
        <f t="array" ref="AC46">_xlfn.IFS(AND(E17&gt;=60, E17&lt;=100), 5, AND(E17&gt;=0, E17&lt;=60), 1 + ((E17-0)/(60-0))*(5-1),AND(E17&gt;=100, E17&lt;=160), 5 + ((E17-100)/(160-100))*(1-5), E17&gt;=160, 1)</f>
        <v>5</v>
      </c>
      <c r="AD46" s="2" cm="1">
        <f t="array" ref="AD46">_xlfn.IFS(AND(F17&gt;=6, F17&lt;=8), 5, AND(F17&gt;=0, F17&lt;=6), 1 + ((F17-0)/(6-0))*(5-1),AND(F17&gt;=8, F17&lt;=14), 5 + ((F17-8)/(14-8))*(1-5), F17&gt;=14, 1)</f>
        <v>5</v>
      </c>
    </row>
    <row r="47" spans="2:30" x14ac:dyDescent="0.25">
      <c r="B47" s="2" t="s">
        <v>257</v>
      </c>
      <c r="C47" s="2" cm="1">
        <f t="array" ref="C47">_xlfn.IFS(AND(C18&gt;=18,C18&lt;=44),5,AND(C18&gt;=0,C18&lt;=18), 1+((C18-0)/(18-0))*(5-1),AND(C18&gt;=18,C18&lt;=51),5+((C18-18)/(51-18))*(1-5), C18&gt;=51,1)</f>
        <v>5</v>
      </c>
      <c r="D47" s="2" cm="1">
        <f t="array" ref="D47">_xlfn.IFS(AND(D18&gt;=500, D18&lt;=1200), 5, AND(D18&gt;=0, D18&lt;=500), 1 + ((D18-0)/(500-0))*(5-1),AND(D18&gt;=1200, D18&lt;=1700), 5 + ((D18-1200)/(1700-1200))*(1-5), D18&gt;=1700, 1)</f>
        <v>3.5296000000000003</v>
      </c>
      <c r="E47" s="2" cm="1">
        <f t="array" ref="E47">_xlfn.IFS(AND(E18&gt;=60, E18&lt;=100), 5, AND(E18&gt;=0, E18&lt;=60), 1 + ((E18-0)/(60-0))*(5-1),AND(E18&gt;=100, E18&lt;=160), 5 + ((E18-100)/(160-100))*(1-5), E18&gt;=160, 1)</f>
        <v>5</v>
      </c>
      <c r="F47" s="2" cm="1">
        <f t="array" ref="F47">_xlfn.IFS(AND(F18&gt;=6, F18&lt;=8), 5, AND(F18&gt;=0, F18&lt;=6), 1 + ((F18-0)/(6-0))*(5-1),AND(F18&gt;=8, F18&lt;=14), 5 + ((F18-8)/(14-8))*(1-5), F18&gt;=14, 1)</f>
        <v>5</v>
      </c>
      <c r="H47" s="2" t="s">
        <v>257</v>
      </c>
      <c r="I47" s="2" cm="1">
        <f t="array" ref="I47">_xlfn.IFS(AND(C18&gt;=20,C18&lt;=35),5,AND(C18&gt;=0,C18&lt;=20), 1+((C18-0)/(20-0))*(5-1),AND(C18&gt;=35,C18&lt;=55),5+((C18-35)/(55-35))*(1-5), C18&gt;=55,1)</f>
        <v>5</v>
      </c>
      <c r="J47" s="2" cm="1">
        <f t="array" ref="J47">_xlfn.IFS(AND(D18&gt;=500, D18&lt;=1200), 5, AND(D18&gt;=0, D18&lt;=500), 1 + ((D18-0)/(500-0))*(5-1),AND(D18&gt;=1200, D18&lt;=1700), 5 + ((D18-1200)/(1700-1200))*(1-5), D18&gt;=1700, 1)</f>
        <v>3.5296000000000003</v>
      </c>
      <c r="K47" s="2" cm="1">
        <f t="array" ref="K47">_xlfn.IFS(AND(E18&gt;=50, E18&lt;=100), 5, AND(E18&gt;=0, E18&lt;=50), 1 + ((E18-0)/(50-0))*(5-1),AND(E18&gt;=100, E18&lt;=150), 5 + ((E18-100)/(150-100))*(1-5), E18&gt;=150, 1)</f>
        <v>5</v>
      </c>
      <c r="L47" s="2" cm="1">
        <f t="array" ref="L47">_xlfn.IFS(AND(F18&gt;=6, F18&lt;=8), 5, AND(F18&gt;=0, F18&lt;=6), 1 + ((F18-0)/(6-0))*(5-1),AND(F18&gt;=8, F18&lt;=14), 5 + ((F18-8)/(14-8))*(1-5), F18&gt;=14, 1)</f>
        <v>5</v>
      </c>
      <c r="N47" s="2" t="s">
        <v>257</v>
      </c>
      <c r="O47" s="2" cm="1">
        <f t="array" ref="O47">_xlfn.IFS(AND(C18&gt;=22,C18&lt;=35),5,AND(C18&gt;=0,C18&lt;=22), 1+((C18-0)/(22-0))*(5-1),AND(C18&gt;=35,C18&lt;=57),5+((C18-35)/(57-35))*(1-5), C18&gt;=57,1)</f>
        <v>5</v>
      </c>
      <c r="P47" s="2" cm="1">
        <f t="array" ref="P47">_xlfn.IFS(AND(D18&gt;=500, D18&lt;=1200), 5, AND(D18&gt;=0, D18&lt;=500), 1 + ((D18-0)/(500-0))*(5-1),AND(D18&gt;=1200, D18&lt;=1700), 5 + ((D18-1200)/(1700-1200))*(1-5), D18&gt;=1700, 1)</f>
        <v>3.5296000000000003</v>
      </c>
      <c r="Q47" s="2" cm="1">
        <f t="array" ref="Q47">_xlfn.IFS(AND(E18&gt;=50, E18&lt;=100), 5, AND(E18&gt;=0, E18&lt;=50), 1 + ((E18-0)/(50-0))*(5-1),AND(E18&gt;=100, E18&lt;=150), 5 + ((E18-100)/(150-100))*(1-5), E18&gt;=150, 1)</f>
        <v>5</v>
      </c>
      <c r="R47" s="2" cm="1">
        <f t="array" ref="R47">_xlfn.IFS(AND(F18&gt;=6, F18&lt;=8), 5, AND(F18&gt;=0, F18&lt;=6), 1 + ((F18-0)/(6-0))*(5-1),AND(F18&gt;=8, F18&lt;=14), 5 + ((F18-8)/(14-8))*(1-5), F18&gt;=14, 1)</f>
        <v>5</v>
      </c>
      <c r="T47" s="2" t="s">
        <v>257</v>
      </c>
      <c r="U47" s="2" cm="1">
        <f t="array" ref="U47">_xlfn.IFS(AND(C18&gt;=20,C18&lt;=35),5,AND(C18&gt;=0,C18&lt;=20), 1+((C18-0)/(20-0))*(5-1),AND(C18&gt;=35,C18&lt;=55),5+((C18-35)/(55-35))*(1-5), C18&gt;=55,1)</f>
        <v>5</v>
      </c>
      <c r="V47" s="2" cm="1">
        <f t="array" ref="V47">_xlfn.IFS(AND(D18&gt;=500, D18&lt;=1200), 5, AND(D18&gt;=0, D18&lt;=500), 1 + ((D18-0)/(500-0))*(5-1),AND(D18&gt;=1200, D18&lt;=1700), 5 + ((D18-1200)/(1700-1200))*(1-5), D18&gt;=1700, 1)</f>
        <v>3.5296000000000003</v>
      </c>
      <c r="W47" s="2" cm="1">
        <f t="array" ref="W47">_xlfn.IFS(AND(E18&gt;=40, E18&lt;=100), 5, AND(E18&gt;=0, E18&lt;=40), 1 + ((E18-0)/(40-0))*(5-1),AND(E18&gt;=100, E18&lt;=140), 5 + ((E18-100)/(140-100))*(1-5), E18&gt;=140, 1)</f>
        <v>5</v>
      </c>
      <c r="X47" s="2" cm="1">
        <f t="array" ref="X47">_xlfn.IFS(AND(F18&gt;=6, F18&lt;=8), 5, AND(F18&gt;=0, F18&lt;=6), 1 + ((F18-0)/(6-0))*(5-1),AND(F18&gt;=8, F18&lt;=14), 5 + ((F18-8)/(14-8))*(1-5), F18&gt;=14, 1)</f>
        <v>5</v>
      </c>
      <c r="Z47" s="2" t="s">
        <v>257</v>
      </c>
      <c r="AA47" s="2" cm="1">
        <f t="array" ref="AA47">_xlfn.IFS(AND(C18&gt;=18,C18&lt;=30),5,AND(C18&gt;=0,C18&lt;=18), 1+((C18-0)/(18-0))*(5-1),AND(C18&gt;=18,C18&lt;=48),5+((C18-18)/(48-18))*(1-5), C18&gt;=48,1)</f>
        <v>5</v>
      </c>
      <c r="AB47" s="2" cm="1">
        <f t="array" ref="AB47">_xlfn.IFS(AND(D18&gt;=500, D18&lt;=1200), 5, AND(D18&gt;=0, D18&lt;=500), 1 + ((D18-0)/(500-0))*(5-1),AND(D18&gt;=1200, D18&lt;=1700), 5 + ((D18-1200)/(1700-1200))*(1-5), D18&gt;=1700, 1)</f>
        <v>3.5296000000000003</v>
      </c>
      <c r="AC47" s="2" cm="1">
        <f t="array" ref="AC47">_xlfn.IFS(AND(E18&gt;=60, E18&lt;=100), 5, AND(E18&gt;=0, E18&lt;=60), 1 + ((E18-0)/(60-0))*(5-1),AND(E18&gt;=100, E18&lt;=160), 5 + ((E18-100)/(160-100))*(1-5), E18&gt;=160, 1)</f>
        <v>5</v>
      </c>
      <c r="AD47" s="2" cm="1">
        <f t="array" ref="AD47">_xlfn.IFS(AND(F18&gt;=6, F18&lt;=8), 5, AND(F18&gt;=0, F18&lt;=6), 1 + ((F18-0)/(6-0))*(5-1),AND(F18&gt;=8, F18&lt;=14), 5 + ((F18-8)/(14-8))*(1-5), F18&gt;=14, 1)</f>
        <v>5</v>
      </c>
    </row>
    <row r="48" spans="2:30" x14ac:dyDescent="0.25">
      <c r="B48" s="2" t="s">
        <v>258</v>
      </c>
      <c r="C48" s="2" cm="1">
        <f t="array" ref="C48">_xlfn.IFS(AND(C19&gt;=18,C19&lt;=44),5,AND(C19&gt;=0,C19&lt;=18), 1+((C19-0)/(18-0))*(5-1),AND(C19&gt;=18,C19&lt;=51),5+((C19-18)/(51-18))*(1-5), C19&gt;=51,1)</f>
        <v>5</v>
      </c>
      <c r="D48" s="2" cm="1">
        <f t="array" ref="D48">_xlfn.IFS(AND(D19&gt;=500, D19&lt;=1200), 5, AND(D19&gt;=0, D19&lt;=500), 1 + ((D19-0)/(500-0))*(5-1),AND(D19&gt;=1200, D19&lt;=1700), 5 + ((D19-1200)/(1700-1200))*(1-5), D19&gt;=1700, 1)</f>
        <v>5</v>
      </c>
      <c r="E48" s="2" cm="1">
        <f t="array" ref="E48">_xlfn.IFS(AND(E19&gt;=60, E19&lt;=100), 5, AND(E19&gt;=0, E19&lt;=60), 1 + ((E19-0)/(60-0))*(5-1),AND(E19&gt;=100, E19&lt;=160), 5 + ((E19-100)/(160-100))*(1-5), E19&gt;=160, 1)</f>
        <v>5</v>
      </c>
      <c r="F48" s="2" cm="1">
        <f t="array" ref="F48">_xlfn.IFS(AND(F19&gt;=6, F19&lt;=8), 5, AND(F19&gt;=0, F19&lt;=6), 1 + ((F19-0)/(6-0))*(5-1),AND(F19&gt;=8, F19&lt;=14), 5 + ((F19-8)/(14-8))*(1-5), F19&gt;=14, 1)</f>
        <v>5</v>
      </c>
      <c r="H48" s="2" t="s">
        <v>258</v>
      </c>
      <c r="I48" s="2" cm="1">
        <f t="array" ref="I48">_xlfn.IFS(AND(C19&gt;=20,C19&lt;=35),5,AND(C19&gt;=0,C19&lt;=20), 1+((C19-0)/(20-0))*(5-1),AND(C19&gt;=35,C19&lt;=55),5+((C19-35)/(55-35))*(1-5), C19&gt;=55,1)</f>
        <v>5</v>
      </c>
      <c r="J48" s="2" cm="1">
        <f t="array" ref="J48">_xlfn.IFS(AND(D19&gt;=500, D19&lt;=1200), 5, AND(D19&gt;=0, D19&lt;=500), 1 + ((D19-0)/(500-0))*(5-1),AND(D19&gt;=1200, D19&lt;=1700), 5 + ((D19-1200)/(1700-1200))*(1-5), D19&gt;=1700, 1)</f>
        <v>5</v>
      </c>
      <c r="K48" s="2" cm="1">
        <f t="array" ref="K48">_xlfn.IFS(AND(E19&gt;=50, E19&lt;=100), 5, AND(E19&gt;=0, E19&lt;=50), 1 + ((E19-0)/(50-0))*(5-1),AND(E19&gt;=100, E19&lt;=150), 5 + ((E19-100)/(150-100))*(1-5), E19&gt;=150, 1)</f>
        <v>5</v>
      </c>
      <c r="L48" s="2" cm="1">
        <f t="array" ref="L48">_xlfn.IFS(AND(F19&gt;=6, F19&lt;=8), 5, AND(F19&gt;=0, F19&lt;=6), 1 + ((F19-0)/(6-0))*(5-1),AND(F19&gt;=8, F19&lt;=14), 5 + ((F19-8)/(14-8))*(1-5), F19&gt;=14, 1)</f>
        <v>5</v>
      </c>
      <c r="N48" s="2" t="s">
        <v>258</v>
      </c>
      <c r="O48" s="2" cm="1">
        <f t="array" ref="O48">_xlfn.IFS(AND(C19&gt;=22,C19&lt;=35),5,AND(C19&gt;=0,C19&lt;=22), 1+((C19-0)/(22-0))*(5-1),AND(C19&gt;=35,C19&lt;=57),5+((C19-35)/(57-35))*(1-5), C19&gt;=57,1)</f>
        <v>5</v>
      </c>
      <c r="P48" s="2" cm="1">
        <f t="array" ref="P48">_xlfn.IFS(AND(D19&gt;=500, D19&lt;=1200), 5, AND(D19&gt;=0, D19&lt;=500), 1 + ((D19-0)/(500-0))*(5-1),AND(D19&gt;=1200, D19&lt;=1700), 5 + ((D19-1200)/(1700-1200))*(1-5), D19&gt;=1700, 1)</f>
        <v>5</v>
      </c>
      <c r="Q48" s="2" cm="1">
        <f t="array" ref="Q48">_xlfn.IFS(AND(E19&gt;=50, E19&lt;=100), 5, AND(E19&gt;=0, E19&lt;=50), 1 + ((E19-0)/(50-0))*(5-1),AND(E19&gt;=100, E19&lt;=150), 5 + ((E19-100)/(150-100))*(1-5), E19&gt;=150, 1)</f>
        <v>5</v>
      </c>
      <c r="R48" s="2" cm="1">
        <f t="array" ref="R48">_xlfn.IFS(AND(F19&gt;=6, F19&lt;=8), 5, AND(F19&gt;=0, F19&lt;=6), 1 + ((F19-0)/(6-0))*(5-1),AND(F19&gt;=8, F19&lt;=14), 5 + ((F19-8)/(14-8))*(1-5), F19&gt;=14, 1)</f>
        <v>5</v>
      </c>
      <c r="T48" s="2" t="s">
        <v>258</v>
      </c>
      <c r="U48" s="2" cm="1">
        <f t="array" ref="U48">_xlfn.IFS(AND(C19&gt;=20,C19&lt;=35),5,AND(C19&gt;=0,C19&lt;=20), 1+((C19-0)/(20-0))*(5-1),AND(C19&gt;=35,C19&lt;=55),5+((C19-35)/(55-35))*(1-5), C19&gt;=55,1)</f>
        <v>5</v>
      </c>
      <c r="V48" s="2" cm="1">
        <f t="array" ref="V48">_xlfn.IFS(AND(D19&gt;=500, D19&lt;=1200), 5, AND(D19&gt;=0, D19&lt;=500), 1 + ((D19-0)/(500-0))*(5-1),AND(D19&gt;=1200, D19&lt;=1700), 5 + ((D19-1200)/(1700-1200))*(1-5), D19&gt;=1700, 1)</f>
        <v>5</v>
      </c>
      <c r="W48" s="2" cm="1">
        <f t="array" ref="W48">_xlfn.IFS(AND(E19&gt;=40, E19&lt;=100), 5, AND(E19&gt;=0, E19&lt;=40), 1 + ((E19-0)/(40-0))*(5-1),AND(E19&gt;=100, E19&lt;=140), 5 + ((E19-100)/(140-100))*(1-5), E19&gt;=140, 1)</f>
        <v>5</v>
      </c>
      <c r="X48" s="2" cm="1">
        <f t="array" ref="X48">_xlfn.IFS(AND(F19&gt;=6, F19&lt;=8), 5, AND(F19&gt;=0, F19&lt;=6), 1 + ((F19-0)/(6-0))*(5-1),AND(F19&gt;=8, F19&lt;=14), 5 + ((F19-8)/(14-8))*(1-5), F19&gt;=14, 1)</f>
        <v>5</v>
      </c>
      <c r="Z48" s="2" t="s">
        <v>258</v>
      </c>
      <c r="AA48" s="2" cm="1">
        <f t="array" ref="AA48">_xlfn.IFS(AND(C19&gt;=18,C19&lt;=30),5,AND(C19&gt;=0,C19&lt;=18), 1+((C19-0)/(18-0))*(5-1),AND(C19&gt;=18,C19&lt;=48),5+((C19-18)/(48-18))*(1-5), C19&gt;=48,1)</f>
        <v>5</v>
      </c>
      <c r="AB48" s="2" cm="1">
        <f t="array" ref="AB48">_xlfn.IFS(AND(D19&gt;=500, D19&lt;=1200), 5, AND(D19&gt;=0, D19&lt;=500), 1 + ((D19-0)/(500-0))*(5-1),AND(D19&gt;=1200, D19&lt;=1700), 5 + ((D19-1200)/(1700-1200))*(1-5), D19&gt;=1700, 1)</f>
        <v>5</v>
      </c>
      <c r="AC48" s="2" cm="1">
        <f t="array" ref="AC48">_xlfn.IFS(AND(E19&gt;=60, E19&lt;=100), 5, AND(E19&gt;=0, E19&lt;=60), 1 + ((E19-0)/(60-0))*(5-1),AND(E19&gt;=100, E19&lt;=160), 5 + ((E19-100)/(160-100))*(1-5), E19&gt;=160, 1)</f>
        <v>5</v>
      </c>
      <c r="AD48" s="2" cm="1">
        <f t="array" ref="AD48">_xlfn.IFS(AND(F19&gt;=6, F19&lt;=8), 5, AND(F19&gt;=0, F19&lt;=6), 1 + ((F19-0)/(6-0))*(5-1),AND(F19&gt;=8, F19&lt;=14), 5 + ((F19-8)/(14-8))*(1-5), F19&gt;=14, 1)</f>
        <v>5</v>
      </c>
    </row>
    <row r="49" spans="2:30" x14ac:dyDescent="0.25">
      <c r="B49" s="2" t="s">
        <v>259</v>
      </c>
      <c r="C49" s="2" cm="1">
        <f t="array" ref="C49">_xlfn.IFS(AND(C20&gt;=18,C20&lt;=44),5,AND(C20&gt;=0,C20&lt;=18), 1+((C20-0)/(18-0))*(5-1),AND(C20&gt;=18,C20&lt;=51),5+((C20-18)/(51-18))*(1-5), C20&gt;=51,1)</f>
        <v>5</v>
      </c>
      <c r="D49" s="2" cm="1">
        <f t="array" ref="D49">_xlfn.IFS(AND(D20&gt;=500, D20&lt;=1200), 5, AND(D20&gt;=0, D20&lt;=500), 1 + ((D20-0)/(500-0))*(5-1),AND(D20&gt;=1200, D20&lt;=1700), 5 + ((D20-1200)/(1700-1200))*(1-5), D20&gt;=1700, 1)</f>
        <v>1</v>
      </c>
      <c r="E49" s="2" cm="1">
        <f t="array" ref="E49">_xlfn.IFS(AND(E20&gt;=60, E20&lt;=100), 5, AND(E20&gt;=0, E20&lt;=60), 1 + ((E20-0)/(60-0))*(5-1),AND(E20&gt;=100, E20&lt;=160), 5 + ((E20-100)/(160-100))*(1-5), E20&gt;=160, 1)</f>
        <v>5</v>
      </c>
      <c r="F49" s="2" cm="1">
        <f t="array" ref="F49">_xlfn.IFS(AND(F20&gt;=6, F20&lt;=8), 5, AND(F20&gt;=0, F20&lt;=6), 1 + ((F20-0)/(6-0))*(5-1),AND(F20&gt;=8, F20&lt;=14), 5 + ((F20-8)/(14-8))*(1-5), F20&gt;=14, 1)</f>
        <v>5</v>
      </c>
      <c r="H49" s="2" t="s">
        <v>259</v>
      </c>
      <c r="I49" s="2" cm="1">
        <f t="array" ref="I49">_xlfn.IFS(AND(C20&gt;=20,C20&lt;=35),5,AND(C20&gt;=0,C20&lt;=20), 1+((C20-0)/(20-0))*(5-1),AND(C20&gt;=35,C20&lt;=55),5+((C20-35)/(55-35))*(1-5), C20&gt;=55,1)</f>
        <v>5</v>
      </c>
      <c r="J49" s="2" cm="1">
        <f t="array" ref="J49">_xlfn.IFS(AND(D20&gt;=500, D20&lt;=1200), 5, AND(D20&gt;=0, D20&lt;=500), 1 + ((D20-0)/(500-0))*(5-1),AND(D20&gt;=1200, D20&lt;=1700), 5 + ((D20-1200)/(1700-1200))*(1-5), D20&gt;=1700, 1)</f>
        <v>1</v>
      </c>
      <c r="K49" s="2" cm="1">
        <f t="array" ref="K49">_xlfn.IFS(AND(E20&gt;=50, E20&lt;=100), 5, AND(E20&gt;=0, E20&lt;=50), 1 + ((E20-0)/(50-0))*(5-1),AND(E20&gt;=100, E20&lt;=150), 5 + ((E20-100)/(150-100))*(1-5), E20&gt;=150, 1)</f>
        <v>5</v>
      </c>
      <c r="L49" s="2" cm="1">
        <f t="array" ref="L49">_xlfn.IFS(AND(F20&gt;=6, F20&lt;=8), 5, AND(F20&gt;=0, F20&lt;=6), 1 + ((F20-0)/(6-0))*(5-1),AND(F20&gt;=8, F20&lt;=14), 5 + ((F20-8)/(14-8))*(1-5), F20&gt;=14, 1)</f>
        <v>5</v>
      </c>
      <c r="N49" s="2" t="s">
        <v>259</v>
      </c>
      <c r="O49" s="2" cm="1">
        <f t="array" ref="O49">_xlfn.IFS(AND(C20&gt;=22,C20&lt;=35),5,AND(C20&gt;=0,C20&lt;=22), 1+((C20-0)/(22-0))*(5-1),AND(C20&gt;=35,C20&lt;=57),5+((C20-35)/(57-35))*(1-5), C20&gt;=57,1)</f>
        <v>5</v>
      </c>
      <c r="P49" s="2" cm="1">
        <f t="array" ref="P49">_xlfn.IFS(AND(D20&gt;=500, D20&lt;=1200), 5, AND(D20&gt;=0, D20&lt;=500), 1 + ((D20-0)/(500-0))*(5-1),AND(D20&gt;=1200, D20&lt;=1700), 5 + ((D20-1200)/(1700-1200))*(1-5), D20&gt;=1700, 1)</f>
        <v>1</v>
      </c>
      <c r="Q49" s="2" cm="1">
        <f t="array" ref="Q49">_xlfn.IFS(AND(E20&gt;=50, E20&lt;=100), 5, AND(E20&gt;=0, E20&lt;=50), 1 + ((E20-0)/(50-0))*(5-1),AND(E20&gt;=100, E20&lt;=150), 5 + ((E20-100)/(150-100))*(1-5), E20&gt;=150, 1)</f>
        <v>5</v>
      </c>
      <c r="R49" s="2" cm="1">
        <f t="array" ref="R49">_xlfn.IFS(AND(F20&gt;=6, F20&lt;=8), 5, AND(F20&gt;=0, F20&lt;=6), 1 + ((F20-0)/(6-0))*(5-1),AND(F20&gt;=8, F20&lt;=14), 5 + ((F20-8)/(14-8))*(1-5), F20&gt;=14, 1)</f>
        <v>5</v>
      </c>
      <c r="T49" s="2" t="s">
        <v>259</v>
      </c>
      <c r="U49" s="2" cm="1">
        <f t="array" ref="U49">_xlfn.IFS(AND(C20&gt;=20,C20&lt;=35),5,AND(C20&gt;=0,C20&lt;=20), 1+((C20-0)/(20-0))*(5-1),AND(C20&gt;=35,C20&lt;=55),5+((C20-35)/(55-35))*(1-5), C20&gt;=55,1)</f>
        <v>5</v>
      </c>
      <c r="V49" s="2" cm="1">
        <f t="array" ref="V49">_xlfn.IFS(AND(D20&gt;=500, D20&lt;=1200), 5, AND(D20&gt;=0, D20&lt;=500), 1 + ((D20-0)/(500-0))*(5-1),AND(D20&gt;=1200, D20&lt;=1700), 5 + ((D20-1200)/(1700-1200))*(1-5), D20&gt;=1700, 1)</f>
        <v>1</v>
      </c>
      <c r="W49" s="2" cm="1">
        <f t="array" ref="W49">_xlfn.IFS(AND(E20&gt;=40, E20&lt;=100), 5, AND(E20&gt;=0, E20&lt;=40), 1 + ((E20-0)/(40-0))*(5-1),AND(E20&gt;=100, E20&lt;=140), 5 + ((E20-100)/(140-100))*(1-5), E20&gt;=140, 1)</f>
        <v>5</v>
      </c>
      <c r="X49" s="2" cm="1">
        <f t="array" ref="X49">_xlfn.IFS(AND(F20&gt;=6, F20&lt;=8), 5, AND(F20&gt;=0, F20&lt;=6), 1 + ((F20-0)/(6-0))*(5-1),AND(F20&gt;=8, F20&lt;=14), 5 + ((F20-8)/(14-8))*(1-5), F20&gt;=14, 1)</f>
        <v>5</v>
      </c>
      <c r="Z49" s="2" t="s">
        <v>259</v>
      </c>
      <c r="AA49" s="2" cm="1">
        <f t="array" ref="AA49">_xlfn.IFS(AND(C20&gt;=18,C20&lt;=30),5,AND(C20&gt;=0,C20&lt;=18), 1+((C20-0)/(18-0))*(5-1),AND(C20&gt;=18,C20&lt;=48),5+((C20-18)/(48-18))*(1-5), C20&gt;=48,1)</f>
        <v>5</v>
      </c>
      <c r="AB49" s="2" cm="1">
        <f t="array" ref="AB49">_xlfn.IFS(AND(D20&gt;=500, D20&lt;=1200), 5, AND(D20&gt;=0, D20&lt;=500), 1 + ((D20-0)/(500-0))*(5-1),AND(D20&gt;=1200, D20&lt;=1700), 5 + ((D20-1200)/(1700-1200))*(1-5), D20&gt;=1700, 1)</f>
        <v>1</v>
      </c>
      <c r="AC49" s="2" cm="1">
        <f t="array" ref="AC49">_xlfn.IFS(AND(E20&gt;=60, E20&lt;=100), 5, AND(E20&gt;=0, E20&lt;=60), 1 + ((E20-0)/(60-0))*(5-1),AND(E20&gt;=100, E20&lt;=160), 5 + ((E20-100)/(160-100))*(1-5), E20&gt;=160, 1)</f>
        <v>5</v>
      </c>
      <c r="AD49" s="2" cm="1">
        <f t="array" ref="AD49">_xlfn.IFS(AND(F20&gt;=6, F20&lt;=8), 5, AND(F20&gt;=0, F20&lt;=6), 1 + ((F20-0)/(6-0))*(5-1),AND(F20&gt;=8, F20&lt;=14), 5 + ((F20-8)/(14-8))*(1-5), F20&gt;=14, 1)</f>
        <v>5</v>
      </c>
    </row>
    <row r="50" spans="2:30" x14ac:dyDescent="0.25">
      <c r="B50" s="2" t="s">
        <v>260</v>
      </c>
      <c r="C50" s="2" cm="1">
        <f t="array" ref="C50">_xlfn.IFS(AND(C21&gt;=18,C21&lt;=44),5,AND(C21&gt;=0,C21&lt;=18), 1+((C21-0)/(18-0))*(5-1),AND(C21&gt;=18,C21&lt;=51),5+((C21-18)/(51-18))*(1-5), C21&gt;=51,1)</f>
        <v>5</v>
      </c>
      <c r="D50" s="2" cm="1">
        <f t="array" ref="D50">_xlfn.IFS(AND(D21&gt;=500, D21&lt;=1200), 5, AND(D21&gt;=0, D21&lt;=500), 1 + ((D21-0)/(500-0))*(5-1),AND(D21&gt;=1200, D21&lt;=1700), 5 + ((D21-1200)/(1700-1200))*(1-5), D21&gt;=1700, 1)</f>
        <v>3.5296000000000003</v>
      </c>
      <c r="E50" s="2" cm="1">
        <f t="array" ref="E50">_xlfn.IFS(AND(E21&gt;=60, E21&lt;=100), 5, AND(E21&gt;=0, E21&lt;=60), 1 + ((E21-0)/(60-0))*(5-1),AND(E21&gt;=100, E21&lt;=160), 5 + ((E21-100)/(160-100))*(1-5), E21&gt;=160, 1)</f>
        <v>5</v>
      </c>
      <c r="F50" s="2" cm="1">
        <f t="array" ref="F50">_xlfn.IFS(AND(F21&gt;=6, F21&lt;=8), 5, AND(F21&gt;=0, F21&lt;=6), 1 + ((F21-0)/(6-0))*(5-1),AND(F21&gt;=8, F21&lt;=14), 5 + ((F21-8)/(14-8))*(1-5), F21&gt;=14, 1)</f>
        <v>5</v>
      </c>
      <c r="H50" s="2" t="s">
        <v>260</v>
      </c>
      <c r="I50" s="2" cm="1">
        <f t="array" ref="I50">_xlfn.IFS(AND(C21&gt;=20,C21&lt;=35),5,AND(C21&gt;=0,C21&lt;=20), 1+((C21-0)/(20-0))*(5-1),AND(C21&gt;=35,C21&lt;=55),5+((C21-35)/(55-35))*(1-5), C21&gt;=55,1)</f>
        <v>5</v>
      </c>
      <c r="J50" s="2" cm="1">
        <f t="array" ref="J50">_xlfn.IFS(AND(D21&gt;=500, D21&lt;=1200), 5, AND(D21&gt;=0, D21&lt;=500), 1 + ((D21-0)/(500-0))*(5-1),AND(D21&gt;=1200, D21&lt;=1700), 5 + ((D21-1200)/(1700-1200))*(1-5), D21&gt;=1700, 1)</f>
        <v>3.5296000000000003</v>
      </c>
      <c r="K50" s="2" cm="1">
        <f t="array" ref="K50">_xlfn.IFS(AND(E21&gt;=50, E21&lt;=100), 5, AND(E21&gt;=0, E21&lt;=50), 1 + ((E21-0)/(50-0))*(5-1),AND(E21&gt;=100, E21&lt;=150), 5 + ((E21-100)/(150-100))*(1-5), E21&gt;=150, 1)</f>
        <v>5</v>
      </c>
      <c r="L50" s="2" cm="1">
        <f t="array" ref="L50">_xlfn.IFS(AND(F21&gt;=6, F21&lt;=8), 5, AND(F21&gt;=0, F21&lt;=6), 1 + ((F21-0)/(6-0))*(5-1),AND(F21&gt;=8, F21&lt;=14), 5 + ((F21-8)/(14-8))*(1-5), F21&gt;=14, 1)</f>
        <v>5</v>
      </c>
      <c r="N50" s="2" t="s">
        <v>260</v>
      </c>
      <c r="O50" s="2" cm="1">
        <f t="array" ref="O50">_xlfn.IFS(AND(C21&gt;=22,C21&lt;=35),5,AND(C21&gt;=0,C21&lt;=22), 1+((C21-0)/(22-0))*(5-1),AND(C21&gt;=35,C21&lt;=57),5+((C21-35)/(57-35))*(1-5), C21&gt;=57,1)</f>
        <v>5</v>
      </c>
      <c r="P50" s="2" cm="1">
        <f t="array" ref="P50">_xlfn.IFS(AND(D21&gt;=500, D21&lt;=1200), 5, AND(D21&gt;=0, D21&lt;=500), 1 + ((D21-0)/(500-0))*(5-1),AND(D21&gt;=1200, D21&lt;=1700), 5 + ((D21-1200)/(1700-1200))*(1-5), D21&gt;=1700, 1)</f>
        <v>3.5296000000000003</v>
      </c>
      <c r="Q50" s="2" cm="1">
        <f t="array" ref="Q50">_xlfn.IFS(AND(E21&gt;=50, E21&lt;=100), 5, AND(E21&gt;=0, E21&lt;=50), 1 + ((E21-0)/(50-0))*(5-1),AND(E21&gt;=100, E21&lt;=150), 5 + ((E21-100)/(150-100))*(1-5), E21&gt;=150, 1)</f>
        <v>5</v>
      </c>
      <c r="R50" s="2" cm="1">
        <f t="array" ref="R50">_xlfn.IFS(AND(F21&gt;=6, F21&lt;=8), 5, AND(F21&gt;=0, F21&lt;=6), 1 + ((F21-0)/(6-0))*(5-1),AND(F21&gt;=8, F21&lt;=14), 5 + ((F21-8)/(14-8))*(1-5), F21&gt;=14, 1)</f>
        <v>5</v>
      </c>
      <c r="T50" s="2" t="s">
        <v>260</v>
      </c>
      <c r="U50" s="2" cm="1">
        <f t="array" ref="U50">_xlfn.IFS(AND(C21&gt;=20,C21&lt;=35),5,AND(C21&gt;=0,C21&lt;=20), 1+((C21-0)/(20-0))*(5-1),AND(C21&gt;=35,C21&lt;=55),5+((C21-35)/(55-35))*(1-5), C21&gt;=55,1)</f>
        <v>5</v>
      </c>
      <c r="V50" s="2" cm="1">
        <f t="array" ref="V50">_xlfn.IFS(AND(D21&gt;=500, D21&lt;=1200), 5, AND(D21&gt;=0, D21&lt;=500), 1 + ((D21-0)/(500-0))*(5-1),AND(D21&gt;=1200, D21&lt;=1700), 5 + ((D21-1200)/(1700-1200))*(1-5), D21&gt;=1700, 1)</f>
        <v>3.5296000000000003</v>
      </c>
      <c r="W50" s="2" cm="1">
        <f t="array" ref="W50">_xlfn.IFS(AND(E21&gt;=40, E21&lt;=100), 5, AND(E21&gt;=0, E21&lt;=40), 1 + ((E21-0)/(40-0))*(5-1),AND(E21&gt;=100, E21&lt;=140), 5 + ((E21-100)/(140-100))*(1-5), E21&gt;=140, 1)</f>
        <v>5</v>
      </c>
      <c r="X50" s="2" cm="1">
        <f t="array" ref="X50">_xlfn.IFS(AND(F21&gt;=6, F21&lt;=8), 5, AND(F21&gt;=0, F21&lt;=6), 1 + ((F21-0)/(6-0))*(5-1),AND(F21&gt;=8, F21&lt;=14), 5 + ((F21-8)/(14-8))*(1-5), F21&gt;=14, 1)</f>
        <v>5</v>
      </c>
      <c r="Z50" s="2" t="s">
        <v>260</v>
      </c>
      <c r="AA50" s="2" cm="1">
        <f t="array" ref="AA50">_xlfn.IFS(AND(C21&gt;=18,C21&lt;=30),5,AND(C21&gt;=0,C21&lt;=18), 1+((C21-0)/(18-0))*(5-1),AND(C21&gt;=18,C21&lt;=48),5+((C21-18)/(48-18))*(1-5), C21&gt;=48,1)</f>
        <v>5</v>
      </c>
      <c r="AB50" s="2" cm="1">
        <f t="array" ref="AB50">_xlfn.IFS(AND(D21&gt;=500, D21&lt;=1200), 5, AND(D21&gt;=0, D21&lt;=500), 1 + ((D21-0)/(500-0))*(5-1),AND(D21&gt;=1200, D21&lt;=1700), 5 + ((D21-1200)/(1700-1200))*(1-5), D21&gt;=1700, 1)</f>
        <v>3.5296000000000003</v>
      </c>
      <c r="AC50" s="2" cm="1">
        <f t="array" ref="AC50">_xlfn.IFS(AND(E21&gt;=60, E21&lt;=100), 5, AND(E21&gt;=0, E21&lt;=60), 1 + ((E21-0)/(60-0))*(5-1),AND(E21&gt;=100, E21&lt;=160), 5 + ((E21-100)/(160-100))*(1-5), E21&gt;=160, 1)</f>
        <v>5</v>
      </c>
      <c r="AD50" s="2" cm="1">
        <f t="array" ref="AD50">_xlfn.IFS(AND(F21&gt;=6, F21&lt;=8), 5, AND(F21&gt;=0, F21&lt;=6), 1 + ((F21-0)/(6-0))*(5-1),AND(F21&gt;=8, F21&lt;=14), 5 + ((F21-8)/(14-8))*(1-5), F21&gt;=14, 1)</f>
        <v>5</v>
      </c>
    </row>
    <row r="51" spans="2:30" x14ac:dyDescent="0.25">
      <c r="B51" s="2" t="s">
        <v>261</v>
      </c>
      <c r="C51" s="2" cm="1">
        <f t="array" ref="C51">_xlfn.IFS(AND(C22&gt;=18,C22&lt;=44),5,AND(C22&gt;=0,C22&lt;=18), 1+((C22-0)/(18-0))*(5-1),AND(C22&gt;=18,C22&lt;=51),5+((C22-18)/(51-18))*(1-5), C22&gt;=51,1)</f>
        <v>5</v>
      </c>
      <c r="D51" s="2" cm="1">
        <f t="array" ref="D51">_xlfn.IFS(AND(D22&gt;=500, D22&lt;=1200), 5, AND(D22&gt;=0, D22&lt;=500), 1 + ((D22-0)/(500-0))*(5-1),AND(D22&gt;=1200, D22&lt;=1700), 5 + ((D22-1200)/(1700-1200))*(1-5), D22&gt;=1700, 1)</f>
        <v>3.4119999999999999</v>
      </c>
      <c r="E51" s="2" cm="1">
        <f t="array" ref="E51">_xlfn.IFS(AND(E22&gt;=60, E22&lt;=100), 5, AND(E22&gt;=0, E22&lt;=60), 1 + ((E22-0)/(60-0))*(5-1),AND(E22&gt;=100, E22&lt;=160), 5 + ((E22-100)/(160-100))*(1-5), E22&gt;=160, 1)</f>
        <v>5</v>
      </c>
      <c r="F51" s="2" cm="1">
        <f t="array" ref="F51">_xlfn.IFS(AND(F22&gt;=6, F22&lt;=8), 5, AND(F22&gt;=0, F22&lt;=6), 1 + ((F22-0)/(6-0))*(5-1),AND(F22&gt;=8, F22&lt;=14), 5 + ((F22-8)/(14-8))*(1-5), F22&gt;=14, 1)</f>
        <v>5</v>
      </c>
      <c r="H51" s="2" t="s">
        <v>261</v>
      </c>
      <c r="I51" s="2" cm="1">
        <f t="array" ref="I51">_xlfn.IFS(AND(C22&gt;=20,C22&lt;=35),5,AND(C22&gt;=0,C22&lt;=20), 1+((C22-0)/(20-0))*(5-1),AND(C22&gt;=35,C22&lt;=55),5+((C22-35)/(55-35))*(1-5), C22&gt;=55,1)</f>
        <v>5</v>
      </c>
      <c r="J51" s="2" cm="1">
        <f t="array" ref="J51">_xlfn.IFS(AND(D22&gt;=500, D22&lt;=1200), 5, AND(D22&gt;=0, D22&lt;=500), 1 + ((D22-0)/(500-0))*(5-1),AND(D22&gt;=1200, D22&lt;=1700), 5 + ((D22-1200)/(1700-1200))*(1-5), D22&gt;=1700, 1)</f>
        <v>3.4119999999999999</v>
      </c>
      <c r="K51" s="2" cm="1">
        <f t="array" ref="K51">_xlfn.IFS(AND(E22&gt;=50, E22&lt;=100), 5, AND(E22&gt;=0, E22&lt;=50), 1 + ((E22-0)/(50-0))*(5-1),AND(E22&gt;=100, E22&lt;=150), 5 + ((E22-100)/(150-100))*(1-5), E22&gt;=150, 1)</f>
        <v>5</v>
      </c>
      <c r="L51" s="2" cm="1">
        <f t="array" ref="L51">_xlfn.IFS(AND(F22&gt;=6, F22&lt;=8), 5, AND(F22&gt;=0, F22&lt;=6), 1 + ((F22-0)/(6-0))*(5-1),AND(F22&gt;=8, F22&lt;=14), 5 + ((F22-8)/(14-8))*(1-5), F22&gt;=14, 1)</f>
        <v>5</v>
      </c>
      <c r="N51" s="2" t="s">
        <v>261</v>
      </c>
      <c r="O51" s="2" cm="1">
        <f t="array" ref="O51">_xlfn.IFS(AND(C22&gt;=22,C22&lt;=35),5,AND(C22&gt;=0,C22&lt;=22), 1+((C22-0)/(22-0))*(5-1),AND(C22&gt;=35,C22&lt;=57),5+((C22-35)/(57-35))*(1-5), C22&gt;=57,1)</f>
        <v>5</v>
      </c>
      <c r="P51" s="2" cm="1">
        <f t="array" ref="P51">_xlfn.IFS(AND(D22&gt;=500, D22&lt;=1200), 5, AND(D22&gt;=0, D22&lt;=500), 1 + ((D22-0)/(500-0))*(5-1),AND(D22&gt;=1200, D22&lt;=1700), 5 + ((D22-1200)/(1700-1200))*(1-5), D22&gt;=1700, 1)</f>
        <v>3.4119999999999999</v>
      </c>
      <c r="Q51" s="2" cm="1">
        <f t="array" ref="Q51">_xlfn.IFS(AND(E22&gt;=50, E22&lt;=100), 5, AND(E22&gt;=0, E22&lt;=50), 1 + ((E22-0)/(50-0))*(5-1),AND(E22&gt;=100, E22&lt;=150), 5 + ((E22-100)/(150-100))*(1-5), E22&gt;=150, 1)</f>
        <v>5</v>
      </c>
      <c r="R51" s="2" cm="1">
        <f t="array" ref="R51">_xlfn.IFS(AND(F22&gt;=6, F22&lt;=8), 5, AND(F22&gt;=0, F22&lt;=6), 1 + ((F22-0)/(6-0))*(5-1),AND(F22&gt;=8, F22&lt;=14), 5 + ((F22-8)/(14-8))*(1-5), F22&gt;=14, 1)</f>
        <v>5</v>
      </c>
      <c r="T51" s="2" t="s">
        <v>261</v>
      </c>
      <c r="U51" s="2" cm="1">
        <f t="array" ref="U51">_xlfn.IFS(AND(C22&gt;=20,C22&lt;=35),5,AND(C22&gt;=0,C22&lt;=20), 1+((C22-0)/(20-0))*(5-1),AND(C22&gt;=35,C22&lt;=55),5+((C22-35)/(55-35))*(1-5), C22&gt;=55,1)</f>
        <v>5</v>
      </c>
      <c r="V51" s="2" cm="1">
        <f t="array" ref="V51">_xlfn.IFS(AND(D22&gt;=500, D22&lt;=1200), 5, AND(D22&gt;=0, D22&lt;=500), 1 + ((D22-0)/(500-0))*(5-1),AND(D22&gt;=1200, D22&lt;=1700), 5 + ((D22-1200)/(1700-1200))*(1-5), D22&gt;=1700, 1)</f>
        <v>3.4119999999999999</v>
      </c>
      <c r="W51" s="2" cm="1">
        <f t="array" ref="W51">_xlfn.IFS(AND(E22&gt;=40, E22&lt;=100), 5, AND(E22&gt;=0, E22&lt;=40), 1 + ((E22-0)/(40-0))*(5-1),AND(E22&gt;=100, E22&lt;=140), 5 + ((E22-100)/(140-100))*(1-5), E22&gt;=140, 1)</f>
        <v>5</v>
      </c>
      <c r="X51" s="2" cm="1">
        <f t="array" ref="X51">_xlfn.IFS(AND(F22&gt;=6, F22&lt;=8), 5, AND(F22&gt;=0, F22&lt;=6), 1 + ((F22-0)/(6-0))*(5-1),AND(F22&gt;=8, F22&lt;=14), 5 + ((F22-8)/(14-8))*(1-5), F22&gt;=14, 1)</f>
        <v>5</v>
      </c>
      <c r="Z51" s="2" t="s">
        <v>261</v>
      </c>
      <c r="AA51" s="2" cm="1">
        <f t="array" ref="AA51">_xlfn.IFS(AND(C22&gt;=18,C22&lt;=30),5,AND(C22&gt;=0,C22&lt;=18), 1+((C22-0)/(18-0))*(5-1),AND(C22&gt;=18,C22&lt;=48),5+((C22-18)/(48-18))*(1-5), C22&gt;=48,1)</f>
        <v>5</v>
      </c>
      <c r="AB51" s="2" cm="1">
        <f t="array" ref="AB51">_xlfn.IFS(AND(D22&gt;=500, D22&lt;=1200), 5, AND(D22&gt;=0, D22&lt;=500), 1 + ((D22-0)/(500-0))*(5-1),AND(D22&gt;=1200, D22&lt;=1700), 5 + ((D22-1200)/(1700-1200))*(1-5), D22&gt;=1700, 1)</f>
        <v>3.4119999999999999</v>
      </c>
      <c r="AC51" s="2" cm="1">
        <f t="array" ref="AC51">_xlfn.IFS(AND(E22&gt;=60, E22&lt;=100), 5, AND(E22&gt;=0, E22&lt;=60), 1 + ((E22-0)/(60-0))*(5-1),AND(E22&gt;=100, E22&lt;=160), 5 + ((E22-100)/(160-100))*(1-5), E22&gt;=160, 1)</f>
        <v>5</v>
      </c>
      <c r="AD51" s="2" cm="1">
        <f t="array" ref="AD51">_xlfn.IFS(AND(F22&gt;=6, F22&lt;=8), 5, AND(F22&gt;=0, F22&lt;=6), 1 + ((F22-0)/(6-0))*(5-1),AND(F22&gt;=8, F22&lt;=14), 5 + ((F22-8)/(14-8))*(1-5), F22&gt;=14, 1)</f>
        <v>5</v>
      </c>
    </row>
    <row r="52" spans="2:30" x14ac:dyDescent="0.25">
      <c r="B52" s="2" t="s">
        <v>262</v>
      </c>
      <c r="C52" s="2" cm="1">
        <f t="array" ref="C52">_xlfn.IFS(AND(C23&gt;=18,C23&lt;=44),5,AND(C23&gt;=0,C23&lt;=18), 1+((C23-0)/(18-0))*(5-1),AND(C23&gt;=18,C23&lt;=51),5+((C23-18)/(51-18))*(1-5), C23&gt;=51,1)</f>
        <v>5</v>
      </c>
      <c r="D52" s="2" cm="1">
        <f t="array" ref="D52">_xlfn.IFS(AND(D23&gt;=500, D23&lt;=1200), 5, AND(D23&gt;=0, D23&lt;=500), 1 + ((D23-0)/(500-0))*(5-1),AND(D23&gt;=1200, D23&lt;=1700), 5 + ((D23-1200)/(1700-1200))*(1-5), D23&gt;=1700, 1)</f>
        <v>1</v>
      </c>
      <c r="E52" s="2" cm="1">
        <f t="array" ref="E52">_xlfn.IFS(AND(E23&gt;=60, E23&lt;=100), 5, AND(E23&gt;=0, E23&lt;=60), 1 + ((E23-0)/(60-0))*(5-1),AND(E23&gt;=100, E23&lt;=160), 5 + ((E23-100)/(160-100))*(1-5), E23&gt;=160, 1)</f>
        <v>5</v>
      </c>
      <c r="F52" s="2" cm="1">
        <f t="array" ref="F52">_xlfn.IFS(AND(F23&gt;=6, F23&lt;=8), 5, AND(F23&gt;=0, F23&lt;=6), 1 + ((F23-0)/(6-0))*(5-1),AND(F23&gt;=8, F23&lt;=14), 5 + ((F23-8)/(14-8))*(1-5), F23&gt;=14, 1)</f>
        <v>5</v>
      </c>
      <c r="H52" s="2" t="s">
        <v>262</v>
      </c>
      <c r="I52" s="2" cm="1">
        <f t="array" ref="I52">_xlfn.IFS(AND(C23&gt;=20,C23&lt;=35),5,AND(C23&gt;=0,C23&lt;=20), 1+((C23-0)/(20-0))*(5-1),AND(C23&gt;=35,C23&lt;=55),5+((C23-35)/(55-35))*(1-5), C23&gt;=55,1)</f>
        <v>5</v>
      </c>
      <c r="J52" s="2" cm="1">
        <f t="array" ref="J52">_xlfn.IFS(AND(D23&gt;=500, D23&lt;=1200), 5, AND(D23&gt;=0, D23&lt;=500), 1 + ((D23-0)/(500-0))*(5-1),AND(D23&gt;=1200, D23&lt;=1700), 5 + ((D23-1200)/(1700-1200))*(1-5), D23&gt;=1700, 1)</f>
        <v>1</v>
      </c>
      <c r="K52" s="2" cm="1">
        <f t="array" ref="K52">_xlfn.IFS(AND(E23&gt;=50, E23&lt;=100), 5, AND(E23&gt;=0, E23&lt;=50), 1 + ((E23-0)/(50-0))*(5-1),AND(E23&gt;=100, E23&lt;=150), 5 + ((E23-100)/(150-100))*(1-5), E23&gt;=150, 1)</f>
        <v>5</v>
      </c>
      <c r="L52" s="2" cm="1">
        <f t="array" ref="L52">_xlfn.IFS(AND(F23&gt;=6, F23&lt;=8), 5, AND(F23&gt;=0, F23&lt;=6), 1 + ((F23-0)/(6-0))*(5-1),AND(F23&gt;=8, F23&lt;=14), 5 + ((F23-8)/(14-8))*(1-5), F23&gt;=14, 1)</f>
        <v>5</v>
      </c>
      <c r="N52" s="2" t="s">
        <v>262</v>
      </c>
      <c r="O52" s="2" cm="1">
        <f t="array" ref="O52">_xlfn.IFS(AND(C23&gt;=22,C23&lt;=35),5,AND(C23&gt;=0,C23&lt;=22), 1+((C23-0)/(22-0))*(5-1),AND(C23&gt;=35,C23&lt;=57),5+((C23-35)/(57-35))*(1-5), C23&gt;=57,1)</f>
        <v>5</v>
      </c>
      <c r="P52" s="2" cm="1">
        <f t="array" ref="P52">_xlfn.IFS(AND(D23&gt;=500, D23&lt;=1200), 5, AND(D23&gt;=0, D23&lt;=500), 1 + ((D23-0)/(500-0))*(5-1),AND(D23&gt;=1200, D23&lt;=1700), 5 + ((D23-1200)/(1700-1200))*(1-5), D23&gt;=1700, 1)</f>
        <v>1</v>
      </c>
      <c r="Q52" s="2" cm="1">
        <f t="array" ref="Q52">_xlfn.IFS(AND(E23&gt;=50, E23&lt;=100), 5, AND(E23&gt;=0, E23&lt;=50), 1 + ((E23-0)/(50-0))*(5-1),AND(E23&gt;=100, E23&lt;=150), 5 + ((E23-100)/(150-100))*(1-5), E23&gt;=150, 1)</f>
        <v>5</v>
      </c>
      <c r="R52" s="2" cm="1">
        <f t="array" ref="R52">_xlfn.IFS(AND(F23&gt;=6, F23&lt;=8), 5, AND(F23&gt;=0, F23&lt;=6), 1 + ((F23-0)/(6-0))*(5-1),AND(F23&gt;=8, F23&lt;=14), 5 + ((F23-8)/(14-8))*(1-5), F23&gt;=14, 1)</f>
        <v>5</v>
      </c>
      <c r="T52" s="2" t="s">
        <v>262</v>
      </c>
      <c r="U52" s="2" cm="1">
        <f t="array" ref="U52">_xlfn.IFS(AND(C23&gt;=20,C23&lt;=35),5,AND(C23&gt;=0,C23&lt;=20), 1+((C23-0)/(20-0))*(5-1),AND(C23&gt;=35,C23&lt;=55),5+((C23-35)/(55-35))*(1-5), C23&gt;=55,1)</f>
        <v>5</v>
      </c>
      <c r="V52" s="2" cm="1">
        <f t="array" ref="V52">_xlfn.IFS(AND(D23&gt;=500, D23&lt;=1200), 5, AND(D23&gt;=0, D23&lt;=500), 1 + ((D23-0)/(500-0))*(5-1),AND(D23&gt;=1200, D23&lt;=1700), 5 + ((D23-1200)/(1700-1200))*(1-5), D23&gt;=1700, 1)</f>
        <v>1</v>
      </c>
      <c r="W52" s="2" cm="1">
        <f t="array" ref="W52">_xlfn.IFS(AND(E23&gt;=40, E23&lt;=100), 5, AND(E23&gt;=0, E23&lt;=40), 1 + ((E23-0)/(40-0))*(5-1),AND(E23&gt;=100, E23&lt;=140), 5 + ((E23-100)/(140-100))*(1-5), E23&gt;=140, 1)</f>
        <v>5</v>
      </c>
      <c r="X52" s="2" cm="1">
        <f t="array" ref="X52">_xlfn.IFS(AND(F23&gt;=6, F23&lt;=8), 5, AND(F23&gt;=0, F23&lt;=6), 1 + ((F23-0)/(6-0))*(5-1),AND(F23&gt;=8, F23&lt;=14), 5 + ((F23-8)/(14-8))*(1-5), F23&gt;=14, 1)</f>
        <v>5</v>
      </c>
      <c r="Z52" s="2" t="s">
        <v>262</v>
      </c>
      <c r="AA52" s="2" cm="1">
        <f t="array" ref="AA52">_xlfn.IFS(AND(C23&gt;=18,C23&lt;=30),5,AND(C23&gt;=0,C23&lt;=18), 1+((C23-0)/(18-0))*(5-1),AND(C23&gt;=18,C23&lt;=48),5+((C23-18)/(48-18))*(1-5), C23&gt;=48,1)</f>
        <v>5</v>
      </c>
      <c r="AB52" s="2" cm="1">
        <f t="array" ref="AB52">_xlfn.IFS(AND(D23&gt;=500, D23&lt;=1200), 5, AND(D23&gt;=0, D23&lt;=500), 1 + ((D23-0)/(500-0))*(5-1),AND(D23&gt;=1200, D23&lt;=1700), 5 + ((D23-1200)/(1700-1200))*(1-5), D23&gt;=1700, 1)</f>
        <v>1</v>
      </c>
      <c r="AC52" s="2" cm="1">
        <f t="array" ref="AC52">_xlfn.IFS(AND(E23&gt;=60, E23&lt;=100), 5, AND(E23&gt;=0, E23&lt;=60), 1 + ((E23-0)/(60-0))*(5-1),AND(E23&gt;=100, E23&lt;=160), 5 + ((E23-100)/(160-100))*(1-5), E23&gt;=160, 1)</f>
        <v>5</v>
      </c>
      <c r="AD52" s="2" cm="1">
        <f t="array" ref="AD52">_xlfn.IFS(AND(F23&gt;=6, F23&lt;=8), 5, AND(F23&gt;=0, F23&lt;=6), 1 + ((F23-0)/(6-0))*(5-1),AND(F23&gt;=8, F23&lt;=14), 5 + ((F23-8)/(14-8))*(1-5), F23&gt;=14, 1)</f>
        <v>5</v>
      </c>
    </row>
    <row r="53" spans="2:30" x14ac:dyDescent="0.25">
      <c r="B53" s="2" t="s">
        <v>263</v>
      </c>
      <c r="C53" s="2" cm="1">
        <f t="array" ref="C53">_xlfn.IFS(AND(C24&gt;=18,C24&lt;=44),5,AND(C24&gt;=0,C24&lt;=18), 1+((C24-0)/(18-0))*(5-1),AND(C24&gt;=18,C24&lt;=51),5+((C24-18)/(51-18))*(1-5), C24&gt;=51,1)</f>
        <v>5</v>
      </c>
      <c r="D53" s="2" cm="1">
        <f t="array" ref="D53">_xlfn.IFS(AND(D24&gt;=500, D24&lt;=1200), 5, AND(D24&gt;=0, D24&lt;=500), 1 + ((D24-0)/(500-0))*(5-1),AND(D24&gt;=1200, D24&lt;=1700), 5 + ((D24-1200)/(1700-1200))*(1-5), D24&gt;=1700, 1)</f>
        <v>1</v>
      </c>
      <c r="E53" s="2" cm="1">
        <f t="array" ref="E53">_xlfn.IFS(AND(E24&gt;=60, E24&lt;=100), 5, AND(E24&gt;=0, E24&lt;=60), 1 + ((E24-0)/(60-0))*(5-1),AND(E24&gt;=100, E24&lt;=160), 5 + ((E24-100)/(160-100))*(1-5), E24&gt;=160, 1)</f>
        <v>5</v>
      </c>
      <c r="F53" s="2" cm="1">
        <f t="array" ref="F53">_xlfn.IFS(AND(F24&gt;=6, F24&lt;=8), 5, AND(F24&gt;=0, F24&lt;=6), 1 + ((F24-0)/(6-0))*(5-1),AND(F24&gt;=8, F24&lt;=14), 5 + ((F24-8)/(14-8))*(1-5), F24&gt;=14, 1)</f>
        <v>5</v>
      </c>
      <c r="H53" s="2" t="s">
        <v>263</v>
      </c>
      <c r="I53" s="2" cm="1">
        <f t="array" ref="I53">_xlfn.IFS(AND(C24&gt;=20,C24&lt;=35),5,AND(C24&gt;=0,C24&lt;=20), 1+((C24-0)/(20-0))*(5-1),AND(C24&gt;=35,C24&lt;=55),5+((C24-35)/(55-35))*(1-5), C24&gt;=55,1)</f>
        <v>5</v>
      </c>
      <c r="J53" s="2" cm="1">
        <f t="array" ref="J53">_xlfn.IFS(AND(D24&gt;=500, D24&lt;=1200), 5, AND(D24&gt;=0, D24&lt;=500), 1 + ((D24-0)/(500-0))*(5-1),AND(D24&gt;=1200, D24&lt;=1700), 5 + ((D24-1200)/(1700-1200))*(1-5), D24&gt;=1700, 1)</f>
        <v>1</v>
      </c>
      <c r="K53" s="2" cm="1">
        <f t="array" ref="K53">_xlfn.IFS(AND(E24&gt;=50, E24&lt;=100), 5, AND(E24&gt;=0, E24&lt;=50), 1 + ((E24-0)/(50-0))*(5-1),AND(E24&gt;=100, E24&lt;=150), 5 + ((E24-100)/(150-100))*(1-5), E24&gt;=150, 1)</f>
        <v>5</v>
      </c>
      <c r="L53" s="2" cm="1">
        <f t="array" ref="L53">_xlfn.IFS(AND(F24&gt;=6, F24&lt;=8), 5, AND(F24&gt;=0, F24&lt;=6), 1 + ((F24-0)/(6-0))*(5-1),AND(F24&gt;=8, F24&lt;=14), 5 + ((F24-8)/(14-8))*(1-5), F24&gt;=14, 1)</f>
        <v>5</v>
      </c>
      <c r="N53" s="2" t="s">
        <v>263</v>
      </c>
      <c r="O53" s="2" cm="1">
        <f t="array" ref="O53">_xlfn.IFS(AND(C24&gt;=22,C24&lt;=35),5,AND(C24&gt;=0,C24&lt;=22), 1+((C24-0)/(22-0))*(5-1),AND(C24&gt;=35,C24&lt;=57),5+((C24-35)/(57-35))*(1-5), C24&gt;=57,1)</f>
        <v>5</v>
      </c>
      <c r="P53" s="2" cm="1">
        <f t="array" ref="P53">_xlfn.IFS(AND(D24&gt;=500, D24&lt;=1200), 5, AND(D24&gt;=0, D24&lt;=500), 1 + ((D24-0)/(500-0))*(5-1),AND(D24&gt;=1200, D24&lt;=1700), 5 + ((D24-1200)/(1700-1200))*(1-5), D24&gt;=1700, 1)</f>
        <v>1</v>
      </c>
      <c r="Q53" s="2" cm="1">
        <f t="array" ref="Q53">_xlfn.IFS(AND(E24&gt;=50, E24&lt;=100), 5, AND(E24&gt;=0, E24&lt;=50), 1 + ((E24-0)/(50-0))*(5-1),AND(E24&gt;=100, E24&lt;=150), 5 + ((E24-100)/(150-100))*(1-5), E24&gt;=150, 1)</f>
        <v>5</v>
      </c>
      <c r="R53" s="2" cm="1">
        <f t="array" ref="R53">_xlfn.IFS(AND(F24&gt;=6, F24&lt;=8), 5, AND(F24&gt;=0, F24&lt;=6), 1 + ((F24-0)/(6-0))*(5-1),AND(F24&gt;=8, F24&lt;=14), 5 + ((F24-8)/(14-8))*(1-5), F24&gt;=14, 1)</f>
        <v>5</v>
      </c>
      <c r="T53" s="2" t="s">
        <v>263</v>
      </c>
      <c r="U53" s="2" cm="1">
        <f t="array" ref="U53">_xlfn.IFS(AND(C24&gt;=20,C24&lt;=35),5,AND(C24&gt;=0,C24&lt;=20), 1+((C24-0)/(20-0))*(5-1),AND(C24&gt;=35,C24&lt;=55),5+((C24-35)/(55-35))*(1-5), C24&gt;=55,1)</f>
        <v>5</v>
      </c>
      <c r="V53" s="2" cm="1">
        <f t="array" ref="V53">_xlfn.IFS(AND(D24&gt;=500, D24&lt;=1200), 5, AND(D24&gt;=0, D24&lt;=500), 1 + ((D24-0)/(500-0))*(5-1),AND(D24&gt;=1200, D24&lt;=1700), 5 + ((D24-1200)/(1700-1200))*(1-5), D24&gt;=1700, 1)</f>
        <v>1</v>
      </c>
      <c r="W53" s="2" cm="1">
        <f t="array" ref="W53">_xlfn.IFS(AND(E24&gt;=40, E24&lt;=100), 5, AND(E24&gt;=0, E24&lt;=40), 1 + ((E24-0)/(40-0))*(5-1),AND(E24&gt;=100, E24&lt;=140), 5 + ((E24-100)/(140-100))*(1-5), E24&gt;=140, 1)</f>
        <v>5</v>
      </c>
      <c r="X53" s="2" cm="1">
        <f t="array" ref="X53">_xlfn.IFS(AND(F24&gt;=6, F24&lt;=8), 5, AND(F24&gt;=0, F24&lt;=6), 1 + ((F24-0)/(6-0))*(5-1),AND(F24&gt;=8, F24&lt;=14), 5 + ((F24-8)/(14-8))*(1-5), F24&gt;=14, 1)</f>
        <v>5</v>
      </c>
      <c r="Z53" s="2" t="s">
        <v>263</v>
      </c>
      <c r="AA53" s="2" cm="1">
        <f t="array" ref="AA53">_xlfn.IFS(AND(C24&gt;=18,C24&lt;=30),5,AND(C24&gt;=0,C24&lt;=18), 1+((C24-0)/(18-0))*(5-1),AND(C24&gt;=18,C24&lt;=48),5+((C24-18)/(48-18))*(1-5), C24&gt;=48,1)</f>
        <v>5</v>
      </c>
      <c r="AB53" s="2" cm="1">
        <f t="array" ref="AB53">_xlfn.IFS(AND(D24&gt;=500, D24&lt;=1200), 5, AND(D24&gt;=0, D24&lt;=500), 1 + ((D24-0)/(500-0))*(5-1),AND(D24&gt;=1200, D24&lt;=1700), 5 + ((D24-1200)/(1700-1200))*(1-5), D24&gt;=1700, 1)</f>
        <v>1</v>
      </c>
      <c r="AC53" s="2" cm="1">
        <f t="array" ref="AC53">_xlfn.IFS(AND(E24&gt;=60, E24&lt;=100), 5, AND(E24&gt;=0, E24&lt;=60), 1 + ((E24-0)/(60-0))*(5-1),AND(E24&gt;=100, E24&lt;=160), 5 + ((E24-100)/(160-100))*(1-5), E24&gt;=160, 1)</f>
        <v>5</v>
      </c>
      <c r="AD53" s="2" cm="1">
        <f t="array" ref="AD53">_xlfn.IFS(AND(F24&gt;=6, F24&lt;=8), 5, AND(F24&gt;=0, F24&lt;=6), 1 + ((F24-0)/(6-0))*(5-1),AND(F24&gt;=8, F24&lt;=14), 5 + ((F24-8)/(14-8))*(1-5), F24&gt;=14, 1)</f>
        <v>5</v>
      </c>
    </row>
    <row r="54" spans="2:30" x14ac:dyDescent="0.25">
      <c r="B54" s="2" t="s">
        <v>264</v>
      </c>
      <c r="C54" s="2" cm="1">
        <f t="array" ref="C54">_xlfn.IFS(AND(C25&gt;=18,C25&lt;=44),5,AND(C25&gt;=0,C25&lt;=18), 1+((C25-0)/(18-0))*(5-1),AND(C25&gt;=18,C25&lt;=51),5+((C25-18)/(51-18))*(1-5), C25&gt;=51,1)</f>
        <v>5</v>
      </c>
      <c r="D54" s="2" cm="1">
        <f t="array" ref="D54">_xlfn.IFS(AND(D25&gt;=500, D25&lt;=1200), 5, AND(D25&gt;=0, D25&lt;=500), 1 + ((D25-0)/(500-0))*(5-1),AND(D25&gt;=1200, D25&lt;=1700), 5 + ((D25-1200)/(1700-1200))*(1-5), D25&gt;=1700, 1)</f>
        <v>1</v>
      </c>
      <c r="E54" s="2" cm="1">
        <f t="array" ref="E54">_xlfn.IFS(AND(E25&gt;=60, E25&lt;=100), 5, AND(E25&gt;=0, E25&lt;=60), 1 + ((E25-0)/(60-0))*(5-1),AND(E25&gt;=100, E25&lt;=160), 5 + ((E25-100)/(160-100))*(1-5), E25&gt;=160, 1)</f>
        <v>5</v>
      </c>
      <c r="F54" s="2" cm="1">
        <f t="array" ref="F54">_xlfn.IFS(AND(F25&gt;=6, F25&lt;=8), 5, AND(F25&gt;=0, F25&lt;=6), 1 + ((F25-0)/(6-0))*(5-1),AND(F25&gt;=8, F25&lt;=14), 5 + ((F25-8)/(14-8))*(1-5), F25&gt;=14, 1)</f>
        <v>5</v>
      </c>
      <c r="H54" s="2" t="s">
        <v>264</v>
      </c>
      <c r="I54" s="2" cm="1">
        <f t="array" ref="I54">_xlfn.IFS(AND(C25&gt;=20,C25&lt;=35),5,AND(C25&gt;=0,C25&lt;=20), 1+((C25-0)/(20-0))*(5-1),AND(C25&gt;=35,C25&lt;=55),5+((C25-35)/(55-35))*(1-5), C25&gt;=55,1)</f>
        <v>5</v>
      </c>
      <c r="J54" s="2" cm="1">
        <f t="array" ref="J54">_xlfn.IFS(AND(D25&gt;=500, D25&lt;=1200), 5, AND(D25&gt;=0, D25&lt;=500), 1 + ((D25-0)/(500-0))*(5-1),AND(D25&gt;=1200, D25&lt;=1700), 5 + ((D25-1200)/(1700-1200))*(1-5), D25&gt;=1700, 1)</f>
        <v>1</v>
      </c>
      <c r="K54" s="2" cm="1">
        <f t="array" ref="K54">_xlfn.IFS(AND(E25&gt;=50, E25&lt;=100), 5, AND(E25&gt;=0, E25&lt;=50), 1 + ((E25-0)/(50-0))*(5-1),AND(E25&gt;=100, E25&lt;=150), 5 + ((E25-100)/(150-100))*(1-5), E25&gt;=150, 1)</f>
        <v>5</v>
      </c>
      <c r="L54" s="2" cm="1">
        <f t="array" ref="L54">_xlfn.IFS(AND(F25&gt;=6, F25&lt;=8), 5, AND(F25&gt;=0, F25&lt;=6), 1 + ((F25-0)/(6-0))*(5-1),AND(F25&gt;=8, F25&lt;=14), 5 + ((F25-8)/(14-8))*(1-5), F25&gt;=14, 1)</f>
        <v>5</v>
      </c>
      <c r="N54" s="2" t="s">
        <v>264</v>
      </c>
      <c r="O54" s="2" cm="1">
        <f t="array" ref="O54">_xlfn.IFS(AND(C25&gt;=22,C25&lt;=35),5,AND(C25&gt;=0,C25&lt;=22), 1+((C25-0)/(22-0))*(5-1),AND(C25&gt;=35,C25&lt;=57),5+((C25-35)/(57-35))*(1-5), C25&gt;=57,1)</f>
        <v>5</v>
      </c>
      <c r="P54" s="2" cm="1">
        <f t="array" ref="P54">_xlfn.IFS(AND(D25&gt;=500, D25&lt;=1200), 5, AND(D25&gt;=0, D25&lt;=500), 1 + ((D25-0)/(500-0))*(5-1),AND(D25&gt;=1200, D25&lt;=1700), 5 + ((D25-1200)/(1700-1200))*(1-5), D25&gt;=1700, 1)</f>
        <v>1</v>
      </c>
      <c r="Q54" s="2" cm="1">
        <f t="array" ref="Q54">_xlfn.IFS(AND(E25&gt;=50, E25&lt;=100), 5, AND(E25&gt;=0, E25&lt;=50), 1 + ((E25-0)/(50-0))*(5-1),AND(E25&gt;=100, E25&lt;=150), 5 + ((E25-100)/(150-100))*(1-5), E25&gt;=150, 1)</f>
        <v>5</v>
      </c>
      <c r="R54" s="2" cm="1">
        <f t="array" ref="R54">_xlfn.IFS(AND(F25&gt;=6, F25&lt;=8), 5, AND(F25&gt;=0, F25&lt;=6), 1 + ((F25-0)/(6-0))*(5-1),AND(F25&gt;=8, F25&lt;=14), 5 + ((F25-8)/(14-8))*(1-5), F25&gt;=14, 1)</f>
        <v>5</v>
      </c>
      <c r="T54" s="2" t="s">
        <v>264</v>
      </c>
      <c r="U54" s="2" cm="1">
        <f t="array" ref="U54">_xlfn.IFS(AND(C25&gt;=20,C25&lt;=35),5,AND(C25&gt;=0,C25&lt;=20), 1+((C25-0)/(20-0))*(5-1),AND(C25&gt;=35,C25&lt;=55),5+((C25-35)/(55-35))*(1-5), C25&gt;=55,1)</f>
        <v>5</v>
      </c>
      <c r="V54" s="2" cm="1">
        <f t="array" ref="V54">_xlfn.IFS(AND(D25&gt;=500, D25&lt;=1200), 5, AND(D25&gt;=0, D25&lt;=500), 1 + ((D25-0)/(500-0))*(5-1),AND(D25&gt;=1200, D25&lt;=1700), 5 + ((D25-1200)/(1700-1200))*(1-5), D25&gt;=1700, 1)</f>
        <v>1</v>
      </c>
      <c r="W54" s="2" cm="1">
        <f t="array" ref="W54">_xlfn.IFS(AND(E25&gt;=40, E25&lt;=100), 5, AND(E25&gt;=0, E25&lt;=40), 1 + ((E25-0)/(40-0))*(5-1),AND(E25&gt;=100, E25&lt;=140), 5 + ((E25-100)/(140-100))*(1-5), E25&gt;=140, 1)</f>
        <v>5</v>
      </c>
      <c r="X54" s="2" cm="1">
        <f t="array" ref="X54">_xlfn.IFS(AND(F25&gt;=6, F25&lt;=8), 5, AND(F25&gt;=0, F25&lt;=6), 1 + ((F25-0)/(6-0))*(5-1),AND(F25&gt;=8, F25&lt;=14), 5 + ((F25-8)/(14-8))*(1-5), F25&gt;=14, 1)</f>
        <v>5</v>
      </c>
      <c r="Z54" s="2" t="s">
        <v>264</v>
      </c>
      <c r="AA54" s="2" cm="1">
        <f t="array" ref="AA54">_xlfn.IFS(AND(C25&gt;=18,C25&lt;=30),5,AND(C25&gt;=0,C25&lt;=18), 1+((C25-0)/(18-0))*(5-1),AND(C25&gt;=18,C25&lt;=48),5+((C25-18)/(48-18))*(1-5), C25&gt;=48,1)</f>
        <v>5</v>
      </c>
      <c r="AB54" s="2" cm="1">
        <f t="array" ref="AB54">_xlfn.IFS(AND(D25&gt;=500, D25&lt;=1200), 5, AND(D25&gt;=0, D25&lt;=500), 1 + ((D25-0)/(500-0))*(5-1),AND(D25&gt;=1200, D25&lt;=1700), 5 + ((D25-1200)/(1700-1200))*(1-5), D25&gt;=1700, 1)</f>
        <v>1</v>
      </c>
      <c r="AC54" s="2" cm="1">
        <f t="array" ref="AC54">_xlfn.IFS(AND(E25&gt;=60, E25&lt;=100), 5, AND(E25&gt;=0, E25&lt;=60), 1 + ((E25-0)/(60-0))*(5-1),AND(E25&gt;=100, E25&lt;=160), 5 + ((E25-100)/(160-100))*(1-5), E25&gt;=160, 1)</f>
        <v>5</v>
      </c>
      <c r="AD54" s="2" cm="1">
        <f t="array" ref="AD54">_xlfn.IFS(AND(F25&gt;=6, F25&lt;=8), 5, AND(F25&gt;=0, F25&lt;=6), 1 + ((F25-0)/(6-0))*(5-1),AND(F25&gt;=8, F25&lt;=14), 5 + ((F25-8)/(14-8))*(1-5), F25&gt;=14, 1)</f>
        <v>5</v>
      </c>
    </row>
    <row r="57" spans="2:30" x14ac:dyDescent="0.25">
      <c r="B57" t="s">
        <v>373</v>
      </c>
    </row>
    <row r="58" spans="2:30" x14ac:dyDescent="0.25">
      <c r="B58" s="2" t="s">
        <v>24</v>
      </c>
      <c r="C58">
        <v>0.21179576152333418</v>
      </c>
    </row>
    <row r="59" spans="2:30" x14ac:dyDescent="0.25">
      <c r="B59" s="2" t="s">
        <v>25</v>
      </c>
      <c r="C59">
        <v>0.52515827688151229</v>
      </c>
    </row>
    <row r="60" spans="2:30" x14ac:dyDescent="0.25">
      <c r="B60" s="2" t="s">
        <v>1</v>
      </c>
      <c r="C60">
        <v>5.125020007181938E-2</v>
      </c>
    </row>
    <row r="61" spans="2:30" x14ac:dyDescent="0.25">
      <c r="B61" s="2" t="s">
        <v>26</v>
      </c>
      <c r="C61">
        <v>0.21179576152333418</v>
      </c>
    </row>
    <row r="64" spans="2:30" x14ac:dyDescent="0.25">
      <c r="B64" t="s">
        <v>374</v>
      </c>
    </row>
    <row r="66" spans="2:30" x14ac:dyDescent="0.25">
      <c r="B66" t="s">
        <v>87</v>
      </c>
      <c r="H66" t="s">
        <v>96</v>
      </c>
      <c r="N66" t="s">
        <v>112</v>
      </c>
      <c r="T66" t="s">
        <v>119</v>
      </c>
      <c r="Z66" t="s">
        <v>118</v>
      </c>
    </row>
    <row r="67" spans="2:30" x14ac:dyDescent="0.25">
      <c r="B67" s="2" t="s">
        <v>274</v>
      </c>
      <c r="C67" s="2" t="s">
        <v>275</v>
      </c>
      <c r="D67" s="2" t="s">
        <v>276</v>
      </c>
      <c r="E67" s="2" t="s">
        <v>277</v>
      </c>
      <c r="F67" s="2" t="s">
        <v>26</v>
      </c>
      <c r="H67" s="2" t="s">
        <v>274</v>
      </c>
      <c r="I67" s="2" t="s">
        <v>275</v>
      </c>
      <c r="J67" s="2" t="s">
        <v>276</v>
      </c>
      <c r="K67" s="2" t="s">
        <v>277</v>
      </c>
      <c r="L67" s="2" t="s">
        <v>26</v>
      </c>
      <c r="N67" s="2" t="s">
        <v>274</v>
      </c>
      <c r="O67" s="2" t="s">
        <v>275</v>
      </c>
      <c r="P67" s="2" t="s">
        <v>276</v>
      </c>
      <c r="Q67" s="2" t="s">
        <v>277</v>
      </c>
      <c r="R67" s="2" t="s">
        <v>26</v>
      </c>
      <c r="T67" s="2" t="s">
        <v>274</v>
      </c>
      <c r="U67" s="2" t="s">
        <v>275</v>
      </c>
      <c r="V67" s="2" t="s">
        <v>276</v>
      </c>
      <c r="W67" s="2" t="s">
        <v>277</v>
      </c>
      <c r="X67" s="2" t="s">
        <v>26</v>
      </c>
      <c r="Z67" s="2" t="s">
        <v>274</v>
      </c>
      <c r="AA67" s="2" t="s">
        <v>275</v>
      </c>
      <c r="AB67" s="2" t="s">
        <v>276</v>
      </c>
      <c r="AC67" s="2" t="s">
        <v>277</v>
      </c>
      <c r="AD67" s="2" t="s">
        <v>26</v>
      </c>
    </row>
    <row r="68" spans="2:30" x14ac:dyDescent="0.25">
      <c r="B68" s="2" t="s">
        <v>243</v>
      </c>
      <c r="C68" s="2">
        <f>C33*$C$58</f>
        <v>1.0589788076166708</v>
      </c>
      <c r="D68" s="2">
        <f>D33*$C$59</f>
        <v>2.6257913844075613</v>
      </c>
      <c r="E68" s="2">
        <f>E33*$C$60</f>
        <v>0.25625100035909687</v>
      </c>
      <c r="F68" s="2">
        <f>F33*$C$61</f>
        <v>1.0589788076166708</v>
      </c>
      <c r="H68" s="2" t="s">
        <v>243</v>
      </c>
      <c r="I68" s="2">
        <f>I33*$C$58</f>
        <v>1.0589788076166708</v>
      </c>
      <c r="J68" s="2">
        <f>J33*$C$59</f>
        <v>2.6257913844075613</v>
      </c>
      <c r="K68" s="2">
        <f>K33*$C$60</f>
        <v>0.25625100035909687</v>
      </c>
      <c r="L68" s="2">
        <f>L33*$C$61</f>
        <v>1.0589788076166708</v>
      </c>
      <c r="N68" s="2" t="s">
        <v>243</v>
      </c>
      <c r="O68" s="2">
        <f>O33*$C$58</f>
        <v>1.0589788076166708</v>
      </c>
      <c r="P68" s="2">
        <f>P33*$C$59</f>
        <v>2.6257913844075613</v>
      </c>
      <c r="Q68" s="2">
        <f>Q33*$C$60</f>
        <v>0.25625100035909687</v>
      </c>
      <c r="R68" s="2">
        <f>R33*$C$61</f>
        <v>1.0589788076166708</v>
      </c>
      <c r="T68" s="2" t="s">
        <v>243</v>
      </c>
      <c r="U68" s="2">
        <f>U33*$C$58</f>
        <v>1.0589788076166708</v>
      </c>
      <c r="V68" s="2">
        <f>V33*$C$59</f>
        <v>2.6257913844075613</v>
      </c>
      <c r="W68" s="2">
        <f>W33*$C$60</f>
        <v>0.25625100035909687</v>
      </c>
      <c r="X68" s="2">
        <f>X33*$C$61</f>
        <v>1.0589788076166708</v>
      </c>
      <c r="Z68" s="2" t="s">
        <v>243</v>
      </c>
      <c r="AA68" s="2">
        <f>AA33*$C$58</f>
        <v>1.0589788076166708</v>
      </c>
      <c r="AB68" s="2">
        <f>AB33*$C$59</f>
        <v>2.6257913844075613</v>
      </c>
      <c r="AC68" s="2">
        <f>AC33*$C$60</f>
        <v>0.25625100035909687</v>
      </c>
      <c r="AD68" s="2">
        <f>AD33*$C$61</f>
        <v>1.0589788076166708</v>
      </c>
    </row>
    <row r="69" spans="2:30" x14ac:dyDescent="0.25">
      <c r="B69" s="2" t="s">
        <v>244</v>
      </c>
      <c r="C69" s="2">
        <f t="shared" ref="C69:C89" si="0">C34*$C$58</f>
        <v>1.0589788076166708</v>
      </c>
      <c r="D69" s="2">
        <f t="shared" ref="D69:D89" si="1">D34*$C$59</f>
        <v>2.6257913844075613</v>
      </c>
      <c r="E69" s="2">
        <f t="shared" ref="E69:E89" si="2">E34*$C$60</f>
        <v>0.25625100035909687</v>
      </c>
      <c r="F69" s="2">
        <f t="shared" ref="F69:F89" si="3">F34*$C$61</f>
        <v>1.0589788076166708</v>
      </c>
      <c r="H69" s="2" t="s">
        <v>244</v>
      </c>
      <c r="I69" s="2">
        <f t="shared" ref="I69:I89" si="4">I34*$C$58</f>
        <v>1.0589788076166708</v>
      </c>
      <c r="J69" s="2">
        <f t="shared" ref="J69:J89" si="5">J34*$C$59</f>
        <v>2.6257913844075613</v>
      </c>
      <c r="K69" s="2">
        <f t="shared" ref="K69:K89" si="6">K34*$C$60</f>
        <v>0.25625100035909687</v>
      </c>
      <c r="L69" s="2">
        <f t="shared" ref="L69:L89" si="7">L34*$C$61</f>
        <v>1.0589788076166708</v>
      </c>
      <c r="N69" s="2" t="s">
        <v>244</v>
      </c>
      <c r="O69" s="2">
        <f t="shared" ref="O69:O89" si="8">O34*$C$58</f>
        <v>1.0589788076166708</v>
      </c>
      <c r="P69" s="2">
        <f t="shared" ref="P69:P89" si="9">P34*$C$59</f>
        <v>2.6257913844075613</v>
      </c>
      <c r="Q69" s="2">
        <f t="shared" ref="Q69:Q89" si="10">Q34*$C$60</f>
        <v>0.25625100035909687</v>
      </c>
      <c r="R69" s="2">
        <f t="shared" ref="R69:R89" si="11">R34*$C$61</f>
        <v>1.0589788076166708</v>
      </c>
      <c r="T69" s="2" t="s">
        <v>244</v>
      </c>
      <c r="U69" s="2">
        <f t="shared" ref="U69:U89" si="12">U34*$C$58</f>
        <v>1.0589788076166708</v>
      </c>
      <c r="V69" s="2">
        <f t="shared" ref="V69:V89" si="13">V34*$C$59</f>
        <v>2.6257913844075613</v>
      </c>
      <c r="W69" s="2">
        <f t="shared" ref="W69:W89" si="14">W34*$C$60</f>
        <v>0.25625100035909687</v>
      </c>
      <c r="X69" s="2">
        <f t="shared" ref="X69:X89" si="15">X34*$C$61</f>
        <v>1.0589788076166708</v>
      </c>
      <c r="Z69" s="2" t="s">
        <v>244</v>
      </c>
      <c r="AA69" s="2">
        <f t="shared" ref="AA69:AA89" si="16">AA34*$C$58</f>
        <v>1.0589788076166708</v>
      </c>
      <c r="AB69" s="2">
        <f t="shared" ref="AB69:AB89" si="17">AB34*$C$59</f>
        <v>2.6257913844075613</v>
      </c>
      <c r="AC69" s="2">
        <f t="shared" ref="AC69:AC89" si="18">AC34*$C$60</f>
        <v>0.25625100035909687</v>
      </c>
      <c r="AD69" s="2">
        <f t="shared" ref="AD69:AD89" si="19">AD34*$C$61</f>
        <v>1.0589788076166708</v>
      </c>
    </row>
    <row r="70" spans="2:30" x14ac:dyDescent="0.25">
      <c r="B70" s="2" t="s">
        <v>245</v>
      </c>
      <c r="C70" s="2">
        <f t="shared" si="0"/>
        <v>1.0589788076166708</v>
      </c>
      <c r="D70" s="2">
        <f t="shared" si="1"/>
        <v>0.52515827688151229</v>
      </c>
      <c r="E70" s="2">
        <f t="shared" si="2"/>
        <v>0.25625100035909687</v>
      </c>
      <c r="F70" s="2">
        <f t="shared" si="3"/>
        <v>1.0589788076166708</v>
      </c>
      <c r="H70" s="2" t="s">
        <v>245</v>
      </c>
      <c r="I70" s="2">
        <f t="shared" si="4"/>
        <v>1.0589788076166708</v>
      </c>
      <c r="J70" s="2">
        <f t="shared" si="5"/>
        <v>0.52515827688151229</v>
      </c>
      <c r="K70" s="2">
        <f t="shared" si="6"/>
        <v>0.25625100035909687</v>
      </c>
      <c r="L70" s="2">
        <f t="shared" si="7"/>
        <v>1.0589788076166708</v>
      </c>
      <c r="N70" s="2" t="s">
        <v>245</v>
      </c>
      <c r="O70" s="2">
        <f t="shared" si="8"/>
        <v>1.0589788076166708</v>
      </c>
      <c r="P70" s="2">
        <f t="shared" si="9"/>
        <v>0.52515827688151229</v>
      </c>
      <c r="Q70" s="2">
        <f t="shared" si="10"/>
        <v>0.25625100035909687</v>
      </c>
      <c r="R70" s="2">
        <f t="shared" si="11"/>
        <v>1.0589788076166708</v>
      </c>
      <c r="T70" s="2" t="s">
        <v>245</v>
      </c>
      <c r="U70" s="2">
        <f t="shared" si="12"/>
        <v>1.0589788076166708</v>
      </c>
      <c r="V70" s="2">
        <f t="shared" si="13"/>
        <v>0.52515827688151229</v>
      </c>
      <c r="W70" s="2">
        <f t="shared" si="14"/>
        <v>0.25625100035909687</v>
      </c>
      <c r="X70" s="2">
        <f t="shared" si="15"/>
        <v>1.0589788076166708</v>
      </c>
      <c r="Z70" s="2" t="s">
        <v>245</v>
      </c>
      <c r="AA70" s="2">
        <f t="shared" si="16"/>
        <v>1.0589788076166708</v>
      </c>
      <c r="AB70" s="2">
        <f t="shared" si="17"/>
        <v>0.52515827688151229</v>
      </c>
      <c r="AC70" s="2">
        <f t="shared" si="18"/>
        <v>0.25625100035909687</v>
      </c>
      <c r="AD70" s="2">
        <f t="shared" si="19"/>
        <v>1.0589788076166708</v>
      </c>
    </row>
    <row r="71" spans="2:30" x14ac:dyDescent="0.25">
      <c r="B71" s="2" t="s">
        <v>246</v>
      </c>
      <c r="C71" s="2">
        <f t="shared" si="0"/>
        <v>1.0589788076166708</v>
      </c>
      <c r="D71" s="2">
        <f t="shared" si="1"/>
        <v>0.52515827688151229</v>
      </c>
      <c r="E71" s="2">
        <f t="shared" si="2"/>
        <v>0.25625100035909687</v>
      </c>
      <c r="F71" s="2">
        <f t="shared" si="3"/>
        <v>1.0589788076166708</v>
      </c>
      <c r="H71" s="2" t="s">
        <v>246</v>
      </c>
      <c r="I71" s="2">
        <f t="shared" si="4"/>
        <v>1.0589788076166708</v>
      </c>
      <c r="J71" s="2">
        <f t="shared" si="5"/>
        <v>0.52515827688151229</v>
      </c>
      <c r="K71" s="2">
        <f t="shared" si="6"/>
        <v>0.25625100035909687</v>
      </c>
      <c r="L71" s="2">
        <f t="shared" si="7"/>
        <v>1.0589788076166708</v>
      </c>
      <c r="N71" s="2" t="s">
        <v>246</v>
      </c>
      <c r="O71" s="2">
        <f t="shared" si="8"/>
        <v>1.0589788076166708</v>
      </c>
      <c r="P71" s="2">
        <f t="shared" si="9"/>
        <v>0.52515827688151229</v>
      </c>
      <c r="Q71" s="2">
        <f t="shared" si="10"/>
        <v>0.25625100035909687</v>
      </c>
      <c r="R71" s="2">
        <f t="shared" si="11"/>
        <v>1.0589788076166708</v>
      </c>
      <c r="T71" s="2" t="s">
        <v>246</v>
      </c>
      <c r="U71" s="2">
        <f t="shared" si="12"/>
        <v>1.0589788076166708</v>
      </c>
      <c r="V71" s="2">
        <f t="shared" si="13"/>
        <v>0.52515827688151229</v>
      </c>
      <c r="W71" s="2">
        <f t="shared" si="14"/>
        <v>0.25625100035909687</v>
      </c>
      <c r="X71" s="2">
        <f t="shared" si="15"/>
        <v>1.0589788076166708</v>
      </c>
      <c r="Z71" s="2" t="s">
        <v>246</v>
      </c>
      <c r="AA71" s="2">
        <f t="shared" si="16"/>
        <v>1.0589788076166708</v>
      </c>
      <c r="AB71" s="2">
        <f t="shared" si="17"/>
        <v>0.52515827688151229</v>
      </c>
      <c r="AC71" s="2">
        <f t="shared" si="18"/>
        <v>0.25625100035909687</v>
      </c>
      <c r="AD71" s="2">
        <f t="shared" si="19"/>
        <v>1.0589788076166708</v>
      </c>
    </row>
    <row r="72" spans="2:30" x14ac:dyDescent="0.25">
      <c r="B72" s="2" t="s">
        <v>247</v>
      </c>
      <c r="C72" s="2">
        <f t="shared" si="0"/>
        <v>1.0589788076166708</v>
      </c>
      <c r="D72" s="2">
        <f t="shared" si="1"/>
        <v>0.52515827688151229</v>
      </c>
      <c r="E72" s="2">
        <f t="shared" si="2"/>
        <v>0.25625100035909687</v>
      </c>
      <c r="F72" s="2">
        <f t="shared" si="3"/>
        <v>1.0589788076166708</v>
      </c>
      <c r="H72" s="2" t="s">
        <v>247</v>
      </c>
      <c r="I72" s="2">
        <f t="shared" si="4"/>
        <v>1.0589788076166708</v>
      </c>
      <c r="J72" s="2">
        <f t="shared" si="5"/>
        <v>0.52515827688151229</v>
      </c>
      <c r="K72" s="2">
        <f t="shared" si="6"/>
        <v>0.25625100035909687</v>
      </c>
      <c r="L72" s="2">
        <f t="shared" si="7"/>
        <v>1.0589788076166708</v>
      </c>
      <c r="N72" s="2" t="s">
        <v>247</v>
      </c>
      <c r="O72" s="2">
        <f t="shared" si="8"/>
        <v>1.0589788076166708</v>
      </c>
      <c r="P72" s="2">
        <f t="shared" si="9"/>
        <v>0.52515827688151229</v>
      </c>
      <c r="Q72" s="2">
        <f t="shared" si="10"/>
        <v>0.25625100035909687</v>
      </c>
      <c r="R72" s="2">
        <f t="shared" si="11"/>
        <v>1.0589788076166708</v>
      </c>
      <c r="T72" s="2" t="s">
        <v>247</v>
      </c>
      <c r="U72" s="2">
        <f t="shared" si="12"/>
        <v>1.0589788076166708</v>
      </c>
      <c r="V72" s="2">
        <f t="shared" si="13"/>
        <v>0.52515827688151229</v>
      </c>
      <c r="W72" s="2">
        <f t="shared" si="14"/>
        <v>0.25625100035909687</v>
      </c>
      <c r="X72" s="2">
        <f t="shared" si="15"/>
        <v>1.0589788076166708</v>
      </c>
      <c r="Z72" s="2" t="s">
        <v>247</v>
      </c>
      <c r="AA72" s="2">
        <f t="shared" si="16"/>
        <v>1.0589788076166708</v>
      </c>
      <c r="AB72" s="2">
        <f t="shared" si="17"/>
        <v>0.52515827688151229</v>
      </c>
      <c r="AC72" s="2">
        <f t="shared" si="18"/>
        <v>0.25625100035909687</v>
      </c>
      <c r="AD72" s="2">
        <f t="shared" si="19"/>
        <v>1.0589788076166708</v>
      </c>
    </row>
    <row r="73" spans="2:30" x14ac:dyDescent="0.25">
      <c r="B73" s="2" t="s">
        <v>248</v>
      </c>
      <c r="C73" s="2">
        <f t="shared" si="0"/>
        <v>1.0589788076166708</v>
      </c>
      <c r="D73" s="2">
        <f t="shared" si="1"/>
        <v>1.8535986540809859</v>
      </c>
      <c r="E73" s="2">
        <f t="shared" si="2"/>
        <v>0.25625100035909687</v>
      </c>
      <c r="F73" s="2">
        <f t="shared" si="3"/>
        <v>1.0589788076166708</v>
      </c>
      <c r="H73" s="2" t="s">
        <v>248</v>
      </c>
      <c r="I73" s="2">
        <f t="shared" si="4"/>
        <v>1.0589788076166708</v>
      </c>
      <c r="J73" s="2">
        <f t="shared" si="5"/>
        <v>1.8535986540809859</v>
      </c>
      <c r="K73" s="2">
        <f t="shared" si="6"/>
        <v>0.25625100035909687</v>
      </c>
      <c r="L73" s="2">
        <f t="shared" si="7"/>
        <v>1.0589788076166708</v>
      </c>
      <c r="N73" s="2" t="s">
        <v>248</v>
      </c>
      <c r="O73" s="2">
        <f t="shared" si="8"/>
        <v>1.0589788076166708</v>
      </c>
      <c r="P73" s="2">
        <f t="shared" si="9"/>
        <v>1.8535986540809859</v>
      </c>
      <c r="Q73" s="2">
        <f t="shared" si="10"/>
        <v>0.25625100035909687</v>
      </c>
      <c r="R73" s="2">
        <f t="shared" si="11"/>
        <v>1.0589788076166708</v>
      </c>
      <c r="T73" s="2" t="s">
        <v>248</v>
      </c>
      <c r="U73" s="2">
        <f t="shared" si="12"/>
        <v>1.0589788076166708</v>
      </c>
      <c r="V73" s="2">
        <f t="shared" si="13"/>
        <v>1.8535986540809859</v>
      </c>
      <c r="W73" s="2">
        <f t="shared" si="14"/>
        <v>0.25625100035909687</v>
      </c>
      <c r="X73" s="2">
        <f t="shared" si="15"/>
        <v>1.0589788076166708</v>
      </c>
      <c r="Z73" s="2" t="s">
        <v>248</v>
      </c>
      <c r="AA73" s="2">
        <f t="shared" si="16"/>
        <v>1.0589788076166708</v>
      </c>
      <c r="AB73" s="2">
        <f t="shared" si="17"/>
        <v>1.8535986540809859</v>
      </c>
      <c r="AC73" s="2">
        <f t="shared" si="18"/>
        <v>0.25625100035909687</v>
      </c>
      <c r="AD73" s="2">
        <f t="shared" si="19"/>
        <v>1.0589788076166708</v>
      </c>
    </row>
    <row r="74" spans="2:30" x14ac:dyDescent="0.25">
      <c r="B74" s="2" t="s">
        <v>249</v>
      </c>
      <c r="C74" s="2">
        <f t="shared" si="0"/>
        <v>1.0589788076166708</v>
      </c>
      <c r="D74" s="2">
        <f t="shared" si="1"/>
        <v>2.6257913844075613</v>
      </c>
      <c r="E74" s="2">
        <f t="shared" si="2"/>
        <v>0.25625100035909687</v>
      </c>
      <c r="F74" s="2">
        <f t="shared" si="3"/>
        <v>1.0589788076166708</v>
      </c>
      <c r="H74" s="2" t="s">
        <v>249</v>
      </c>
      <c r="I74" s="2">
        <f t="shared" si="4"/>
        <v>1.0589788076166708</v>
      </c>
      <c r="J74" s="2">
        <f t="shared" si="5"/>
        <v>2.6257913844075613</v>
      </c>
      <c r="K74" s="2">
        <f t="shared" si="6"/>
        <v>0.25625100035909687</v>
      </c>
      <c r="L74" s="2">
        <f t="shared" si="7"/>
        <v>1.0589788076166708</v>
      </c>
      <c r="N74" s="2" t="s">
        <v>249</v>
      </c>
      <c r="O74" s="2">
        <f t="shared" si="8"/>
        <v>1.0589788076166708</v>
      </c>
      <c r="P74" s="2">
        <f t="shared" si="9"/>
        <v>2.6257913844075613</v>
      </c>
      <c r="Q74" s="2">
        <f t="shared" si="10"/>
        <v>0.25625100035909687</v>
      </c>
      <c r="R74" s="2">
        <f t="shared" si="11"/>
        <v>1.0589788076166708</v>
      </c>
      <c r="T74" s="2" t="s">
        <v>249</v>
      </c>
      <c r="U74" s="2">
        <f t="shared" si="12"/>
        <v>1.0589788076166708</v>
      </c>
      <c r="V74" s="2">
        <f t="shared" si="13"/>
        <v>2.6257913844075613</v>
      </c>
      <c r="W74" s="2">
        <f t="shared" si="14"/>
        <v>0.25625100035909687</v>
      </c>
      <c r="X74" s="2">
        <f t="shared" si="15"/>
        <v>1.0589788076166708</v>
      </c>
      <c r="Z74" s="2" t="s">
        <v>249</v>
      </c>
      <c r="AA74" s="2">
        <f t="shared" si="16"/>
        <v>1.0589788076166708</v>
      </c>
      <c r="AB74" s="2">
        <f t="shared" si="17"/>
        <v>2.6257913844075613</v>
      </c>
      <c r="AC74" s="2">
        <f t="shared" si="18"/>
        <v>0.25625100035909687</v>
      </c>
      <c r="AD74" s="2">
        <f t="shared" si="19"/>
        <v>1.0589788076166708</v>
      </c>
    </row>
    <row r="75" spans="2:30" x14ac:dyDescent="0.25">
      <c r="B75" s="2" t="s">
        <v>250</v>
      </c>
      <c r="C75" s="2">
        <f t="shared" si="0"/>
        <v>1.0589788076166708</v>
      </c>
      <c r="D75" s="2">
        <f t="shared" si="1"/>
        <v>1.0171265506641127</v>
      </c>
      <c r="E75" s="2">
        <f t="shared" si="2"/>
        <v>0.25625100035909687</v>
      </c>
      <c r="F75" s="2">
        <f t="shared" si="3"/>
        <v>1.0589788076166708</v>
      </c>
      <c r="H75" s="2" t="s">
        <v>250</v>
      </c>
      <c r="I75" s="2">
        <f t="shared" si="4"/>
        <v>1.0589788076166708</v>
      </c>
      <c r="J75" s="2">
        <f t="shared" si="5"/>
        <v>1.0171265506641127</v>
      </c>
      <c r="K75" s="2">
        <f t="shared" si="6"/>
        <v>0.25625100035909687</v>
      </c>
      <c r="L75" s="2">
        <f t="shared" si="7"/>
        <v>1.0589788076166708</v>
      </c>
      <c r="N75" s="2" t="s">
        <v>250</v>
      </c>
      <c r="O75" s="2">
        <f t="shared" si="8"/>
        <v>1.0589788076166708</v>
      </c>
      <c r="P75" s="2">
        <f t="shared" si="9"/>
        <v>1.0171265506641127</v>
      </c>
      <c r="Q75" s="2">
        <f t="shared" si="10"/>
        <v>0.25625100035909687</v>
      </c>
      <c r="R75" s="2">
        <f t="shared" si="11"/>
        <v>1.0589788076166708</v>
      </c>
      <c r="T75" s="2" t="s">
        <v>250</v>
      </c>
      <c r="U75" s="2">
        <f t="shared" si="12"/>
        <v>1.0589788076166708</v>
      </c>
      <c r="V75" s="2">
        <f t="shared" si="13"/>
        <v>1.0171265506641127</v>
      </c>
      <c r="W75" s="2">
        <f t="shared" si="14"/>
        <v>0.25625100035909687</v>
      </c>
      <c r="X75" s="2">
        <f t="shared" si="15"/>
        <v>1.0589788076166708</v>
      </c>
      <c r="Z75" s="2" t="s">
        <v>250</v>
      </c>
      <c r="AA75" s="2">
        <f t="shared" si="16"/>
        <v>1.0589788076166708</v>
      </c>
      <c r="AB75" s="2">
        <f t="shared" si="17"/>
        <v>1.0171265506641127</v>
      </c>
      <c r="AC75" s="2">
        <f t="shared" si="18"/>
        <v>0.25625100035909687</v>
      </c>
      <c r="AD75" s="2">
        <f t="shared" si="19"/>
        <v>1.0589788076166708</v>
      </c>
    </row>
    <row r="76" spans="2:30" x14ac:dyDescent="0.25">
      <c r="B76" s="2" t="s">
        <v>251</v>
      </c>
      <c r="C76" s="2">
        <f t="shared" si="0"/>
        <v>1.0589788076166708</v>
      </c>
      <c r="D76" s="2">
        <f t="shared" si="1"/>
        <v>0.52515827688151229</v>
      </c>
      <c r="E76" s="2">
        <f t="shared" si="2"/>
        <v>0.25625100035909687</v>
      </c>
      <c r="F76" s="2">
        <f t="shared" si="3"/>
        <v>1.0589788076166708</v>
      </c>
      <c r="H76" s="2" t="s">
        <v>251</v>
      </c>
      <c r="I76" s="2">
        <f t="shared" si="4"/>
        <v>1.0589788076166708</v>
      </c>
      <c r="J76" s="2">
        <f t="shared" si="5"/>
        <v>0.52515827688151229</v>
      </c>
      <c r="K76" s="2">
        <f t="shared" si="6"/>
        <v>0.25625100035909687</v>
      </c>
      <c r="L76" s="2">
        <f t="shared" si="7"/>
        <v>1.0589788076166708</v>
      </c>
      <c r="N76" s="2" t="s">
        <v>251</v>
      </c>
      <c r="O76" s="2">
        <f t="shared" si="8"/>
        <v>1.0589788076166708</v>
      </c>
      <c r="P76" s="2">
        <f t="shared" si="9"/>
        <v>0.52515827688151229</v>
      </c>
      <c r="Q76" s="2">
        <f t="shared" si="10"/>
        <v>0.25625100035909687</v>
      </c>
      <c r="R76" s="2">
        <f t="shared" si="11"/>
        <v>1.0589788076166708</v>
      </c>
      <c r="T76" s="2" t="s">
        <v>251</v>
      </c>
      <c r="U76" s="2">
        <f t="shared" si="12"/>
        <v>1.0589788076166708</v>
      </c>
      <c r="V76" s="2">
        <f t="shared" si="13"/>
        <v>0.52515827688151229</v>
      </c>
      <c r="W76" s="2">
        <f t="shared" si="14"/>
        <v>0.25625100035909687</v>
      </c>
      <c r="X76" s="2">
        <f t="shared" si="15"/>
        <v>1.0589788076166708</v>
      </c>
      <c r="Z76" s="2" t="s">
        <v>251</v>
      </c>
      <c r="AA76" s="2">
        <f t="shared" si="16"/>
        <v>1.0589788076166708</v>
      </c>
      <c r="AB76" s="2">
        <f t="shared" si="17"/>
        <v>0.52515827688151229</v>
      </c>
      <c r="AC76" s="2">
        <f t="shared" si="18"/>
        <v>0.25625100035909687</v>
      </c>
      <c r="AD76" s="2">
        <f t="shared" si="19"/>
        <v>1.0589788076166708</v>
      </c>
    </row>
    <row r="77" spans="2:30" x14ac:dyDescent="0.25">
      <c r="B77" s="2" t="s">
        <v>252</v>
      </c>
      <c r="C77" s="2">
        <f t="shared" si="0"/>
        <v>1.0589788076166708</v>
      </c>
      <c r="D77" s="2">
        <f t="shared" si="1"/>
        <v>2.6257913844075613</v>
      </c>
      <c r="E77" s="2">
        <f t="shared" si="2"/>
        <v>0.25625100035909687</v>
      </c>
      <c r="F77" s="2">
        <f t="shared" si="3"/>
        <v>1.0589788076166708</v>
      </c>
      <c r="H77" s="2" t="s">
        <v>252</v>
      </c>
      <c r="I77" s="2">
        <f t="shared" si="4"/>
        <v>1.0589788076166708</v>
      </c>
      <c r="J77" s="2">
        <f t="shared" si="5"/>
        <v>2.6257913844075613</v>
      </c>
      <c r="K77" s="2">
        <f t="shared" si="6"/>
        <v>0.25625100035909687</v>
      </c>
      <c r="L77" s="2">
        <f t="shared" si="7"/>
        <v>1.0589788076166708</v>
      </c>
      <c r="N77" s="2" t="s">
        <v>252</v>
      </c>
      <c r="O77" s="2">
        <f t="shared" si="8"/>
        <v>1.0589788076166708</v>
      </c>
      <c r="P77" s="2">
        <f t="shared" si="9"/>
        <v>2.6257913844075613</v>
      </c>
      <c r="Q77" s="2">
        <f t="shared" si="10"/>
        <v>0.25625100035909687</v>
      </c>
      <c r="R77" s="2">
        <f t="shared" si="11"/>
        <v>1.0589788076166708</v>
      </c>
      <c r="T77" s="2" t="s">
        <v>252</v>
      </c>
      <c r="U77" s="2">
        <f t="shared" si="12"/>
        <v>1.0589788076166708</v>
      </c>
      <c r="V77" s="2">
        <f t="shared" si="13"/>
        <v>2.6257913844075613</v>
      </c>
      <c r="W77" s="2">
        <f t="shared" si="14"/>
        <v>0.25625100035909687</v>
      </c>
      <c r="X77" s="2">
        <f t="shared" si="15"/>
        <v>1.0589788076166708</v>
      </c>
      <c r="Z77" s="2" t="s">
        <v>252</v>
      </c>
      <c r="AA77" s="2">
        <f t="shared" si="16"/>
        <v>1.0589788076166708</v>
      </c>
      <c r="AB77" s="2">
        <f t="shared" si="17"/>
        <v>2.6257913844075613</v>
      </c>
      <c r="AC77" s="2">
        <f t="shared" si="18"/>
        <v>0.25625100035909687</v>
      </c>
      <c r="AD77" s="2">
        <f t="shared" si="19"/>
        <v>1.0589788076166708</v>
      </c>
    </row>
    <row r="78" spans="2:30" x14ac:dyDescent="0.25">
      <c r="B78" s="2" t="s">
        <v>253</v>
      </c>
      <c r="C78" s="2">
        <f t="shared" si="0"/>
        <v>1.0589788076166708</v>
      </c>
      <c r="D78" s="2">
        <f t="shared" si="1"/>
        <v>0.52515827688151229</v>
      </c>
      <c r="E78" s="2">
        <f t="shared" si="2"/>
        <v>0.25625100035909687</v>
      </c>
      <c r="F78" s="2">
        <f t="shared" si="3"/>
        <v>1.0589788076166708</v>
      </c>
      <c r="H78" s="2" t="s">
        <v>253</v>
      </c>
      <c r="I78" s="2">
        <f t="shared" si="4"/>
        <v>1.0589788076166708</v>
      </c>
      <c r="J78" s="2">
        <f t="shared" si="5"/>
        <v>0.52515827688151229</v>
      </c>
      <c r="K78" s="2">
        <f t="shared" si="6"/>
        <v>0.25625100035909687</v>
      </c>
      <c r="L78" s="2">
        <f t="shared" si="7"/>
        <v>1.0589788076166708</v>
      </c>
      <c r="N78" s="2" t="s">
        <v>253</v>
      </c>
      <c r="O78" s="2">
        <f t="shared" si="8"/>
        <v>1.0589788076166708</v>
      </c>
      <c r="P78" s="2">
        <f t="shared" si="9"/>
        <v>0.52515827688151229</v>
      </c>
      <c r="Q78" s="2">
        <f t="shared" si="10"/>
        <v>0.25625100035909687</v>
      </c>
      <c r="R78" s="2">
        <f t="shared" si="11"/>
        <v>1.0589788076166708</v>
      </c>
      <c r="T78" s="2" t="s">
        <v>253</v>
      </c>
      <c r="U78" s="2">
        <f t="shared" si="12"/>
        <v>1.0589788076166708</v>
      </c>
      <c r="V78" s="2">
        <f t="shared" si="13"/>
        <v>0.52515827688151229</v>
      </c>
      <c r="W78" s="2">
        <f t="shared" si="14"/>
        <v>0.25625100035909687</v>
      </c>
      <c r="X78" s="2">
        <f t="shared" si="15"/>
        <v>1.0589788076166708</v>
      </c>
      <c r="Z78" s="2" t="s">
        <v>253</v>
      </c>
      <c r="AA78" s="2">
        <f t="shared" si="16"/>
        <v>1.0589788076166708</v>
      </c>
      <c r="AB78" s="2">
        <f t="shared" si="17"/>
        <v>0.52515827688151229</v>
      </c>
      <c r="AC78" s="2">
        <f t="shared" si="18"/>
        <v>0.25625100035909687</v>
      </c>
      <c r="AD78" s="2">
        <f t="shared" si="19"/>
        <v>1.0589788076166708</v>
      </c>
    </row>
    <row r="79" spans="2:30" x14ac:dyDescent="0.25">
      <c r="B79" s="2" t="s">
        <v>254</v>
      </c>
      <c r="C79" s="2">
        <f t="shared" si="0"/>
        <v>1.0589788076166708</v>
      </c>
      <c r="D79" s="2">
        <f t="shared" si="1"/>
        <v>2.6257913844075613</v>
      </c>
      <c r="E79" s="2">
        <f t="shared" si="2"/>
        <v>0.25625100035909687</v>
      </c>
      <c r="F79" s="2">
        <f t="shared" si="3"/>
        <v>1.0589788076166708</v>
      </c>
      <c r="H79" s="2" t="s">
        <v>254</v>
      </c>
      <c r="I79" s="2">
        <f t="shared" si="4"/>
        <v>1.0589788076166708</v>
      </c>
      <c r="J79" s="2">
        <f t="shared" si="5"/>
        <v>2.6257913844075613</v>
      </c>
      <c r="K79" s="2">
        <f t="shared" si="6"/>
        <v>0.25625100035909687</v>
      </c>
      <c r="L79" s="2">
        <f t="shared" si="7"/>
        <v>1.0589788076166708</v>
      </c>
      <c r="N79" s="2" t="s">
        <v>254</v>
      </c>
      <c r="O79" s="2">
        <f t="shared" si="8"/>
        <v>1.0589788076166708</v>
      </c>
      <c r="P79" s="2">
        <f t="shared" si="9"/>
        <v>2.6257913844075613</v>
      </c>
      <c r="Q79" s="2">
        <f t="shared" si="10"/>
        <v>0.25625100035909687</v>
      </c>
      <c r="R79" s="2">
        <f t="shared" si="11"/>
        <v>1.0589788076166708</v>
      </c>
      <c r="T79" s="2" t="s">
        <v>254</v>
      </c>
      <c r="U79" s="2">
        <f t="shared" si="12"/>
        <v>1.0589788076166708</v>
      </c>
      <c r="V79" s="2">
        <f t="shared" si="13"/>
        <v>2.6257913844075613</v>
      </c>
      <c r="W79" s="2">
        <f t="shared" si="14"/>
        <v>0.25625100035909687</v>
      </c>
      <c r="X79" s="2">
        <f t="shared" si="15"/>
        <v>1.0589788076166708</v>
      </c>
      <c r="Z79" s="2" t="s">
        <v>254</v>
      </c>
      <c r="AA79" s="2">
        <f t="shared" si="16"/>
        <v>1.0589788076166708</v>
      </c>
      <c r="AB79" s="2">
        <f t="shared" si="17"/>
        <v>2.6257913844075613</v>
      </c>
      <c r="AC79" s="2">
        <f t="shared" si="18"/>
        <v>0.25625100035909687</v>
      </c>
      <c r="AD79" s="2">
        <f t="shared" si="19"/>
        <v>1.0589788076166708</v>
      </c>
    </row>
    <row r="80" spans="2:30" x14ac:dyDescent="0.25">
      <c r="B80" s="2" t="s">
        <v>255</v>
      </c>
      <c r="C80" s="2">
        <f t="shared" si="0"/>
        <v>1.0589788076166708</v>
      </c>
      <c r="D80" s="2">
        <f t="shared" si="1"/>
        <v>2.6257913844075613</v>
      </c>
      <c r="E80" s="2">
        <f t="shared" si="2"/>
        <v>0.25625100035909687</v>
      </c>
      <c r="F80" s="2">
        <f t="shared" si="3"/>
        <v>1.0589788076166708</v>
      </c>
      <c r="H80" s="2" t="s">
        <v>255</v>
      </c>
      <c r="I80" s="2">
        <f t="shared" si="4"/>
        <v>1.0589788076166708</v>
      </c>
      <c r="J80" s="2">
        <f t="shared" si="5"/>
        <v>2.6257913844075613</v>
      </c>
      <c r="K80" s="2">
        <f t="shared" si="6"/>
        <v>0.25625100035909687</v>
      </c>
      <c r="L80" s="2">
        <f t="shared" si="7"/>
        <v>1.0589788076166708</v>
      </c>
      <c r="N80" s="2" t="s">
        <v>255</v>
      </c>
      <c r="O80" s="2">
        <f t="shared" si="8"/>
        <v>1.0589788076166708</v>
      </c>
      <c r="P80" s="2">
        <f t="shared" si="9"/>
        <v>2.6257913844075613</v>
      </c>
      <c r="Q80" s="2">
        <f t="shared" si="10"/>
        <v>0.25625100035909687</v>
      </c>
      <c r="R80" s="2">
        <f t="shared" si="11"/>
        <v>1.0589788076166708</v>
      </c>
      <c r="T80" s="2" t="s">
        <v>255</v>
      </c>
      <c r="U80" s="2">
        <f t="shared" si="12"/>
        <v>1.0589788076166708</v>
      </c>
      <c r="V80" s="2">
        <f t="shared" si="13"/>
        <v>2.6257913844075613</v>
      </c>
      <c r="W80" s="2">
        <f t="shared" si="14"/>
        <v>0.25625100035909687</v>
      </c>
      <c r="X80" s="2">
        <f t="shared" si="15"/>
        <v>1.0589788076166708</v>
      </c>
      <c r="Z80" s="2" t="s">
        <v>255</v>
      </c>
      <c r="AA80" s="2">
        <f t="shared" si="16"/>
        <v>1.0589788076166708</v>
      </c>
      <c r="AB80" s="2">
        <f t="shared" si="17"/>
        <v>2.6257913844075613</v>
      </c>
      <c r="AC80" s="2">
        <f t="shared" si="18"/>
        <v>0.25625100035909687</v>
      </c>
      <c r="AD80" s="2">
        <f t="shared" si="19"/>
        <v>1.0589788076166708</v>
      </c>
    </row>
    <row r="81" spans="2:30" x14ac:dyDescent="0.25">
      <c r="B81" s="2" t="s">
        <v>256</v>
      </c>
      <c r="C81" s="2">
        <f t="shared" si="0"/>
        <v>1.0589788076166708</v>
      </c>
      <c r="D81" s="2">
        <f t="shared" si="1"/>
        <v>1.7918400407197199</v>
      </c>
      <c r="E81" s="2">
        <f t="shared" si="2"/>
        <v>0.25625100035909687</v>
      </c>
      <c r="F81" s="2">
        <f t="shared" si="3"/>
        <v>1.0589788076166708</v>
      </c>
      <c r="H81" s="2" t="s">
        <v>256</v>
      </c>
      <c r="I81" s="2">
        <f t="shared" si="4"/>
        <v>1.0589788076166708</v>
      </c>
      <c r="J81" s="2">
        <f t="shared" si="5"/>
        <v>1.7918400407197199</v>
      </c>
      <c r="K81" s="2">
        <f t="shared" si="6"/>
        <v>0.25625100035909687</v>
      </c>
      <c r="L81" s="2">
        <f t="shared" si="7"/>
        <v>1.0589788076166708</v>
      </c>
      <c r="N81" s="2" t="s">
        <v>256</v>
      </c>
      <c r="O81" s="2">
        <f t="shared" si="8"/>
        <v>1.0589788076166708</v>
      </c>
      <c r="P81" s="2">
        <f t="shared" si="9"/>
        <v>1.7918400407197199</v>
      </c>
      <c r="Q81" s="2">
        <f t="shared" si="10"/>
        <v>0.25625100035909687</v>
      </c>
      <c r="R81" s="2">
        <f t="shared" si="11"/>
        <v>1.0589788076166708</v>
      </c>
      <c r="T81" s="2" t="s">
        <v>256</v>
      </c>
      <c r="U81" s="2">
        <f t="shared" si="12"/>
        <v>1.0589788076166708</v>
      </c>
      <c r="V81" s="2">
        <f t="shared" si="13"/>
        <v>1.7918400407197199</v>
      </c>
      <c r="W81" s="2">
        <f t="shared" si="14"/>
        <v>0.25625100035909687</v>
      </c>
      <c r="X81" s="2">
        <f t="shared" si="15"/>
        <v>1.0589788076166708</v>
      </c>
      <c r="Z81" s="2" t="s">
        <v>256</v>
      </c>
      <c r="AA81" s="2">
        <f t="shared" si="16"/>
        <v>1.0589788076166708</v>
      </c>
      <c r="AB81" s="2">
        <f t="shared" si="17"/>
        <v>1.7918400407197199</v>
      </c>
      <c r="AC81" s="2">
        <f t="shared" si="18"/>
        <v>0.25625100035909687</v>
      </c>
      <c r="AD81" s="2">
        <f t="shared" si="19"/>
        <v>1.0589788076166708</v>
      </c>
    </row>
    <row r="82" spans="2:30" x14ac:dyDescent="0.25">
      <c r="B82" s="2" t="s">
        <v>257</v>
      </c>
      <c r="C82" s="2">
        <f t="shared" si="0"/>
        <v>1.0589788076166708</v>
      </c>
      <c r="D82" s="2">
        <f t="shared" si="1"/>
        <v>1.8535986540809859</v>
      </c>
      <c r="E82" s="2">
        <f t="shared" si="2"/>
        <v>0.25625100035909687</v>
      </c>
      <c r="F82" s="2">
        <f t="shared" si="3"/>
        <v>1.0589788076166708</v>
      </c>
      <c r="H82" s="2" t="s">
        <v>257</v>
      </c>
      <c r="I82" s="2">
        <f t="shared" si="4"/>
        <v>1.0589788076166708</v>
      </c>
      <c r="J82" s="2">
        <f t="shared" si="5"/>
        <v>1.8535986540809859</v>
      </c>
      <c r="K82" s="2">
        <f t="shared" si="6"/>
        <v>0.25625100035909687</v>
      </c>
      <c r="L82" s="2">
        <f t="shared" si="7"/>
        <v>1.0589788076166708</v>
      </c>
      <c r="N82" s="2" t="s">
        <v>257</v>
      </c>
      <c r="O82" s="2">
        <f t="shared" si="8"/>
        <v>1.0589788076166708</v>
      </c>
      <c r="P82" s="2">
        <f t="shared" si="9"/>
        <v>1.8535986540809859</v>
      </c>
      <c r="Q82" s="2">
        <f t="shared" si="10"/>
        <v>0.25625100035909687</v>
      </c>
      <c r="R82" s="2">
        <f t="shared" si="11"/>
        <v>1.0589788076166708</v>
      </c>
      <c r="T82" s="2" t="s">
        <v>257</v>
      </c>
      <c r="U82" s="2">
        <f t="shared" si="12"/>
        <v>1.0589788076166708</v>
      </c>
      <c r="V82" s="2">
        <f t="shared" si="13"/>
        <v>1.8535986540809859</v>
      </c>
      <c r="W82" s="2">
        <f t="shared" si="14"/>
        <v>0.25625100035909687</v>
      </c>
      <c r="X82" s="2">
        <f t="shared" si="15"/>
        <v>1.0589788076166708</v>
      </c>
      <c r="Z82" s="2" t="s">
        <v>257</v>
      </c>
      <c r="AA82" s="2">
        <f t="shared" si="16"/>
        <v>1.0589788076166708</v>
      </c>
      <c r="AB82" s="2">
        <f t="shared" si="17"/>
        <v>1.8535986540809859</v>
      </c>
      <c r="AC82" s="2">
        <f t="shared" si="18"/>
        <v>0.25625100035909687</v>
      </c>
      <c r="AD82" s="2">
        <f t="shared" si="19"/>
        <v>1.0589788076166708</v>
      </c>
    </row>
    <row r="83" spans="2:30" x14ac:dyDescent="0.25">
      <c r="B83" s="2" t="s">
        <v>258</v>
      </c>
      <c r="C83" s="2">
        <f t="shared" si="0"/>
        <v>1.0589788076166708</v>
      </c>
      <c r="D83" s="2">
        <f t="shared" si="1"/>
        <v>2.6257913844075613</v>
      </c>
      <c r="E83" s="2">
        <f t="shared" si="2"/>
        <v>0.25625100035909687</v>
      </c>
      <c r="F83" s="2">
        <f t="shared" si="3"/>
        <v>1.0589788076166708</v>
      </c>
      <c r="H83" s="2" t="s">
        <v>258</v>
      </c>
      <c r="I83" s="2">
        <f t="shared" si="4"/>
        <v>1.0589788076166708</v>
      </c>
      <c r="J83" s="2">
        <f t="shared" si="5"/>
        <v>2.6257913844075613</v>
      </c>
      <c r="K83" s="2">
        <f t="shared" si="6"/>
        <v>0.25625100035909687</v>
      </c>
      <c r="L83" s="2">
        <f t="shared" si="7"/>
        <v>1.0589788076166708</v>
      </c>
      <c r="N83" s="2" t="s">
        <v>258</v>
      </c>
      <c r="O83" s="2">
        <f t="shared" si="8"/>
        <v>1.0589788076166708</v>
      </c>
      <c r="P83" s="2">
        <f t="shared" si="9"/>
        <v>2.6257913844075613</v>
      </c>
      <c r="Q83" s="2">
        <f t="shared" si="10"/>
        <v>0.25625100035909687</v>
      </c>
      <c r="R83" s="2">
        <f t="shared" si="11"/>
        <v>1.0589788076166708</v>
      </c>
      <c r="T83" s="2" t="s">
        <v>258</v>
      </c>
      <c r="U83" s="2">
        <f t="shared" si="12"/>
        <v>1.0589788076166708</v>
      </c>
      <c r="V83" s="2">
        <f t="shared" si="13"/>
        <v>2.6257913844075613</v>
      </c>
      <c r="W83" s="2">
        <f t="shared" si="14"/>
        <v>0.25625100035909687</v>
      </c>
      <c r="X83" s="2">
        <f t="shared" si="15"/>
        <v>1.0589788076166708</v>
      </c>
      <c r="Z83" s="2" t="s">
        <v>258</v>
      </c>
      <c r="AA83" s="2">
        <f t="shared" si="16"/>
        <v>1.0589788076166708</v>
      </c>
      <c r="AB83" s="2">
        <f t="shared" si="17"/>
        <v>2.6257913844075613</v>
      </c>
      <c r="AC83" s="2">
        <f t="shared" si="18"/>
        <v>0.25625100035909687</v>
      </c>
      <c r="AD83" s="2">
        <f t="shared" si="19"/>
        <v>1.0589788076166708</v>
      </c>
    </row>
    <row r="84" spans="2:30" x14ac:dyDescent="0.25">
      <c r="B84" s="2" t="s">
        <v>259</v>
      </c>
      <c r="C84" s="2">
        <f t="shared" si="0"/>
        <v>1.0589788076166708</v>
      </c>
      <c r="D84" s="2">
        <f t="shared" si="1"/>
        <v>0.52515827688151229</v>
      </c>
      <c r="E84" s="2">
        <f t="shared" si="2"/>
        <v>0.25625100035909687</v>
      </c>
      <c r="F84" s="2">
        <f t="shared" si="3"/>
        <v>1.0589788076166708</v>
      </c>
      <c r="H84" s="2" t="s">
        <v>259</v>
      </c>
      <c r="I84" s="2">
        <f t="shared" si="4"/>
        <v>1.0589788076166708</v>
      </c>
      <c r="J84" s="2">
        <f t="shared" si="5"/>
        <v>0.52515827688151229</v>
      </c>
      <c r="K84" s="2">
        <f t="shared" si="6"/>
        <v>0.25625100035909687</v>
      </c>
      <c r="L84" s="2">
        <f t="shared" si="7"/>
        <v>1.0589788076166708</v>
      </c>
      <c r="N84" s="2" t="s">
        <v>259</v>
      </c>
      <c r="O84" s="2">
        <f t="shared" si="8"/>
        <v>1.0589788076166708</v>
      </c>
      <c r="P84" s="2">
        <f t="shared" si="9"/>
        <v>0.52515827688151229</v>
      </c>
      <c r="Q84" s="2">
        <f t="shared" si="10"/>
        <v>0.25625100035909687</v>
      </c>
      <c r="R84" s="2">
        <f t="shared" si="11"/>
        <v>1.0589788076166708</v>
      </c>
      <c r="T84" s="2" t="s">
        <v>259</v>
      </c>
      <c r="U84" s="2">
        <f t="shared" si="12"/>
        <v>1.0589788076166708</v>
      </c>
      <c r="V84" s="2">
        <f t="shared" si="13"/>
        <v>0.52515827688151229</v>
      </c>
      <c r="W84" s="2">
        <f t="shared" si="14"/>
        <v>0.25625100035909687</v>
      </c>
      <c r="X84" s="2">
        <f t="shared" si="15"/>
        <v>1.0589788076166708</v>
      </c>
      <c r="Z84" s="2" t="s">
        <v>259</v>
      </c>
      <c r="AA84" s="2">
        <f t="shared" si="16"/>
        <v>1.0589788076166708</v>
      </c>
      <c r="AB84" s="2">
        <f t="shared" si="17"/>
        <v>0.52515827688151229</v>
      </c>
      <c r="AC84" s="2">
        <f t="shared" si="18"/>
        <v>0.25625100035909687</v>
      </c>
      <c r="AD84" s="2">
        <f t="shared" si="19"/>
        <v>1.0589788076166708</v>
      </c>
    </row>
    <row r="85" spans="2:30" x14ac:dyDescent="0.25">
      <c r="B85" s="2" t="s">
        <v>260</v>
      </c>
      <c r="C85" s="2">
        <f t="shared" si="0"/>
        <v>1.0589788076166708</v>
      </c>
      <c r="D85" s="2">
        <f t="shared" si="1"/>
        <v>1.8535986540809859</v>
      </c>
      <c r="E85" s="2">
        <f t="shared" si="2"/>
        <v>0.25625100035909687</v>
      </c>
      <c r="F85" s="2">
        <f t="shared" si="3"/>
        <v>1.0589788076166708</v>
      </c>
      <c r="H85" s="2" t="s">
        <v>260</v>
      </c>
      <c r="I85" s="2">
        <f t="shared" si="4"/>
        <v>1.0589788076166708</v>
      </c>
      <c r="J85" s="2">
        <f t="shared" si="5"/>
        <v>1.8535986540809859</v>
      </c>
      <c r="K85" s="2">
        <f t="shared" si="6"/>
        <v>0.25625100035909687</v>
      </c>
      <c r="L85" s="2">
        <f t="shared" si="7"/>
        <v>1.0589788076166708</v>
      </c>
      <c r="N85" s="2" t="s">
        <v>260</v>
      </c>
      <c r="O85" s="2">
        <f t="shared" si="8"/>
        <v>1.0589788076166708</v>
      </c>
      <c r="P85" s="2">
        <f t="shared" si="9"/>
        <v>1.8535986540809859</v>
      </c>
      <c r="Q85" s="2">
        <f t="shared" si="10"/>
        <v>0.25625100035909687</v>
      </c>
      <c r="R85" s="2">
        <f t="shared" si="11"/>
        <v>1.0589788076166708</v>
      </c>
      <c r="T85" s="2" t="s">
        <v>260</v>
      </c>
      <c r="U85" s="2">
        <f t="shared" si="12"/>
        <v>1.0589788076166708</v>
      </c>
      <c r="V85" s="2">
        <f t="shared" si="13"/>
        <v>1.8535986540809859</v>
      </c>
      <c r="W85" s="2">
        <f t="shared" si="14"/>
        <v>0.25625100035909687</v>
      </c>
      <c r="X85" s="2">
        <f t="shared" si="15"/>
        <v>1.0589788076166708</v>
      </c>
      <c r="Z85" s="2" t="s">
        <v>260</v>
      </c>
      <c r="AA85" s="2">
        <f t="shared" si="16"/>
        <v>1.0589788076166708</v>
      </c>
      <c r="AB85" s="2">
        <f t="shared" si="17"/>
        <v>1.8535986540809859</v>
      </c>
      <c r="AC85" s="2">
        <f t="shared" si="18"/>
        <v>0.25625100035909687</v>
      </c>
      <c r="AD85" s="2">
        <f t="shared" si="19"/>
        <v>1.0589788076166708</v>
      </c>
    </row>
    <row r="86" spans="2:30" x14ac:dyDescent="0.25">
      <c r="B86" s="2" t="s">
        <v>261</v>
      </c>
      <c r="C86" s="2">
        <f t="shared" si="0"/>
        <v>1.0589788076166708</v>
      </c>
      <c r="D86" s="2">
        <f t="shared" si="1"/>
        <v>1.7918400407197199</v>
      </c>
      <c r="E86" s="2">
        <f t="shared" si="2"/>
        <v>0.25625100035909687</v>
      </c>
      <c r="F86" s="2">
        <f t="shared" si="3"/>
        <v>1.0589788076166708</v>
      </c>
      <c r="H86" s="2" t="s">
        <v>261</v>
      </c>
      <c r="I86" s="2">
        <f t="shared" si="4"/>
        <v>1.0589788076166708</v>
      </c>
      <c r="J86" s="2">
        <f t="shared" si="5"/>
        <v>1.7918400407197199</v>
      </c>
      <c r="K86" s="2">
        <f t="shared" si="6"/>
        <v>0.25625100035909687</v>
      </c>
      <c r="L86" s="2">
        <f t="shared" si="7"/>
        <v>1.0589788076166708</v>
      </c>
      <c r="N86" s="2" t="s">
        <v>261</v>
      </c>
      <c r="O86" s="2">
        <f t="shared" si="8"/>
        <v>1.0589788076166708</v>
      </c>
      <c r="P86" s="2">
        <f t="shared" si="9"/>
        <v>1.7918400407197199</v>
      </c>
      <c r="Q86" s="2">
        <f t="shared" si="10"/>
        <v>0.25625100035909687</v>
      </c>
      <c r="R86" s="2">
        <f t="shared" si="11"/>
        <v>1.0589788076166708</v>
      </c>
      <c r="T86" s="2" t="s">
        <v>261</v>
      </c>
      <c r="U86" s="2">
        <f t="shared" si="12"/>
        <v>1.0589788076166708</v>
      </c>
      <c r="V86" s="2">
        <f t="shared" si="13"/>
        <v>1.7918400407197199</v>
      </c>
      <c r="W86" s="2">
        <f t="shared" si="14"/>
        <v>0.25625100035909687</v>
      </c>
      <c r="X86" s="2">
        <f t="shared" si="15"/>
        <v>1.0589788076166708</v>
      </c>
      <c r="Z86" s="2" t="s">
        <v>261</v>
      </c>
      <c r="AA86" s="2">
        <f t="shared" si="16"/>
        <v>1.0589788076166708</v>
      </c>
      <c r="AB86" s="2">
        <f t="shared" si="17"/>
        <v>1.7918400407197199</v>
      </c>
      <c r="AC86" s="2">
        <f t="shared" si="18"/>
        <v>0.25625100035909687</v>
      </c>
      <c r="AD86" s="2">
        <f t="shared" si="19"/>
        <v>1.0589788076166708</v>
      </c>
    </row>
    <row r="87" spans="2:30" x14ac:dyDescent="0.25">
      <c r="B87" s="2" t="s">
        <v>262</v>
      </c>
      <c r="C87" s="2">
        <f t="shared" si="0"/>
        <v>1.0589788076166708</v>
      </c>
      <c r="D87" s="2">
        <f t="shared" si="1"/>
        <v>0.52515827688151229</v>
      </c>
      <c r="E87" s="2">
        <f t="shared" si="2"/>
        <v>0.25625100035909687</v>
      </c>
      <c r="F87" s="2">
        <f t="shared" si="3"/>
        <v>1.0589788076166708</v>
      </c>
      <c r="H87" s="2" t="s">
        <v>262</v>
      </c>
      <c r="I87" s="2">
        <f t="shared" si="4"/>
        <v>1.0589788076166708</v>
      </c>
      <c r="J87" s="2">
        <f t="shared" si="5"/>
        <v>0.52515827688151229</v>
      </c>
      <c r="K87" s="2">
        <f t="shared" si="6"/>
        <v>0.25625100035909687</v>
      </c>
      <c r="L87" s="2">
        <f t="shared" si="7"/>
        <v>1.0589788076166708</v>
      </c>
      <c r="N87" s="2" t="s">
        <v>262</v>
      </c>
      <c r="O87" s="2">
        <f t="shared" si="8"/>
        <v>1.0589788076166708</v>
      </c>
      <c r="P87" s="2">
        <f t="shared" si="9"/>
        <v>0.52515827688151229</v>
      </c>
      <c r="Q87" s="2">
        <f t="shared" si="10"/>
        <v>0.25625100035909687</v>
      </c>
      <c r="R87" s="2">
        <f t="shared" si="11"/>
        <v>1.0589788076166708</v>
      </c>
      <c r="T87" s="2" t="s">
        <v>262</v>
      </c>
      <c r="U87" s="2">
        <f t="shared" si="12"/>
        <v>1.0589788076166708</v>
      </c>
      <c r="V87" s="2">
        <f t="shared" si="13"/>
        <v>0.52515827688151229</v>
      </c>
      <c r="W87" s="2">
        <f t="shared" si="14"/>
        <v>0.25625100035909687</v>
      </c>
      <c r="X87" s="2">
        <f t="shared" si="15"/>
        <v>1.0589788076166708</v>
      </c>
      <c r="Z87" s="2" t="s">
        <v>262</v>
      </c>
      <c r="AA87" s="2">
        <f t="shared" si="16"/>
        <v>1.0589788076166708</v>
      </c>
      <c r="AB87" s="2">
        <f t="shared" si="17"/>
        <v>0.52515827688151229</v>
      </c>
      <c r="AC87" s="2">
        <f t="shared" si="18"/>
        <v>0.25625100035909687</v>
      </c>
      <c r="AD87" s="2">
        <f t="shared" si="19"/>
        <v>1.0589788076166708</v>
      </c>
    </row>
    <row r="88" spans="2:30" x14ac:dyDescent="0.25">
      <c r="B88" s="2" t="s">
        <v>263</v>
      </c>
      <c r="C88" s="2">
        <f t="shared" si="0"/>
        <v>1.0589788076166708</v>
      </c>
      <c r="D88" s="2">
        <f t="shared" si="1"/>
        <v>0.52515827688151229</v>
      </c>
      <c r="E88" s="2">
        <f t="shared" si="2"/>
        <v>0.25625100035909687</v>
      </c>
      <c r="F88" s="2">
        <f t="shared" si="3"/>
        <v>1.0589788076166708</v>
      </c>
      <c r="H88" s="2" t="s">
        <v>263</v>
      </c>
      <c r="I88" s="2">
        <f t="shared" si="4"/>
        <v>1.0589788076166708</v>
      </c>
      <c r="J88" s="2">
        <f t="shared" si="5"/>
        <v>0.52515827688151229</v>
      </c>
      <c r="K88" s="2">
        <f t="shared" si="6"/>
        <v>0.25625100035909687</v>
      </c>
      <c r="L88" s="2">
        <f t="shared" si="7"/>
        <v>1.0589788076166708</v>
      </c>
      <c r="N88" s="2" t="s">
        <v>263</v>
      </c>
      <c r="O88" s="2">
        <f t="shared" si="8"/>
        <v>1.0589788076166708</v>
      </c>
      <c r="P88" s="2">
        <f t="shared" si="9"/>
        <v>0.52515827688151229</v>
      </c>
      <c r="Q88" s="2">
        <f t="shared" si="10"/>
        <v>0.25625100035909687</v>
      </c>
      <c r="R88" s="2">
        <f t="shared" si="11"/>
        <v>1.0589788076166708</v>
      </c>
      <c r="T88" s="2" t="s">
        <v>263</v>
      </c>
      <c r="U88" s="2">
        <f t="shared" si="12"/>
        <v>1.0589788076166708</v>
      </c>
      <c r="V88" s="2">
        <f t="shared" si="13"/>
        <v>0.52515827688151229</v>
      </c>
      <c r="W88" s="2">
        <f t="shared" si="14"/>
        <v>0.25625100035909687</v>
      </c>
      <c r="X88" s="2">
        <f t="shared" si="15"/>
        <v>1.0589788076166708</v>
      </c>
      <c r="Z88" s="2" t="s">
        <v>263</v>
      </c>
      <c r="AA88" s="2">
        <f t="shared" si="16"/>
        <v>1.0589788076166708</v>
      </c>
      <c r="AB88" s="2">
        <f t="shared" si="17"/>
        <v>0.52515827688151229</v>
      </c>
      <c r="AC88" s="2">
        <f t="shared" si="18"/>
        <v>0.25625100035909687</v>
      </c>
      <c r="AD88" s="2">
        <f t="shared" si="19"/>
        <v>1.0589788076166708</v>
      </c>
    </row>
    <row r="89" spans="2:30" x14ac:dyDescent="0.25">
      <c r="B89" s="2" t="s">
        <v>264</v>
      </c>
      <c r="C89" s="2">
        <f t="shared" si="0"/>
        <v>1.0589788076166708</v>
      </c>
      <c r="D89" s="2">
        <f t="shared" si="1"/>
        <v>0.52515827688151229</v>
      </c>
      <c r="E89" s="2">
        <f t="shared" si="2"/>
        <v>0.25625100035909687</v>
      </c>
      <c r="F89" s="2">
        <f t="shared" si="3"/>
        <v>1.0589788076166708</v>
      </c>
      <c r="H89" s="2" t="s">
        <v>264</v>
      </c>
      <c r="I89" s="2">
        <f t="shared" si="4"/>
        <v>1.0589788076166708</v>
      </c>
      <c r="J89" s="2">
        <f t="shared" si="5"/>
        <v>0.52515827688151229</v>
      </c>
      <c r="K89" s="2">
        <f t="shared" si="6"/>
        <v>0.25625100035909687</v>
      </c>
      <c r="L89" s="2">
        <f t="shared" si="7"/>
        <v>1.0589788076166708</v>
      </c>
      <c r="N89" s="2" t="s">
        <v>264</v>
      </c>
      <c r="O89" s="2">
        <f t="shared" si="8"/>
        <v>1.0589788076166708</v>
      </c>
      <c r="P89" s="2">
        <f t="shared" si="9"/>
        <v>0.52515827688151229</v>
      </c>
      <c r="Q89" s="2">
        <f t="shared" si="10"/>
        <v>0.25625100035909687</v>
      </c>
      <c r="R89" s="2">
        <f t="shared" si="11"/>
        <v>1.0589788076166708</v>
      </c>
      <c r="T89" s="2" t="s">
        <v>264</v>
      </c>
      <c r="U89" s="2">
        <f t="shared" si="12"/>
        <v>1.0589788076166708</v>
      </c>
      <c r="V89" s="2">
        <f t="shared" si="13"/>
        <v>0.52515827688151229</v>
      </c>
      <c r="W89" s="2">
        <f t="shared" si="14"/>
        <v>0.25625100035909687</v>
      </c>
      <c r="X89" s="2">
        <f t="shared" si="15"/>
        <v>1.0589788076166708</v>
      </c>
      <c r="Z89" s="2" t="s">
        <v>264</v>
      </c>
      <c r="AA89" s="2">
        <f t="shared" si="16"/>
        <v>1.0589788076166708</v>
      </c>
      <c r="AB89" s="2">
        <f t="shared" si="17"/>
        <v>0.52515827688151229</v>
      </c>
      <c r="AC89" s="2">
        <f t="shared" si="18"/>
        <v>0.25625100035909687</v>
      </c>
      <c r="AD89" s="2">
        <f t="shared" si="19"/>
        <v>1.0589788076166708</v>
      </c>
    </row>
    <row r="92" spans="2:30" x14ac:dyDescent="0.25">
      <c r="B92" t="s">
        <v>375</v>
      </c>
      <c r="C92" s="4">
        <v>0.4053875480953168</v>
      </c>
    </row>
    <row r="94" spans="2:30" x14ac:dyDescent="0.25">
      <c r="B94" s="2" t="s">
        <v>274</v>
      </c>
      <c r="C94" s="2" t="s">
        <v>87</v>
      </c>
      <c r="D94" s="2" t="s">
        <v>96</v>
      </c>
      <c r="E94" s="2" t="s">
        <v>112</v>
      </c>
      <c r="F94" s="2" t="s">
        <v>119</v>
      </c>
      <c r="G94" s="2" t="s">
        <v>118</v>
      </c>
    </row>
    <row r="95" spans="2:30" x14ac:dyDescent="0.25">
      <c r="B95" s="2" t="s">
        <v>243</v>
      </c>
      <c r="C95" s="2">
        <f t="shared" ref="C95:C116" si="20">SUM(C68:F68)*$C$92</f>
        <v>2.0269377404765838</v>
      </c>
      <c r="D95" s="2">
        <f t="shared" ref="D95:D116" si="21">SUM(I68:L68)*$C$92</f>
        <v>2.0269377404765838</v>
      </c>
      <c r="E95" s="2">
        <f t="shared" ref="E95:E116" si="22">SUM(O68:R68)*$C$92</f>
        <v>2.0269377404765838</v>
      </c>
      <c r="F95" s="2">
        <f t="shared" ref="F95:F116" si="23">SUM(U68:X68)*$C$92</f>
        <v>2.0269377404765838</v>
      </c>
      <c r="G95" s="2">
        <f t="shared" ref="G95:G116" si="24">SUM(AA68:AD68)*$C$92</f>
        <v>2.0269377404765838</v>
      </c>
    </row>
    <row r="96" spans="2:30" x14ac:dyDescent="0.25">
      <c r="B96" s="2" t="s">
        <v>244</v>
      </c>
      <c r="C96" s="2">
        <f t="shared" si="20"/>
        <v>2.0269377404765838</v>
      </c>
      <c r="D96" s="2">
        <f t="shared" si="21"/>
        <v>2.0269377404765838</v>
      </c>
      <c r="E96" s="2">
        <f t="shared" si="22"/>
        <v>2.0269377404765838</v>
      </c>
      <c r="F96" s="2">
        <f t="shared" si="23"/>
        <v>2.0269377404765838</v>
      </c>
      <c r="G96" s="2">
        <f t="shared" si="24"/>
        <v>2.0269377404765838</v>
      </c>
    </row>
    <row r="97" spans="2:7" x14ac:dyDescent="0.25">
      <c r="B97" s="2" t="s">
        <v>245</v>
      </c>
      <c r="C97" s="2">
        <f t="shared" si="20"/>
        <v>1.1753672355687532</v>
      </c>
      <c r="D97" s="2">
        <f t="shared" si="21"/>
        <v>1.1753672355687532</v>
      </c>
      <c r="E97" s="2">
        <f t="shared" si="22"/>
        <v>1.1753672355687532</v>
      </c>
      <c r="F97" s="2">
        <f t="shared" si="23"/>
        <v>1.1753672355687532</v>
      </c>
      <c r="G97" s="2">
        <f t="shared" si="24"/>
        <v>1.1753672355687532</v>
      </c>
    </row>
    <row r="98" spans="2:7" x14ac:dyDescent="0.25">
      <c r="B98" s="2" t="s">
        <v>246</v>
      </c>
      <c r="C98" s="2">
        <f t="shared" si="20"/>
        <v>1.1753672355687532</v>
      </c>
      <c r="D98" s="2">
        <f t="shared" si="21"/>
        <v>1.1753672355687532</v>
      </c>
      <c r="E98" s="2">
        <f t="shared" si="22"/>
        <v>1.1753672355687532</v>
      </c>
      <c r="F98" s="2">
        <f t="shared" si="23"/>
        <v>1.1753672355687532</v>
      </c>
      <c r="G98" s="2">
        <f t="shared" si="24"/>
        <v>1.1753672355687532</v>
      </c>
    </row>
    <row r="99" spans="2:7" x14ac:dyDescent="0.25">
      <c r="B99" s="2" t="s">
        <v>247</v>
      </c>
      <c r="C99" s="2">
        <f t="shared" si="20"/>
        <v>1.1753672355687532</v>
      </c>
      <c r="D99" s="2">
        <f t="shared" si="21"/>
        <v>1.1753672355687532</v>
      </c>
      <c r="E99" s="2">
        <f t="shared" si="22"/>
        <v>1.1753672355687532</v>
      </c>
      <c r="F99" s="2">
        <f t="shared" si="23"/>
        <v>1.1753672355687532</v>
      </c>
      <c r="G99" s="2">
        <f t="shared" si="24"/>
        <v>1.1753672355687532</v>
      </c>
    </row>
    <row r="100" spans="2:7" x14ac:dyDescent="0.25">
      <c r="B100" s="2" t="s">
        <v>248</v>
      </c>
      <c r="C100" s="2">
        <f t="shared" si="20"/>
        <v>1.7139004228724652</v>
      </c>
      <c r="D100" s="2">
        <f t="shared" si="21"/>
        <v>1.7139004228724652</v>
      </c>
      <c r="E100" s="2">
        <f t="shared" si="22"/>
        <v>1.7139004228724652</v>
      </c>
      <c r="F100" s="2">
        <f t="shared" si="23"/>
        <v>1.7139004228724652</v>
      </c>
      <c r="G100" s="2">
        <f t="shared" si="24"/>
        <v>1.7139004228724652</v>
      </c>
    </row>
    <row r="101" spans="2:7" x14ac:dyDescent="0.25">
      <c r="B101" s="2" t="s">
        <v>249</v>
      </c>
      <c r="C101" s="2">
        <f t="shared" si="20"/>
        <v>2.0269377404765838</v>
      </c>
      <c r="D101" s="2">
        <f t="shared" si="21"/>
        <v>2.0269377404765838</v>
      </c>
      <c r="E101" s="2">
        <f t="shared" si="22"/>
        <v>2.0269377404765838</v>
      </c>
      <c r="F101" s="2">
        <f t="shared" si="23"/>
        <v>2.0269377404765838</v>
      </c>
      <c r="G101" s="2">
        <f t="shared" si="24"/>
        <v>2.0269377404765838</v>
      </c>
    </row>
    <row r="102" spans="2:7" x14ac:dyDescent="0.25">
      <c r="B102" s="2" t="s">
        <v>250</v>
      </c>
      <c r="C102" s="2">
        <f t="shared" si="20"/>
        <v>1.3748050478181668</v>
      </c>
      <c r="D102" s="2">
        <f t="shared" si="21"/>
        <v>1.3748050478181668</v>
      </c>
      <c r="E102" s="2">
        <f t="shared" si="22"/>
        <v>1.3748050478181668</v>
      </c>
      <c r="F102" s="2">
        <f t="shared" si="23"/>
        <v>1.3748050478181668</v>
      </c>
      <c r="G102" s="2">
        <f t="shared" si="24"/>
        <v>1.3748050478181668</v>
      </c>
    </row>
    <row r="103" spans="2:7" x14ac:dyDescent="0.25">
      <c r="B103" s="2" t="s">
        <v>251</v>
      </c>
      <c r="C103" s="2">
        <f t="shared" si="20"/>
        <v>1.1753672355687532</v>
      </c>
      <c r="D103" s="2">
        <f t="shared" si="21"/>
        <v>1.1753672355687532</v>
      </c>
      <c r="E103" s="2">
        <f t="shared" si="22"/>
        <v>1.1753672355687532</v>
      </c>
      <c r="F103" s="2">
        <f t="shared" si="23"/>
        <v>1.1753672355687532</v>
      </c>
      <c r="G103" s="2">
        <f t="shared" si="24"/>
        <v>1.1753672355687532</v>
      </c>
    </row>
    <row r="104" spans="2:7" x14ac:dyDescent="0.25">
      <c r="B104" s="2" t="s">
        <v>252</v>
      </c>
      <c r="C104" s="2">
        <f t="shared" si="20"/>
        <v>2.0269377404765838</v>
      </c>
      <c r="D104" s="2">
        <f t="shared" si="21"/>
        <v>2.0269377404765838</v>
      </c>
      <c r="E104" s="2">
        <f t="shared" si="22"/>
        <v>2.0269377404765838</v>
      </c>
      <c r="F104" s="2">
        <f t="shared" si="23"/>
        <v>2.0269377404765838</v>
      </c>
      <c r="G104" s="2">
        <f t="shared" si="24"/>
        <v>2.0269377404765838</v>
      </c>
    </row>
    <row r="105" spans="2:7" x14ac:dyDescent="0.25">
      <c r="B105" s="2" t="s">
        <v>253</v>
      </c>
      <c r="C105" s="2">
        <f t="shared" si="20"/>
        <v>1.1753672355687532</v>
      </c>
      <c r="D105" s="2">
        <f t="shared" si="21"/>
        <v>1.1753672355687532</v>
      </c>
      <c r="E105" s="2">
        <f t="shared" si="22"/>
        <v>1.1753672355687532</v>
      </c>
      <c r="F105" s="2">
        <f t="shared" si="23"/>
        <v>1.1753672355687532</v>
      </c>
      <c r="G105" s="2">
        <f t="shared" si="24"/>
        <v>1.1753672355687532</v>
      </c>
    </row>
    <row r="106" spans="2:7" x14ac:dyDescent="0.25">
      <c r="B106" s="2" t="s">
        <v>254</v>
      </c>
      <c r="C106" s="2">
        <f t="shared" si="20"/>
        <v>2.0269377404765838</v>
      </c>
      <c r="D106" s="2">
        <f t="shared" si="21"/>
        <v>2.0269377404765838</v>
      </c>
      <c r="E106" s="2">
        <f t="shared" si="22"/>
        <v>2.0269377404765838</v>
      </c>
      <c r="F106" s="2">
        <f t="shared" si="23"/>
        <v>2.0269377404765838</v>
      </c>
      <c r="G106" s="2">
        <f t="shared" si="24"/>
        <v>2.0269377404765838</v>
      </c>
    </row>
    <row r="107" spans="2:7" x14ac:dyDescent="0.25">
      <c r="B107" s="2" t="s">
        <v>255</v>
      </c>
      <c r="C107" s="2">
        <f t="shared" si="20"/>
        <v>2.0269377404765838</v>
      </c>
      <c r="D107" s="2">
        <f t="shared" si="21"/>
        <v>2.0269377404765838</v>
      </c>
      <c r="E107" s="2">
        <f t="shared" si="22"/>
        <v>2.0269377404765838</v>
      </c>
      <c r="F107" s="2">
        <f t="shared" si="23"/>
        <v>2.0269377404765838</v>
      </c>
      <c r="G107" s="2">
        <f t="shared" si="24"/>
        <v>2.0269377404765838</v>
      </c>
    </row>
    <row r="108" spans="2:7" x14ac:dyDescent="0.25">
      <c r="B108" s="2" t="s">
        <v>256</v>
      </c>
      <c r="C108" s="2">
        <f t="shared" si="20"/>
        <v>1.688864250028175</v>
      </c>
      <c r="D108" s="2">
        <f t="shared" si="21"/>
        <v>1.688864250028175</v>
      </c>
      <c r="E108" s="2">
        <f t="shared" si="22"/>
        <v>1.688864250028175</v>
      </c>
      <c r="F108" s="2">
        <f t="shared" si="23"/>
        <v>1.688864250028175</v>
      </c>
      <c r="G108" s="2">
        <f t="shared" si="24"/>
        <v>1.688864250028175</v>
      </c>
    </row>
    <row r="109" spans="2:7" x14ac:dyDescent="0.25">
      <c r="B109" s="2" t="s">
        <v>257</v>
      </c>
      <c r="C109" s="2">
        <f t="shared" si="20"/>
        <v>1.7139004228724652</v>
      </c>
      <c r="D109" s="2">
        <f t="shared" si="21"/>
        <v>1.7139004228724652</v>
      </c>
      <c r="E109" s="2">
        <f t="shared" si="22"/>
        <v>1.7139004228724652</v>
      </c>
      <c r="F109" s="2">
        <f t="shared" si="23"/>
        <v>1.7139004228724652</v>
      </c>
      <c r="G109" s="2">
        <f t="shared" si="24"/>
        <v>1.7139004228724652</v>
      </c>
    </row>
    <row r="110" spans="2:7" x14ac:dyDescent="0.25">
      <c r="B110" s="2" t="s">
        <v>258</v>
      </c>
      <c r="C110" s="2">
        <f t="shared" si="20"/>
        <v>2.0269377404765838</v>
      </c>
      <c r="D110" s="2">
        <f t="shared" si="21"/>
        <v>2.0269377404765838</v>
      </c>
      <c r="E110" s="2">
        <f t="shared" si="22"/>
        <v>2.0269377404765838</v>
      </c>
      <c r="F110" s="2">
        <f t="shared" si="23"/>
        <v>2.0269377404765838</v>
      </c>
      <c r="G110" s="2">
        <f t="shared" si="24"/>
        <v>2.0269377404765838</v>
      </c>
    </row>
    <row r="111" spans="2:7" x14ac:dyDescent="0.25">
      <c r="B111" s="2" t="s">
        <v>259</v>
      </c>
      <c r="C111" s="2">
        <f t="shared" si="20"/>
        <v>1.1753672355687532</v>
      </c>
      <c r="D111" s="2">
        <f t="shared" si="21"/>
        <v>1.1753672355687532</v>
      </c>
      <c r="E111" s="2">
        <f t="shared" si="22"/>
        <v>1.1753672355687532</v>
      </c>
      <c r="F111" s="2">
        <f t="shared" si="23"/>
        <v>1.1753672355687532</v>
      </c>
      <c r="G111" s="2">
        <f t="shared" si="24"/>
        <v>1.1753672355687532</v>
      </c>
    </row>
    <row r="112" spans="2:7" x14ac:dyDescent="0.25">
      <c r="B112" s="2" t="s">
        <v>260</v>
      </c>
      <c r="C112" s="2">
        <f t="shared" si="20"/>
        <v>1.7139004228724652</v>
      </c>
      <c r="D112" s="2">
        <f t="shared" si="21"/>
        <v>1.7139004228724652</v>
      </c>
      <c r="E112" s="2">
        <f t="shared" si="22"/>
        <v>1.7139004228724652</v>
      </c>
      <c r="F112" s="2">
        <f t="shared" si="23"/>
        <v>1.7139004228724652</v>
      </c>
      <c r="G112" s="2">
        <f t="shared" si="24"/>
        <v>1.7139004228724652</v>
      </c>
    </row>
    <row r="113" spans="2:7" x14ac:dyDescent="0.25">
      <c r="B113" s="2" t="s">
        <v>261</v>
      </c>
      <c r="C113" s="2">
        <f t="shared" si="20"/>
        <v>1.688864250028175</v>
      </c>
      <c r="D113" s="2">
        <f t="shared" si="21"/>
        <v>1.688864250028175</v>
      </c>
      <c r="E113" s="2">
        <f t="shared" si="22"/>
        <v>1.688864250028175</v>
      </c>
      <c r="F113" s="2">
        <f t="shared" si="23"/>
        <v>1.688864250028175</v>
      </c>
      <c r="G113" s="2">
        <f t="shared" si="24"/>
        <v>1.688864250028175</v>
      </c>
    </row>
    <row r="114" spans="2:7" x14ac:dyDescent="0.25">
      <c r="B114" s="2" t="s">
        <v>262</v>
      </c>
      <c r="C114" s="2">
        <f t="shared" si="20"/>
        <v>1.1753672355687532</v>
      </c>
      <c r="D114" s="2">
        <f t="shared" si="21"/>
        <v>1.1753672355687532</v>
      </c>
      <c r="E114" s="2">
        <f t="shared" si="22"/>
        <v>1.1753672355687532</v>
      </c>
      <c r="F114" s="2">
        <f t="shared" si="23"/>
        <v>1.1753672355687532</v>
      </c>
      <c r="G114" s="2">
        <f t="shared" si="24"/>
        <v>1.1753672355687532</v>
      </c>
    </row>
    <row r="115" spans="2:7" x14ac:dyDescent="0.25">
      <c r="B115" s="2" t="s">
        <v>263</v>
      </c>
      <c r="C115" s="2">
        <f t="shared" si="20"/>
        <v>1.1753672355687532</v>
      </c>
      <c r="D115" s="2">
        <f t="shared" si="21"/>
        <v>1.1753672355687532</v>
      </c>
      <c r="E115" s="2">
        <f t="shared" si="22"/>
        <v>1.1753672355687532</v>
      </c>
      <c r="F115" s="2">
        <f t="shared" si="23"/>
        <v>1.1753672355687532</v>
      </c>
      <c r="G115" s="2">
        <f t="shared" si="24"/>
        <v>1.1753672355687532</v>
      </c>
    </row>
    <row r="116" spans="2:7" x14ac:dyDescent="0.25">
      <c r="B116" s="2" t="s">
        <v>264</v>
      </c>
      <c r="C116" s="2">
        <f t="shared" si="20"/>
        <v>1.1753672355687532</v>
      </c>
      <c r="D116" s="2">
        <f t="shared" si="21"/>
        <v>1.1753672355687532</v>
      </c>
      <c r="E116" s="2">
        <f t="shared" si="22"/>
        <v>1.1753672355687532</v>
      </c>
      <c r="F116" s="2">
        <f t="shared" si="23"/>
        <v>1.1753672355687532</v>
      </c>
      <c r="G116" s="2">
        <f t="shared" si="24"/>
        <v>1.1753672355687532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984-F973-4025-B3A8-D36649FBA36D}">
  <dimension ref="C4:Z114"/>
  <sheetViews>
    <sheetView topLeftCell="A85" workbookViewId="0">
      <selection activeCell="B101" sqref="B101"/>
    </sheetView>
  </sheetViews>
  <sheetFormatPr defaultRowHeight="15" x14ac:dyDescent="0.25"/>
  <cols>
    <col min="3" max="3" width="13.28515625" bestFit="1" customWidth="1"/>
    <col min="4" max="4" width="10.28515625" bestFit="1" customWidth="1"/>
    <col min="5" max="5" width="11" bestFit="1" customWidth="1"/>
    <col min="6" max="6" width="10.28515625" bestFit="1" customWidth="1"/>
    <col min="8" max="8" width="13.28515625" bestFit="1" customWidth="1"/>
    <col min="9" max="9" width="13.42578125" bestFit="1" customWidth="1"/>
    <col min="10" max="10" width="14.85546875" bestFit="1" customWidth="1"/>
    <col min="11" max="11" width="15.140625" bestFit="1" customWidth="1"/>
    <col min="12" max="12" width="15.5703125" bestFit="1" customWidth="1"/>
    <col min="13" max="13" width="15.85546875" bestFit="1" customWidth="1"/>
    <col min="14" max="14" width="10.28515625" bestFit="1" customWidth="1"/>
    <col min="15" max="15" width="12.7109375" bestFit="1" customWidth="1"/>
    <col min="18" max="18" width="13.28515625" bestFit="1" customWidth="1"/>
    <col min="19" max="19" width="10.28515625" bestFit="1" customWidth="1"/>
    <col min="20" max="20" width="12.7109375" bestFit="1" customWidth="1"/>
    <col min="21" max="21" width="8.5703125" bestFit="1" customWidth="1"/>
    <col min="23" max="23" width="13.28515625" bestFit="1" customWidth="1"/>
    <col min="24" max="24" width="10.28515625" bestFit="1" customWidth="1"/>
    <col min="25" max="25" width="11" bestFit="1" customWidth="1"/>
    <col min="26" max="26" width="8.5703125" bestFit="1" customWidth="1"/>
  </cols>
  <sheetData>
    <row r="4" spans="3:14" x14ac:dyDescent="0.25">
      <c r="C4" s="32" t="s">
        <v>241</v>
      </c>
      <c r="D4" s="32" t="s">
        <v>20</v>
      </c>
      <c r="E4" s="32" t="s">
        <v>21</v>
      </c>
      <c r="F4" s="32" t="s">
        <v>22</v>
      </c>
      <c r="I4" s="31" t="s">
        <v>265</v>
      </c>
      <c r="J4" s="31" t="s">
        <v>280</v>
      </c>
      <c r="K4" s="31" t="s">
        <v>281</v>
      </c>
      <c r="L4" s="31" t="s">
        <v>282</v>
      </c>
      <c r="M4" s="31" t="s">
        <v>283</v>
      </c>
      <c r="N4" s="31" t="s">
        <v>22</v>
      </c>
    </row>
    <row r="5" spans="3:14" x14ac:dyDescent="0.25">
      <c r="C5" t="s">
        <v>243</v>
      </c>
      <c r="D5">
        <v>160</v>
      </c>
      <c r="E5">
        <v>45</v>
      </c>
      <c r="F5" t="s">
        <v>278</v>
      </c>
      <c r="I5" t="s">
        <v>87</v>
      </c>
      <c r="J5">
        <v>500</v>
      </c>
      <c r="K5">
        <v>1000</v>
      </c>
      <c r="L5">
        <v>0</v>
      </c>
      <c r="M5">
        <v>45</v>
      </c>
      <c r="N5" t="s">
        <v>278</v>
      </c>
    </row>
    <row r="6" spans="3:14" x14ac:dyDescent="0.25">
      <c r="C6" t="s">
        <v>244</v>
      </c>
      <c r="D6">
        <v>243</v>
      </c>
      <c r="E6">
        <v>45</v>
      </c>
      <c r="F6" t="s">
        <v>278</v>
      </c>
      <c r="I6" t="s">
        <v>96</v>
      </c>
      <c r="J6">
        <v>100</v>
      </c>
      <c r="K6">
        <v>300</v>
      </c>
      <c r="L6">
        <v>0</v>
      </c>
      <c r="M6">
        <v>45</v>
      </c>
      <c r="N6" t="s">
        <v>278</v>
      </c>
    </row>
    <row r="7" spans="3:14" x14ac:dyDescent="0.25">
      <c r="C7" t="s">
        <v>245</v>
      </c>
      <c r="D7">
        <v>349</v>
      </c>
      <c r="E7">
        <v>30</v>
      </c>
      <c r="F7" t="s">
        <v>278</v>
      </c>
      <c r="I7" t="s">
        <v>112</v>
      </c>
      <c r="J7">
        <v>0</v>
      </c>
      <c r="K7">
        <v>300</v>
      </c>
      <c r="L7">
        <v>0</v>
      </c>
      <c r="M7">
        <v>45</v>
      </c>
      <c r="N7" t="s">
        <v>278</v>
      </c>
    </row>
    <row r="8" spans="3:14" x14ac:dyDescent="0.25">
      <c r="C8" t="s">
        <v>246</v>
      </c>
      <c r="D8">
        <v>348</v>
      </c>
      <c r="E8">
        <v>20</v>
      </c>
      <c r="F8" t="s">
        <v>278</v>
      </c>
      <c r="I8" t="s">
        <v>119</v>
      </c>
      <c r="J8">
        <v>0</v>
      </c>
      <c r="K8">
        <v>300</v>
      </c>
      <c r="L8">
        <v>0</v>
      </c>
      <c r="M8">
        <v>30</v>
      </c>
      <c r="N8" t="s">
        <v>278</v>
      </c>
    </row>
    <row r="9" spans="3:14" x14ac:dyDescent="0.25">
      <c r="C9" t="s">
        <v>247</v>
      </c>
      <c r="D9">
        <v>276</v>
      </c>
      <c r="E9">
        <v>5</v>
      </c>
      <c r="F9" t="s">
        <v>278</v>
      </c>
      <c r="I9" t="s">
        <v>118</v>
      </c>
      <c r="J9">
        <v>400</v>
      </c>
      <c r="K9">
        <v>800</v>
      </c>
      <c r="L9">
        <v>0</v>
      </c>
      <c r="M9">
        <v>45</v>
      </c>
      <c r="N9" t="s">
        <v>278</v>
      </c>
    </row>
    <row r="10" spans="3:14" x14ac:dyDescent="0.25">
      <c r="C10" t="s">
        <v>248</v>
      </c>
      <c r="D10">
        <v>246</v>
      </c>
      <c r="E10">
        <v>20</v>
      </c>
      <c r="F10" t="s">
        <v>279</v>
      </c>
    </row>
    <row r="11" spans="3:14" x14ac:dyDescent="0.25">
      <c r="C11" t="s">
        <v>249</v>
      </c>
      <c r="D11">
        <v>183</v>
      </c>
      <c r="E11">
        <v>5</v>
      </c>
      <c r="F11" t="s">
        <v>278</v>
      </c>
    </row>
    <row r="12" spans="3:14" x14ac:dyDescent="0.25">
      <c r="C12" t="s">
        <v>250</v>
      </c>
      <c r="D12">
        <v>222</v>
      </c>
      <c r="E12">
        <v>20</v>
      </c>
      <c r="F12" t="s">
        <v>278</v>
      </c>
    </row>
    <row r="13" spans="3:14" x14ac:dyDescent="0.25">
      <c r="C13" t="s">
        <v>251</v>
      </c>
      <c r="D13">
        <v>325</v>
      </c>
      <c r="E13">
        <v>10</v>
      </c>
      <c r="F13" t="s">
        <v>278</v>
      </c>
    </row>
    <row r="14" spans="3:14" x14ac:dyDescent="0.25">
      <c r="C14" t="s">
        <v>252</v>
      </c>
      <c r="D14">
        <v>310</v>
      </c>
      <c r="E14">
        <v>55</v>
      </c>
      <c r="F14" t="s">
        <v>278</v>
      </c>
    </row>
    <row r="15" spans="3:14" x14ac:dyDescent="0.25">
      <c r="C15" t="s">
        <v>253</v>
      </c>
      <c r="D15">
        <v>162</v>
      </c>
      <c r="E15">
        <v>10</v>
      </c>
      <c r="F15" t="s">
        <v>278</v>
      </c>
    </row>
    <row r="16" spans="3:14" x14ac:dyDescent="0.25">
      <c r="C16" t="s">
        <v>254</v>
      </c>
      <c r="D16">
        <v>212</v>
      </c>
      <c r="E16">
        <v>2</v>
      </c>
      <c r="F16" t="s">
        <v>278</v>
      </c>
    </row>
    <row r="17" spans="3:26" x14ac:dyDescent="0.25">
      <c r="C17" t="s">
        <v>255</v>
      </c>
      <c r="D17">
        <v>192</v>
      </c>
      <c r="E17">
        <v>10</v>
      </c>
      <c r="F17" t="s">
        <v>278</v>
      </c>
    </row>
    <row r="18" spans="3:26" x14ac:dyDescent="0.25">
      <c r="C18" t="s">
        <v>256</v>
      </c>
      <c r="D18">
        <v>293</v>
      </c>
      <c r="E18">
        <v>25</v>
      </c>
      <c r="F18" t="s">
        <v>278</v>
      </c>
    </row>
    <row r="19" spans="3:26" x14ac:dyDescent="0.25">
      <c r="C19" t="s">
        <v>257</v>
      </c>
      <c r="D19">
        <v>133</v>
      </c>
      <c r="E19">
        <v>5</v>
      </c>
      <c r="F19" t="s">
        <v>279</v>
      </c>
    </row>
    <row r="20" spans="3:26" x14ac:dyDescent="0.25">
      <c r="C20" t="s">
        <v>258</v>
      </c>
      <c r="D20">
        <v>150</v>
      </c>
      <c r="E20">
        <v>25</v>
      </c>
      <c r="F20" t="s">
        <v>278</v>
      </c>
    </row>
    <row r="21" spans="3:26" x14ac:dyDescent="0.25">
      <c r="C21" t="s">
        <v>259</v>
      </c>
      <c r="D21">
        <v>221</v>
      </c>
      <c r="E21">
        <v>5</v>
      </c>
      <c r="F21" t="s">
        <v>278</v>
      </c>
    </row>
    <row r="22" spans="3:26" x14ac:dyDescent="0.25">
      <c r="C22" t="s">
        <v>260</v>
      </c>
      <c r="D22">
        <v>123</v>
      </c>
      <c r="E22">
        <v>5</v>
      </c>
      <c r="F22" t="s">
        <v>279</v>
      </c>
    </row>
    <row r="23" spans="3:26" x14ac:dyDescent="0.25">
      <c r="C23" t="s">
        <v>261</v>
      </c>
      <c r="D23">
        <v>420</v>
      </c>
      <c r="E23">
        <v>7.5</v>
      </c>
      <c r="F23" t="s">
        <v>278</v>
      </c>
    </row>
    <row r="24" spans="3:26" x14ac:dyDescent="0.25">
      <c r="C24" t="s">
        <v>262</v>
      </c>
      <c r="D24">
        <v>282</v>
      </c>
      <c r="E24">
        <v>5</v>
      </c>
      <c r="F24" t="s">
        <v>278</v>
      </c>
    </row>
    <row r="25" spans="3:26" x14ac:dyDescent="0.25">
      <c r="C25" t="s">
        <v>263</v>
      </c>
      <c r="D25">
        <v>105</v>
      </c>
      <c r="E25">
        <v>5</v>
      </c>
      <c r="F25" t="s">
        <v>279</v>
      </c>
    </row>
    <row r="26" spans="3:26" x14ac:dyDescent="0.25">
      <c r="C26" t="s">
        <v>264</v>
      </c>
      <c r="D26">
        <v>387</v>
      </c>
      <c r="E26">
        <v>45</v>
      </c>
      <c r="F26" t="s">
        <v>278</v>
      </c>
    </row>
    <row r="31" spans="3:26" x14ac:dyDescent="0.25">
      <c r="C31" t="s">
        <v>87</v>
      </c>
      <c r="H31" t="s">
        <v>96</v>
      </c>
      <c r="M31" t="s">
        <v>112</v>
      </c>
      <c r="R31" t="s">
        <v>119</v>
      </c>
      <c r="W31" t="s">
        <v>118</v>
      </c>
    </row>
    <row r="32" spans="3:26" x14ac:dyDescent="0.25">
      <c r="C32" s="31" t="s">
        <v>241</v>
      </c>
      <c r="D32" s="31" t="s">
        <v>20</v>
      </c>
      <c r="E32" s="31" t="s">
        <v>21</v>
      </c>
      <c r="F32" s="31" t="s">
        <v>22</v>
      </c>
      <c r="H32" s="31" t="s">
        <v>241</v>
      </c>
      <c r="I32" s="31" t="s">
        <v>20</v>
      </c>
      <c r="J32" s="31" t="s">
        <v>21</v>
      </c>
      <c r="K32" s="31" t="s">
        <v>22</v>
      </c>
      <c r="M32" s="31" t="s">
        <v>241</v>
      </c>
      <c r="N32" s="31" t="s">
        <v>20</v>
      </c>
      <c r="O32" s="31" t="s">
        <v>21</v>
      </c>
      <c r="P32" s="31" t="s">
        <v>22</v>
      </c>
      <c r="R32" s="31" t="s">
        <v>241</v>
      </c>
      <c r="S32" s="31" t="s">
        <v>20</v>
      </c>
      <c r="T32" s="31" t="s">
        <v>21</v>
      </c>
      <c r="U32" s="31" t="s">
        <v>22</v>
      </c>
      <c r="W32" s="31" t="s">
        <v>241</v>
      </c>
      <c r="X32" s="31" t="s">
        <v>20</v>
      </c>
      <c r="Y32" s="31" t="s">
        <v>21</v>
      </c>
      <c r="Z32" s="31" t="s">
        <v>22</v>
      </c>
    </row>
    <row r="33" spans="3:26" x14ac:dyDescent="0.25">
      <c r="C33" s="2" t="s">
        <v>243</v>
      </c>
      <c r="D33" s="2" cm="1">
        <f t="array" ref="D33">_xlfn.IFS(AND(D5&gt;=500,D5&lt;=1000),5,AND(D5&gt;=0,D5&lt;=500),1+((D5-0)/(500-0))*(5-1), AND(D5&gt;=1000,D5&lt;=1500),5+((D5-100)/(1500-1000))*(5-1), D5&gt;=1500,1)</f>
        <v>2.2800000000000002</v>
      </c>
      <c r="E33" s="2">
        <f t="shared" ref="E33:E54" si="0" xml:space="preserve"> IF(AND(E5&gt;=0, E5&lt;=45), 5, 5+((E5-45)/(80-45))*(1-5))</f>
        <v>5</v>
      </c>
      <c r="F33" s="2">
        <f t="shared" ref="F33:F54" si="1">IF(F5="lancar",5,1)</f>
        <v>5</v>
      </c>
      <c r="H33" s="2" t="s">
        <v>243</v>
      </c>
      <c r="I33" s="2" cm="1">
        <f t="array" ref="I33">_xlfn.IFS(AND(D5&gt;=100,D5&lt;=300),5,AND(D5&gt;=0,D5&lt;=100),1+((D5-0)/(100-0))*(5-1),AND(D5&gt;=300,D5&lt;=400),5+((D5-300)/(400-300))*(1-5), D5&gt;400,1)</f>
        <v>5</v>
      </c>
      <c r="J33" s="2">
        <f xml:space="preserve"> IF(AND(E5&gt;=0, E5&lt;=45), 5, 5+((E5-45)/(80-45))*(1-5))</f>
        <v>5</v>
      </c>
      <c r="K33" s="2">
        <f>IF(F5="lancar",5,1)</f>
        <v>5</v>
      </c>
      <c r="M33" s="2" t="s">
        <v>243</v>
      </c>
      <c r="N33" s="2">
        <f>IF(AND(D5&gt;=0,D5&lt;=300),5,1)</f>
        <v>5</v>
      </c>
      <c r="O33" s="2">
        <f xml:space="preserve"> IF(AND(E5&gt;=0, E5&lt;=45), 5, 5+((E5-45)/(80-45))*(1-5))</f>
        <v>5</v>
      </c>
      <c r="P33" s="2">
        <f>IF(F5="lancar",5,1)</f>
        <v>5</v>
      </c>
      <c r="R33" s="2" t="s">
        <v>243</v>
      </c>
      <c r="S33" s="2">
        <f>IF(AND(D5&gt;=0,D5&lt;=300),5,1)</f>
        <v>5</v>
      </c>
      <c r="T33" s="2">
        <f xml:space="preserve"> IF(AND(E5&gt;=0, E5&lt;=30), 5, 5+((E5-30)/(80-30))*(1-5))</f>
        <v>3.8</v>
      </c>
      <c r="U33" s="2">
        <f>IF(F5="lancar",5,1)</f>
        <v>5</v>
      </c>
      <c r="W33" s="2" t="s">
        <v>243</v>
      </c>
      <c r="X33" s="2" cm="1">
        <f t="array" ref="X33">_xlfn.IFS(AND(D5&gt;=400,D5&lt;=800),5,AND(D5&gt;=0,D5&lt;=400),1+((D5-0)/(400-0))*(5-1),AND(D5&gt;=800,D5&lt;=1200),5+((D5-800)/(1200-800))*(1-5), D5&gt;1200,1)</f>
        <v>2.6</v>
      </c>
      <c r="Y33" s="2">
        <f xml:space="preserve"> IF(AND(E5&gt;=0, E5&lt;=45), 5, 5+((E5-45)/(80-45))*(1-5))</f>
        <v>5</v>
      </c>
      <c r="Z33" s="2">
        <f>IF(F5="lancar",5,1)</f>
        <v>5</v>
      </c>
    </row>
    <row r="34" spans="3:26" x14ac:dyDescent="0.25">
      <c r="C34" s="2" t="s">
        <v>244</v>
      </c>
      <c r="D34" s="2" cm="1">
        <f t="array" ref="D34">_xlfn.IFS(AND(D6&gt;=500,D6&lt;=1000),5,AND(D6&gt;=0,D6&lt;=500),1+((D6-0)/(500-0))*(5-1), AND(D6&gt;=1000,D6&lt;=1500),5+((D6-100)/(1500-1000))*(5-1), D6&gt;=1500,1)</f>
        <v>2.944</v>
      </c>
      <c r="E34" s="2">
        <f t="shared" si="0"/>
        <v>5</v>
      </c>
      <c r="F34" s="2">
        <f t="shared" si="1"/>
        <v>5</v>
      </c>
      <c r="H34" s="2" t="s">
        <v>244</v>
      </c>
      <c r="I34" s="2" cm="1">
        <f t="array" ref="I34">_xlfn.IFS(AND(D6&gt;=100,D6&lt;=300),5,AND(D6&gt;=0,D6&lt;=100),1+((D6-0)/(100-0))*(5-1),AND(D6&gt;=300,D6&lt;=400),5+((D6-300)/(400-300))*(1-5), D6&gt;400,1)</f>
        <v>5</v>
      </c>
      <c r="J34" s="2">
        <f xml:space="preserve"> IF(AND(E6&gt;=0, E6&lt;=45), 5, 5+((E6-45)/(80-45))*(1-5))</f>
        <v>5</v>
      </c>
      <c r="K34" s="2">
        <f t="shared" ref="K34:K54" si="2">IF(F6="lancar",5,1)</f>
        <v>5</v>
      </c>
      <c r="M34" s="2" t="s">
        <v>244</v>
      </c>
      <c r="N34" s="2">
        <f t="shared" ref="N34:N54" si="3">IF(AND(D6&gt;=0,D6&lt;=300),5,1)</f>
        <v>5</v>
      </c>
      <c r="O34" s="2">
        <f t="shared" ref="O34:O54" si="4" xml:space="preserve"> IF(AND(E6&gt;=0, E6&lt;=45), 5, 5+((E6-45)/(80-45))*(1-5))</f>
        <v>5</v>
      </c>
      <c r="P34" s="2">
        <f t="shared" ref="P34:P54" si="5">IF(F6="lancar",5,1)</f>
        <v>5</v>
      </c>
      <c r="R34" s="2" t="s">
        <v>244</v>
      </c>
      <c r="S34" s="2">
        <f t="shared" ref="S34:S54" si="6">IF(AND(D6&gt;=0,D6&lt;=300),5,1)</f>
        <v>5</v>
      </c>
      <c r="T34" s="2">
        <f t="shared" ref="T34:T54" si="7" xml:space="preserve"> IF(AND(E6&gt;=0, E6&lt;=30), 5, 5+((E6-30)/(80-30))*(1-5))</f>
        <v>3.8</v>
      </c>
      <c r="U34" s="2">
        <f t="shared" ref="U34:U54" si="8">IF(F6="lancar",5,1)</f>
        <v>5</v>
      </c>
      <c r="W34" s="2" t="s">
        <v>244</v>
      </c>
      <c r="X34" s="2" cm="1">
        <f t="array" ref="X34">_xlfn.IFS(AND(D6&gt;=400,D6&lt;=800),5,AND(D6&gt;=0,D6&lt;=400),1+((D6-0)/(400-0))*(5-1),AND(D6&gt;=800,D6&lt;=1200),5+((D6-800)/(1200-800))*(1-5), D6&gt;1200,1)</f>
        <v>3.43</v>
      </c>
      <c r="Y34" s="2">
        <f t="shared" ref="Y34:Y54" si="9" xml:space="preserve"> IF(AND(E6&gt;=0, E6&lt;=45), 5, 5+((E6-45)/(80-45))*(1-5))</f>
        <v>5</v>
      </c>
      <c r="Z34" s="2">
        <f t="shared" ref="Z34:Z54" si="10">IF(F6="lancar",5,1)</f>
        <v>5</v>
      </c>
    </row>
    <row r="35" spans="3:26" x14ac:dyDescent="0.25">
      <c r="C35" s="2" t="s">
        <v>245</v>
      </c>
      <c r="D35" s="2" cm="1">
        <f t="array" ref="D35">_xlfn.IFS(AND(D7&gt;=500,D7&lt;=1000),5,AND(D7&gt;=0,D7&lt;=500),1+((D7-0)/(500-0))*(5-1), AND(D7&gt;=1000,D7&lt;=1500),5+((D7-100)/(1500-1000))*(5-1), D7&gt;=1500,1)</f>
        <v>3.7919999999999998</v>
      </c>
      <c r="E35" s="2">
        <f t="shared" si="0"/>
        <v>5</v>
      </c>
      <c r="F35" s="2">
        <f t="shared" si="1"/>
        <v>5</v>
      </c>
      <c r="H35" s="2" t="s">
        <v>245</v>
      </c>
      <c r="I35" s="2" cm="1">
        <f t="array" ref="I35">_xlfn.IFS(AND(D7&gt;=100,D7&lt;=300),5,AND(D7&gt;=0,D7&lt;=100),1+((D7-0)/(100-0))*(5-1),AND(D7&gt;=300,D7&lt;=400),5+((D7-300)/(400-300))*(1-5), D7&gt;400,1)</f>
        <v>3.04</v>
      </c>
      <c r="J35" s="2">
        <f t="shared" ref="J35:J54" si="11" xml:space="preserve"> IF(AND(E7&gt;=0, E7&lt;=45), 5, 5+((E7-45)/(80-45))*(1-5))</f>
        <v>5</v>
      </c>
      <c r="K35" s="2">
        <f t="shared" si="2"/>
        <v>5</v>
      </c>
      <c r="M35" s="2" t="s">
        <v>245</v>
      </c>
      <c r="N35" s="2">
        <f t="shared" si="3"/>
        <v>1</v>
      </c>
      <c r="O35" s="2">
        <f t="shared" si="4"/>
        <v>5</v>
      </c>
      <c r="P35" s="2">
        <f t="shared" si="5"/>
        <v>5</v>
      </c>
      <c r="R35" s="2" t="s">
        <v>245</v>
      </c>
      <c r="S35" s="2">
        <f t="shared" si="6"/>
        <v>1</v>
      </c>
      <c r="T35" s="2">
        <f t="shared" si="7"/>
        <v>5</v>
      </c>
      <c r="U35" s="2">
        <f t="shared" si="8"/>
        <v>5</v>
      </c>
      <c r="W35" s="2" t="s">
        <v>245</v>
      </c>
      <c r="X35" s="2" cm="1">
        <f t="array" ref="X35">_xlfn.IFS(AND(D7&gt;=400,D7&lt;=800),5,AND(D7&gt;=0,D7&lt;=400),1+((D7-0)/(400-0))*(5-1),AND(D7&gt;=800,D7&lt;=1200),5+((D7-800)/(1200-800))*(1-5), D7&gt;1200,1)</f>
        <v>4.49</v>
      </c>
      <c r="Y35" s="2">
        <f t="shared" si="9"/>
        <v>5</v>
      </c>
      <c r="Z35" s="2">
        <f t="shared" si="10"/>
        <v>5</v>
      </c>
    </row>
    <row r="36" spans="3:26" x14ac:dyDescent="0.25">
      <c r="C36" s="2" t="s">
        <v>246</v>
      </c>
      <c r="D36" s="2" cm="1">
        <f t="array" ref="D36">_xlfn.IFS(AND(D8&gt;=500,D8&lt;=1000),5,AND(D8&gt;=0,D8&lt;=500),1+((D8-0)/(500-0))*(5-1), AND(D8&gt;=1000,D8&lt;=1500),5+((D8-100)/(1500-1000))*(5-1), D8&gt;=1500,1)</f>
        <v>3.7839999999999998</v>
      </c>
      <c r="E36" s="2">
        <f t="shared" si="0"/>
        <v>5</v>
      </c>
      <c r="F36" s="2">
        <f t="shared" si="1"/>
        <v>5</v>
      </c>
      <c r="H36" s="2" t="s">
        <v>246</v>
      </c>
      <c r="I36" s="2" cm="1">
        <f t="array" ref="I36">_xlfn.IFS(AND(D8&gt;=100,D8&lt;=300),5,AND(D8&gt;=0,D8&lt;=100),1+((D8-0)/(100-0))*(5-1),AND(D8&gt;=300,D8&lt;=400),5+((D8-300)/(400-300))*(1-5), D8&gt;400,1)</f>
        <v>3.08</v>
      </c>
      <c r="J36" s="2">
        <f t="shared" si="11"/>
        <v>5</v>
      </c>
      <c r="K36" s="2">
        <f t="shared" si="2"/>
        <v>5</v>
      </c>
      <c r="M36" s="2" t="s">
        <v>246</v>
      </c>
      <c r="N36" s="2">
        <f t="shared" si="3"/>
        <v>1</v>
      </c>
      <c r="O36" s="2">
        <f t="shared" si="4"/>
        <v>5</v>
      </c>
      <c r="P36" s="2">
        <f t="shared" si="5"/>
        <v>5</v>
      </c>
      <c r="R36" s="2" t="s">
        <v>246</v>
      </c>
      <c r="S36" s="2">
        <f t="shared" si="6"/>
        <v>1</v>
      </c>
      <c r="T36" s="2">
        <f t="shared" si="7"/>
        <v>5</v>
      </c>
      <c r="U36" s="2">
        <f t="shared" si="8"/>
        <v>5</v>
      </c>
      <c r="W36" s="2" t="s">
        <v>246</v>
      </c>
      <c r="X36" s="2" cm="1">
        <f t="array" ref="X36">_xlfn.IFS(AND(D8&gt;=400,D8&lt;=800),5,AND(D8&gt;=0,D8&lt;=400),1+((D8-0)/(400-0))*(5-1),AND(D8&gt;=800,D8&lt;=1200),5+((D8-800)/(1200-800))*(1-5), D8&gt;1200,1)</f>
        <v>4.4800000000000004</v>
      </c>
      <c r="Y36" s="2">
        <f t="shared" si="9"/>
        <v>5</v>
      </c>
      <c r="Z36" s="2">
        <f t="shared" si="10"/>
        <v>5</v>
      </c>
    </row>
    <row r="37" spans="3:26" x14ac:dyDescent="0.25">
      <c r="C37" s="2" t="s">
        <v>247</v>
      </c>
      <c r="D37" s="2" cm="1">
        <f t="array" ref="D37">_xlfn.IFS(AND(D9&gt;=500,D9&lt;=1000),5,AND(D9&gt;=0,D9&lt;=500),1+((D9-0)/(500-0))*(5-1), AND(D9&gt;=1000,D9&lt;=1500),5+((D9-100)/(1500-1000))*(5-1), D9&gt;=1500,1)</f>
        <v>3.2080000000000002</v>
      </c>
      <c r="E37" s="2">
        <f t="shared" si="0"/>
        <v>5</v>
      </c>
      <c r="F37" s="2">
        <f t="shared" si="1"/>
        <v>5</v>
      </c>
      <c r="H37" s="2" t="s">
        <v>247</v>
      </c>
      <c r="I37" s="2" cm="1">
        <f t="array" ref="I37">_xlfn.IFS(AND(D9&gt;=100,D9&lt;=300),5,AND(D9&gt;=0,D9&lt;=100),1+((D9-0)/(100-0))*(5-1),AND(D9&gt;=300,D9&lt;=400),5+((D9-300)/(400-300))*(1-5), D9&gt;400,1)</f>
        <v>5</v>
      </c>
      <c r="J37" s="2">
        <f t="shared" si="11"/>
        <v>5</v>
      </c>
      <c r="K37" s="2">
        <f t="shared" si="2"/>
        <v>5</v>
      </c>
      <c r="M37" s="2" t="s">
        <v>247</v>
      </c>
      <c r="N37" s="2">
        <f t="shared" si="3"/>
        <v>5</v>
      </c>
      <c r="O37" s="2">
        <f t="shared" si="4"/>
        <v>5</v>
      </c>
      <c r="P37" s="2">
        <f t="shared" si="5"/>
        <v>5</v>
      </c>
      <c r="R37" s="2" t="s">
        <v>247</v>
      </c>
      <c r="S37" s="2">
        <f t="shared" si="6"/>
        <v>5</v>
      </c>
      <c r="T37" s="2">
        <f t="shared" si="7"/>
        <v>5</v>
      </c>
      <c r="U37" s="2">
        <f t="shared" si="8"/>
        <v>5</v>
      </c>
      <c r="W37" s="2" t="s">
        <v>247</v>
      </c>
      <c r="X37" s="2" cm="1">
        <f t="array" ref="X37">_xlfn.IFS(AND(D9&gt;=400,D9&lt;=800),5,AND(D9&gt;=0,D9&lt;=400),1+((D9-0)/(400-0))*(5-1),AND(D9&gt;=800,D9&lt;=1200),5+((D9-800)/(1200-800))*(1-5), D9&gt;1200,1)</f>
        <v>3.76</v>
      </c>
      <c r="Y37" s="2">
        <f t="shared" si="9"/>
        <v>5</v>
      </c>
      <c r="Z37" s="2">
        <f t="shared" si="10"/>
        <v>5</v>
      </c>
    </row>
    <row r="38" spans="3:26" x14ac:dyDescent="0.25">
      <c r="C38" s="2" t="s">
        <v>248</v>
      </c>
      <c r="D38" s="2" cm="1">
        <f t="array" ref="D38">_xlfn.IFS(AND(D10&gt;=500,D10&lt;=1000),5,AND(D10&gt;=0,D10&lt;=500),1+((D10-0)/(500-0))*(5-1), AND(D10&gt;=1000,D10&lt;=1500),5+((D10-100)/(1500-1000))*(5-1), D10&gt;=1500,1)</f>
        <v>2.968</v>
      </c>
      <c r="E38" s="2">
        <f t="shared" si="0"/>
        <v>5</v>
      </c>
      <c r="F38" s="2">
        <f t="shared" si="1"/>
        <v>1</v>
      </c>
      <c r="H38" s="2" t="s">
        <v>248</v>
      </c>
      <c r="I38" s="2" cm="1">
        <f t="array" ref="I38">_xlfn.IFS(AND(D10&gt;=100,D10&lt;=300),5,AND(D10&gt;=0,D10&lt;=100),1+((D10-0)/(100-0))*(5-1),AND(D10&gt;=300,D10&lt;=400),5+((D10-300)/(400-300))*(1-5), D10&gt;400,1)</f>
        <v>5</v>
      </c>
      <c r="J38" s="2">
        <f t="shared" si="11"/>
        <v>5</v>
      </c>
      <c r="K38" s="2">
        <f t="shared" si="2"/>
        <v>1</v>
      </c>
      <c r="M38" s="2" t="s">
        <v>248</v>
      </c>
      <c r="N38" s="2">
        <f t="shared" si="3"/>
        <v>5</v>
      </c>
      <c r="O38" s="2">
        <f t="shared" si="4"/>
        <v>5</v>
      </c>
      <c r="P38" s="2">
        <f t="shared" si="5"/>
        <v>1</v>
      </c>
      <c r="R38" s="2" t="s">
        <v>248</v>
      </c>
      <c r="S38" s="2">
        <f t="shared" si="6"/>
        <v>5</v>
      </c>
      <c r="T38" s="2">
        <f t="shared" si="7"/>
        <v>5</v>
      </c>
      <c r="U38" s="2">
        <f t="shared" si="8"/>
        <v>1</v>
      </c>
      <c r="W38" s="2" t="s">
        <v>248</v>
      </c>
      <c r="X38" s="2" cm="1">
        <f t="array" ref="X38">_xlfn.IFS(AND(D10&gt;=400,D10&lt;=800),5,AND(D10&gt;=0,D10&lt;=400),1+((D10-0)/(400-0))*(5-1),AND(D10&gt;=800,D10&lt;=1200),5+((D10-800)/(1200-800))*(1-5), D10&gt;1200,1)</f>
        <v>3.46</v>
      </c>
      <c r="Y38" s="2">
        <f t="shared" si="9"/>
        <v>5</v>
      </c>
      <c r="Z38" s="2">
        <f t="shared" si="10"/>
        <v>1</v>
      </c>
    </row>
    <row r="39" spans="3:26" x14ac:dyDescent="0.25">
      <c r="C39" s="2" t="s">
        <v>249</v>
      </c>
      <c r="D39" s="2" cm="1">
        <f t="array" ref="D39">_xlfn.IFS(AND(D11&gt;=500,D11&lt;=1000),5,AND(D11&gt;=0,D11&lt;=500),1+((D11-0)/(500-0))*(5-1), AND(D11&gt;=1000,D11&lt;=1500),5+((D11-100)/(1500-1000))*(5-1), D11&gt;=1500,1)</f>
        <v>2.464</v>
      </c>
      <c r="E39" s="2">
        <f t="shared" si="0"/>
        <v>5</v>
      </c>
      <c r="F39" s="2">
        <f t="shared" si="1"/>
        <v>5</v>
      </c>
      <c r="H39" s="2" t="s">
        <v>249</v>
      </c>
      <c r="I39" s="2" cm="1">
        <f t="array" ref="I39">_xlfn.IFS(AND(D11&gt;=100,D11&lt;=300),5,AND(D11&gt;=0,D11&lt;=100),1+((D11-0)/(100-0))*(5-1),AND(D11&gt;=300,D11&lt;=400),5+((D11-300)/(400-300))*(1-5), D11&gt;400,1)</f>
        <v>5</v>
      </c>
      <c r="J39" s="2">
        <f t="shared" si="11"/>
        <v>5</v>
      </c>
      <c r="K39" s="2">
        <f t="shared" si="2"/>
        <v>5</v>
      </c>
      <c r="M39" s="2" t="s">
        <v>249</v>
      </c>
      <c r="N39" s="2">
        <f t="shared" si="3"/>
        <v>5</v>
      </c>
      <c r="O39" s="2">
        <f t="shared" si="4"/>
        <v>5</v>
      </c>
      <c r="P39" s="2">
        <f t="shared" si="5"/>
        <v>5</v>
      </c>
      <c r="R39" s="2" t="s">
        <v>249</v>
      </c>
      <c r="S39" s="2">
        <f t="shared" si="6"/>
        <v>5</v>
      </c>
      <c r="T39" s="2">
        <f t="shared" si="7"/>
        <v>5</v>
      </c>
      <c r="U39" s="2">
        <f t="shared" si="8"/>
        <v>5</v>
      </c>
      <c r="W39" s="2" t="s">
        <v>249</v>
      </c>
      <c r="X39" s="2" cm="1">
        <f t="array" ref="X39">_xlfn.IFS(AND(D11&gt;=400,D11&lt;=800),5,AND(D11&gt;=0,D11&lt;=400),1+((D11-0)/(400-0))*(5-1),AND(D11&gt;=800,D11&lt;=1200),5+((D11-800)/(1200-800))*(1-5), D11&gt;1200,1)</f>
        <v>2.83</v>
      </c>
      <c r="Y39" s="2">
        <f t="shared" si="9"/>
        <v>5</v>
      </c>
      <c r="Z39" s="2">
        <f t="shared" si="10"/>
        <v>5</v>
      </c>
    </row>
    <row r="40" spans="3:26" x14ac:dyDescent="0.25">
      <c r="C40" s="2" t="s">
        <v>250</v>
      </c>
      <c r="D40" s="2" cm="1">
        <f t="array" ref="D40">_xlfn.IFS(AND(D12&gt;=500,D12&lt;=1000),5,AND(D12&gt;=0,D12&lt;=500),1+((D12-0)/(500-0))*(5-1), AND(D12&gt;=1000,D12&lt;=1500),5+((D12-100)/(1500-1000))*(5-1), D12&gt;=1500,1)</f>
        <v>2.7759999999999998</v>
      </c>
      <c r="E40" s="2">
        <f t="shared" si="0"/>
        <v>5</v>
      </c>
      <c r="F40" s="2">
        <f t="shared" si="1"/>
        <v>5</v>
      </c>
      <c r="H40" s="2" t="s">
        <v>250</v>
      </c>
      <c r="I40" s="2" cm="1">
        <f t="array" ref="I40">_xlfn.IFS(AND(D12&gt;=100,D12&lt;=300),5,AND(D12&gt;=0,D12&lt;=100),1+((D12-0)/(100-0))*(5-1),AND(D12&gt;=300,D12&lt;=400),5+((D12-300)/(400-300))*(1-5), D12&gt;400,1)</f>
        <v>5</v>
      </c>
      <c r="J40" s="2">
        <f t="shared" si="11"/>
        <v>5</v>
      </c>
      <c r="K40" s="2">
        <f t="shared" si="2"/>
        <v>5</v>
      </c>
      <c r="M40" s="2" t="s">
        <v>250</v>
      </c>
      <c r="N40" s="2">
        <f t="shared" si="3"/>
        <v>5</v>
      </c>
      <c r="O40" s="2">
        <f t="shared" si="4"/>
        <v>5</v>
      </c>
      <c r="P40" s="2">
        <f t="shared" si="5"/>
        <v>5</v>
      </c>
      <c r="R40" s="2" t="s">
        <v>250</v>
      </c>
      <c r="S40" s="2">
        <f t="shared" si="6"/>
        <v>5</v>
      </c>
      <c r="T40" s="2">
        <f t="shared" si="7"/>
        <v>5</v>
      </c>
      <c r="U40" s="2">
        <f t="shared" si="8"/>
        <v>5</v>
      </c>
      <c r="W40" s="2" t="s">
        <v>250</v>
      </c>
      <c r="X40" s="2" cm="1">
        <f t="array" ref="X40">_xlfn.IFS(AND(D12&gt;=400,D12&lt;=800),5,AND(D12&gt;=0,D12&lt;=400),1+((D12-0)/(400-0))*(5-1),AND(D12&gt;=800,D12&lt;=1200),5+((D12-800)/(1200-800))*(1-5), D12&gt;1200,1)</f>
        <v>3.22</v>
      </c>
      <c r="Y40" s="2">
        <f t="shared" si="9"/>
        <v>5</v>
      </c>
      <c r="Z40" s="2">
        <f t="shared" si="10"/>
        <v>5</v>
      </c>
    </row>
    <row r="41" spans="3:26" x14ac:dyDescent="0.25">
      <c r="C41" s="2" t="s">
        <v>251</v>
      </c>
      <c r="D41" s="2" cm="1">
        <f t="array" ref="D41">_xlfn.IFS(AND(D13&gt;=500,D13&lt;=1000),5,AND(D13&gt;=0,D13&lt;=500),1+((D13-0)/(500-0))*(5-1), AND(D13&gt;=1000,D13&lt;=1500),5+((D13-100)/(1500-1000))*(5-1), D13&gt;=1500,1)</f>
        <v>3.6</v>
      </c>
      <c r="E41" s="2">
        <f t="shared" si="0"/>
        <v>5</v>
      </c>
      <c r="F41" s="2">
        <f t="shared" si="1"/>
        <v>5</v>
      </c>
      <c r="H41" s="2" t="s">
        <v>251</v>
      </c>
      <c r="I41" s="2" cm="1">
        <f t="array" ref="I41">_xlfn.IFS(AND(D13&gt;=100,D13&lt;=300),5,AND(D13&gt;=0,D13&lt;=100),1+((D13-0)/(100-0))*(5-1),AND(D13&gt;=300,D13&lt;=400),5+((D13-300)/(400-300))*(1-5), D13&gt;400,1)</f>
        <v>4</v>
      </c>
      <c r="J41" s="2">
        <f t="shared" si="11"/>
        <v>5</v>
      </c>
      <c r="K41" s="2">
        <f t="shared" si="2"/>
        <v>5</v>
      </c>
      <c r="M41" s="2" t="s">
        <v>251</v>
      </c>
      <c r="N41" s="2">
        <f t="shared" si="3"/>
        <v>1</v>
      </c>
      <c r="O41" s="2">
        <f t="shared" si="4"/>
        <v>5</v>
      </c>
      <c r="P41" s="2">
        <f t="shared" si="5"/>
        <v>5</v>
      </c>
      <c r="R41" s="2" t="s">
        <v>251</v>
      </c>
      <c r="S41" s="2">
        <f t="shared" si="6"/>
        <v>1</v>
      </c>
      <c r="T41" s="2">
        <f t="shared" si="7"/>
        <v>5</v>
      </c>
      <c r="U41" s="2">
        <f t="shared" si="8"/>
        <v>5</v>
      </c>
      <c r="W41" s="2" t="s">
        <v>251</v>
      </c>
      <c r="X41" s="2" cm="1">
        <f t="array" ref="X41">_xlfn.IFS(AND(D13&gt;=400,D13&lt;=800),5,AND(D13&gt;=0,D13&lt;=400),1+((D13-0)/(400-0))*(5-1),AND(D13&gt;=800,D13&lt;=1200),5+((D13-800)/(1200-800))*(1-5), D13&gt;1200,1)</f>
        <v>4.25</v>
      </c>
      <c r="Y41" s="2">
        <f t="shared" si="9"/>
        <v>5</v>
      </c>
      <c r="Z41" s="2">
        <f t="shared" si="10"/>
        <v>5</v>
      </c>
    </row>
    <row r="42" spans="3:26" x14ac:dyDescent="0.25">
      <c r="C42" s="2" t="s">
        <v>252</v>
      </c>
      <c r="D42" s="2" cm="1">
        <f t="array" ref="D42">_xlfn.IFS(AND(D14&gt;=500,D14&lt;=1000),5,AND(D14&gt;=0,D14&lt;=500),1+((D14-0)/(500-0))*(5-1), AND(D14&gt;=1000,D14&lt;=1500),5+((D14-100)/(1500-1000))*(5-1), D14&gt;=1500,1)</f>
        <v>3.48</v>
      </c>
      <c r="E42" s="2">
        <f t="shared" si="0"/>
        <v>3.8571428571428572</v>
      </c>
      <c r="F42" s="2">
        <f t="shared" si="1"/>
        <v>5</v>
      </c>
      <c r="H42" s="2" t="s">
        <v>252</v>
      </c>
      <c r="I42" s="2" cm="1">
        <f t="array" ref="I42">_xlfn.IFS(AND(D14&gt;=100,D14&lt;=300),5,AND(D14&gt;=0,D14&lt;=100),1+((D14-0)/(100-0))*(5-1),AND(D14&gt;=300,D14&lt;=400),5+((D14-300)/(400-300))*(1-5), D14&gt;400,1)</f>
        <v>4.5999999999999996</v>
      </c>
      <c r="J42" s="2">
        <f t="shared" si="11"/>
        <v>3.8571428571428572</v>
      </c>
      <c r="K42" s="2">
        <f t="shared" si="2"/>
        <v>5</v>
      </c>
      <c r="M42" s="2" t="s">
        <v>252</v>
      </c>
      <c r="N42" s="2">
        <f t="shared" si="3"/>
        <v>1</v>
      </c>
      <c r="O42" s="2">
        <f t="shared" si="4"/>
        <v>3.8571428571428572</v>
      </c>
      <c r="P42" s="2">
        <f t="shared" si="5"/>
        <v>5</v>
      </c>
      <c r="R42" s="2" t="s">
        <v>252</v>
      </c>
      <c r="S42" s="2">
        <f t="shared" si="6"/>
        <v>1</v>
      </c>
      <c r="T42" s="2">
        <f t="shared" si="7"/>
        <v>3</v>
      </c>
      <c r="U42" s="2">
        <f t="shared" si="8"/>
        <v>5</v>
      </c>
      <c r="W42" s="2" t="s">
        <v>252</v>
      </c>
      <c r="X42" s="2" cm="1">
        <f t="array" ref="X42">_xlfn.IFS(AND(D14&gt;=400,D14&lt;=800),5,AND(D14&gt;=0,D14&lt;=400),1+((D14-0)/(400-0))*(5-1),AND(D14&gt;=800,D14&lt;=1200),5+((D14-800)/(1200-800))*(1-5), D14&gt;1200,1)</f>
        <v>4.0999999999999996</v>
      </c>
      <c r="Y42" s="2">
        <f t="shared" si="9"/>
        <v>3.8571428571428572</v>
      </c>
      <c r="Z42" s="2">
        <f t="shared" si="10"/>
        <v>5</v>
      </c>
    </row>
    <row r="43" spans="3:26" x14ac:dyDescent="0.25">
      <c r="C43" s="2" t="s">
        <v>253</v>
      </c>
      <c r="D43" s="2" cm="1">
        <f t="array" ref="D43">_xlfn.IFS(AND(D15&gt;=500,D15&lt;=1000),5,AND(D15&gt;=0,D15&lt;=500),1+((D15-0)/(500-0))*(5-1), AND(D15&gt;=1000,D15&lt;=1500),5+((D15-100)/(1500-1000))*(5-1), D15&gt;=1500,1)</f>
        <v>2.2960000000000003</v>
      </c>
      <c r="E43" s="2">
        <f t="shared" si="0"/>
        <v>5</v>
      </c>
      <c r="F43" s="2">
        <f t="shared" si="1"/>
        <v>5</v>
      </c>
      <c r="H43" s="2" t="s">
        <v>253</v>
      </c>
      <c r="I43" s="2" cm="1">
        <f t="array" ref="I43">_xlfn.IFS(AND(D15&gt;=100,D15&lt;=300),5,AND(D15&gt;=0,D15&lt;=100),1+((D15-0)/(100-0))*(5-1),AND(D15&gt;=300,D15&lt;=400),5+((D15-300)/(400-300))*(1-5), D15&gt;400,1)</f>
        <v>5</v>
      </c>
      <c r="J43" s="2">
        <f t="shared" si="11"/>
        <v>5</v>
      </c>
      <c r="K43" s="2">
        <f t="shared" si="2"/>
        <v>5</v>
      </c>
      <c r="M43" s="2" t="s">
        <v>253</v>
      </c>
      <c r="N43" s="2">
        <f t="shared" si="3"/>
        <v>5</v>
      </c>
      <c r="O43" s="2">
        <f t="shared" si="4"/>
        <v>5</v>
      </c>
      <c r="P43" s="2">
        <f t="shared" si="5"/>
        <v>5</v>
      </c>
      <c r="R43" s="2" t="s">
        <v>253</v>
      </c>
      <c r="S43" s="2">
        <f t="shared" si="6"/>
        <v>5</v>
      </c>
      <c r="T43" s="2">
        <f t="shared" si="7"/>
        <v>5</v>
      </c>
      <c r="U43" s="2">
        <f t="shared" si="8"/>
        <v>5</v>
      </c>
      <c r="W43" s="2" t="s">
        <v>253</v>
      </c>
      <c r="X43" s="2" cm="1">
        <f t="array" ref="X43">_xlfn.IFS(AND(D15&gt;=400,D15&lt;=800),5,AND(D15&gt;=0,D15&lt;=400),1+((D15-0)/(400-0))*(5-1),AND(D15&gt;=800,D15&lt;=1200),5+((D15-800)/(1200-800))*(1-5), D15&gt;1200,1)</f>
        <v>2.62</v>
      </c>
      <c r="Y43" s="2">
        <f t="shared" si="9"/>
        <v>5</v>
      </c>
      <c r="Z43" s="2">
        <f t="shared" si="10"/>
        <v>5</v>
      </c>
    </row>
    <row r="44" spans="3:26" x14ac:dyDescent="0.25">
      <c r="C44" s="2" t="s">
        <v>254</v>
      </c>
      <c r="D44" s="2" cm="1">
        <f t="array" ref="D44">_xlfn.IFS(AND(D16&gt;=500,D16&lt;=1000),5,AND(D16&gt;=0,D16&lt;=500),1+((D16-0)/(500-0))*(5-1), AND(D16&gt;=1000,D16&lt;=1500),5+((D16-100)/(1500-1000))*(5-1), D16&gt;=1500,1)</f>
        <v>2.6959999999999997</v>
      </c>
      <c r="E44" s="2">
        <f t="shared" si="0"/>
        <v>5</v>
      </c>
      <c r="F44" s="2">
        <f t="shared" si="1"/>
        <v>5</v>
      </c>
      <c r="H44" s="2" t="s">
        <v>254</v>
      </c>
      <c r="I44" s="2" cm="1">
        <f t="array" ref="I44">_xlfn.IFS(AND(D16&gt;=100,D16&lt;=300),5,AND(D16&gt;=0,D16&lt;=100),1+((D16-0)/(100-0))*(5-1),AND(D16&gt;=300,D16&lt;=400),5+((D16-300)/(400-300))*(1-5), D16&gt;400,1)</f>
        <v>5</v>
      </c>
      <c r="J44" s="2">
        <f t="shared" si="11"/>
        <v>5</v>
      </c>
      <c r="K44" s="2">
        <f t="shared" si="2"/>
        <v>5</v>
      </c>
      <c r="M44" s="2" t="s">
        <v>254</v>
      </c>
      <c r="N44" s="2">
        <f t="shared" si="3"/>
        <v>5</v>
      </c>
      <c r="O44" s="2">
        <f t="shared" si="4"/>
        <v>5</v>
      </c>
      <c r="P44" s="2">
        <f t="shared" si="5"/>
        <v>5</v>
      </c>
      <c r="R44" s="2" t="s">
        <v>254</v>
      </c>
      <c r="S44" s="2">
        <f t="shared" si="6"/>
        <v>5</v>
      </c>
      <c r="T44" s="2">
        <f t="shared" si="7"/>
        <v>5</v>
      </c>
      <c r="U44" s="2">
        <f t="shared" si="8"/>
        <v>5</v>
      </c>
      <c r="W44" s="2" t="s">
        <v>254</v>
      </c>
      <c r="X44" s="2" cm="1">
        <f t="array" ref="X44">_xlfn.IFS(AND(D16&gt;=400,D16&lt;=800),5,AND(D16&gt;=0,D16&lt;=400),1+((D16-0)/(400-0))*(5-1),AND(D16&gt;=800,D16&lt;=1200),5+((D16-800)/(1200-800))*(1-5), D16&gt;1200,1)</f>
        <v>3.12</v>
      </c>
      <c r="Y44" s="2">
        <f t="shared" si="9"/>
        <v>5</v>
      </c>
      <c r="Z44" s="2">
        <f t="shared" si="10"/>
        <v>5</v>
      </c>
    </row>
    <row r="45" spans="3:26" x14ac:dyDescent="0.25">
      <c r="C45" s="2" t="s">
        <v>255</v>
      </c>
      <c r="D45" s="2" cm="1">
        <f t="array" ref="D45">_xlfn.IFS(AND(D17&gt;=500,D17&lt;=1000),5,AND(D17&gt;=0,D17&lt;=500),1+((D17-0)/(500-0))*(5-1), AND(D17&gt;=1000,D17&lt;=1500),5+((D17-100)/(1500-1000))*(5-1), D17&gt;=1500,1)</f>
        <v>2.536</v>
      </c>
      <c r="E45" s="2">
        <f t="shared" si="0"/>
        <v>5</v>
      </c>
      <c r="F45" s="2">
        <f t="shared" si="1"/>
        <v>5</v>
      </c>
      <c r="H45" s="2" t="s">
        <v>255</v>
      </c>
      <c r="I45" s="2" cm="1">
        <f t="array" ref="I45">_xlfn.IFS(AND(D17&gt;=100,D17&lt;=300),5,AND(D17&gt;=0,D17&lt;=100),1+((D17-0)/(100-0))*(5-1),AND(D17&gt;=300,D17&lt;=400),5+((D17-300)/(400-300))*(1-5), D17&gt;400,1)</f>
        <v>5</v>
      </c>
      <c r="J45" s="2">
        <f t="shared" si="11"/>
        <v>5</v>
      </c>
      <c r="K45" s="2">
        <f t="shared" si="2"/>
        <v>5</v>
      </c>
      <c r="M45" s="2" t="s">
        <v>255</v>
      </c>
      <c r="N45" s="2">
        <f t="shared" si="3"/>
        <v>5</v>
      </c>
      <c r="O45" s="2">
        <f t="shared" si="4"/>
        <v>5</v>
      </c>
      <c r="P45" s="2">
        <f t="shared" si="5"/>
        <v>5</v>
      </c>
      <c r="R45" s="2" t="s">
        <v>255</v>
      </c>
      <c r="S45" s="2">
        <f t="shared" si="6"/>
        <v>5</v>
      </c>
      <c r="T45" s="2">
        <f t="shared" si="7"/>
        <v>5</v>
      </c>
      <c r="U45" s="2">
        <f t="shared" si="8"/>
        <v>5</v>
      </c>
      <c r="W45" s="2" t="s">
        <v>255</v>
      </c>
      <c r="X45" s="2" cm="1">
        <f t="array" ref="X45">_xlfn.IFS(AND(D17&gt;=400,D17&lt;=800),5,AND(D17&gt;=0,D17&lt;=400),1+((D17-0)/(400-0))*(5-1),AND(D17&gt;=800,D17&lt;=1200),5+((D17-800)/(1200-800))*(1-5), D17&gt;1200,1)</f>
        <v>2.92</v>
      </c>
      <c r="Y45" s="2">
        <f t="shared" si="9"/>
        <v>5</v>
      </c>
      <c r="Z45" s="2">
        <f t="shared" si="10"/>
        <v>5</v>
      </c>
    </row>
    <row r="46" spans="3:26" x14ac:dyDescent="0.25">
      <c r="C46" s="2" t="s">
        <v>256</v>
      </c>
      <c r="D46" s="2" cm="1">
        <f t="array" ref="D46">_xlfn.IFS(AND(D18&gt;=500,D18&lt;=1000),5,AND(D18&gt;=0,D18&lt;=500),1+((D18-0)/(500-0))*(5-1), AND(D18&gt;=1000,D18&lt;=1500),5+((D18-100)/(1500-1000))*(5-1), D18&gt;=1500,1)</f>
        <v>3.3439999999999999</v>
      </c>
      <c r="E46" s="2">
        <f t="shared" si="0"/>
        <v>5</v>
      </c>
      <c r="F46" s="2">
        <f t="shared" si="1"/>
        <v>5</v>
      </c>
      <c r="H46" s="2" t="s">
        <v>256</v>
      </c>
      <c r="I46" s="2" cm="1">
        <f t="array" ref="I46">_xlfn.IFS(AND(D18&gt;=100,D18&lt;=300),5,AND(D18&gt;=0,D18&lt;=100),1+((D18-0)/(100-0))*(5-1),AND(D18&gt;=300,D18&lt;=400),5+((D18-300)/(400-300))*(1-5), D18&gt;400,1)</f>
        <v>5</v>
      </c>
      <c r="J46" s="2">
        <f t="shared" si="11"/>
        <v>5</v>
      </c>
      <c r="K46" s="2">
        <f t="shared" si="2"/>
        <v>5</v>
      </c>
      <c r="M46" s="2" t="s">
        <v>256</v>
      </c>
      <c r="N46" s="2">
        <f t="shared" si="3"/>
        <v>5</v>
      </c>
      <c r="O46" s="2">
        <f t="shared" si="4"/>
        <v>5</v>
      </c>
      <c r="P46" s="2">
        <f t="shared" si="5"/>
        <v>5</v>
      </c>
      <c r="R46" s="2" t="s">
        <v>256</v>
      </c>
      <c r="S46" s="2">
        <f t="shared" si="6"/>
        <v>5</v>
      </c>
      <c r="T46" s="2">
        <f t="shared" si="7"/>
        <v>5</v>
      </c>
      <c r="U46" s="2">
        <f t="shared" si="8"/>
        <v>5</v>
      </c>
      <c r="W46" s="2" t="s">
        <v>256</v>
      </c>
      <c r="X46" s="2" cm="1">
        <f t="array" ref="X46">_xlfn.IFS(AND(D18&gt;=400,D18&lt;=800),5,AND(D18&gt;=0,D18&lt;=400),1+((D18-0)/(400-0))*(5-1),AND(D18&gt;=800,D18&lt;=1200),5+((D18-800)/(1200-800))*(1-5), D18&gt;1200,1)</f>
        <v>3.93</v>
      </c>
      <c r="Y46" s="2">
        <f t="shared" si="9"/>
        <v>5</v>
      </c>
      <c r="Z46" s="2">
        <f t="shared" si="10"/>
        <v>5</v>
      </c>
    </row>
    <row r="47" spans="3:26" x14ac:dyDescent="0.25">
      <c r="C47" s="2" t="s">
        <v>257</v>
      </c>
      <c r="D47" s="2" cm="1">
        <f t="array" ref="D47">_xlfn.IFS(AND(D19&gt;=500,D19&lt;=1000),5,AND(D19&gt;=0,D19&lt;=500),1+((D19-0)/(500-0))*(5-1), AND(D19&gt;=1000,D19&lt;=1500),5+((D19-100)/(1500-1000))*(5-1), D19&gt;=1500,1)</f>
        <v>2.0640000000000001</v>
      </c>
      <c r="E47" s="2">
        <f t="shared" si="0"/>
        <v>5</v>
      </c>
      <c r="F47" s="2">
        <f t="shared" si="1"/>
        <v>1</v>
      </c>
      <c r="H47" s="2" t="s">
        <v>257</v>
      </c>
      <c r="I47" s="2" cm="1">
        <f t="array" ref="I47">_xlfn.IFS(AND(D19&gt;=100,D19&lt;=300),5,AND(D19&gt;=0,D19&lt;=100),1+((D19-0)/(100-0))*(5-1),AND(D19&gt;=300,D19&lt;=400),5+((D19-300)/(400-300))*(1-5), D19&gt;400,1)</f>
        <v>5</v>
      </c>
      <c r="J47" s="2">
        <f t="shared" si="11"/>
        <v>5</v>
      </c>
      <c r="K47" s="2">
        <f t="shared" si="2"/>
        <v>1</v>
      </c>
      <c r="M47" s="2" t="s">
        <v>257</v>
      </c>
      <c r="N47" s="2">
        <f t="shared" si="3"/>
        <v>5</v>
      </c>
      <c r="O47" s="2">
        <f t="shared" si="4"/>
        <v>5</v>
      </c>
      <c r="P47" s="2">
        <f t="shared" si="5"/>
        <v>1</v>
      </c>
      <c r="R47" s="2" t="s">
        <v>257</v>
      </c>
      <c r="S47" s="2">
        <f t="shared" si="6"/>
        <v>5</v>
      </c>
      <c r="T47" s="2">
        <f t="shared" si="7"/>
        <v>5</v>
      </c>
      <c r="U47" s="2">
        <f t="shared" si="8"/>
        <v>1</v>
      </c>
      <c r="W47" s="2" t="s">
        <v>257</v>
      </c>
      <c r="X47" s="2" cm="1">
        <f t="array" ref="X47">_xlfn.IFS(AND(D19&gt;=400,D19&lt;=800),5,AND(D19&gt;=0,D19&lt;=400),1+((D19-0)/(400-0))*(5-1),AND(D19&gt;=800,D19&lt;=1200),5+((D19-800)/(1200-800))*(1-5), D19&gt;1200,1)</f>
        <v>2.33</v>
      </c>
      <c r="Y47" s="2">
        <f t="shared" si="9"/>
        <v>5</v>
      </c>
      <c r="Z47" s="2">
        <f t="shared" si="10"/>
        <v>1</v>
      </c>
    </row>
    <row r="48" spans="3:26" x14ac:dyDescent="0.25">
      <c r="C48" s="2" t="s">
        <v>258</v>
      </c>
      <c r="D48" s="2" cm="1">
        <f t="array" ref="D48">_xlfn.IFS(AND(D20&gt;=500,D20&lt;=1000),5,AND(D20&gt;=0,D20&lt;=500),1+((D20-0)/(500-0))*(5-1), AND(D20&gt;=1000,D20&lt;=1500),5+((D20-100)/(1500-1000))*(5-1), D20&gt;=1500,1)</f>
        <v>2.2000000000000002</v>
      </c>
      <c r="E48" s="2">
        <f t="shared" si="0"/>
        <v>5</v>
      </c>
      <c r="F48" s="2">
        <f t="shared" si="1"/>
        <v>5</v>
      </c>
      <c r="H48" s="2" t="s">
        <v>258</v>
      </c>
      <c r="I48" s="2" cm="1">
        <f t="array" ref="I48">_xlfn.IFS(AND(D20&gt;=100,D20&lt;=300),5,AND(D20&gt;=0,D20&lt;=100),1+((D20-0)/(100-0))*(5-1),AND(D20&gt;=300,D20&lt;=400),5+((D20-300)/(400-300))*(1-5), D20&gt;400,1)</f>
        <v>5</v>
      </c>
      <c r="J48" s="2">
        <f t="shared" si="11"/>
        <v>5</v>
      </c>
      <c r="K48" s="2">
        <f t="shared" si="2"/>
        <v>5</v>
      </c>
      <c r="M48" s="2" t="s">
        <v>258</v>
      </c>
      <c r="N48" s="2">
        <f t="shared" si="3"/>
        <v>5</v>
      </c>
      <c r="O48" s="2">
        <f t="shared" si="4"/>
        <v>5</v>
      </c>
      <c r="P48" s="2">
        <f t="shared" si="5"/>
        <v>5</v>
      </c>
      <c r="R48" s="2" t="s">
        <v>258</v>
      </c>
      <c r="S48" s="2">
        <f t="shared" si="6"/>
        <v>5</v>
      </c>
      <c r="T48" s="2">
        <f t="shared" si="7"/>
        <v>5</v>
      </c>
      <c r="U48" s="2">
        <f t="shared" si="8"/>
        <v>5</v>
      </c>
      <c r="W48" s="2" t="s">
        <v>258</v>
      </c>
      <c r="X48" s="2" cm="1">
        <f t="array" ref="X48">_xlfn.IFS(AND(D20&gt;=400,D20&lt;=800),5,AND(D20&gt;=0,D20&lt;=400),1+((D20-0)/(400-0))*(5-1),AND(D20&gt;=800,D20&lt;=1200),5+((D20-800)/(1200-800))*(1-5), D20&gt;1200,1)</f>
        <v>2.5</v>
      </c>
      <c r="Y48" s="2">
        <f t="shared" si="9"/>
        <v>5</v>
      </c>
      <c r="Z48" s="2">
        <f t="shared" si="10"/>
        <v>5</v>
      </c>
    </row>
    <row r="49" spans="3:26" x14ac:dyDescent="0.25">
      <c r="C49" s="2" t="s">
        <v>259</v>
      </c>
      <c r="D49" s="2" cm="1">
        <f t="array" ref="D49">_xlfn.IFS(AND(D21&gt;=500,D21&lt;=1000),5,AND(D21&gt;=0,D21&lt;=500),1+((D21-0)/(500-0))*(5-1), AND(D21&gt;=1000,D21&lt;=1500),5+((D21-100)/(1500-1000))*(5-1), D21&gt;=1500,1)</f>
        <v>2.7679999999999998</v>
      </c>
      <c r="E49" s="2">
        <f t="shared" si="0"/>
        <v>5</v>
      </c>
      <c r="F49" s="2">
        <f t="shared" si="1"/>
        <v>5</v>
      </c>
      <c r="H49" s="2" t="s">
        <v>259</v>
      </c>
      <c r="I49" s="2" cm="1">
        <f t="array" ref="I49">_xlfn.IFS(AND(D21&gt;=100,D21&lt;=300),5,AND(D21&gt;=0,D21&lt;=100),1+((D21-0)/(100-0))*(5-1),AND(D21&gt;=300,D21&lt;=400),5+((D21-300)/(400-300))*(1-5), D21&gt;400,1)</f>
        <v>5</v>
      </c>
      <c r="J49" s="2">
        <f t="shared" si="11"/>
        <v>5</v>
      </c>
      <c r="K49" s="2">
        <f t="shared" si="2"/>
        <v>5</v>
      </c>
      <c r="M49" s="2" t="s">
        <v>259</v>
      </c>
      <c r="N49" s="2">
        <f t="shared" si="3"/>
        <v>5</v>
      </c>
      <c r="O49" s="2">
        <f t="shared" si="4"/>
        <v>5</v>
      </c>
      <c r="P49" s="2">
        <f t="shared" si="5"/>
        <v>5</v>
      </c>
      <c r="R49" s="2" t="s">
        <v>259</v>
      </c>
      <c r="S49" s="2">
        <f t="shared" si="6"/>
        <v>5</v>
      </c>
      <c r="T49" s="2">
        <f t="shared" si="7"/>
        <v>5</v>
      </c>
      <c r="U49" s="2">
        <f t="shared" si="8"/>
        <v>5</v>
      </c>
      <c r="W49" s="2" t="s">
        <v>259</v>
      </c>
      <c r="X49" s="2" cm="1">
        <f t="array" ref="X49">_xlfn.IFS(AND(D21&gt;=400,D21&lt;=800),5,AND(D21&gt;=0,D21&lt;=400),1+((D21-0)/(400-0))*(5-1),AND(D21&gt;=800,D21&lt;=1200),5+((D21-800)/(1200-800))*(1-5), D21&gt;1200,1)</f>
        <v>3.21</v>
      </c>
      <c r="Y49" s="2">
        <f t="shared" si="9"/>
        <v>5</v>
      </c>
      <c r="Z49" s="2">
        <f t="shared" si="10"/>
        <v>5</v>
      </c>
    </row>
    <row r="50" spans="3:26" x14ac:dyDescent="0.25">
      <c r="C50" s="2" t="s">
        <v>260</v>
      </c>
      <c r="D50" s="2" cm="1">
        <f t="array" ref="D50">_xlfn.IFS(AND(D22&gt;=500,D22&lt;=1000),5,AND(D22&gt;=0,D22&lt;=500),1+((D22-0)/(500-0))*(5-1), AND(D22&gt;=1000,D22&lt;=1500),5+((D22-100)/(1500-1000))*(5-1), D22&gt;=1500,1)</f>
        <v>1.984</v>
      </c>
      <c r="E50" s="2">
        <f t="shared" si="0"/>
        <v>5</v>
      </c>
      <c r="F50" s="2">
        <f t="shared" si="1"/>
        <v>1</v>
      </c>
      <c r="H50" s="2" t="s">
        <v>260</v>
      </c>
      <c r="I50" s="2" cm="1">
        <f t="array" ref="I50">_xlfn.IFS(AND(D22&gt;=100,D22&lt;=300),5,AND(D22&gt;=0,D22&lt;=100),1+((D22-0)/(100-0))*(5-1),AND(D22&gt;=300,D22&lt;=400),5+((D22-300)/(400-300))*(1-5), D22&gt;400,1)</f>
        <v>5</v>
      </c>
      <c r="J50" s="2">
        <f t="shared" si="11"/>
        <v>5</v>
      </c>
      <c r="K50" s="2">
        <f t="shared" si="2"/>
        <v>1</v>
      </c>
      <c r="M50" s="2" t="s">
        <v>260</v>
      </c>
      <c r="N50" s="2">
        <f t="shared" si="3"/>
        <v>5</v>
      </c>
      <c r="O50" s="2">
        <f t="shared" si="4"/>
        <v>5</v>
      </c>
      <c r="P50" s="2">
        <f t="shared" si="5"/>
        <v>1</v>
      </c>
      <c r="R50" s="2" t="s">
        <v>260</v>
      </c>
      <c r="S50" s="2">
        <f t="shared" si="6"/>
        <v>5</v>
      </c>
      <c r="T50" s="2">
        <f t="shared" si="7"/>
        <v>5</v>
      </c>
      <c r="U50" s="2">
        <f t="shared" si="8"/>
        <v>1</v>
      </c>
      <c r="W50" s="2" t="s">
        <v>260</v>
      </c>
      <c r="X50" s="2" cm="1">
        <f t="array" ref="X50">_xlfn.IFS(AND(D22&gt;=400,D22&lt;=800),5,AND(D22&gt;=0,D22&lt;=400),1+((D22-0)/(400-0))*(5-1),AND(D22&gt;=800,D22&lt;=1200),5+((D22-800)/(1200-800))*(1-5), D22&gt;1200,1)</f>
        <v>2.23</v>
      </c>
      <c r="Y50" s="2">
        <f t="shared" si="9"/>
        <v>5</v>
      </c>
      <c r="Z50" s="2">
        <f t="shared" si="10"/>
        <v>1</v>
      </c>
    </row>
    <row r="51" spans="3:26" x14ac:dyDescent="0.25">
      <c r="C51" s="2" t="s">
        <v>261</v>
      </c>
      <c r="D51" s="2" cm="1">
        <f t="array" ref="D51">_xlfn.IFS(AND(D23&gt;=500,D23&lt;=1000),5,AND(D23&gt;=0,D23&lt;=500),1+((D23-0)/(500-0))*(5-1), AND(D23&gt;=1000,D23&lt;=1500),5+((D23-100)/(1500-1000))*(5-1), D23&gt;=1500,1)</f>
        <v>4.3599999999999994</v>
      </c>
      <c r="E51" s="2">
        <f t="shared" si="0"/>
        <v>5</v>
      </c>
      <c r="F51" s="2">
        <f t="shared" si="1"/>
        <v>5</v>
      </c>
      <c r="H51" s="2" t="s">
        <v>261</v>
      </c>
      <c r="I51" s="2" cm="1">
        <f t="array" ref="I51">_xlfn.IFS(AND(D23&gt;=100,D23&lt;=300),5,AND(D23&gt;=0,D23&lt;=100),1+((D23-0)/(100-0))*(5-1),AND(D23&gt;=300,D23&lt;=400),5+((D23-300)/(400-300))*(1-5), D23&gt;400,1)</f>
        <v>1</v>
      </c>
      <c r="J51" s="2">
        <f t="shared" si="11"/>
        <v>5</v>
      </c>
      <c r="K51" s="2">
        <f t="shared" si="2"/>
        <v>5</v>
      </c>
      <c r="M51" s="2" t="s">
        <v>261</v>
      </c>
      <c r="N51" s="2">
        <f t="shared" si="3"/>
        <v>1</v>
      </c>
      <c r="O51" s="2">
        <f t="shared" si="4"/>
        <v>5</v>
      </c>
      <c r="P51" s="2">
        <f t="shared" si="5"/>
        <v>5</v>
      </c>
      <c r="R51" s="2" t="s">
        <v>261</v>
      </c>
      <c r="S51" s="2">
        <f t="shared" si="6"/>
        <v>1</v>
      </c>
      <c r="T51" s="2">
        <f t="shared" si="7"/>
        <v>5</v>
      </c>
      <c r="U51" s="2">
        <f t="shared" si="8"/>
        <v>5</v>
      </c>
      <c r="W51" s="2" t="s">
        <v>261</v>
      </c>
      <c r="X51" s="2" cm="1">
        <f t="array" ref="X51">_xlfn.IFS(AND(D23&gt;=400,D23&lt;=800),5,AND(D23&gt;=0,D23&lt;=400),1+((D23-0)/(400-0))*(5-1),AND(D23&gt;=800,D23&lt;=1200),5+((D23-800)/(1200-800))*(1-5), D23&gt;1200,1)</f>
        <v>5</v>
      </c>
      <c r="Y51" s="2">
        <f t="shared" si="9"/>
        <v>5</v>
      </c>
      <c r="Z51" s="2">
        <f t="shared" si="10"/>
        <v>5</v>
      </c>
    </row>
    <row r="52" spans="3:26" x14ac:dyDescent="0.25">
      <c r="C52" s="2" t="s">
        <v>262</v>
      </c>
      <c r="D52" s="2" cm="1">
        <f t="array" ref="D52">_xlfn.IFS(AND(D24&gt;=500,D24&lt;=1000),5,AND(D24&gt;=0,D24&lt;=500),1+((D24-0)/(500-0))*(5-1), AND(D24&gt;=1000,D24&lt;=1500),5+((D24-100)/(1500-1000))*(5-1), D24&gt;=1500,1)</f>
        <v>3.2559999999999998</v>
      </c>
      <c r="E52" s="2">
        <f t="shared" si="0"/>
        <v>5</v>
      </c>
      <c r="F52" s="2">
        <f t="shared" si="1"/>
        <v>5</v>
      </c>
      <c r="H52" s="2" t="s">
        <v>262</v>
      </c>
      <c r="I52" s="2" cm="1">
        <f t="array" ref="I52">_xlfn.IFS(AND(D24&gt;=100,D24&lt;=300),5,AND(D24&gt;=0,D24&lt;=100),1+((D24-0)/(100-0))*(5-1),AND(D24&gt;=300,D24&lt;=400),5+((D24-300)/(400-300))*(1-5), D24&gt;400,1)</f>
        <v>5</v>
      </c>
      <c r="J52" s="2">
        <f t="shared" si="11"/>
        <v>5</v>
      </c>
      <c r="K52" s="2">
        <f t="shared" si="2"/>
        <v>5</v>
      </c>
      <c r="M52" s="2" t="s">
        <v>262</v>
      </c>
      <c r="N52" s="2">
        <f t="shared" si="3"/>
        <v>5</v>
      </c>
      <c r="O52" s="2">
        <f t="shared" si="4"/>
        <v>5</v>
      </c>
      <c r="P52" s="2">
        <f t="shared" si="5"/>
        <v>5</v>
      </c>
      <c r="R52" s="2" t="s">
        <v>262</v>
      </c>
      <c r="S52" s="2">
        <f t="shared" si="6"/>
        <v>5</v>
      </c>
      <c r="T52" s="2">
        <f t="shared" si="7"/>
        <v>5</v>
      </c>
      <c r="U52" s="2">
        <f t="shared" si="8"/>
        <v>5</v>
      </c>
      <c r="W52" s="2" t="s">
        <v>262</v>
      </c>
      <c r="X52" s="2" cm="1">
        <f t="array" ref="X52">_xlfn.IFS(AND(D24&gt;=400,D24&lt;=800),5,AND(D24&gt;=0,D24&lt;=400),1+((D24-0)/(400-0))*(5-1),AND(D24&gt;=800,D24&lt;=1200),5+((D24-800)/(1200-800))*(1-5), D24&gt;1200,1)</f>
        <v>3.82</v>
      </c>
      <c r="Y52" s="2">
        <f t="shared" si="9"/>
        <v>5</v>
      </c>
      <c r="Z52" s="2">
        <f t="shared" si="10"/>
        <v>5</v>
      </c>
    </row>
    <row r="53" spans="3:26" x14ac:dyDescent="0.25">
      <c r="C53" s="2" t="s">
        <v>263</v>
      </c>
      <c r="D53" s="2" cm="1">
        <f t="array" ref="D53">_xlfn.IFS(AND(D25&gt;=500,D25&lt;=1000),5,AND(D25&gt;=0,D25&lt;=500),1+((D25-0)/(500-0))*(5-1), AND(D25&gt;=1000,D25&lt;=1500),5+((D25-100)/(1500-1000))*(5-1), D25&gt;=1500,1)</f>
        <v>1.8399999999999999</v>
      </c>
      <c r="E53" s="2">
        <f t="shared" si="0"/>
        <v>5</v>
      </c>
      <c r="F53" s="2">
        <f t="shared" si="1"/>
        <v>1</v>
      </c>
      <c r="H53" s="2" t="s">
        <v>263</v>
      </c>
      <c r="I53" s="2" cm="1">
        <f t="array" ref="I53">_xlfn.IFS(AND(D25&gt;=100,D25&lt;=300),5,AND(D25&gt;=0,D25&lt;=100),1+((D25-0)/(100-0))*(5-1),AND(D25&gt;=300,D25&lt;=400),5+((D25-300)/(400-300))*(1-5), D25&gt;400,1)</f>
        <v>5</v>
      </c>
      <c r="J53" s="2">
        <f t="shared" si="11"/>
        <v>5</v>
      </c>
      <c r="K53" s="2">
        <f t="shared" si="2"/>
        <v>1</v>
      </c>
      <c r="M53" s="2" t="s">
        <v>263</v>
      </c>
      <c r="N53" s="2">
        <f t="shared" si="3"/>
        <v>5</v>
      </c>
      <c r="O53" s="2">
        <f t="shared" si="4"/>
        <v>5</v>
      </c>
      <c r="P53" s="2">
        <f t="shared" si="5"/>
        <v>1</v>
      </c>
      <c r="R53" s="2" t="s">
        <v>263</v>
      </c>
      <c r="S53" s="2">
        <f t="shared" si="6"/>
        <v>5</v>
      </c>
      <c r="T53" s="2">
        <f t="shared" si="7"/>
        <v>5</v>
      </c>
      <c r="U53" s="2">
        <f t="shared" si="8"/>
        <v>1</v>
      </c>
      <c r="W53" s="2" t="s">
        <v>263</v>
      </c>
      <c r="X53" s="2" cm="1">
        <f t="array" ref="X53">_xlfn.IFS(AND(D25&gt;=400,D25&lt;=800),5,AND(D25&gt;=0,D25&lt;=400),1+((D25-0)/(400-0))*(5-1),AND(D25&gt;=800,D25&lt;=1200),5+((D25-800)/(1200-800))*(1-5), D25&gt;1200,1)</f>
        <v>2.0499999999999998</v>
      </c>
      <c r="Y53" s="2">
        <f t="shared" si="9"/>
        <v>5</v>
      </c>
      <c r="Z53" s="2">
        <f t="shared" si="10"/>
        <v>1</v>
      </c>
    </row>
    <row r="54" spans="3:26" x14ac:dyDescent="0.25">
      <c r="C54" s="2" t="s">
        <v>264</v>
      </c>
      <c r="D54" s="2" cm="1">
        <f t="array" ref="D54">_xlfn.IFS(AND(D26&gt;=500,D26&lt;=1000),5,AND(D26&gt;=0,D26&lt;=500),1+((D26-0)/(500-0))*(5-1), AND(D26&gt;=1000,D26&lt;=1500),5+((D26-100)/(1500-1000))*(5-1), D26&gt;=1500,1)</f>
        <v>4.0960000000000001</v>
      </c>
      <c r="E54" s="2">
        <f t="shared" si="0"/>
        <v>5</v>
      </c>
      <c r="F54" s="2">
        <f t="shared" si="1"/>
        <v>5</v>
      </c>
      <c r="H54" s="2" t="s">
        <v>264</v>
      </c>
      <c r="I54" s="2" cm="1">
        <f t="array" ref="I54">_xlfn.IFS(AND(D26&gt;=100,D26&lt;=300),5,AND(D26&gt;=0,D26&lt;=100),1+((D26-0)/(100-0))*(5-1),AND(D26&gt;=300,D26&lt;=400),5+((D26-300)/(400-300))*(1-5), D26&gt;400,1)</f>
        <v>1.52</v>
      </c>
      <c r="J54" s="2">
        <f t="shared" si="11"/>
        <v>5</v>
      </c>
      <c r="K54" s="2">
        <f t="shared" si="2"/>
        <v>5</v>
      </c>
      <c r="M54" s="2" t="s">
        <v>264</v>
      </c>
      <c r="N54" s="2">
        <f t="shared" si="3"/>
        <v>1</v>
      </c>
      <c r="O54" s="2">
        <f t="shared" si="4"/>
        <v>5</v>
      </c>
      <c r="P54" s="2">
        <f t="shared" si="5"/>
        <v>5</v>
      </c>
      <c r="R54" s="2" t="s">
        <v>264</v>
      </c>
      <c r="S54" s="2">
        <f t="shared" si="6"/>
        <v>1</v>
      </c>
      <c r="T54" s="2">
        <f t="shared" si="7"/>
        <v>3.8</v>
      </c>
      <c r="U54" s="2">
        <f t="shared" si="8"/>
        <v>5</v>
      </c>
      <c r="W54" s="2" t="s">
        <v>264</v>
      </c>
      <c r="X54" s="2" cm="1">
        <f t="array" ref="X54">_xlfn.IFS(AND(D26&gt;=400,D26&lt;=800),5,AND(D26&gt;=0,D26&lt;=400),1+((D26-0)/(400-0))*(5-1),AND(D26&gt;=800,D26&lt;=1200),5+((D26-800)/(1200-800))*(1-5), D26&gt;1200,1)</f>
        <v>4.87</v>
      </c>
      <c r="Y54" s="2">
        <f t="shared" si="9"/>
        <v>5</v>
      </c>
      <c r="Z54" s="2">
        <f t="shared" si="10"/>
        <v>5</v>
      </c>
    </row>
    <row r="57" spans="3:26" x14ac:dyDescent="0.25">
      <c r="C57" t="s">
        <v>373</v>
      </c>
    </row>
    <row r="58" spans="3:26" x14ac:dyDescent="0.25">
      <c r="C58" s="2" t="s">
        <v>20</v>
      </c>
      <c r="D58">
        <v>0.48064008518129187</v>
      </c>
    </row>
    <row r="59" spans="3:26" x14ac:dyDescent="0.25">
      <c r="C59" s="2" t="s">
        <v>21</v>
      </c>
      <c r="D59">
        <v>0.11397236672339137</v>
      </c>
    </row>
    <row r="60" spans="3:26" x14ac:dyDescent="0.25">
      <c r="C60" s="2" t="s">
        <v>22</v>
      </c>
      <c r="D60">
        <v>0.4053875480953168</v>
      </c>
    </row>
    <row r="63" spans="3:26" x14ac:dyDescent="0.25">
      <c r="C63" t="s">
        <v>87</v>
      </c>
      <c r="H63" t="s">
        <v>96</v>
      </c>
      <c r="M63" t="s">
        <v>112</v>
      </c>
      <c r="R63" t="s">
        <v>119</v>
      </c>
      <c r="W63" t="s">
        <v>118</v>
      </c>
    </row>
    <row r="64" spans="3:26" x14ac:dyDescent="0.25">
      <c r="C64" s="31" t="s">
        <v>241</v>
      </c>
      <c r="D64" s="31" t="s">
        <v>20</v>
      </c>
      <c r="E64" s="31" t="s">
        <v>21</v>
      </c>
      <c r="F64" s="31" t="s">
        <v>22</v>
      </c>
      <c r="H64" s="31" t="s">
        <v>241</v>
      </c>
      <c r="I64" s="31" t="s">
        <v>20</v>
      </c>
      <c r="J64" s="31" t="s">
        <v>21</v>
      </c>
      <c r="K64" s="31" t="s">
        <v>22</v>
      </c>
      <c r="M64" s="31" t="s">
        <v>241</v>
      </c>
      <c r="N64" s="31" t="s">
        <v>20</v>
      </c>
      <c r="O64" s="31" t="s">
        <v>21</v>
      </c>
      <c r="P64" s="31" t="s">
        <v>22</v>
      </c>
      <c r="R64" s="31" t="s">
        <v>241</v>
      </c>
      <c r="S64" s="31" t="s">
        <v>20</v>
      </c>
      <c r="T64" s="31" t="s">
        <v>21</v>
      </c>
      <c r="U64" s="31" t="s">
        <v>22</v>
      </c>
      <c r="W64" s="31" t="s">
        <v>241</v>
      </c>
      <c r="X64" s="31" t="s">
        <v>20</v>
      </c>
      <c r="Y64" s="31" t="s">
        <v>21</v>
      </c>
      <c r="Z64" s="31" t="s">
        <v>22</v>
      </c>
    </row>
    <row r="65" spans="3:26" x14ac:dyDescent="0.25">
      <c r="C65" s="2" t="s">
        <v>243</v>
      </c>
      <c r="D65" s="2">
        <f>D33*$D$58</f>
        <v>1.0958593942133457</v>
      </c>
      <c r="E65" s="2">
        <f>E33*$D$59</f>
        <v>0.56986183361695686</v>
      </c>
      <c r="F65" s="2">
        <f>F33*$D$60</f>
        <v>2.0269377404765838</v>
      </c>
      <c r="H65" s="2" t="s">
        <v>243</v>
      </c>
      <c r="I65" s="2">
        <f>I33*$D$58</f>
        <v>2.4032004259064594</v>
      </c>
      <c r="J65" s="2">
        <f>J33*$D$59</f>
        <v>0.56986183361695686</v>
      </c>
      <c r="K65" s="2">
        <f>K33*$D$60</f>
        <v>2.0269377404765838</v>
      </c>
      <c r="M65" s="2" t="s">
        <v>243</v>
      </c>
      <c r="N65" s="2">
        <f>N33*$D$58</f>
        <v>2.4032004259064594</v>
      </c>
      <c r="O65" s="2">
        <f>O33*$D$59</f>
        <v>0.56986183361695686</v>
      </c>
      <c r="P65" s="2">
        <f>P33*$D$60</f>
        <v>2.0269377404765838</v>
      </c>
      <c r="R65" s="2" t="s">
        <v>243</v>
      </c>
      <c r="S65" s="2">
        <f>S33*$D$58</f>
        <v>2.4032004259064594</v>
      </c>
      <c r="T65" s="2">
        <f>T33*$D$59</f>
        <v>0.4330949935488872</v>
      </c>
      <c r="U65" s="2">
        <f>U33*$D$60</f>
        <v>2.0269377404765838</v>
      </c>
      <c r="W65" s="2" t="s">
        <v>243</v>
      </c>
      <c r="X65" s="2">
        <f>X33*$D$58</f>
        <v>1.2496642214713589</v>
      </c>
      <c r="Y65" s="2">
        <f>Y33*$D$59</f>
        <v>0.56986183361695686</v>
      </c>
      <c r="Z65" s="2">
        <f>Z33*$D$60</f>
        <v>2.0269377404765838</v>
      </c>
    </row>
    <row r="66" spans="3:26" x14ac:dyDescent="0.25">
      <c r="C66" s="2" t="s">
        <v>244</v>
      </c>
      <c r="D66" s="2">
        <f t="shared" ref="D66:D86" si="12">D34*$D$58</f>
        <v>1.4150044107737232</v>
      </c>
      <c r="E66" s="2">
        <f t="shared" ref="E66:E86" si="13">E34*$D$59</f>
        <v>0.56986183361695686</v>
      </c>
      <c r="F66" s="2">
        <f t="shared" ref="F66:F86" si="14">F34*$D$60</f>
        <v>2.0269377404765838</v>
      </c>
      <c r="H66" s="2" t="s">
        <v>244</v>
      </c>
      <c r="I66" s="2">
        <f t="shared" ref="I66:I86" si="15">I34*$D$58</f>
        <v>2.4032004259064594</v>
      </c>
      <c r="J66" s="2">
        <f t="shared" ref="J66:J86" si="16">J34*$D$59</f>
        <v>0.56986183361695686</v>
      </c>
      <c r="K66" s="2">
        <f t="shared" ref="K66:K86" si="17">K34*$D$60</f>
        <v>2.0269377404765838</v>
      </c>
      <c r="M66" s="2" t="s">
        <v>244</v>
      </c>
      <c r="N66" s="2">
        <f t="shared" ref="N66:N86" si="18">N34*$D$58</f>
        <v>2.4032004259064594</v>
      </c>
      <c r="O66" s="2">
        <f t="shared" ref="O66:O86" si="19">O34*$D$59</f>
        <v>0.56986183361695686</v>
      </c>
      <c r="P66" s="2">
        <f t="shared" ref="P66:P86" si="20">P34*$D$60</f>
        <v>2.0269377404765838</v>
      </c>
      <c r="R66" s="2" t="s">
        <v>244</v>
      </c>
      <c r="S66" s="2">
        <f t="shared" ref="S66:S86" si="21">S34*$D$58</f>
        <v>2.4032004259064594</v>
      </c>
      <c r="T66" s="2">
        <f t="shared" ref="T66:T86" si="22">T34*$D$59</f>
        <v>0.4330949935488872</v>
      </c>
      <c r="U66" s="2">
        <f t="shared" ref="U66:U86" si="23">U34*$D$60</f>
        <v>2.0269377404765838</v>
      </c>
      <c r="W66" s="2" t="s">
        <v>244</v>
      </c>
      <c r="X66" s="2">
        <f t="shared" ref="X66:X86" si="24">X34*$D$58</f>
        <v>1.6485954921718311</v>
      </c>
      <c r="Y66" s="2">
        <f t="shared" ref="Y66:Y86" si="25">Y34*$D$59</f>
        <v>0.56986183361695686</v>
      </c>
      <c r="Z66" s="2">
        <f t="shared" ref="Z66:Z86" si="26">Z34*$D$60</f>
        <v>2.0269377404765838</v>
      </c>
    </row>
    <row r="67" spans="3:26" x14ac:dyDescent="0.25">
      <c r="C67" s="2" t="s">
        <v>245</v>
      </c>
      <c r="D67" s="2">
        <f t="shared" si="12"/>
        <v>1.8225872030074586</v>
      </c>
      <c r="E67" s="2">
        <f t="shared" si="13"/>
        <v>0.56986183361695686</v>
      </c>
      <c r="F67" s="2">
        <f t="shared" si="14"/>
        <v>2.0269377404765838</v>
      </c>
      <c r="H67" s="2" t="s">
        <v>245</v>
      </c>
      <c r="I67" s="2">
        <f t="shared" si="15"/>
        <v>1.4611458589511273</v>
      </c>
      <c r="J67" s="2">
        <f t="shared" si="16"/>
        <v>0.56986183361695686</v>
      </c>
      <c r="K67" s="2">
        <f t="shared" si="17"/>
        <v>2.0269377404765838</v>
      </c>
      <c r="M67" s="2" t="s">
        <v>245</v>
      </c>
      <c r="N67" s="2">
        <f t="shared" si="18"/>
        <v>0.48064008518129187</v>
      </c>
      <c r="O67" s="2">
        <f t="shared" si="19"/>
        <v>0.56986183361695686</v>
      </c>
      <c r="P67" s="2">
        <f t="shared" si="20"/>
        <v>2.0269377404765838</v>
      </c>
      <c r="R67" s="2" t="s">
        <v>245</v>
      </c>
      <c r="S67" s="2">
        <f t="shared" si="21"/>
        <v>0.48064008518129187</v>
      </c>
      <c r="T67" s="2">
        <f t="shared" si="22"/>
        <v>0.56986183361695686</v>
      </c>
      <c r="U67" s="2">
        <f t="shared" si="23"/>
        <v>2.0269377404765838</v>
      </c>
      <c r="W67" s="2" t="s">
        <v>245</v>
      </c>
      <c r="X67" s="2">
        <f t="shared" si="24"/>
        <v>2.1580739824640007</v>
      </c>
      <c r="Y67" s="2">
        <f t="shared" si="25"/>
        <v>0.56986183361695686</v>
      </c>
      <c r="Z67" s="2">
        <f t="shared" si="26"/>
        <v>2.0269377404765838</v>
      </c>
    </row>
    <row r="68" spans="3:26" x14ac:dyDescent="0.25">
      <c r="C68" s="2" t="s">
        <v>246</v>
      </c>
      <c r="D68" s="2">
        <f t="shared" si="12"/>
        <v>1.8187420823260083</v>
      </c>
      <c r="E68" s="2">
        <f t="shared" si="13"/>
        <v>0.56986183361695686</v>
      </c>
      <c r="F68" s="2">
        <f t="shared" si="14"/>
        <v>2.0269377404765838</v>
      </c>
      <c r="H68" s="2" t="s">
        <v>246</v>
      </c>
      <c r="I68" s="2">
        <f t="shared" si="15"/>
        <v>1.480371462358379</v>
      </c>
      <c r="J68" s="2">
        <f t="shared" si="16"/>
        <v>0.56986183361695686</v>
      </c>
      <c r="K68" s="2">
        <f t="shared" si="17"/>
        <v>2.0269377404765838</v>
      </c>
      <c r="M68" s="2" t="s">
        <v>246</v>
      </c>
      <c r="N68" s="2">
        <f t="shared" si="18"/>
        <v>0.48064008518129187</v>
      </c>
      <c r="O68" s="2">
        <f t="shared" si="19"/>
        <v>0.56986183361695686</v>
      </c>
      <c r="P68" s="2">
        <f t="shared" si="20"/>
        <v>2.0269377404765838</v>
      </c>
      <c r="R68" s="2" t="s">
        <v>246</v>
      </c>
      <c r="S68" s="2">
        <f t="shared" si="21"/>
        <v>0.48064008518129187</v>
      </c>
      <c r="T68" s="2">
        <f t="shared" si="22"/>
        <v>0.56986183361695686</v>
      </c>
      <c r="U68" s="2">
        <f t="shared" si="23"/>
        <v>2.0269377404765838</v>
      </c>
      <c r="W68" s="2" t="s">
        <v>246</v>
      </c>
      <c r="X68" s="2">
        <f t="shared" si="24"/>
        <v>2.1532675816121878</v>
      </c>
      <c r="Y68" s="2">
        <f t="shared" si="25"/>
        <v>0.56986183361695686</v>
      </c>
      <c r="Z68" s="2">
        <f t="shared" si="26"/>
        <v>2.0269377404765838</v>
      </c>
    </row>
    <row r="69" spans="3:26" x14ac:dyDescent="0.25">
      <c r="C69" s="2" t="s">
        <v>247</v>
      </c>
      <c r="D69" s="2">
        <f t="shared" si="12"/>
        <v>1.5418933932615844</v>
      </c>
      <c r="E69" s="2">
        <f t="shared" si="13"/>
        <v>0.56986183361695686</v>
      </c>
      <c r="F69" s="2">
        <f t="shared" si="14"/>
        <v>2.0269377404765838</v>
      </c>
      <c r="H69" s="2" t="s">
        <v>247</v>
      </c>
      <c r="I69" s="2">
        <f t="shared" si="15"/>
        <v>2.4032004259064594</v>
      </c>
      <c r="J69" s="2">
        <f t="shared" si="16"/>
        <v>0.56986183361695686</v>
      </c>
      <c r="K69" s="2">
        <f t="shared" si="17"/>
        <v>2.0269377404765838</v>
      </c>
      <c r="M69" s="2" t="s">
        <v>247</v>
      </c>
      <c r="N69" s="2">
        <f t="shared" si="18"/>
        <v>2.4032004259064594</v>
      </c>
      <c r="O69" s="2">
        <f t="shared" si="19"/>
        <v>0.56986183361695686</v>
      </c>
      <c r="P69" s="2">
        <f t="shared" si="20"/>
        <v>2.0269377404765838</v>
      </c>
      <c r="R69" s="2" t="s">
        <v>247</v>
      </c>
      <c r="S69" s="2">
        <f t="shared" si="21"/>
        <v>2.4032004259064594</v>
      </c>
      <c r="T69" s="2">
        <f t="shared" si="22"/>
        <v>0.56986183361695686</v>
      </c>
      <c r="U69" s="2">
        <f t="shared" si="23"/>
        <v>2.0269377404765838</v>
      </c>
      <c r="W69" s="2" t="s">
        <v>247</v>
      </c>
      <c r="X69" s="2">
        <f t="shared" si="24"/>
        <v>1.8072067202816573</v>
      </c>
      <c r="Y69" s="2">
        <f t="shared" si="25"/>
        <v>0.56986183361695686</v>
      </c>
      <c r="Z69" s="2">
        <f t="shared" si="26"/>
        <v>2.0269377404765838</v>
      </c>
    </row>
    <row r="70" spans="3:26" x14ac:dyDescent="0.25">
      <c r="C70" s="2" t="s">
        <v>248</v>
      </c>
      <c r="D70" s="2">
        <f t="shared" si="12"/>
        <v>1.4265397728180742</v>
      </c>
      <c r="E70" s="2">
        <f t="shared" si="13"/>
        <v>0.56986183361695686</v>
      </c>
      <c r="F70" s="2">
        <f t="shared" si="14"/>
        <v>0.4053875480953168</v>
      </c>
      <c r="H70" s="2" t="s">
        <v>248</v>
      </c>
      <c r="I70" s="2">
        <f t="shared" si="15"/>
        <v>2.4032004259064594</v>
      </c>
      <c r="J70" s="2">
        <f t="shared" si="16"/>
        <v>0.56986183361695686</v>
      </c>
      <c r="K70" s="2">
        <f t="shared" si="17"/>
        <v>0.4053875480953168</v>
      </c>
      <c r="M70" s="2" t="s">
        <v>248</v>
      </c>
      <c r="N70" s="2">
        <f t="shared" si="18"/>
        <v>2.4032004259064594</v>
      </c>
      <c r="O70" s="2">
        <f t="shared" si="19"/>
        <v>0.56986183361695686</v>
      </c>
      <c r="P70" s="2">
        <f t="shared" si="20"/>
        <v>0.4053875480953168</v>
      </c>
      <c r="R70" s="2" t="s">
        <v>248</v>
      </c>
      <c r="S70" s="2">
        <f t="shared" si="21"/>
        <v>2.4032004259064594</v>
      </c>
      <c r="T70" s="2">
        <f t="shared" si="22"/>
        <v>0.56986183361695686</v>
      </c>
      <c r="U70" s="2">
        <f t="shared" si="23"/>
        <v>0.4053875480953168</v>
      </c>
      <c r="W70" s="2" t="s">
        <v>248</v>
      </c>
      <c r="X70" s="2">
        <f t="shared" si="24"/>
        <v>1.6630146947272699</v>
      </c>
      <c r="Y70" s="2">
        <f t="shared" si="25"/>
        <v>0.56986183361695686</v>
      </c>
      <c r="Z70" s="2">
        <f t="shared" si="26"/>
        <v>0.4053875480953168</v>
      </c>
    </row>
    <row r="71" spans="3:26" x14ac:dyDescent="0.25">
      <c r="C71" s="2" t="s">
        <v>249</v>
      </c>
      <c r="D71" s="2">
        <f t="shared" si="12"/>
        <v>1.1842971698867031</v>
      </c>
      <c r="E71" s="2">
        <f t="shared" si="13"/>
        <v>0.56986183361695686</v>
      </c>
      <c r="F71" s="2">
        <f t="shared" si="14"/>
        <v>2.0269377404765838</v>
      </c>
      <c r="H71" s="2" t="s">
        <v>249</v>
      </c>
      <c r="I71" s="2">
        <f t="shared" si="15"/>
        <v>2.4032004259064594</v>
      </c>
      <c r="J71" s="2">
        <f t="shared" si="16"/>
        <v>0.56986183361695686</v>
      </c>
      <c r="K71" s="2">
        <f t="shared" si="17"/>
        <v>2.0269377404765838</v>
      </c>
      <c r="M71" s="2" t="s">
        <v>249</v>
      </c>
      <c r="N71" s="2">
        <f t="shared" si="18"/>
        <v>2.4032004259064594</v>
      </c>
      <c r="O71" s="2">
        <f t="shared" si="19"/>
        <v>0.56986183361695686</v>
      </c>
      <c r="P71" s="2">
        <f t="shared" si="20"/>
        <v>2.0269377404765838</v>
      </c>
      <c r="R71" s="2" t="s">
        <v>249</v>
      </c>
      <c r="S71" s="2">
        <f t="shared" si="21"/>
        <v>2.4032004259064594</v>
      </c>
      <c r="T71" s="2">
        <f t="shared" si="22"/>
        <v>0.56986183361695686</v>
      </c>
      <c r="U71" s="2">
        <f t="shared" si="23"/>
        <v>2.0269377404765838</v>
      </c>
      <c r="W71" s="2" t="s">
        <v>249</v>
      </c>
      <c r="X71" s="2">
        <f t="shared" si="24"/>
        <v>1.3602114410630559</v>
      </c>
      <c r="Y71" s="2">
        <f t="shared" si="25"/>
        <v>0.56986183361695686</v>
      </c>
      <c r="Z71" s="2">
        <f t="shared" si="26"/>
        <v>2.0269377404765838</v>
      </c>
    </row>
    <row r="72" spans="3:26" x14ac:dyDescent="0.25">
      <c r="C72" s="2" t="s">
        <v>250</v>
      </c>
      <c r="D72" s="2">
        <f t="shared" si="12"/>
        <v>1.3342568764632661</v>
      </c>
      <c r="E72" s="2">
        <f t="shared" si="13"/>
        <v>0.56986183361695686</v>
      </c>
      <c r="F72" s="2">
        <f t="shared" si="14"/>
        <v>2.0269377404765838</v>
      </c>
      <c r="H72" s="2" t="s">
        <v>250</v>
      </c>
      <c r="I72" s="2">
        <f t="shared" si="15"/>
        <v>2.4032004259064594</v>
      </c>
      <c r="J72" s="2">
        <f t="shared" si="16"/>
        <v>0.56986183361695686</v>
      </c>
      <c r="K72" s="2">
        <f t="shared" si="17"/>
        <v>2.0269377404765838</v>
      </c>
      <c r="M72" s="2" t="s">
        <v>250</v>
      </c>
      <c r="N72" s="2">
        <f t="shared" si="18"/>
        <v>2.4032004259064594</v>
      </c>
      <c r="O72" s="2">
        <f t="shared" si="19"/>
        <v>0.56986183361695686</v>
      </c>
      <c r="P72" s="2">
        <f t="shared" si="20"/>
        <v>2.0269377404765838</v>
      </c>
      <c r="R72" s="2" t="s">
        <v>250</v>
      </c>
      <c r="S72" s="2">
        <f t="shared" si="21"/>
        <v>2.4032004259064594</v>
      </c>
      <c r="T72" s="2">
        <f t="shared" si="22"/>
        <v>0.56986183361695686</v>
      </c>
      <c r="U72" s="2">
        <f t="shared" si="23"/>
        <v>2.0269377404765838</v>
      </c>
      <c r="W72" s="2" t="s">
        <v>250</v>
      </c>
      <c r="X72" s="2">
        <f t="shared" si="24"/>
        <v>1.54766107428376</v>
      </c>
      <c r="Y72" s="2">
        <f t="shared" si="25"/>
        <v>0.56986183361695686</v>
      </c>
      <c r="Z72" s="2">
        <f t="shared" si="26"/>
        <v>2.0269377404765838</v>
      </c>
    </row>
    <row r="73" spans="3:26" x14ac:dyDescent="0.25">
      <c r="C73" s="2" t="s">
        <v>251</v>
      </c>
      <c r="D73" s="2">
        <f t="shared" si="12"/>
        <v>1.7303043066526507</v>
      </c>
      <c r="E73" s="2">
        <f t="shared" si="13"/>
        <v>0.56986183361695686</v>
      </c>
      <c r="F73" s="2">
        <f t="shared" si="14"/>
        <v>2.0269377404765838</v>
      </c>
      <c r="H73" s="2" t="s">
        <v>251</v>
      </c>
      <c r="I73" s="2">
        <f t="shared" si="15"/>
        <v>1.9225603407251675</v>
      </c>
      <c r="J73" s="2">
        <f t="shared" si="16"/>
        <v>0.56986183361695686</v>
      </c>
      <c r="K73" s="2">
        <f t="shared" si="17"/>
        <v>2.0269377404765838</v>
      </c>
      <c r="M73" s="2" t="s">
        <v>251</v>
      </c>
      <c r="N73" s="2">
        <f t="shared" si="18"/>
        <v>0.48064008518129187</v>
      </c>
      <c r="O73" s="2">
        <f t="shared" si="19"/>
        <v>0.56986183361695686</v>
      </c>
      <c r="P73" s="2">
        <f t="shared" si="20"/>
        <v>2.0269377404765838</v>
      </c>
      <c r="R73" s="2" t="s">
        <v>251</v>
      </c>
      <c r="S73" s="2">
        <f t="shared" si="21"/>
        <v>0.48064008518129187</v>
      </c>
      <c r="T73" s="2">
        <f t="shared" si="22"/>
        <v>0.56986183361695686</v>
      </c>
      <c r="U73" s="2">
        <f t="shared" si="23"/>
        <v>2.0269377404765838</v>
      </c>
      <c r="W73" s="2" t="s">
        <v>251</v>
      </c>
      <c r="X73" s="2">
        <f t="shared" si="24"/>
        <v>2.0427203620204906</v>
      </c>
      <c r="Y73" s="2">
        <f t="shared" si="25"/>
        <v>0.56986183361695686</v>
      </c>
      <c r="Z73" s="2">
        <f t="shared" si="26"/>
        <v>2.0269377404765838</v>
      </c>
    </row>
    <row r="74" spans="3:26" x14ac:dyDescent="0.25">
      <c r="C74" s="2" t="s">
        <v>252</v>
      </c>
      <c r="D74" s="2">
        <f t="shared" si="12"/>
        <v>1.6726274964308956</v>
      </c>
      <c r="E74" s="2">
        <f t="shared" si="13"/>
        <v>0.43960770021879525</v>
      </c>
      <c r="F74" s="2">
        <f t="shared" si="14"/>
        <v>2.0269377404765838</v>
      </c>
      <c r="H74" s="2" t="s">
        <v>252</v>
      </c>
      <c r="I74" s="2">
        <f t="shared" si="15"/>
        <v>2.2109443918339422</v>
      </c>
      <c r="J74" s="2">
        <f t="shared" si="16"/>
        <v>0.43960770021879525</v>
      </c>
      <c r="K74" s="2">
        <f t="shared" si="17"/>
        <v>2.0269377404765838</v>
      </c>
      <c r="M74" s="2" t="s">
        <v>252</v>
      </c>
      <c r="N74" s="2">
        <f t="shared" si="18"/>
        <v>0.48064008518129187</v>
      </c>
      <c r="O74" s="2">
        <f t="shared" si="19"/>
        <v>0.43960770021879525</v>
      </c>
      <c r="P74" s="2">
        <f t="shared" si="20"/>
        <v>2.0269377404765838</v>
      </c>
      <c r="R74" s="2" t="s">
        <v>252</v>
      </c>
      <c r="S74" s="2">
        <f t="shared" si="21"/>
        <v>0.48064008518129187</v>
      </c>
      <c r="T74" s="2">
        <f t="shared" si="22"/>
        <v>0.34191710017017407</v>
      </c>
      <c r="U74" s="2">
        <f t="shared" si="23"/>
        <v>2.0269377404765838</v>
      </c>
      <c r="W74" s="2" t="s">
        <v>252</v>
      </c>
      <c r="X74" s="2">
        <f t="shared" si="24"/>
        <v>1.9706243492432964</v>
      </c>
      <c r="Y74" s="2">
        <f t="shared" si="25"/>
        <v>0.43960770021879525</v>
      </c>
      <c r="Z74" s="2">
        <f t="shared" si="26"/>
        <v>2.0269377404765838</v>
      </c>
    </row>
    <row r="75" spans="3:26" x14ac:dyDescent="0.25">
      <c r="C75" s="2" t="s">
        <v>253</v>
      </c>
      <c r="D75" s="2">
        <f t="shared" si="12"/>
        <v>1.1035496355762462</v>
      </c>
      <c r="E75" s="2">
        <f t="shared" si="13"/>
        <v>0.56986183361695686</v>
      </c>
      <c r="F75" s="2">
        <f t="shared" si="14"/>
        <v>2.0269377404765838</v>
      </c>
      <c r="H75" s="2" t="s">
        <v>253</v>
      </c>
      <c r="I75" s="2">
        <f t="shared" si="15"/>
        <v>2.4032004259064594</v>
      </c>
      <c r="J75" s="2">
        <f t="shared" si="16"/>
        <v>0.56986183361695686</v>
      </c>
      <c r="K75" s="2">
        <f t="shared" si="17"/>
        <v>2.0269377404765838</v>
      </c>
      <c r="M75" s="2" t="s">
        <v>253</v>
      </c>
      <c r="N75" s="2">
        <f t="shared" si="18"/>
        <v>2.4032004259064594</v>
      </c>
      <c r="O75" s="2">
        <f t="shared" si="19"/>
        <v>0.56986183361695686</v>
      </c>
      <c r="P75" s="2">
        <f t="shared" si="20"/>
        <v>2.0269377404765838</v>
      </c>
      <c r="R75" s="2" t="s">
        <v>253</v>
      </c>
      <c r="S75" s="2">
        <f t="shared" si="21"/>
        <v>2.4032004259064594</v>
      </c>
      <c r="T75" s="2">
        <f t="shared" si="22"/>
        <v>0.56986183361695686</v>
      </c>
      <c r="U75" s="2">
        <f t="shared" si="23"/>
        <v>2.0269377404765838</v>
      </c>
      <c r="W75" s="2" t="s">
        <v>253</v>
      </c>
      <c r="X75" s="2">
        <f t="shared" si="24"/>
        <v>1.2592770231749848</v>
      </c>
      <c r="Y75" s="2">
        <f t="shared" si="25"/>
        <v>0.56986183361695686</v>
      </c>
      <c r="Z75" s="2">
        <f t="shared" si="26"/>
        <v>2.0269377404765838</v>
      </c>
    </row>
    <row r="76" spans="3:26" x14ac:dyDescent="0.25">
      <c r="C76" s="2" t="s">
        <v>254</v>
      </c>
      <c r="D76" s="2">
        <f t="shared" si="12"/>
        <v>1.2958056696487628</v>
      </c>
      <c r="E76" s="2">
        <f t="shared" si="13"/>
        <v>0.56986183361695686</v>
      </c>
      <c r="F76" s="2">
        <f t="shared" si="14"/>
        <v>2.0269377404765838</v>
      </c>
      <c r="H76" s="2" t="s">
        <v>254</v>
      </c>
      <c r="I76" s="2">
        <f t="shared" si="15"/>
        <v>2.4032004259064594</v>
      </c>
      <c r="J76" s="2">
        <f t="shared" si="16"/>
        <v>0.56986183361695686</v>
      </c>
      <c r="K76" s="2">
        <f t="shared" si="17"/>
        <v>2.0269377404765838</v>
      </c>
      <c r="M76" s="2" t="s">
        <v>254</v>
      </c>
      <c r="N76" s="2">
        <f t="shared" si="18"/>
        <v>2.4032004259064594</v>
      </c>
      <c r="O76" s="2">
        <f t="shared" si="19"/>
        <v>0.56986183361695686</v>
      </c>
      <c r="P76" s="2">
        <f t="shared" si="20"/>
        <v>2.0269377404765838</v>
      </c>
      <c r="R76" s="2" t="s">
        <v>254</v>
      </c>
      <c r="S76" s="2">
        <f t="shared" si="21"/>
        <v>2.4032004259064594</v>
      </c>
      <c r="T76" s="2">
        <f t="shared" si="22"/>
        <v>0.56986183361695686</v>
      </c>
      <c r="U76" s="2">
        <f t="shared" si="23"/>
        <v>2.0269377404765838</v>
      </c>
      <c r="W76" s="2" t="s">
        <v>254</v>
      </c>
      <c r="X76" s="2">
        <f t="shared" si="24"/>
        <v>1.4995970657656306</v>
      </c>
      <c r="Y76" s="2">
        <f t="shared" si="25"/>
        <v>0.56986183361695686</v>
      </c>
      <c r="Z76" s="2">
        <f t="shared" si="26"/>
        <v>2.0269377404765838</v>
      </c>
    </row>
    <row r="77" spans="3:26" x14ac:dyDescent="0.25">
      <c r="C77" s="2" t="s">
        <v>255</v>
      </c>
      <c r="D77" s="2">
        <f t="shared" si="12"/>
        <v>1.2189032560197561</v>
      </c>
      <c r="E77" s="2">
        <f t="shared" si="13"/>
        <v>0.56986183361695686</v>
      </c>
      <c r="F77" s="2">
        <f t="shared" si="14"/>
        <v>2.0269377404765838</v>
      </c>
      <c r="H77" s="2" t="s">
        <v>255</v>
      </c>
      <c r="I77" s="2">
        <f t="shared" si="15"/>
        <v>2.4032004259064594</v>
      </c>
      <c r="J77" s="2">
        <f t="shared" si="16"/>
        <v>0.56986183361695686</v>
      </c>
      <c r="K77" s="2">
        <f t="shared" si="17"/>
        <v>2.0269377404765838</v>
      </c>
      <c r="M77" s="2" t="s">
        <v>255</v>
      </c>
      <c r="N77" s="2">
        <f t="shared" si="18"/>
        <v>2.4032004259064594</v>
      </c>
      <c r="O77" s="2">
        <f t="shared" si="19"/>
        <v>0.56986183361695686</v>
      </c>
      <c r="P77" s="2">
        <f t="shared" si="20"/>
        <v>2.0269377404765838</v>
      </c>
      <c r="R77" s="2" t="s">
        <v>255</v>
      </c>
      <c r="S77" s="2">
        <f t="shared" si="21"/>
        <v>2.4032004259064594</v>
      </c>
      <c r="T77" s="2">
        <f t="shared" si="22"/>
        <v>0.56986183361695686</v>
      </c>
      <c r="U77" s="2">
        <f t="shared" si="23"/>
        <v>2.0269377404765838</v>
      </c>
      <c r="W77" s="2" t="s">
        <v>255</v>
      </c>
      <c r="X77" s="2">
        <f t="shared" si="24"/>
        <v>1.4034690487293722</v>
      </c>
      <c r="Y77" s="2">
        <f t="shared" si="25"/>
        <v>0.56986183361695686</v>
      </c>
      <c r="Z77" s="2">
        <f t="shared" si="26"/>
        <v>2.0269377404765838</v>
      </c>
    </row>
    <row r="78" spans="3:26" x14ac:dyDescent="0.25">
      <c r="C78" s="2" t="s">
        <v>256</v>
      </c>
      <c r="D78" s="2">
        <f t="shared" si="12"/>
        <v>1.60726044484624</v>
      </c>
      <c r="E78" s="2">
        <f t="shared" si="13"/>
        <v>0.56986183361695686</v>
      </c>
      <c r="F78" s="2">
        <f t="shared" si="14"/>
        <v>2.0269377404765838</v>
      </c>
      <c r="H78" s="2" t="s">
        <v>256</v>
      </c>
      <c r="I78" s="2">
        <f t="shared" si="15"/>
        <v>2.4032004259064594</v>
      </c>
      <c r="J78" s="2">
        <f t="shared" si="16"/>
        <v>0.56986183361695686</v>
      </c>
      <c r="K78" s="2">
        <f t="shared" si="17"/>
        <v>2.0269377404765838</v>
      </c>
      <c r="M78" s="2" t="s">
        <v>256</v>
      </c>
      <c r="N78" s="2">
        <f t="shared" si="18"/>
        <v>2.4032004259064594</v>
      </c>
      <c r="O78" s="2">
        <f t="shared" si="19"/>
        <v>0.56986183361695686</v>
      </c>
      <c r="P78" s="2">
        <f t="shared" si="20"/>
        <v>2.0269377404765838</v>
      </c>
      <c r="R78" s="2" t="s">
        <v>256</v>
      </c>
      <c r="S78" s="2">
        <f t="shared" si="21"/>
        <v>2.4032004259064594</v>
      </c>
      <c r="T78" s="2">
        <f t="shared" si="22"/>
        <v>0.56986183361695686</v>
      </c>
      <c r="U78" s="2">
        <f t="shared" si="23"/>
        <v>2.0269377404765838</v>
      </c>
      <c r="W78" s="2" t="s">
        <v>256</v>
      </c>
      <c r="X78" s="2">
        <f t="shared" si="24"/>
        <v>1.8889155347624771</v>
      </c>
      <c r="Y78" s="2">
        <f t="shared" si="25"/>
        <v>0.56986183361695686</v>
      </c>
      <c r="Z78" s="2">
        <f t="shared" si="26"/>
        <v>2.0269377404765838</v>
      </c>
    </row>
    <row r="79" spans="3:26" x14ac:dyDescent="0.25">
      <c r="C79" s="2" t="s">
        <v>257</v>
      </c>
      <c r="D79" s="2">
        <f t="shared" si="12"/>
        <v>0.9920411358141864</v>
      </c>
      <c r="E79" s="2">
        <f t="shared" si="13"/>
        <v>0.56986183361695686</v>
      </c>
      <c r="F79" s="2">
        <f t="shared" si="14"/>
        <v>0.4053875480953168</v>
      </c>
      <c r="H79" s="2" t="s">
        <v>257</v>
      </c>
      <c r="I79" s="2">
        <f t="shared" si="15"/>
        <v>2.4032004259064594</v>
      </c>
      <c r="J79" s="2">
        <f t="shared" si="16"/>
        <v>0.56986183361695686</v>
      </c>
      <c r="K79" s="2">
        <f t="shared" si="17"/>
        <v>0.4053875480953168</v>
      </c>
      <c r="M79" s="2" t="s">
        <v>257</v>
      </c>
      <c r="N79" s="2">
        <f t="shared" si="18"/>
        <v>2.4032004259064594</v>
      </c>
      <c r="O79" s="2">
        <f t="shared" si="19"/>
        <v>0.56986183361695686</v>
      </c>
      <c r="P79" s="2">
        <f t="shared" si="20"/>
        <v>0.4053875480953168</v>
      </c>
      <c r="R79" s="2" t="s">
        <v>257</v>
      </c>
      <c r="S79" s="2">
        <f t="shared" si="21"/>
        <v>2.4032004259064594</v>
      </c>
      <c r="T79" s="2">
        <f t="shared" si="22"/>
        <v>0.56986183361695686</v>
      </c>
      <c r="U79" s="2">
        <f t="shared" si="23"/>
        <v>0.4053875480953168</v>
      </c>
      <c r="W79" s="2" t="s">
        <v>257</v>
      </c>
      <c r="X79" s="2">
        <f t="shared" si="24"/>
        <v>1.1198913984724101</v>
      </c>
      <c r="Y79" s="2">
        <f t="shared" si="25"/>
        <v>0.56986183361695686</v>
      </c>
      <c r="Z79" s="2">
        <f t="shared" si="26"/>
        <v>0.4053875480953168</v>
      </c>
    </row>
    <row r="80" spans="3:26" x14ac:dyDescent="0.25">
      <c r="C80" s="2" t="s">
        <v>258</v>
      </c>
      <c r="D80" s="2">
        <f t="shared" si="12"/>
        <v>1.0574081873988421</v>
      </c>
      <c r="E80" s="2">
        <f t="shared" si="13"/>
        <v>0.56986183361695686</v>
      </c>
      <c r="F80" s="2">
        <f t="shared" si="14"/>
        <v>2.0269377404765838</v>
      </c>
      <c r="H80" s="2" t="s">
        <v>258</v>
      </c>
      <c r="I80" s="2">
        <f t="shared" si="15"/>
        <v>2.4032004259064594</v>
      </c>
      <c r="J80" s="2">
        <f t="shared" si="16"/>
        <v>0.56986183361695686</v>
      </c>
      <c r="K80" s="2">
        <f t="shared" si="17"/>
        <v>2.0269377404765838</v>
      </c>
      <c r="M80" s="2" t="s">
        <v>258</v>
      </c>
      <c r="N80" s="2">
        <f t="shared" si="18"/>
        <v>2.4032004259064594</v>
      </c>
      <c r="O80" s="2">
        <f t="shared" si="19"/>
        <v>0.56986183361695686</v>
      </c>
      <c r="P80" s="2">
        <f t="shared" si="20"/>
        <v>2.0269377404765838</v>
      </c>
      <c r="R80" s="2" t="s">
        <v>258</v>
      </c>
      <c r="S80" s="2">
        <f t="shared" si="21"/>
        <v>2.4032004259064594</v>
      </c>
      <c r="T80" s="2">
        <f t="shared" si="22"/>
        <v>0.56986183361695686</v>
      </c>
      <c r="U80" s="2">
        <f t="shared" si="23"/>
        <v>2.0269377404765838</v>
      </c>
      <c r="W80" s="2" t="s">
        <v>258</v>
      </c>
      <c r="X80" s="2">
        <f t="shared" si="24"/>
        <v>1.2016002129532297</v>
      </c>
      <c r="Y80" s="2">
        <f t="shared" si="25"/>
        <v>0.56986183361695686</v>
      </c>
      <c r="Z80" s="2">
        <f t="shared" si="26"/>
        <v>2.0269377404765838</v>
      </c>
    </row>
    <row r="81" spans="3:26" x14ac:dyDescent="0.25">
      <c r="C81" s="2" t="s">
        <v>259</v>
      </c>
      <c r="D81" s="2">
        <f t="shared" si="12"/>
        <v>1.3304117557818158</v>
      </c>
      <c r="E81" s="2">
        <f t="shared" si="13"/>
        <v>0.56986183361695686</v>
      </c>
      <c r="F81" s="2">
        <f t="shared" si="14"/>
        <v>2.0269377404765838</v>
      </c>
      <c r="H81" s="2" t="s">
        <v>259</v>
      </c>
      <c r="I81" s="2">
        <f t="shared" si="15"/>
        <v>2.4032004259064594</v>
      </c>
      <c r="J81" s="2">
        <f t="shared" si="16"/>
        <v>0.56986183361695686</v>
      </c>
      <c r="K81" s="2">
        <f t="shared" si="17"/>
        <v>2.0269377404765838</v>
      </c>
      <c r="M81" s="2" t="s">
        <v>259</v>
      </c>
      <c r="N81" s="2">
        <f t="shared" si="18"/>
        <v>2.4032004259064594</v>
      </c>
      <c r="O81" s="2">
        <f t="shared" si="19"/>
        <v>0.56986183361695686</v>
      </c>
      <c r="P81" s="2">
        <f t="shared" si="20"/>
        <v>2.0269377404765838</v>
      </c>
      <c r="R81" s="2" t="s">
        <v>259</v>
      </c>
      <c r="S81" s="2">
        <f t="shared" si="21"/>
        <v>2.4032004259064594</v>
      </c>
      <c r="T81" s="2">
        <f t="shared" si="22"/>
        <v>0.56986183361695686</v>
      </c>
      <c r="U81" s="2">
        <f t="shared" si="23"/>
        <v>2.0269377404765838</v>
      </c>
      <c r="W81" s="2" t="s">
        <v>259</v>
      </c>
      <c r="X81" s="2">
        <f t="shared" si="24"/>
        <v>1.5428546734319468</v>
      </c>
      <c r="Y81" s="2">
        <f t="shared" si="25"/>
        <v>0.56986183361695686</v>
      </c>
      <c r="Z81" s="2">
        <f t="shared" si="26"/>
        <v>2.0269377404765838</v>
      </c>
    </row>
    <row r="82" spans="3:26" x14ac:dyDescent="0.25">
      <c r="C82" s="2" t="s">
        <v>260</v>
      </c>
      <c r="D82" s="2">
        <f t="shared" si="12"/>
        <v>0.95358992899968309</v>
      </c>
      <c r="E82" s="2">
        <f t="shared" si="13"/>
        <v>0.56986183361695686</v>
      </c>
      <c r="F82" s="2">
        <f t="shared" si="14"/>
        <v>0.4053875480953168</v>
      </c>
      <c r="H82" s="2" t="s">
        <v>260</v>
      </c>
      <c r="I82" s="2">
        <f t="shared" si="15"/>
        <v>2.4032004259064594</v>
      </c>
      <c r="J82" s="2">
        <f t="shared" si="16"/>
        <v>0.56986183361695686</v>
      </c>
      <c r="K82" s="2">
        <f t="shared" si="17"/>
        <v>0.4053875480953168</v>
      </c>
      <c r="M82" s="2" t="s">
        <v>260</v>
      </c>
      <c r="N82" s="2">
        <f t="shared" si="18"/>
        <v>2.4032004259064594</v>
      </c>
      <c r="O82" s="2">
        <f t="shared" si="19"/>
        <v>0.56986183361695686</v>
      </c>
      <c r="P82" s="2">
        <f t="shared" si="20"/>
        <v>0.4053875480953168</v>
      </c>
      <c r="R82" s="2" t="s">
        <v>260</v>
      </c>
      <c r="S82" s="2">
        <f t="shared" si="21"/>
        <v>2.4032004259064594</v>
      </c>
      <c r="T82" s="2">
        <f t="shared" si="22"/>
        <v>0.56986183361695686</v>
      </c>
      <c r="U82" s="2">
        <f t="shared" si="23"/>
        <v>0.4053875480953168</v>
      </c>
      <c r="W82" s="2" t="s">
        <v>260</v>
      </c>
      <c r="X82" s="2">
        <f t="shared" si="24"/>
        <v>1.071827389954281</v>
      </c>
      <c r="Y82" s="2">
        <f t="shared" si="25"/>
        <v>0.56986183361695686</v>
      </c>
      <c r="Z82" s="2">
        <f t="shared" si="26"/>
        <v>0.4053875480953168</v>
      </c>
    </row>
    <row r="83" spans="3:26" x14ac:dyDescent="0.25">
      <c r="C83" s="2" t="s">
        <v>261</v>
      </c>
      <c r="D83" s="2">
        <f t="shared" si="12"/>
        <v>2.095590771390432</v>
      </c>
      <c r="E83" s="2">
        <f t="shared" si="13"/>
        <v>0.56986183361695686</v>
      </c>
      <c r="F83" s="2">
        <f t="shared" si="14"/>
        <v>2.0269377404765838</v>
      </c>
      <c r="H83" s="2" t="s">
        <v>261</v>
      </c>
      <c r="I83" s="2">
        <f t="shared" si="15"/>
        <v>0.48064008518129187</v>
      </c>
      <c r="J83" s="2">
        <f t="shared" si="16"/>
        <v>0.56986183361695686</v>
      </c>
      <c r="K83" s="2">
        <f t="shared" si="17"/>
        <v>2.0269377404765838</v>
      </c>
      <c r="M83" s="2" t="s">
        <v>261</v>
      </c>
      <c r="N83" s="2">
        <f t="shared" si="18"/>
        <v>0.48064008518129187</v>
      </c>
      <c r="O83" s="2">
        <f t="shared" si="19"/>
        <v>0.56986183361695686</v>
      </c>
      <c r="P83" s="2">
        <f t="shared" si="20"/>
        <v>2.0269377404765838</v>
      </c>
      <c r="R83" s="2" t="s">
        <v>261</v>
      </c>
      <c r="S83" s="2">
        <f t="shared" si="21"/>
        <v>0.48064008518129187</v>
      </c>
      <c r="T83" s="2">
        <f t="shared" si="22"/>
        <v>0.56986183361695686</v>
      </c>
      <c r="U83" s="2">
        <f t="shared" si="23"/>
        <v>2.0269377404765838</v>
      </c>
      <c r="W83" s="2" t="s">
        <v>261</v>
      </c>
      <c r="X83" s="2">
        <f t="shared" si="24"/>
        <v>2.4032004259064594</v>
      </c>
      <c r="Y83" s="2">
        <f t="shared" si="25"/>
        <v>0.56986183361695686</v>
      </c>
      <c r="Z83" s="2">
        <f t="shared" si="26"/>
        <v>2.0269377404765838</v>
      </c>
    </row>
    <row r="84" spans="3:26" x14ac:dyDescent="0.25">
      <c r="C84" s="2" t="s">
        <v>262</v>
      </c>
      <c r="D84" s="2">
        <f t="shared" si="12"/>
        <v>1.5649641173502862</v>
      </c>
      <c r="E84" s="2">
        <f t="shared" si="13"/>
        <v>0.56986183361695686</v>
      </c>
      <c r="F84" s="2">
        <f t="shared" si="14"/>
        <v>2.0269377404765838</v>
      </c>
      <c r="H84" s="2" t="s">
        <v>262</v>
      </c>
      <c r="I84" s="2">
        <f t="shared" si="15"/>
        <v>2.4032004259064594</v>
      </c>
      <c r="J84" s="2">
        <f t="shared" si="16"/>
        <v>0.56986183361695686</v>
      </c>
      <c r="K84" s="2">
        <f t="shared" si="17"/>
        <v>2.0269377404765838</v>
      </c>
      <c r="M84" s="2" t="s">
        <v>262</v>
      </c>
      <c r="N84" s="2">
        <f t="shared" si="18"/>
        <v>2.4032004259064594</v>
      </c>
      <c r="O84" s="2">
        <f t="shared" si="19"/>
        <v>0.56986183361695686</v>
      </c>
      <c r="P84" s="2">
        <f t="shared" si="20"/>
        <v>2.0269377404765838</v>
      </c>
      <c r="R84" s="2" t="s">
        <v>262</v>
      </c>
      <c r="S84" s="2">
        <f t="shared" si="21"/>
        <v>2.4032004259064594</v>
      </c>
      <c r="T84" s="2">
        <f t="shared" si="22"/>
        <v>0.56986183361695686</v>
      </c>
      <c r="U84" s="2">
        <f t="shared" si="23"/>
        <v>2.0269377404765838</v>
      </c>
      <c r="W84" s="2" t="s">
        <v>262</v>
      </c>
      <c r="X84" s="2">
        <f t="shared" si="24"/>
        <v>1.8360451253925349</v>
      </c>
      <c r="Y84" s="2">
        <f t="shared" si="25"/>
        <v>0.56986183361695686</v>
      </c>
      <c r="Z84" s="2">
        <f t="shared" si="26"/>
        <v>2.0269377404765838</v>
      </c>
    </row>
    <row r="85" spans="3:26" x14ac:dyDescent="0.25">
      <c r="C85" s="2" t="s">
        <v>263</v>
      </c>
      <c r="D85" s="2">
        <f t="shared" si="12"/>
        <v>0.88437775673357699</v>
      </c>
      <c r="E85" s="2">
        <f t="shared" si="13"/>
        <v>0.56986183361695686</v>
      </c>
      <c r="F85" s="2">
        <f t="shared" si="14"/>
        <v>0.4053875480953168</v>
      </c>
      <c r="H85" s="2" t="s">
        <v>263</v>
      </c>
      <c r="I85" s="2">
        <f t="shared" si="15"/>
        <v>2.4032004259064594</v>
      </c>
      <c r="J85" s="2">
        <f t="shared" si="16"/>
        <v>0.56986183361695686</v>
      </c>
      <c r="K85" s="2">
        <f t="shared" si="17"/>
        <v>0.4053875480953168</v>
      </c>
      <c r="M85" s="2" t="s">
        <v>263</v>
      </c>
      <c r="N85" s="2">
        <f t="shared" si="18"/>
        <v>2.4032004259064594</v>
      </c>
      <c r="O85" s="2">
        <f t="shared" si="19"/>
        <v>0.56986183361695686</v>
      </c>
      <c r="P85" s="2">
        <f t="shared" si="20"/>
        <v>0.4053875480953168</v>
      </c>
      <c r="R85" s="2" t="s">
        <v>263</v>
      </c>
      <c r="S85" s="2">
        <f t="shared" si="21"/>
        <v>2.4032004259064594</v>
      </c>
      <c r="T85" s="2">
        <f t="shared" si="22"/>
        <v>0.56986183361695686</v>
      </c>
      <c r="U85" s="2">
        <f t="shared" si="23"/>
        <v>0.4053875480953168</v>
      </c>
      <c r="W85" s="2" t="s">
        <v>263</v>
      </c>
      <c r="X85" s="2">
        <f t="shared" si="24"/>
        <v>0.98531217462164822</v>
      </c>
      <c r="Y85" s="2">
        <f t="shared" si="25"/>
        <v>0.56986183361695686</v>
      </c>
      <c r="Z85" s="2">
        <f t="shared" si="26"/>
        <v>0.4053875480953168</v>
      </c>
    </row>
    <row r="86" spans="3:26" x14ac:dyDescent="0.25">
      <c r="C86" s="2" t="s">
        <v>264</v>
      </c>
      <c r="D86" s="2">
        <f t="shared" si="12"/>
        <v>1.9687017889025715</v>
      </c>
      <c r="E86" s="2">
        <f t="shared" si="13"/>
        <v>0.56986183361695686</v>
      </c>
      <c r="F86" s="2">
        <f t="shared" si="14"/>
        <v>2.0269377404765838</v>
      </c>
      <c r="H86" s="2" t="s">
        <v>264</v>
      </c>
      <c r="I86" s="2">
        <f t="shared" si="15"/>
        <v>0.73057292947556363</v>
      </c>
      <c r="J86" s="2">
        <f t="shared" si="16"/>
        <v>0.56986183361695686</v>
      </c>
      <c r="K86" s="2">
        <f t="shared" si="17"/>
        <v>2.0269377404765838</v>
      </c>
      <c r="M86" s="2" t="s">
        <v>264</v>
      </c>
      <c r="N86" s="2">
        <f t="shared" si="18"/>
        <v>0.48064008518129187</v>
      </c>
      <c r="O86" s="2">
        <f t="shared" si="19"/>
        <v>0.56986183361695686</v>
      </c>
      <c r="P86" s="2">
        <f t="shared" si="20"/>
        <v>2.0269377404765838</v>
      </c>
      <c r="R86" s="2" t="s">
        <v>264</v>
      </c>
      <c r="S86" s="2">
        <f t="shared" si="21"/>
        <v>0.48064008518129187</v>
      </c>
      <c r="T86" s="2">
        <f t="shared" si="22"/>
        <v>0.4330949935488872</v>
      </c>
      <c r="U86" s="2">
        <f t="shared" si="23"/>
        <v>2.0269377404765838</v>
      </c>
      <c r="W86" s="2" t="s">
        <v>264</v>
      </c>
      <c r="X86" s="2">
        <f t="shared" si="24"/>
        <v>2.3407172148328916</v>
      </c>
      <c r="Y86" s="2">
        <f t="shared" si="25"/>
        <v>0.56986183361695686</v>
      </c>
      <c r="Z86" s="2">
        <f t="shared" si="26"/>
        <v>2.0269377404765838</v>
      </c>
    </row>
    <row r="90" spans="3:26" x14ac:dyDescent="0.25">
      <c r="C90" t="s">
        <v>376</v>
      </c>
      <c r="D90" s="4">
        <v>0.11397236672339137</v>
      </c>
    </row>
    <row r="92" spans="3:26" x14ac:dyDescent="0.25">
      <c r="C92" s="2" t="s">
        <v>274</v>
      </c>
      <c r="D92" s="2" t="s">
        <v>87</v>
      </c>
      <c r="E92" s="2" t="s">
        <v>96</v>
      </c>
      <c r="F92" s="2" t="s">
        <v>112</v>
      </c>
      <c r="G92" s="2" t="s">
        <v>119</v>
      </c>
      <c r="H92" s="2" t="s">
        <v>118</v>
      </c>
    </row>
    <row r="93" spans="3:26" x14ac:dyDescent="0.25">
      <c r="C93" s="2" t="s">
        <v>243</v>
      </c>
      <c r="D93" s="2">
        <f>SUM(D65:F65)*$D$90</f>
        <v>0.4208610821202925</v>
      </c>
      <c r="E93" s="2">
        <f>SUM(I65:K65)*$D$90</f>
        <v>0.56986183361695686</v>
      </c>
      <c r="F93" s="2">
        <f>SUM(N65:P65)*$D$90</f>
        <v>0.56986183361695686</v>
      </c>
      <c r="G93" s="2">
        <f>SUM(S65:U65)*$D$90</f>
        <v>0.55427419316511939</v>
      </c>
      <c r="H93" s="2">
        <f>SUM(X65:Z65)*$D$90</f>
        <v>0.43839058229637062</v>
      </c>
    </row>
    <row r="94" spans="3:26" x14ac:dyDescent="0.25">
      <c r="C94" s="2" t="s">
        <v>244</v>
      </c>
      <c r="D94" s="2">
        <f t="shared" ref="D94:D114" si="27">SUM(D66:F66)*$D$90</f>
        <v>0.45723479498565461</v>
      </c>
      <c r="E94" s="2">
        <f t="shared" ref="E94:E114" si="28">SUM(I66:K66)*$D$90</f>
        <v>0.56986183361695686</v>
      </c>
      <c r="F94" s="2">
        <f t="shared" ref="F94:F114" si="29">SUM(N66:P66)*$D$90</f>
        <v>0.56986183361695686</v>
      </c>
      <c r="G94" s="2">
        <f t="shared" ref="G94:G114" si="30">SUM(S66:U66)*$D$90</f>
        <v>0.55427419316511939</v>
      </c>
      <c r="H94" s="2">
        <f t="shared" ref="H94:H114" si="31">SUM(X66:Z66)*$D$90</f>
        <v>0.48385772337807337</v>
      </c>
    </row>
    <row r="95" spans="3:26" x14ac:dyDescent="0.25">
      <c r="C95" s="2" t="s">
        <v>245</v>
      </c>
      <c r="D95" s="2">
        <f t="shared" si="27"/>
        <v>0.50368797045226177</v>
      </c>
      <c r="E95" s="2">
        <f t="shared" si="28"/>
        <v>0.46249364503847806</v>
      </c>
      <c r="F95" s="2">
        <f t="shared" si="29"/>
        <v>0.35074308141597976</v>
      </c>
      <c r="G95" s="2">
        <f t="shared" si="30"/>
        <v>0.35074308141597976</v>
      </c>
      <c r="H95" s="2">
        <f t="shared" si="31"/>
        <v>0.5419241927113323</v>
      </c>
    </row>
    <row r="96" spans="3:26" x14ac:dyDescent="0.25">
      <c r="C96" s="2" t="s">
        <v>246</v>
      </c>
      <c r="D96" s="2">
        <f t="shared" si="27"/>
        <v>0.5032497329478598</v>
      </c>
      <c r="E96" s="2">
        <f t="shared" si="28"/>
        <v>0.46468483256048787</v>
      </c>
      <c r="F96" s="2">
        <f t="shared" si="29"/>
        <v>0.35074308141597976</v>
      </c>
      <c r="G96" s="2">
        <f t="shared" si="30"/>
        <v>0.35074308141597976</v>
      </c>
      <c r="H96" s="2">
        <f t="shared" si="31"/>
        <v>0.54137639583082986</v>
      </c>
    </row>
    <row r="97" spans="3:8" x14ac:dyDescent="0.25">
      <c r="C97" s="2" t="s">
        <v>247</v>
      </c>
      <c r="D97" s="2">
        <f t="shared" si="27"/>
        <v>0.4716966326309191</v>
      </c>
      <c r="E97" s="2">
        <f t="shared" si="28"/>
        <v>0.56986183361695686</v>
      </c>
      <c r="F97" s="2">
        <f t="shared" si="29"/>
        <v>0.56986183361695686</v>
      </c>
      <c r="G97" s="2">
        <f t="shared" si="30"/>
        <v>0.56986183361695686</v>
      </c>
      <c r="H97" s="2">
        <f t="shared" si="31"/>
        <v>0.50193502043465388</v>
      </c>
    </row>
    <row r="98" spans="3:8" x14ac:dyDescent="0.25">
      <c r="C98" s="2" t="s">
        <v>248</v>
      </c>
      <c r="D98" s="2">
        <f t="shared" si="27"/>
        <v>0.27373759431239691</v>
      </c>
      <c r="E98" s="2">
        <f t="shared" si="28"/>
        <v>0.38504992043049324</v>
      </c>
      <c r="F98" s="2">
        <f t="shared" si="29"/>
        <v>0.38504992043049324</v>
      </c>
      <c r="G98" s="2">
        <f t="shared" si="30"/>
        <v>0.38504992043049324</v>
      </c>
      <c r="H98" s="2">
        <f t="shared" si="31"/>
        <v>0.30068920083311707</v>
      </c>
    </row>
    <row r="99" spans="3:8" x14ac:dyDescent="0.25">
      <c r="C99" s="2" t="s">
        <v>249</v>
      </c>
      <c r="D99" s="2">
        <f t="shared" si="27"/>
        <v>0.43094054472153737</v>
      </c>
      <c r="E99" s="2">
        <f t="shared" si="28"/>
        <v>0.56986183361695686</v>
      </c>
      <c r="F99" s="2">
        <f t="shared" si="29"/>
        <v>0.56986183361695686</v>
      </c>
      <c r="G99" s="2">
        <f t="shared" si="30"/>
        <v>0.56986183361695686</v>
      </c>
      <c r="H99" s="2">
        <f t="shared" si="31"/>
        <v>0.45098991054792675</v>
      </c>
    </row>
    <row r="100" spans="3:8" x14ac:dyDescent="0.25">
      <c r="C100" s="2" t="s">
        <v>250</v>
      </c>
      <c r="D100" s="2">
        <f t="shared" si="27"/>
        <v>0.44803180739321358</v>
      </c>
      <c r="E100" s="2">
        <f t="shared" si="28"/>
        <v>0.56986183361695686</v>
      </c>
      <c r="F100" s="2">
        <f t="shared" si="29"/>
        <v>0.56986183361695686</v>
      </c>
      <c r="G100" s="2">
        <f t="shared" si="30"/>
        <v>0.56986183361695686</v>
      </c>
      <c r="H100" s="2">
        <f t="shared" si="31"/>
        <v>0.47235398888752206</v>
      </c>
    </row>
    <row r="101" spans="3:8" x14ac:dyDescent="0.25">
      <c r="C101" s="2" t="s">
        <v>251</v>
      </c>
      <c r="D101" s="2">
        <f t="shared" si="27"/>
        <v>0.49317027034661493</v>
      </c>
      <c r="E101" s="2">
        <f t="shared" si="28"/>
        <v>0.5150821455667125</v>
      </c>
      <c r="F101" s="2">
        <f t="shared" si="29"/>
        <v>0.35074308141597976</v>
      </c>
      <c r="G101" s="2">
        <f t="shared" si="30"/>
        <v>0.35074308141597976</v>
      </c>
      <c r="H101" s="2">
        <f t="shared" si="31"/>
        <v>0.52877706757927356</v>
      </c>
    </row>
    <row r="102" spans="3:8" x14ac:dyDescent="0.25">
      <c r="C102" s="2" t="s">
        <v>252</v>
      </c>
      <c r="D102" s="2">
        <f t="shared" si="27"/>
        <v>0.47175133592169272</v>
      </c>
      <c r="E102" s="2">
        <f t="shared" si="28"/>
        <v>0.53310458653796633</v>
      </c>
      <c r="F102" s="2">
        <f t="shared" si="29"/>
        <v>0.33589770955708698</v>
      </c>
      <c r="G102" s="2">
        <f t="shared" si="30"/>
        <v>0.32476368066291739</v>
      </c>
      <c r="H102" s="2">
        <f t="shared" si="31"/>
        <v>0.5057147425128441</v>
      </c>
    </row>
    <row r="103" spans="3:8" x14ac:dyDescent="0.25">
      <c r="C103" s="2" t="s">
        <v>253</v>
      </c>
      <c r="D103" s="2">
        <f t="shared" si="27"/>
        <v>0.42173755712909639</v>
      </c>
      <c r="E103" s="2">
        <f t="shared" si="28"/>
        <v>0.56986183361695686</v>
      </c>
      <c r="F103" s="2">
        <f t="shared" si="29"/>
        <v>0.56986183361695686</v>
      </c>
      <c r="G103" s="2">
        <f t="shared" si="30"/>
        <v>0.56986183361695686</v>
      </c>
      <c r="H103" s="2">
        <f t="shared" si="31"/>
        <v>0.4394861760573755</v>
      </c>
    </row>
    <row r="104" spans="3:8" x14ac:dyDescent="0.25">
      <c r="C104" s="2" t="s">
        <v>254</v>
      </c>
      <c r="D104" s="2">
        <f t="shared" si="27"/>
        <v>0.44364943234919402</v>
      </c>
      <c r="E104" s="2">
        <f t="shared" si="28"/>
        <v>0.56986183361695686</v>
      </c>
      <c r="F104" s="2">
        <f t="shared" si="29"/>
        <v>0.56986183361695686</v>
      </c>
      <c r="G104" s="2">
        <f t="shared" si="30"/>
        <v>0.56986183361695686</v>
      </c>
      <c r="H104" s="2">
        <f t="shared" si="31"/>
        <v>0.46687602008249762</v>
      </c>
    </row>
    <row r="105" spans="3:8" x14ac:dyDescent="0.25">
      <c r="C105" s="2" t="s">
        <v>255</v>
      </c>
      <c r="D105" s="2">
        <f t="shared" si="27"/>
        <v>0.43488468226115495</v>
      </c>
      <c r="E105" s="2">
        <f t="shared" si="28"/>
        <v>0.56986183361695686</v>
      </c>
      <c r="F105" s="2">
        <f t="shared" si="29"/>
        <v>0.56986183361695686</v>
      </c>
      <c r="G105" s="2">
        <f t="shared" si="30"/>
        <v>0.56986183361695686</v>
      </c>
      <c r="H105" s="2">
        <f t="shared" si="31"/>
        <v>0.45592008247244881</v>
      </c>
    </row>
    <row r="106" spans="3:8" x14ac:dyDescent="0.25">
      <c r="C106" s="2" t="s">
        <v>256</v>
      </c>
      <c r="D106" s="2">
        <f t="shared" si="27"/>
        <v>0.4791466702057523</v>
      </c>
      <c r="E106" s="2">
        <f t="shared" si="28"/>
        <v>0.56986183361695686</v>
      </c>
      <c r="F106" s="2">
        <f t="shared" si="29"/>
        <v>0.56986183361695686</v>
      </c>
      <c r="G106" s="2">
        <f t="shared" si="30"/>
        <v>0.56986183361695686</v>
      </c>
      <c r="H106" s="2">
        <f t="shared" si="31"/>
        <v>0.51124756740319555</v>
      </c>
    </row>
    <row r="107" spans="3:8" x14ac:dyDescent="0.25">
      <c r="C107" s="2" t="s">
        <v>257</v>
      </c>
      <c r="D107" s="2">
        <f t="shared" si="27"/>
        <v>0.22421675631497609</v>
      </c>
      <c r="E107" s="2">
        <f t="shared" si="28"/>
        <v>0.38504992043049324</v>
      </c>
      <c r="F107" s="2">
        <f t="shared" si="29"/>
        <v>0.38504992043049324</v>
      </c>
      <c r="G107" s="2">
        <f t="shared" si="30"/>
        <v>0.38504992043049324</v>
      </c>
      <c r="H107" s="2">
        <f t="shared" si="31"/>
        <v>0.23878815333634107</v>
      </c>
    </row>
    <row r="108" spans="3:8" x14ac:dyDescent="0.25">
      <c r="C108" s="2" t="s">
        <v>258</v>
      </c>
      <c r="D108" s="2">
        <f t="shared" si="27"/>
        <v>0.41647870707627294</v>
      </c>
      <c r="E108" s="2">
        <f t="shared" si="28"/>
        <v>0.56986183361695686</v>
      </c>
      <c r="F108" s="2">
        <f t="shared" si="29"/>
        <v>0.56986183361695686</v>
      </c>
      <c r="G108" s="2">
        <f t="shared" si="30"/>
        <v>0.56986183361695686</v>
      </c>
      <c r="H108" s="2">
        <f t="shared" si="31"/>
        <v>0.43291261349134619</v>
      </c>
    </row>
    <row r="109" spans="3:8" x14ac:dyDescent="0.25">
      <c r="C109" s="2" t="s">
        <v>259</v>
      </c>
      <c r="D109" s="2">
        <f t="shared" si="27"/>
        <v>0.44759356988881166</v>
      </c>
      <c r="E109" s="2">
        <f t="shared" si="28"/>
        <v>0.56986183361695686</v>
      </c>
      <c r="F109" s="2">
        <f t="shared" si="29"/>
        <v>0.56986183361695686</v>
      </c>
      <c r="G109" s="2">
        <f t="shared" si="30"/>
        <v>0.56986183361695686</v>
      </c>
      <c r="H109" s="2">
        <f t="shared" si="31"/>
        <v>0.47180619200701956</v>
      </c>
    </row>
    <row r="110" spans="3:8" x14ac:dyDescent="0.25">
      <c r="C110" s="2" t="s">
        <v>260</v>
      </c>
      <c r="D110" s="2">
        <f t="shared" si="27"/>
        <v>0.21983438127095656</v>
      </c>
      <c r="E110" s="2">
        <f t="shared" si="28"/>
        <v>0.38504992043049324</v>
      </c>
      <c r="F110" s="2">
        <f t="shared" si="29"/>
        <v>0.38504992043049324</v>
      </c>
      <c r="G110" s="2">
        <f t="shared" si="30"/>
        <v>0.38504992043049324</v>
      </c>
      <c r="H110" s="2">
        <f t="shared" si="31"/>
        <v>0.23331018453131666</v>
      </c>
    </row>
    <row r="111" spans="3:8" x14ac:dyDescent="0.25">
      <c r="C111" s="2" t="s">
        <v>261</v>
      </c>
      <c r="D111" s="2">
        <f t="shared" si="27"/>
        <v>0.53480283326480038</v>
      </c>
      <c r="E111" s="2">
        <f t="shared" si="28"/>
        <v>0.35074308141597976</v>
      </c>
      <c r="F111" s="2">
        <f t="shared" si="29"/>
        <v>0.35074308141597976</v>
      </c>
      <c r="G111" s="2">
        <f t="shared" si="30"/>
        <v>0.35074308141597976</v>
      </c>
      <c r="H111" s="2">
        <f t="shared" si="31"/>
        <v>0.56986183361695686</v>
      </c>
    </row>
    <row r="112" spans="3:8" x14ac:dyDescent="0.25">
      <c r="C112" s="2" t="s">
        <v>262</v>
      </c>
      <c r="D112" s="2">
        <f t="shared" si="27"/>
        <v>0.47432605765733088</v>
      </c>
      <c r="E112" s="2">
        <f t="shared" si="28"/>
        <v>0.56986183361695686</v>
      </c>
      <c r="F112" s="2">
        <f t="shared" si="29"/>
        <v>0.56986183361695686</v>
      </c>
      <c r="G112" s="2">
        <f t="shared" si="30"/>
        <v>0.56986183361695686</v>
      </c>
      <c r="H112" s="2">
        <f t="shared" si="31"/>
        <v>0.50522180171766862</v>
      </c>
    </row>
    <row r="113" spans="3:8" x14ac:dyDescent="0.25">
      <c r="C113" s="2" t="s">
        <v>263</v>
      </c>
      <c r="D113" s="2">
        <f t="shared" si="27"/>
        <v>0.21194610619172138</v>
      </c>
      <c r="E113" s="2">
        <f t="shared" si="28"/>
        <v>0.38504992043049324</v>
      </c>
      <c r="F113" s="2">
        <f t="shared" si="29"/>
        <v>0.38504992043049324</v>
      </c>
      <c r="G113" s="2">
        <f t="shared" si="30"/>
        <v>0.38504992043049324</v>
      </c>
      <c r="H113" s="2">
        <f t="shared" si="31"/>
        <v>0.22344984068227267</v>
      </c>
    </row>
    <row r="114" spans="3:8" x14ac:dyDescent="0.25">
      <c r="C114" s="2" t="s">
        <v>264</v>
      </c>
      <c r="D114" s="2">
        <f t="shared" si="27"/>
        <v>0.52034099561953606</v>
      </c>
      <c r="E114" s="2">
        <f t="shared" si="28"/>
        <v>0.37922851920210682</v>
      </c>
      <c r="F114" s="2">
        <f t="shared" si="29"/>
        <v>0.35074308141597976</v>
      </c>
      <c r="G114" s="2">
        <f t="shared" si="30"/>
        <v>0.33515544096414235</v>
      </c>
      <c r="H114" s="2">
        <f t="shared" si="31"/>
        <v>0.56274047417042505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E65B-A1FA-4B91-AB7E-0BAB5D1660AE}">
  <dimension ref="A5:AG144"/>
  <sheetViews>
    <sheetView tabSelected="1" topLeftCell="I110" workbookViewId="0">
      <selection activeCell="L121" sqref="L121"/>
    </sheetView>
  </sheetViews>
  <sheetFormatPr defaultRowHeight="15" x14ac:dyDescent="0.25"/>
  <cols>
    <col min="2" max="2" width="13.140625" bestFit="1" customWidth="1"/>
    <col min="3" max="3" width="13.28515625" bestFit="1" customWidth="1"/>
    <col min="4" max="4" width="19" bestFit="1" customWidth="1"/>
    <col min="5" max="5" width="18.28515625" bestFit="1" customWidth="1"/>
    <col min="6" max="6" width="36" bestFit="1" customWidth="1"/>
    <col min="7" max="7" width="19.85546875" bestFit="1" customWidth="1"/>
    <col min="8" max="9" width="13.42578125" bestFit="1" customWidth="1"/>
    <col min="10" max="10" width="7.7109375" bestFit="1" customWidth="1"/>
    <col min="11" max="11" width="18.28515625" bestFit="1" customWidth="1"/>
    <col min="12" max="12" width="22.85546875" bestFit="1" customWidth="1"/>
    <col min="13" max="13" width="23.140625" bestFit="1" customWidth="1"/>
    <col min="14" max="14" width="22.28515625" customWidth="1"/>
    <col min="15" max="15" width="20.85546875" bestFit="1" customWidth="1"/>
    <col min="16" max="16" width="12" bestFit="1" customWidth="1"/>
    <col min="17" max="17" width="18.28515625" bestFit="1" customWidth="1"/>
    <col min="18" max="18" width="20" bestFit="1" customWidth="1"/>
    <col min="19" max="19" width="18.28515625" bestFit="1" customWidth="1"/>
    <col min="20" max="20" width="19.85546875" bestFit="1" customWidth="1"/>
    <col min="21" max="21" width="13.28515625" bestFit="1" customWidth="1"/>
    <col min="22" max="22" width="6.5703125" customWidth="1"/>
    <col min="23" max="23" width="18.28515625" bestFit="1" customWidth="1"/>
    <col min="24" max="24" width="20" bestFit="1" customWidth="1"/>
    <col min="25" max="25" width="18.28515625" bestFit="1" customWidth="1"/>
    <col min="26" max="26" width="20" bestFit="1" customWidth="1"/>
    <col min="27" max="27" width="13.28515625" bestFit="1" customWidth="1"/>
    <col min="28" max="28" width="6.42578125" customWidth="1"/>
    <col min="29" max="29" width="13.28515625" bestFit="1" customWidth="1"/>
    <col min="30" max="30" width="20" bestFit="1" customWidth="1"/>
    <col min="31" max="31" width="18.28515625" bestFit="1" customWidth="1"/>
    <col min="32" max="32" width="19.85546875" bestFit="1" customWidth="1"/>
    <col min="33" max="33" width="13.42578125" bestFit="1" customWidth="1"/>
  </cols>
  <sheetData>
    <row r="5" spans="3:15" x14ac:dyDescent="0.25">
      <c r="C5" s="32" t="s">
        <v>241</v>
      </c>
      <c r="D5" s="32" t="s">
        <v>16</v>
      </c>
      <c r="E5" s="32" t="s">
        <v>17</v>
      </c>
      <c r="F5" s="32" t="s">
        <v>18</v>
      </c>
      <c r="G5" s="32" t="s">
        <v>19</v>
      </c>
      <c r="I5" s="32" t="s">
        <v>265</v>
      </c>
      <c r="J5" s="32" t="s">
        <v>289</v>
      </c>
      <c r="K5" s="32" t="s">
        <v>290</v>
      </c>
      <c r="L5" s="32" t="s">
        <v>291</v>
      </c>
      <c r="M5" s="32" t="s">
        <v>292</v>
      </c>
      <c r="N5" s="32" t="s">
        <v>18</v>
      </c>
      <c r="O5" s="32" t="s">
        <v>19</v>
      </c>
    </row>
    <row r="6" spans="3:15" s="40" customFormat="1" ht="30" x14ac:dyDescent="0.25">
      <c r="C6" s="40" t="s">
        <v>243</v>
      </c>
      <c r="D6" s="40">
        <v>6.7</v>
      </c>
      <c r="E6" s="40">
        <v>0.27200000000000002</v>
      </c>
      <c r="F6" s="40" t="s">
        <v>231</v>
      </c>
      <c r="G6" s="40" t="s">
        <v>307</v>
      </c>
      <c r="I6" s="40" t="s">
        <v>87</v>
      </c>
      <c r="J6" s="40">
        <v>4.5</v>
      </c>
      <c r="K6" s="40">
        <v>7.7</v>
      </c>
      <c r="L6" s="40">
        <v>0.3</v>
      </c>
      <c r="M6" s="40">
        <v>0.6</v>
      </c>
      <c r="N6" s="41" t="s">
        <v>293</v>
      </c>
      <c r="O6" s="40" t="s">
        <v>294</v>
      </c>
    </row>
    <row r="7" spans="3:15" s="40" customFormat="1" ht="30" x14ac:dyDescent="0.25">
      <c r="C7" s="40" t="s">
        <v>244</v>
      </c>
      <c r="D7" s="40">
        <v>6.7</v>
      </c>
      <c r="E7" s="40">
        <v>0.27200000000000002</v>
      </c>
      <c r="F7" s="40" t="s">
        <v>232</v>
      </c>
      <c r="G7" s="40" t="s">
        <v>307</v>
      </c>
      <c r="I7" s="40" t="s">
        <v>96</v>
      </c>
      <c r="J7" s="40">
        <v>4.7</v>
      </c>
      <c r="K7" s="40">
        <v>7.2</v>
      </c>
      <c r="L7" s="40">
        <v>0.2</v>
      </c>
      <c r="M7" s="40">
        <v>0.4</v>
      </c>
      <c r="N7" s="41" t="s">
        <v>295</v>
      </c>
      <c r="O7" s="40" t="s">
        <v>294</v>
      </c>
    </row>
    <row r="8" spans="3:15" s="40" customFormat="1" ht="30" x14ac:dyDescent="0.25">
      <c r="C8" s="40" t="s">
        <v>245</v>
      </c>
      <c r="D8" s="40">
        <v>5.75</v>
      </c>
      <c r="E8" s="40">
        <v>0.19800000000000001</v>
      </c>
      <c r="F8" s="40" t="s">
        <v>293</v>
      </c>
      <c r="G8" s="40" t="s">
        <v>306</v>
      </c>
      <c r="I8" s="40" t="s">
        <v>112</v>
      </c>
      <c r="J8" s="40">
        <v>4.5</v>
      </c>
      <c r="K8" s="40">
        <v>7.5</v>
      </c>
      <c r="L8" s="40">
        <v>0.3</v>
      </c>
      <c r="M8" s="40">
        <v>0.5</v>
      </c>
      <c r="N8" s="41" t="s">
        <v>295</v>
      </c>
      <c r="O8" s="40" t="s">
        <v>294</v>
      </c>
    </row>
    <row r="9" spans="3:15" s="40" customFormat="1" ht="30" x14ac:dyDescent="0.25">
      <c r="C9" s="40" t="s">
        <v>246</v>
      </c>
      <c r="D9" s="40">
        <v>5.75</v>
      </c>
      <c r="E9" s="40">
        <v>0.19800000000000001</v>
      </c>
      <c r="F9" s="40" t="s">
        <v>295</v>
      </c>
      <c r="G9" s="40" t="s">
        <v>306</v>
      </c>
      <c r="I9" s="40" t="s">
        <v>119</v>
      </c>
      <c r="J9" s="40">
        <v>4.8</v>
      </c>
      <c r="K9" s="40">
        <v>7.6</v>
      </c>
      <c r="L9" s="40">
        <v>0.3</v>
      </c>
      <c r="M9" s="40">
        <v>0.5</v>
      </c>
      <c r="N9" s="41" t="s">
        <v>295</v>
      </c>
      <c r="O9" s="40" t="s">
        <v>294</v>
      </c>
    </row>
    <row r="10" spans="3:15" s="40" customFormat="1" ht="30" x14ac:dyDescent="0.25">
      <c r="C10" s="40" t="s">
        <v>247</v>
      </c>
      <c r="D10" s="40">
        <v>5.25</v>
      </c>
      <c r="E10" s="40">
        <v>0.19800000000000001</v>
      </c>
      <c r="F10" s="40" t="s">
        <v>233</v>
      </c>
      <c r="G10" s="40" t="s">
        <v>308</v>
      </c>
      <c r="I10" s="40" t="s">
        <v>118</v>
      </c>
      <c r="J10" s="40">
        <v>4.5</v>
      </c>
      <c r="K10" s="40">
        <v>7.7</v>
      </c>
      <c r="L10" s="40">
        <v>0.3</v>
      </c>
      <c r="M10" s="40">
        <v>0.6</v>
      </c>
      <c r="N10" s="41" t="s">
        <v>293</v>
      </c>
      <c r="O10" s="40" t="s">
        <v>294</v>
      </c>
    </row>
    <row r="11" spans="3:15" x14ac:dyDescent="0.25">
      <c r="C11" t="s">
        <v>248</v>
      </c>
      <c r="D11">
        <v>5.35</v>
      </c>
      <c r="E11">
        <v>0.23699999999999999</v>
      </c>
      <c r="F11" t="s">
        <v>231</v>
      </c>
      <c r="G11" t="s">
        <v>309</v>
      </c>
    </row>
    <row r="12" spans="3:15" x14ac:dyDescent="0.25">
      <c r="C12" t="s">
        <v>249</v>
      </c>
      <c r="D12">
        <v>5.25</v>
      </c>
      <c r="E12">
        <v>0.27200000000000002</v>
      </c>
      <c r="F12" t="s">
        <v>233</v>
      </c>
      <c r="G12" t="s">
        <v>308</v>
      </c>
    </row>
    <row r="13" spans="3:15" x14ac:dyDescent="0.25">
      <c r="C13" t="s">
        <v>250</v>
      </c>
      <c r="D13">
        <v>5.3</v>
      </c>
      <c r="E13">
        <v>0.29899999999999999</v>
      </c>
      <c r="F13" t="s">
        <v>232</v>
      </c>
      <c r="G13" t="s">
        <v>309</v>
      </c>
    </row>
    <row r="14" spans="3:15" x14ac:dyDescent="0.25">
      <c r="C14" t="s">
        <v>251</v>
      </c>
      <c r="D14">
        <v>5.25</v>
      </c>
      <c r="E14">
        <v>0.19800000000000001</v>
      </c>
      <c r="F14" t="s">
        <v>295</v>
      </c>
      <c r="G14" t="s">
        <v>308</v>
      </c>
    </row>
    <row r="15" spans="3:15" x14ac:dyDescent="0.25">
      <c r="C15" t="s">
        <v>252</v>
      </c>
      <c r="D15">
        <v>6.7</v>
      </c>
      <c r="E15">
        <v>0.27200000000000002</v>
      </c>
      <c r="F15" t="s">
        <v>231</v>
      </c>
      <c r="G15" t="s">
        <v>307</v>
      </c>
      <c r="I15" t="s">
        <v>365</v>
      </c>
    </row>
    <row r="16" spans="3:15" x14ac:dyDescent="0.25">
      <c r="C16" t="s">
        <v>253</v>
      </c>
      <c r="D16">
        <v>5.25</v>
      </c>
      <c r="E16">
        <v>0.28100000000000003</v>
      </c>
      <c r="F16" t="s">
        <v>295</v>
      </c>
      <c r="G16" t="s">
        <v>308</v>
      </c>
      <c r="I16" s="5">
        <v>0.39569866498009415</v>
      </c>
      <c r="J16" s="2" t="s">
        <v>293</v>
      </c>
    </row>
    <row r="17" spans="3:27" x14ac:dyDescent="0.25">
      <c r="C17" t="s">
        <v>254</v>
      </c>
      <c r="D17">
        <v>5.25</v>
      </c>
      <c r="E17">
        <v>0.27200000000000002</v>
      </c>
      <c r="F17" t="s">
        <v>295</v>
      </c>
      <c r="G17" t="s">
        <v>308</v>
      </c>
      <c r="I17" s="5">
        <v>0.27652495794979959</v>
      </c>
      <c r="J17" s="2" t="s">
        <v>295</v>
      </c>
    </row>
    <row r="18" spans="3:27" x14ac:dyDescent="0.25">
      <c r="C18" t="s">
        <v>255</v>
      </c>
      <c r="D18">
        <v>5.2</v>
      </c>
      <c r="E18">
        <v>0.27200000000000002</v>
      </c>
      <c r="F18" t="s">
        <v>233</v>
      </c>
      <c r="G18" t="s">
        <v>309</v>
      </c>
      <c r="I18" s="5">
        <v>0.16088519570943802</v>
      </c>
      <c r="J18" s="2" t="s">
        <v>231</v>
      </c>
    </row>
    <row r="19" spans="3:27" x14ac:dyDescent="0.25">
      <c r="C19" t="s">
        <v>256</v>
      </c>
      <c r="D19">
        <v>5.7</v>
      </c>
      <c r="E19">
        <v>0.28499999999999998</v>
      </c>
      <c r="F19" t="s">
        <v>232</v>
      </c>
      <c r="G19" t="s">
        <v>306</v>
      </c>
      <c r="I19" s="5">
        <v>5.4460243590040133E-2</v>
      </c>
      <c r="J19" s="2" t="s">
        <v>232</v>
      </c>
    </row>
    <row r="20" spans="3:27" x14ac:dyDescent="0.25">
      <c r="C20" t="s">
        <v>257</v>
      </c>
      <c r="D20">
        <v>5.2</v>
      </c>
      <c r="E20">
        <v>0.23699999999999999</v>
      </c>
      <c r="F20" t="s">
        <v>295</v>
      </c>
      <c r="G20" t="s">
        <v>309</v>
      </c>
      <c r="I20" s="2">
        <v>0.11243093777062821</v>
      </c>
      <c r="J20" s="2" t="s">
        <v>233</v>
      </c>
      <c r="M20" s="34"/>
      <c r="N20" s="34"/>
      <c r="O20" s="34"/>
      <c r="P20" s="34"/>
      <c r="Q20" s="34"/>
    </row>
    <row r="21" spans="3:27" x14ac:dyDescent="0.25">
      <c r="C21" t="s">
        <v>258</v>
      </c>
      <c r="D21">
        <v>5.4</v>
      </c>
      <c r="E21">
        <v>0.27200000000000002</v>
      </c>
      <c r="F21" t="s">
        <v>233</v>
      </c>
      <c r="G21" t="s">
        <v>309</v>
      </c>
      <c r="J21" s="24"/>
    </row>
    <row r="22" spans="3:27" x14ac:dyDescent="0.25">
      <c r="C22" t="s">
        <v>259</v>
      </c>
      <c r="D22">
        <v>5.25</v>
      </c>
      <c r="E22">
        <v>0.19800000000000001</v>
      </c>
      <c r="F22" t="s">
        <v>233</v>
      </c>
      <c r="G22" t="s">
        <v>308</v>
      </c>
    </row>
    <row r="23" spans="3:27" x14ac:dyDescent="0.25">
      <c r="C23" t="s">
        <v>260</v>
      </c>
      <c r="D23">
        <v>5.2</v>
      </c>
      <c r="E23">
        <v>0.23699999999999999</v>
      </c>
      <c r="F23" t="s">
        <v>295</v>
      </c>
      <c r="G23" t="s">
        <v>309</v>
      </c>
    </row>
    <row r="24" spans="3:27" x14ac:dyDescent="0.25">
      <c r="C24" t="s">
        <v>261</v>
      </c>
      <c r="D24">
        <v>5.75</v>
      </c>
      <c r="E24">
        <v>0.28499999999999998</v>
      </c>
      <c r="F24" t="s">
        <v>231</v>
      </c>
      <c r="G24" t="s">
        <v>310</v>
      </c>
    </row>
    <row r="25" spans="3:27" x14ac:dyDescent="0.25">
      <c r="C25" t="s">
        <v>262</v>
      </c>
      <c r="D25">
        <v>5.2</v>
      </c>
      <c r="E25">
        <v>0.19800000000000001</v>
      </c>
      <c r="F25" t="s">
        <v>293</v>
      </c>
      <c r="G25" t="s">
        <v>308</v>
      </c>
    </row>
    <row r="26" spans="3:27" x14ac:dyDescent="0.25">
      <c r="C26" t="s">
        <v>263</v>
      </c>
      <c r="D26">
        <v>5.2</v>
      </c>
      <c r="E26">
        <v>0.28100000000000003</v>
      </c>
      <c r="F26" t="s">
        <v>233</v>
      </c>
      <c r="G26" t="s">
        <v>309</v>
      </c>
      <c r="K26" s="33"/>
    </row>
    <row r="27" spans="3:27" x14ac:dyDescent="0.25">
      <c r="C27" t="s">
        <v>264</v>
      </c>
      <c r="D27">
        <v>6.7</v>
      </c>
      <c r="E27">
        <v>0.19800000000000001</v>
      </c>
      <c r="F27" t="s">
        <v>231</v>
      </c>
      <c r="G27" t="s">
        <v>307</v>
      </c>
    </row>
    <row r="31" spans="3:27" x14ac:dyDescent="0.25">
      <c r="C31" s="1" t="s">
        <v>87</v>
      </c>
      <c r="I31" s="1" t="s">
        <v>96</v>
      </c>
      <c r="O31" s="1" t="s">
        <v>112</v>
      </c>
      <c r="U31" s="1" t="s">
        <v>119</v>
      </c>
    </row>
    <row r="32" spans="3:27" x14ac:dyDescent="0.25">
      <c r="C32" s="32" t="s">
        <v>241</v>
      </c>
      <c r="D32" s="32" t="s">
        <v>16</v>
      </c>
      <c r="E32" s="32" t="s">
        <v>17</v>
      </c>
      <c r="F32" s="32" t="s">
        <v>366</v>
      </c>
      <c r="G32" s="32" t="s">
        <v>19</v>
      </c>
      <c r="I32" s="32" t="s">
        <v>241</v>
      </c>
      <c r="J32" s="32" t="s">
        <v>16</v>
      </c>
      <c r="K32" s="32" t="s">
        <v>17</v>
      </c>
      <c r="L32" s="32" t="s">
        <v>366</v>
      </c>
      <c r="M32" s="32" t="s">
        <v>19</v>
      </c>
      <c r="O32" s="32" t="s">
        <v>241</v>
      </c>
      <c r="P32" s="32" t="s">
        <v>16</v>
      </c>
      <c r="Q32" s="32" t="s">
        <v>17</v>
      </c>
      <c r="R32" s="32" t="s">
        <v>366</v>
      </c>
      <c r="S32" s="32" t="s">
        <v>19</v>
      </c>
      <c r="U32" s="32" t="s">
        <v>241</v>
      </c>
      <c r="V32" s="32" t="s">
        <v>16</v>
      </c>
      <c r="W32" s="32" t="s">
        <v>17</v>
      </c>
      <c r="X32" s="32" t="s">
        <v>366</v>
      </c>
      <c r="Y32" s="32" t="s">
        <v>19</v>
      </c>
      <c r="AA32" s="1" t="s">
        <v>118</v>
      </c>
    </row>
    <row r="33" spans="3:31" x14ac:dyDescent="0.25">
      <c r="C33" s="2" t="s">
        <v>243</v>
      </c>
      <c r="D33" s="2" cm="1">
        <f t="array" ref="D33">_xlfn.IFS(AND(D6&gt;=4.5,D6&lt;=7.7),5,AND(D6&gt;=0,D6&lt;=4.5),1+((D6-0)/(4.5-0))*(5-1),AND(D6&gt;=7.7,D6&lt;=12.2),5+((D6-7.7)/(12.2-7.7))*(1-5),D6&gt;=12.2,1)</f>
        <v>5</v>
      </c>
      <c r="E33" s="2" cm="1">
        <f t="array" ref="E33">_xlfn.IFS(AND(E6&gt;=0.3,E6&lt;=0.6),5,AND(E6&gt;=0,E6&lt;=0.3),1+((E6-0)/(0.3-0))*(5-1),AND(E6&gt;=0.6,E6&lt;=0.9),5+((E6-0.6)/(0.9-0.6))*(1-5),E6&gt;=0.9,1)</f>
        <v>4.6266666666666669</v>
      </c>
      <c r="F33" s="5" cm="1">
        <f t="array" ref="F33">_xlfn.IFS(F6=$J$18,$I$18-$I$16,F6=$J$17,$I$17-$I$16,F6=$J$16,$I$16-$I$16,F6=$J$19,$I$19-$I$16,F6=$J$20,$I$20-$I$16)</f>
        <v>-0.23481346927065613</v>
      </c>
      <c r="G33" s="2">
        <f>IF(OR(G6="lempung", G6="liat", G6="berpasir", G6="lempung berpasir"), 5, 1)</f>
        <v>1</v>
      </c>
      <c r="I33" s="2" t="s">
        <v>243</v>
      </c>
      <c r="J33" s="2" cm="1">
        <f t="array" ref="J33">_xlfn.IFS(AND(D6&gt;=4.7,D6&lt;=7.2),5,AND(D6&gt;=0,D6&lt;=4.7),1+((D6-0)/(4.7-0))*(5-1),AND(D6&gt;=7.2,D6&lt;=11.9),5+((D6-7.2)/(11.9-7.2))*(1-5),D6&gt;=11.9,1)</f>
        <v>5</v>
      </c>
      <c r="K33" s="2" cm="1">
        <f t="array" ref="K33">_xlfn.IFS(AND(E6&gt;=0.2,E6&lt;=0.4),5,AND(E6&gt;=0,E6&lt;=0.2),1+((E6-0)/(0.2-0))*(5-1),AND(E6&gt;=0.4,E6&lt;=0.6),5+((E6-0.4)/(0.6-0.4))*(1-5),E6&gt;=0.6,1)</f>
        <v>5</v>
      </c>
      <c r="L33" s="5" cm="1">
        <f t="array" ref="L33">_xlfn.IFS(F6=$J$18,$I$18-$I$17,F6=$J$17,$I$17-$I$17,F6=$J$16,$I$16-$I$17,F6=$J$19,$I$19-$I$17,F6=$J$20,$I$20-$I$17)</f>
        <v>-0.11563976224036157</v>
      </c>
      <c r="M33" s="2">
        <f>IF(OR(G6="lempung", G6="liat", G6="berpasir", G6="lempung berpasir"), 5, 1)</f>
        <v>1</v>
      </c>
      <c r="O33" s="2" t="s">
        <v>243</v>
      </c>
      <c r="P33" s="2" cm="1">
        <f t="array" ref="P33">_xlfn.IFS(AND(D6&gt;=4.5,D6&lt;=7.5),5,AND(D6&gt;=0,D6&lt;=4.5),1+((D6-0)/(4.5-0))*(5-1),AND(D6&gt;=7.5,D6&lt;=12),5+((D6-7.5)/(12-7.5))*(1-5),D6&gt;=12,1)</f>
        <v>5</v>
      </c>
      <c r="Q33" s="2" cm="1">
        <f t="array" ref="Q33">_xlfn.IFS(AND(E6&gt;=0.3,E6&lt;=0.5),5,AND(E6&gt;=0,E6&lt;=0.3),1+((E6-0)/(0.3-0))*(5-1),AND(E6&gt;=0.5,E6&lt;=0.8),5+((E6-0.5)/(0.8-0.5))*(1-5),E6&gt;=0.8,1)</f>
        <v>4.6266666666666669</v>
      </c>
      <c r="R33" s="5" cm="1">
        <f t="array" ref="R33">_xlfn.IFS(F6=$J$18,$I$18-$I$17,F6=$J$17,$I$17-$I$17,F6=$J$16,$I$16-$I$17,F6=$J$19,$I$19-$I$17,F6=$J$20,$I$20-$I$17)</f>
        <v>-0.11563976224036157</v>
      </c>
      <c r="S33" s="2">
        <f>IF(OR(G6="lempung", G6="liat", G6="berpasir", G6="lempung berpasir"), 5, 1)</f>
        <v>1</v>
      </c>
      <c r="U33" s="2" t="s">
        <v>243</v>
      </c>
      <c r="V33" s="2" cm="1">
        <f t="array" ref="V33">_xlfn.IFS(AND(D6&gt;=4.8,D6&lt;=7.6),5,AND(D6&gt;=0,D6&lt;=4.8),1+((D6-0)/(4.8-0))*(5-1),AND(D6&gt;=7.6,D6&lt;=12.4),5+((D6-7.6)/(12.4-7.6))*(1-5),D6&gt;=12.4,1)</f>
        <v>5</v>
      </c>
      <c r="W33" s="2" cm="1">
        <f t="array" ref="W33">_xlfn.IFS(AND(E6&gt;=0.3,E6&lt;=0.5),5,AND(E6&gt;=0,E6&lt;=0.3),1+((E6-0)/(0.3-0))*(5-1),AND(E6&gt;=0.5,E6&lt;=0.8),5+((E6-0.5)/(0.8-0.5))*(1-5),E6&gt;=0.8,1)</f>
        <v>4.6266666666666669</v>
      </c>
      <c r="X33" s="5" cm="1">
        <f t="array" ref="X33">_xlfn.IFS(F6=$J$18,$I$18-$I$17,F6=$J$17,$I$17-$I$17,F6=$J$16,$I$16-$I$17,F6=$J$19,$I$19-$I$17,F6=$J$20,$I$20-$I$17)</f>
        <v>-0.11563976224036157</v>
      </c>
      <c r="Y33" s="2">
        <f>IF(OR(G6="lempung", G6="liat", G6="berpasir", G6="lempung berpasir"), 5, 1)</f>
        <v>1</v>
      </c>
      <c r="AA33" s="32" t="s">
        <v>241</v>
      </c>
      <c r="AB33" s="32" t="s">
        <v>16</v>
      </c>
      <c r="AC33" s="32" t="s">
        <v>17</v>
      </c>
      <c r="AD33" s="32" t="s">
        <v>366</v>
      </c>
      <c r="AE33" s="32" t="s">
        <v>19</v>
      </c>
    </row>
    <row r="34" spans="3:31" x14ac:dyDescent="0.25">
      <c r="C34" s="2" t="s">
        <v>244</v>
      </c>
      <c r="D34" s="2" cm="1">
        <f t="array" ref="D34">_xlfn.IFS(AND(D7&gt;=4.5,D7&lt;=7.7),5,AND(D7&gt;=0,D7&lt;=4.5),1+((D7-0)/(4.5-0))*(5-1),AND(D7&gt;=7.7,D7&lt;=12.2),5+((D7-7.7)/(12.2-7.7))*(1-5),D7&gt;=12.2,1)</f>
        <v>5</v>
      </c>
      <c r="E34" s="2" cm="1">
        <f t="array" ref="E34">_xlfn.IFS(AND(E7&gt;=0.3,E7&lt;=0.6),5,AND(E7&gt;=0,E7&lt;=0.3),1+((E7-0)/(0.3-0))*(5-1),AND(E7&gt;=0.6,E7&lt;=0.9),5+((E7-0.6)/(0.9-0.6))*(1-5),E7&gt;=0.9,1)</f>
        <v>4.6266666666666669</v>
      </c>
      <c r="F34" s="5" cm="1">
        <f t="array" ref="F34">_xlfn.IFS(F7=$J$18,$I$18-$I$16,F7=$J$17,$I$17-$I$16,F7=$J$16,$I$16-$I$16,F7=$J$19,$I$19-$I$16,F7=$J$20,$I$20-$I$16)</f>
        <v>-0.341238421390054</v>
      </c>
      <c r="G34" s="2">
        <f t="shared" ref="G34:G54" si="0">IF(OR(G7="lempung", G7="liat", G7="berpasir", G7="lempung berpasir"), 5, 1)</f>
        <v>1</v>
      </c>
      <c r="I34" s="2" t="s">
        <v>244</v>
      </c>
      <c r="J34" s="2" cm="1">
        <f t="array" ref="J34">_xlfn.IFS(AND(D7&gt;=4.7,D7&lt;=7.2),5,AND(D7&gt;=0,D7&lt;=4.7),1+((D7-0)/(4.7-0))*(5-1),AND(D7&gt;=7.2,D7&lt;=11.9),5+((D7-7.2)/(11.9-7.2))*(1-5),D7&gt;=11.9,1)</f>
        <v>5</v>
      </c>
      <c r="K34" s="2" cm="1">
        <f t="array" ref="K34">_xlfn.IFS(AND(E7&gt;=0.2,E7&lt;=0.4),5,AND(E7&gt;=0,E7&lt;=0.2),1+((E7-0)/(0.2-0))*(5-1),AND(E7&gt;=0.4,E7&lt;=0.6),5+((E7-0.4)/(0.6-0.4))*(1-5),E7&gt;=0.6,1)</f>
        <v>5</v>
      </c>
      <c r="L34" s="5" cm="1">
        <f t="array" ref="L34">_xlfn.IFS(F7=$J$18,$I$18-$I$17,F7=$J$17,$I$17-$I$17,F7=$J$16,$I$16-$I$17,F7=$J$19,$I$19-$I$17,F7=$J$20,$I$20-$I$17)</f>
        <v>-0.22206471435975944</v>
      </c>
      <c r="M34" s="2">
        <f t="shared" ref="M34:M54" si="1">IF(OR(G7="lempung", G7="liat", G7="berpasir", G7="lempung berpasir"), 5, 1)</f>
        <v>1</v>
      </c>
      <c r="O34" s="2" t="s">
        <v>244</v>
      </c>
      <c r="P34" s="2" cm="1">
        <f t="array" ref="P34">_xlfn.IFS(AND(D7&gt;=4.5,D7&lt;=7.5),5,AND(D7&gt;=0,D7&lt;=4.5),1+((D7-0)/(4.5-0))*(5-1),AND(D7&gt;=7.5,D7&lt;=12),5+((D7-7.5)/(12-7.5))*(1-5),D7&gt;=12,1)</f>
        <v>5</v>
      </c>
      <c r="Q34" s="2" cm="1">
        <f t="array" ref="Q34">_xlfn.IFS(AND(E7&gt;=0.3,E7&lt;=0.5),5,AND(E7&gt;=0,E7&lt;=0.3),1+((E7-0)/(0.3-0))*(5-1),AND(E7&gt;=0.5,E7&lt;=0.8),5+((E7-0.5)/(0.8-0.5))*(1-5),E7&gt;=0.8,1)</f>
        <v>4.6266666666666669</v>
      </c>
      <c r="R34" s="5" cm="1">
        <f t="array" ref="R34">_xlfn.IFS(F7=$J$18,$I$18-$I$17,F7=$J$17,$I$17-$I$17,F7=$J$16,$I$16-$I$17,F7=$J$19,$I$19-$I$17,F7=$J$20,$I$20-$I$17)</f>
        <v>-0.22206471435975944</v>
      </c>
      <c r="S34" s="2">
        <f t="shared" ref="S34:S54" si="2">IF(OR(G7="lempung", G7="liat", G7="berpasir", G7="lempung berpasir"), 5, 1)</f>
        <v>1</v>
      </c>
      <c r="U34" s="2" t="s">
        <v>244</v>
      </c>
      <c r="V34" s="2" cm="1">
        <f t="array" ref="V34">_xlfn.IFS(AND(D7&gt;=4.8,D7&lt;=7.6),5,AND(D7&gt;=0,D7&lt;=4.8),1+((D7-0)/(4.8-0))*(5-1),AND(D7&gt;=7.6,D7&lt;=12.4),5+((D7-7.6)/(12.4-7.6))*(1-5),D7&gt;=12.4,1)</f>
        <v>5</v>
      </c>
      <c r="W34" s="2" cm="1">
        <f t="array" ref="W34">_xlfn.IFS(AND(E7&gt;=0.3,E7&lt;=0.5),5,AND(E7&gt;=0,E7&lt;=0.3),1+((E7-0)/(0.3-0))*(5-1),AND(E7&gt;=0.5,E7&lt;=0.8),5+((E7-0.5)/(0.8-0.5))*(1-5),E7&gt;=0.8,1)</f>
        <v>4.6266666666666669</v>
      </c>
      <c r="X34" s="5" cm="1">
        <f t="array" ref="X34">_xlfn.IFS(F7=$J$18,$I$18-$I$17,F7=$J$17,$I$17-$I$17,F7=$J$16,$I$16-$I$17,F7=$J$19,$I$19-$I$17,F7=$J$20,$I$20-$I$17)</f>
        <v>-0.22206471435975944</v>
      </c>
      <c r="Y34" s="2">
        <f t="shared" ref="Y34:Y54" si="3">IF(OR(G7="lempung", G7="liat", G7="berpasir", G7="lempung berpasir"), 5, 1)</f>
        <v>1</v>
      </c>
      <c r="AA34" s="2" t="s">
        <v>243</v>
      </c>
      <c r="AB34" s="2" cm="1">
        <f t="array" ref="AB34">_xlfn.IFS(AND(D6&gt;=4.5,D6&lt;=7.7),5,AND(D6&gt;=0,D6&lt;=4.5),1+((D6-0)/(4.5-0))*(5-1),AND(D6&gt;=7.7,D6&lt;=12.2),5+((D6-7.7)/(12.2-7.7))*(1-5),D6&gt;=12.2,1)</f>
        <v>5</v>
      </c>
      <c r="AC34" s="2" cm="1">
        <f t="array" ref="AC34">_xlfn.IFS(AND(E6&gt;=0.3,E6&lt;=0.6),5,AND(E6&gt;=0,E6&lt;=0.3),1+((E6-0)/(0.3-0))*(5-1),AND(E6&gt;=0.6,E6&lt;=0.9),5+((E6-0.6)/(0.9-0.6))*(1-5),E6&gt;=0.9,1)</f>
        <v>4.6266666666666669</v>
      </c>
      <c r="AD34" s="5" cm="1">
        <f t="array" ref="AD34">_xlfn.IFS(F6=$J$18,$I$18-$I$16,F6=$J$17,$I$17-$I$16,F6=$J$16,$I$16-$I$16,F6=$J$19,$I$19-$I$16,F6=$J$20,$I$20-$I$16)</f>
        <v>-0.23481346927065613</v>
      </c>
      <c r="AE34" s="2">
        <f>IF(OR(G6="lempung", G6="liat", G6="berpasir", G6="lempung berpasir"), 5, 1)</f>
        <v>1</v>
      </c>
    </row>
    <row r="35" spans="3:31" x14ac:dyDescent="0.25">
      <c r="C35" s="2" t="s">
        <v>245</v>
      </c>
      <c r="D35" s="2" cm="1">
        <f t="array" ref="D35">_xlfn.IFS(AND(D8&gt;=4.5,D8&lt;=7.7),5,AND(D8&gt;=0,D8&lt;=4.5),1+((D8-0)/(4.5-0))*(5-1),AND(D8&gt;=7.7,D8&lt;=12.2),5+((D8-7.7)/(12.2-7.7))*(1-5),D8&gt;=12.2,1)</f>
        <v>5</v>
      </c>
      <c r="E35" s="2" cm="1">
        <f t="array" ref="E35">_xlfn.IFS(AND(E8&gt;=0.3,E8&lt;=0.6),5,AND(E8&gt;=0,E8&lt;=0.3),1+((E8-0)/(0.3-0))*(5-1),AND(E8&gt;=0.6,E8&lt;=0.9),5+((E8-0.6)/(0.9-0.6))*(1-5),E8&gt;=0.9,1)</f>
        <v>3.64</v>
      </c>
      <c r="F35" s="5" cm="1">
        <f t="array" ref="F35">_xlfn.IFS(F8=$J$18,$I$18-$I$16,F8=$J$17,$I$17-$I$16,F8=$J$16,$I$16-$I$16,F8=$J$19,$I$19-$I$16,F8=$J$20,$I$20-$I$16)</f>
        <v>0</v>
      </c>
      <c r="G35" s="2">
        <f t="shared" si="0"/>
        <v>5</v>
      </c>
      <c r="I35" s="2" t="s">
        <v>245</v>
      </c>
      <c r="J35" s="2" cm="1">
        <f t="array" ref="J35">_xlfn.IFS(AND(D8&gt;=4.7,D8&lt;=7.2),5,AND(D8&gt;=0,D8&lt;=4.7),1+((D8-0)/(4.7-0))*(5-1),AND(D8&gt;=7.2,D8&lt;=11.9),5+((D8-7.2)/(11.9-7.2))*(1-5),D8&gt;=11.9,1)</f>
        <v>5</v>
      </c>
      <c r="K35" s="2" cm="1">
        <f t="array" ref="K35">_xlfn.IFS(AND(E8&gt;=0.2,E8&lt;=0.4),5,AND(E8&gt;=0,E8&lt;=0.2),1+((E8-0)/(0.2-0))*(5-1),AND(E8&gt;=0.4,E8&lt;=0.6),5+((E8-0.4)/(0.6-0.4))*(1-5),E8&gt;=0.6,1)</f>
        <v>4.96</v>
      </c>
      <c r="L35" s="5" cm="1">
        <f t="array" ref="L35">_xlfn.IFS(F8=$J$18,$I$18-$I$17,F8=$J$17,$I$17-$I$17,F8=$J$16,$I$16-$I$17,F8=$J$19,$I$19-$I$17,F8=$J$20,$I$20-$I$17)</f>
        <v>0.11917370703029456</v>
      </c>
      <c r="M35" s="2">
        <f t="shared" si="1"/>
        <v>5</v>
      </c>
      <c r="O35" s="2" t="s">
        <v>245</v>
      </c>
      <c r="P35" s="2" cm="1">
        <f t="array" ref="P35">_xlfn.IFS(AND(D8&gt;=4.5,D8&lt;=7.5),5,AND(D8&gt;=0,D8&lt;=4.5),1+((D8-0)/(4.5-0))*(5-1),AND(D8&gt;=7.5,D8&lt;=12),5+((D8-7.5)/(12-7.5))*(1-5),D8&gt;=12,1)</f>
        <v>5</v>
      </c>
      <c r="Q35" s="2" cm="1">
        <f t="array" ref="Q35">_xlfn.IFS(AND(E8&gt;=0.3,E8&lt;=0.5),5,AND(E8&gt;=0,E8&lt;=0.3),1+((E8-0)/(0.3-0))*(5-1),AND(E8&gt;=0.5,E8&lt;=0.8),5+((E8-0.5)/(0.8-0.5))*(1-5),E8&gt;=0.8,1)</f>
        <v>3.64</v>
      </c>
      <c r="R35" s="5" cm="1">
        <f t="array" ref="R35">_xlfn.IFS(F8=$J$18,$I$18-$I$17,F8=$J$17,$I$17-$I$17,F8=$J$16,$I$16-$I$17,F8=$J$19,$I$19-$I$17,F8=$J$20,$I$20-$I$17)</f>
        <v>0.11917370703029456</v>
      </c>
      <c r="S35" s="2">
        <f t="shared" si="2"/>
        <v>5</v>
      </c>
      <c r="U35" s="2" t="s">
        <v>245</v>
      </c>
      <c r="V35" s="2" cm="1">
        <f t="array" ref="V35">_xlfn.IFS(AND(D8&gt;=4.8,D8&lt;=7.6),5,AND(D8&gt;=0,D8&lt;=4.8),1+((D8-0)/(4.8-0))*(5-1),AND(D8&gt;=7.6,D8&lt;=12.4),5+((D8-7.6)/(12.4-7.6))*(1-5),D8&gt;=12.4,1)</f>
        <v>5</v>
      </c>
      <c r="W35" s="2" cm="1">
        <f t="array" ref="W35">_xlfn.IFS(AND(E8&gt;=0.3,E8&lt;=0.5),5,AND(E8&gt;=0,E8&lt;=0.3),1+((E8-0)/(0.3-0))*(5-1),AND(E8&gt;=0.5,E8&lt;=0.8),5+((E8-0.5)/(0.8-0.5))*(1-5),E8&gt;=0.8,1)</f>
        <v>3.64</v>
      </c>
      <c r="X35" s="5" cm="1">
        <f t="array" ref="X35">_xlfn.IFS(F8=$J$18,$I$18-$I$17,F8=$J$17,$I$17-$I$17,F8=$J$16,$I$16-$I$17,F8=$J$19,$I$19-$I$17,F8=$J$20,$I$20-$I$17)</f>
        <v>0.11917370703029456</v>
      </c>
      <c r="Y35" s="2">
        <f t="shared" si="3"/>
        <v>5</v>
      </c>
      <c r="AA35" s="2" t="s">
        <v>244</v>
      </c>
      <c r="AB35" s="2" cm="1">
        <f t="array" ref="AB35">_xlfn.IFS(AND(D7&gt;=4.5,D7&lt;=7.7),5,AND(D7&gt;=0,D7&lt;=4.5),1+((D7-0)/(4.5-0))*(5-1),AND(D7&gt;=7.7,D7&lt;=12.2),5+((D7-7.7)/(12.2-7.7))*(1-5),D7&gt;=12.2,1)</f>
        <v>5</v>
      </c>
      <c r="AC35" s="2" cm="1">
        <f t="array" ref="AC35">_xlfn.IFS(AND(E7&gt;=0.3,E7&lt;=0.6),5,AND(E7&gt;=0,E7&lt;=0.3),1+((E7-0)/(0.3-0))*(5-1),AND(E7&gt;=0.6,E7&lt;=0.9),5+((E7-0.6)/(0.9-0.6))*(1-5),E7&gt;=0.9,1)</f>
        <v>4.6266666666666669</v>
      </c>
      <c r="AD35" s="5" cm="1">
        <f t="array" ref="AD35">_xlfn.IFS(F7=$J$18,$I$18-$I$16,F7=$J$17,$I$17-$I$16,F7=$J$16,$I$16-$I$16,F7=$J$19,$I$19-$I$16,F7=$J$20,$I$20-$I$16)</f>
        <v>-0.341238421390054</v>
      </c>
      <c r="AE35" s="2">
        <f t="shared" ref="AE35:AE55" si="4">IF(OR(G7="lempung", G7="liat", G7="berpasir", G7="lempung berpasir"), 5, 1)</f>
        <v>1</v>
      </c>
    </row>
    <row r="36" spans="3:31" x14ac:dyDescent="0.25">
      <c r="C36" s="2" t="s">
        <v>246</v>
      </c>
      <c r="D36" s="2" cm="1">
        <f t="array" ref="D36">_xlfn.IFS(AND(D9&gt;=4.5,D9&lt;=7.7),5,AND(D9&gt;=0,D9&lt;=4.5),1+((D9-0)/(4.5-0))*(5-1),AND(D9&gt;=7.7,D9&lt;=12.2),5+((D9-7.7)/(12.2-7.7))*(1-5),D9&gt;=12.2,1)</f>
        <v>5</v>
      </c>
      <c r="E36" s="2" cm="1">
        <f t="array" ref="E36">_xlfn.IFS(AND(E9&gt;=0.3,E9&lt;=0.6),5,AND(E9&gt;=0,E9&lt;=0.3),1+((E9-0)/(0.3-0))*(5-1),AND(E9&gt;=0.6,E9&lt;=0.9),5+((E9-0.6)/(0.9-0.6))*(1-5),E9&gt;=0.9,1)</f>
        <v>3.64</v>
      </c>
      <c r="F36" s="5" cm="1">
        <f t="array" ref="F36">_xlfn.IFS(F9=$J$18,$I$18-$I$16,F9=$J$17,$I$17-$I$16,F9=$J$16,$I$16-$I$16,F9=$J$19,$I$19-$I$16,F9=$J$20,$I$20-$I$16)</f>
        <v>-0.11917370703029456</v>
      </c>
      <c r="G36" s="2">
        <f t="shared" si="0"/>
        <v>5</v>
      </c>
      <c r="I36" s="2" t="s">
        <v>246</v>
      </c>
      <c r="J36" s="2" cm="1">
        <f t="array" ref="J36">_xlfn.IFS(AND(D9&gt;=4.7,D9&lt;=7.2),5,AND(D9&gt;=0,D9&lt;=4.7),1+((D9-0)/(4.7-0))*(5-1),AND(D9&gt;=7.2,D9&lt;=11.9),5+((D9-7.2)/(11.9-7.2))*(1-5),D9&gt;=11.9,1)</f>
        <v>5</v>
      </c>
      <c r="K36" s="2" cm="1">
        <f t="array" ref="K36">_xlfn.IFS(AND(E9&gt;=0.2,E9&lt;=0.4),5,AND(E9&gt;=0,E9&lt;=0.2),1+((E9-0)/(0.2-0))*(5-1),AND(E9&gt;=0.4,E9&lt;=0.6),5+((E9-0.4)/(0.6-0.4))*(1-5),E9&gt;=0.6,1)</f>
        <v>4.96</v>
      </c>
      <c r="L36" s="5" cm="1">
        <f t="array" ref="L36">_xlfn.IFS(F9=$J$18,$I$18-$I$17,F9=$J$17,$I$17-$I$17,F9=$J$16,$I$16-$I$17,F9=$J$19,$I$19-$I$17,F9=$J$20,$I$20-$I$17)</f>
        <v>0</v>
      </c>
      <c r="M36" s="2">
        <f t="shared" si="1"/>
        <v>5</v>
      </c>
      <c r="O36" s="2" t="s">
        <v>246</v>
      </c>
      <c r="P36" s="2" cm="1">
        <f t="array" ref="P36">_xlfn.IFS(AND(D9&gt;=4.5,D9&lt;=7.5),5,AND(D9&gt;=0,D9&lt;=4.5),1+((D9-0)/(4.5-0))*(5-1),AND(D9&gt;=7.5,D9&lt;=12),5+((D9-7.5)/(12-7.5))*(1-5),D9&gt;=12,1)</f>
        <v>5</v>
      </c>
      <c r="Q36" s="2" cm="1">
        <f t="array" ref="Q36">_xlfn.IFS(AND(E9&gt;=0.3,E9&lt;=0.5),5,AND(E9&gt;=0,E9&lt;=0.3),1+((E9-0)/(0.3-0))*(5-1),AND(E9&gt;=0.5,E9&lt;=0.8),5+((E9-0.5)/(0.8-0.5))*(1-5),E9&gt;=0.8,1)</f>
        <v>3.64</v>
      </c>
      <c r="R36" s="5" cm="1">
        <f t="array" ref="R36">_xlfn.IFS(F9=$J$18,$I$18-$I$17,F9=$J$17,$I$17-$I$17,F9=$J$16,$I$16-$I$17,F9=$J$19,$I$19-$I$17,F9=$J$20,$I$20-$I$17)</f>
        <v>0</v>
      </c>
      <c r="S36" s="2">
        <f t="shared" si="2"/>
        <v>5</v>
      </c>
      <c r="U36" s="2" t="s">
        <v>246</v>
      </c>
      <c r="V36" s="2" cm="1">
        <f t="array" ref="V36">_xlfn.IFS(AND(D9&gt;=4.8,D9&lt;=7.6),5,AND(D9&gt;=0,D9&lt;=4.8),1+((D9-0)/(4.8-0))*(5-1),AND(D9&gt;=7.6,D9&lt;=12.4),5+((D9-7.6)/(12.4-7.6))*(1-5),D9&gt;=12.4,1)</f>
        <v>5</v>
      </c>
      <c r="W36" s="2" cm="1">
        <f t="array" ref="W36">_xlfn.IFS(AND(E9&gt;=0.3,E9&lt;=0.5),5,AND(E9&gt;=0,E9&lt;=0.3),1+((E9-0)/(0.3-0))*(5-1),AND(E9&gt;=0.5,E9&lt;=0.8),5+((E9-0.5)/(0.8-0.5))*(1-5),E9&gt;=0.8,1)</f>
        <v>3.64</v>
      </c>
      <c r="X36" s="5" cm="1">
        <f t="array" ref="X36">_xlfn.IFS(F9=$J$18,$I$18-$I$17,F9=$J$17,$I$17-$I$17,F9=$J$16,$I$16-$I$17,F9=$J$19,$I$19-$I$17,F9=$J$20,$I$20-$I$17)</f>
        <v>0</v>
      </c>
      <c r="Y36" s="2">
        <f t="shared" si="3"/>
        <v>5</v>
      </c>
      <c r="AA36" s="2" t="s">
        <v>245</v>
      </c>
      <c r="AB36" s="2" cm="1">
        <f t="array" ref="AB36">_xlfn.IFS(AND(D8&gt;=4.5,D8&lt;=7.7),5,AND(D8&gt;=0,D8&lt;=4.5),1+((D8-0)/(4.5-0))*(5-1),AND(D8&gt;=7.7,D8&lt;=12.2),5+((D8-7.7)/(12.2-7.7))*(1-5),D8&gt;=12.2,1)</f>
        <v>5</v>
      </c>
      <c r="AC36" s="2" cm="1">
        <f t="array" ref="AC36">_xlfn.IFS(AND(E8&gt;=0.3,E8&lt;=0.6),5,AND(E8&gt;=0,E8&lt;=0.3),1+((E8-0)/(0.3-0))*(5-1),AND(E8&gt;=0.6,E8&lt;=0.9),5+((E8-0.6)/(0.9-0.6))*(1-5),E8&gt;=0.9,1)</f>
        <v>3.64</v>
      </c>
      <c r="AD36" s="5" cm="1">
        <f t="array" ref="AD36">_xlfn.IFS(F8=$J$18,$I$18-$I$16,F8=$J$17,$I$17-$I$16,F8=$J$16,$I$16-$I$16,F8=$J$19,$I$19-$I$16,F8=$J$20,$I$20-$I$16)</f>
        <v>0</v>
      </c>
      <c r="AE36" s="2">
        <f t="shared" si="4"/>
        <v>5</v>
      </c>
    </row>
    <row r="37" spans="3:31" x14ac:dyDescent="0.25">
      <c r="C37" s="2" t="s">
        <v>247</v>
      </c>
      <c r="D37" s="2" cm="1">
        <f t="array" ref="D37">_xlfn.IFS(AND(D10&gt;=4.5,D10&lt;=7.7),5,AND(D10&gt;=0,D10&lt;=4.5),1+((D10-0)/(4.5-0))*(5-1),AND(D10&gt;=7.7,D10&lt;=12.2),5+((D10-7.7)/(12.2-7.7))*(1-5),D10&gt;=12.2,1)</f>
        <v>5</v>
      </c>
      <c r="E37" s="2" cm="1">
        <f t="array" ref="E37">_xlfn.IFS(AND(E10&gt;=0.3,E10&lt;=0.6),5,AND(E10&gt;=0,E10&lt;=0.3),1+((E10-0)/(0.3-0))*(5-1),AND(E10&gt;=0.6,E10&lt;=0.9),5+((E10-0.6)/(0.9-0.6))*(1-5),E10&gt;=0.9,1)</f>
        <v>3.64</v>
      </c>
      <c r="F37" s="5" cm="1">
        <f t="array" ref="F37">_xlfn.IFS(F10=$J$18,$I$18-$I$16,F10=$J$17,$I$17-$I$16,F10=$J$16,$I$16-$I$16,F10=$J$19,$I$19-$I$16,F10=$J$20,$I$20-$I$16)</f>
        <v>-0.28326772720946591</v>
      </c>
      <c r="G37" s="2">
        <f t="shared" si="0"/>
        <v>5</v>
      </c>
      <c r="I37" s="2" t="s">
        <v>247</v>
      </c>
      <c r="J37" s="2" cm="1">
        <f t="array" ref="J37">_xlfn.IFS(AND(D10&gt;=4.7,D10&lt;=7.2),5,AND(D10&gt;=0,D10&lt;=4.7),1+((D10-0)/(4.7-0))*(5-1),AND(D10&gt;=7.2,D10&lt;=11.9),5+((D10-7.2)/(11.9-7.2))*(1-5),D10&gt;=11.9,1)</f>
        <v>5</v>
      </c>
      <c r="K37" s="2" cm="1">
        <f t="array" ref="K37">_xlfn.IFS(AND(E10&gt;=0.2,E10&lt;=0.4),5,AND(E10&gt;=0,E10&lt;=0.2),1+((E10-0)/(0.2-0))*(5-1),AND(E10&gt;=0.4,E10&lt;=0.6),5+((E10-0.4)/(0.6-0.4))*(1-5),E10&gt;=0.6,1)</f>
        <v>4.96</v>
      </c>
      <c r="L37" s="5" cm="1">
        <f t="array" ref="L37">_xlfn.IFS(F10=$J$18,$I$18-$I$17,F10=$J$17,$I$17-$I$17,F10=$J$16,$I$16-$I$17,F10=$J$19,$I$19-$I$17,F10=$J$20,$I$20-$I$17)</f>
        <v>-0.16409402017917138</v>
      </c>
      <c r="M37" s="2">
        <f t="shared" si="1"/>
        <v>5</v>
      </c>
      <c r="O37" s="2" t="s">
        <v>247</v>
      </c>
      <c r="P37" s="2" cm="1">
        <f t="array" ref="P37">_xlfn.IFS(AND(D10&gt;=4.5,D10&lt;=7.5),5,AND(D10&gt;=0,D10&lt;=4.5),1+((D10-0)/(4.5-0))*(5-1),AND(D10&gt;=7.5,D10&lt;=12),5+((D10-7.5)/(12-7.5))*(1-5),D10&gt;=12,1)</f>
        <v>5</v>
      </c>
      <c r="Q37" s="2" cm="1">
        <f t="array" ref="Q37">_xlfn.IFS(AND(E10&gt;=0.3,E10&lt;=0.5),5,AND(E10&gt;=0,E10&lt;=0.3),1+((E10-0)/(0.3-0))*(5-1),AND(E10&gt;=0.5,E10&lt;=0.8),5+((E10-0.5)/(0.8-0.5))*(1-5),E10&gt;=0.8,1)</f>
        <v>3.64</v>
      </c>
      <c r="R37" s="5" cm="1">
        <f t="array" ref="R37">_xlfn.IFS(F10=$J$18,$I$18-$I$17,F10=$J$17,$I$17-$I$17,F10=$J$16,$I$16-$I$17,F10=$J$19,$I$19-$I$17,F10=$J$20,$I$20-$I$17)</f>
        <v>-0.16409402017917138</v>
      </c>
      <c r="S37" s="2">
        <f t="shared" si="2"/>
        <v>5</v>
      </c>
      <c r="U37" s="2" t="s">
        <v>247</v>
      </c>
      <c r="V37" s="2" cm="1">
        <f t="array" ref="V37">_xlfn.IFS(AND(D10&gt;=4.8,D10&lt;=7.6),5,AND(D10&gt;=0,D10&lt;=4.8),1+((D10-0)/(4.8-0))*(5-1),AND(D10&gt;=7.6,D10&lt;=12.4),5+((D10-7.6)/(12.4-7.6))*(1-5),D10&gt;=12.4,1)</f>
        <v>5</v>
      </c>
      <c r="W37" s="2" cm="1">
        <f t="array" ref="W37">_xlfn.IFS(AND(E10&gt;=0.3,E10&lt;=0.5),5,AND(E10&gt;=0,E10&lt;=0.3),1+((E10-0)/(0.3-0))*(5-1),AND(E10&gt;=0.5,E10&lt;=0.8),5+((E10-0.5)/(0.8-0.5))*(1-5),E10&gt;=0.8,1)</f>
        <v>3.64</v>
      </c>
      <c r="X37" s="5" cm="1">
        <f t="array" ref="X37">_xlfn.IFS(F10=$J$18,$I$18-$I$17,F10=$J$17,$I$17-$I$17,F10=$J$16,$I$16-$I$17,F10=$J$19,$I$19-$I$17,F10=$J$20,$I$20-$I$17)</f>
        <v>-0.16409402017917138</v>
      </c>
      <c r="Y37" s="2">
        <f t="shared" si="3"/>
        <v>5</v>
      </c>
      <c r="AA37" s="2" t="s">
        <v>246</v>
      </c>
      <c r="AB37" s="2" cm="1">
        <f t="array" ref="AB37">_xlfn.IFS(AND(D9&gt;=4.5,D9&lt;=7.7),5,AND(D9&gt;=0,D9&lt;=4.5),1+((D9-0)/(4.5-0))*(5-1),AND(D9&gt;=7.7,D9&lt;=12.2),5+((D9-7.7)/(12.2-7.7))*(1-5),D9&gt;=12.2,1)</f>
        <v>5</v>
      </c>
      <c r="AC37" s="2" cm="1">
        <f t="array" ref="AC37">_xlfn.IFS(AND(E9&gt;=0.3,E9&lt;=0.6),5,AND(E9&gt;=0,E9&lt;=0.3),1+((E9-0)/(0.3-0))*(5-1),AND(E9&gt;=0.6,E9&lt;=0.9),5+((E9-0.6)/(0.9-0.6))*(1-5),E9&gt;=0.9,1)</f>
        <v>3.64</v>
      </c>
      <c r="AD37" s="5" cm="1">
        <f t="array" ref="AD37">_xlfn.IFS(F9=$J$18,$I$18-$I$16,F9=$J$17,$I$17-$I$16,F9=$J$16,$I$16-$I$16,F9=$J$19,$I$19-$I$16,F9=$J$20,$I$20-$I$16)</f>
        <v>-0.11917370703029456</v>
      </c>
      <c r="AE37" s="2">
        <f t="shared" si="4"/>
        <v>5</v>
      </c>
    </row>
    <row r="38" spans="3:31" x14ac:dyDescent="0.25">
      <c r="C38" s="2" t="s">
        <v>248</v>
      </c>
      <c r="D38" s="2" cm="1">
        <f t="array" ref="D38">_xlfn.IFS(AND(D11&gt;=4.5,D11&lt;=7.7),5,AND(D11&gt;=0,D11&lt;=4.5),1+((D11-0)/(4.5-0))*(5-1),AND(D11&gt;=7.7,D11&lt;=12.2),5+((D11-7.7)/(12.2-7.7))*(1-5),D11&gt;=12.2,1)</f>
        <v>5</v>
      </c>
      <c r="E38" s="2" cm="1">
        <f t="array" ref="E38">_xlfn.IFS(AND(E11&gt;=0.3,E11&lt;=0.6),5,AND(E11&gt;=0,E11&lt;=0.3),1+((E11-0)/(0.3-0))*(5-1),AND(E11&gt;=0.6,E11&lt;=0.9),5+((E11-0.6)/(0.9-0.6))*(1-5),E11&gt;=0.9,1)</f>
        <v>4.16</v>
      </c>
      <c r="F38" s="5" cm="1">
        <f t="array" ref="F38">_xlfn.IFS(F11=$J$18,$I$18-$I$16,F11=$J$17,$I$17-$I$16,F11=$J$16,$I$16-$I$16,F11=$J$19,$I$19-$I$16,F11=$J$20,$I$20-$I$16)</f>
        <v>-0.23481346927065613</v>
      </c>
      <c r="G38" s="2">
        <f t="shared" si="0"/>
        <v>5</v>
      </c>
      <c r="I38" s="2" t="s">
        <v>248</v>
      </c>
      <c r="J38" s="2" cm="1">
        <f t="array" ref="J38">_xlfn.IFS(AND(D11&gt;=4.7,D11&lt;=7.2),5,AND(D11&gt;=0,D11&lt;=4.7),1+((D11-0)/(4.7-0))*(5-1),AND(D11&gt;=7.2,D11&lt;=11.9),5+((D11-7.2)/(11.9-7.2))*(1-5),D11&gt;=11.9,1)</f>
        <v>5</v>
      </c>
      <c r="K38" s="2" cm="1">
        <f t="array" ref="K38">_xlfn.IFS(AND(E11&gt;=0.2,E11&lt;=0.4),5,AND(E11&gt;=0,E11&lt;=0.2),1+((E11-0)/(0.2-0))*(5-1),AND(E11&gt;=0.4,E11&lt;=0.6),5+((E11-0.4)/(0.6-0.4))*(1-5),E11&gt;=0.6,1)</f>
        <v>5</v>
      </c>
      <c r="L38" s="5" cm="1">
        <f t="array" ref="L38">_xlfn.IFS(F11=$J$18,$I$18-$I$17,F11=$J$17,$I$17-$I$17,F11=$J$16,$I$16-$I$17,F11=$J$19,$I$19-$I$17,F11=$J$20,$I$20-$I$17)</f>
        <v>-0.11563976224036157</v>
      </c>
      <c r="M38" s="2">
        <f t="shared" si="1"/>
        <v>5</v>
      </c>
      <c r="O38" s="2" t="s">
        <v>248</v>
      </c>
      <c r="P38" s="2" cm="1">
        <f t="array" ref="P38">_xlfn.IFS(AND(D11&gt;=4.5,D11&lt;=7.5),5,AND(D11&gt;=0,D11&lt;=4.5),1+((D11-0)/(4.5-0))*(5-1),AND(D11&gt;=7.5,D11&lt;=12),5+((D11-7.5)/(12-7.5))*(1-5),D11&gt;=12,1)</f>
        <v>5</v>
      </c>
      <c r="Q38" s="2" cm="1">
        <f t="array" ref="Q38">_xlfn.IFS(AND(E11&gt;=0.3,E11&lt;=0.5),5,AND(E11&gt;=0,E11&lt;=0.3),1+((E11-0)/(0.3-0))*(5-1),AND(E11&gt;=0.5,E11&lt;=0.8),5+((E11-0.5)/(0.8-0.5))*(1-5),E11&gt;=0.8,1)</f>
        <v>4.16</v>
      </c>
      <c r="R38" s="5" cm="1">
        <f t="array" ref="R38">_xlfn.IFS(F11=$J$18,$I$18-$I$17,F11=$J$17,$I$17-$I$17,F11=$J$16,$I$16-$I$17,F11=$J$19,$I$19-$I$17,F11=$J$20,$I$20-$I$17)</f>
        <v>-0.11563976224036157</v>
      </c>
      <c r="S38" s="2">
        <f t="shared" si="2"/>
        <v>5</v>
      </c>
      <c r="U38" s="2" t="s">
        <v>248</v>
      </c>
      <c r="V38" s="2" cm="1">
        <f t="array" ref="V38">_xlfn.IFS(AND(D11&gt;=4.8,D11&lt;=7.6),5,AND(D11&gt;=0,D11&lt;=4.8),1+((D11-0)/(4.8-0))*(5-1),AND(D11&gt;=7.6,D11&lt;=12.4),5+((D11-7.6)/(12.4-7.6))*(1-5),D11&gt;=12.4,1)</f>
        <v>5</v>
      </c>
      <c r="W38" s="2" cm="1">
        <f t="array" ref="W38">_xlfn.IFS(AND(E11&gt;=0.3,E11&lt;=0.5),5,AND(E11&gt;=0,E11&lt;=0.3),1+((E11-0)/(0.3-0))*(5-1),AND(E11&gt;=0.5,E11&lt;=0.8),5+((E11-0.5)/(0.8-0.5))*(1-5),E11&gt;=0.8,1)</f>
        <v>4.16</v>
      </c>
      <c r="X38" s="5" cm="1">
        <f t="array" ref="X38">_xlfn.IFS(F11=$J$18,$I$18-$I$17,F11=$J$17,$I$17-$I$17,F11=$J$16,$I$16-$I$17,F11=$J$19,$I$19-$I$17,F11=$J$20,$I$20-$I$17)</f>
        <v>-0.11563976224036157</v>
      </c>
      <c r="Y38" s="2">
        <f t="shared" si="3"/>
        <v>5</v>
      </c>
      <c r="AA38" s="2" t="s">
        <v>247</v>
      </c>
      <c r="AB38" s="2" cm="1">
        <f t="array" ref="AB38">_xlfn.IFS(AND(D10&gt;=4.5,D10&lt;=7.7),5,AND(D10&gt;=0,D10&lt;=4.5),1+((D10-0)/(4.5-0))*(5-1),AND(D10&gt;=7.7,D10&lt;=12.2),5+((D10-7.7)/(12.2-7.7))*(1-5),D10&gt;=12.2,1)</f>
        <v>5</v>
      </c>
      <c r="AC38" s="2" cm="1">
        <f t="array" ref="AC38">_xlfn.IFS(AND(E10&gt;=0.3,E10&lt;=0.6),5,AND(E10&gt;=0,E10&lt;=0.3),1+((E10-0)/(0.3-0))*(5-1),AND(E10&gt;=0.6,E10&lt;=0.9),5+((E10-0.6)/(0.9-0.6))*(1-5),E10&gt;=0.9,1)</f>
        <v>3.64</v>
      </c>
      <c r="AD38" s="5" cm="1">
        <f t="array" ref="AD38">_xlfn.IFS(F10=$J$18,$I$18-$I$16,F10=$J$17,$I$17-$I$16,F10=$J$16,$I$16-$I$16,F10=$J$19,$I$19-$I$16,F10=$J$20,$I$20-$I$16)</f>
        <v>-0.28326772720946591</v>
      </c>
      <c r="AE38" s="2">
        <f t="shared" si="4"/>
        <v>5</v>
      </c>
    </row>
    <row r="39" spans="3:31" x14ac:dyDescent="0.25">
      <c r="C39" s="2" t="s">
        <v>249</v>
      </c>
      <c r="D39" s="2" cm="1">
        <f t="array" ref="D39">_xlfn.IFS(AND(D12&gt;=4.5,D12&lt;=7.7),5,AND(D12&gt;=0,D12&lt;=4.5),1+((D12-0)/(4.5-0))*(5-1),AND(D12&gt;=7.7,D12&lt;=12.2),5+((D12-7.7)/(12.2-7.7))*(1-5),D12&gt;=12.2,1)</f>
        <v>5</v>
      </c>
      <c r="E39" s="2" cm="1">
        <f t="array" ref="E39">_xlfn.IFS(AND(E12&gt;=0.3,E12&lt;=0.6),5,AND(E12&gt;=0,E12&lt;=0.3),1+((E12-0)/(0.3-0))*(5-1),AND(E12&gt;=0.6,E12&lt;=0.9),5+((E12-0.6)/(0.9-0.6))*(1-5),E12&gt;=0.9,1)</f>
        <v>4.6266666666666669</v>
      </c>
      <c r="F39" s="5" cm="1">
        <f t="array" ref="F39">_xlfn.IFS(F12=$J$18,$I$18-$I$16,F12=$J$17,$I$17-$I$16,F12=$J$16,$I$16-$I$16,F12=$J$19,$I$19-$I$16,F12=$J$20,$I$20-$I$16)</f>
        <v>-0.28326772720946591</v>
      </c>
      <c r="G39" s="2">
        <f t="shared" si="0"/>
        <v>5</v>
      </c>
      <c r="I39" s="2" t="s">
        <v>249</v>
      </c>
      <c r="J39" s="2" cm="1">
        <f t="array" ref="J39">_xlfn.IFS(AND(D12&gt;=4.7,D12&lt;=7.2),5,AND(D12&gt;=0,D12&lt;=4.7),1+((D12-0)/(4.7-0))*(5-1),AND(D12&gt;=7.2,D12&lt;=11.9),5+((D12-7.2)/(11.9-7.2))*(1-5),D12&gt;=11.9,1)</f>
        <v>5</v>
      </c>
      <c r="K39" s="2" cm="1">
        <f t="array" ref="K39">_xlfn.IFS(AND(E12&gt;=0.2,E12&lt;=0.4),5,AND(E12&gt;=0,E12&lt;=0.2),1+((E12-0)/(0.2-0))*(5-1),AND(E12&gt;=0.4,E12&lt;=0.6),5+((E12-0.4)/(0.6-0.4))*(1-5),E12&gt;=0.6,1)</f>
        <v>5</v>
      </c>
      <c r="L39" s="5" cm="1">
        <f t="array" ref="L39">_xlfn.IFS(F12=$J$18,$I$18-$I$17,F12=$J$17,$I$17-$I$17,F12=$J$16,$I$16-$I$17,F12=$J$19,$I$19-$I$17,F12=$J$20,$I$20-$I$17)</f>
        <v>-0.16409402017917138</v>
      </c>
      <c r="M39" s="2">
        <f t="shared" si="1"/>
        <v>5</v>
      </c>
      <c r="O39" s="2" t="s">
        <v>249</v>
      </c>
      <c r="P39" s="2" cm="1">
        <f t="array" ref="P39">_xlfn.IFS(AND(D12&gt;=4.5,D12&lt;=7.5),5,AND(D12&gt;=0,D12&lt;=4.5),1+((D12-0)/(4.5-0))*(5-1),AND(D12&gt;=7.5,D12&lt;=12),5+((D12-7.5)/(12-7.5))*(1-5),D12&gt;=12,1)</f>
        <v>5</v>
      </c>
      <c r="Q39" s="2" cm="1">
        <f t="array" ref="Q39">_xlfn.IFS(AND(E12&gt;=0.3,E12&lt;=0.5),5,AND(E12&gt;=0,E12&lt;=0.3),1+((E12-0)/(0.3-0))*(5-1),AND(E12&gt;=0.5,E12&lt;=0.8),5+((E12-0.5)/(0.8-0.5))*(1-5),E12&gt;=0.8,1)</f>
        <v>4.6266666666666669</v>
      </c>
      <c r="R39" s="5" cm="1">
        <f t="array" ref="R39">_xlfn.IFS(F12=$J$18,$I$18-$I$17,F12=$J$17,$I$17-$I$17,F12=$J$16,$I$16-$I$17,F12=$J$19,$I$19-$I$17,F12=$J$20,$I$20-$I$17)</f>
        <v>-0.16409402017917138</v>
      </c>
      <c r="S39" s="2">
        <f t="shared" si="2"/>
        <v>5</v>
      </c>
      <c r="U39" s="2" t="s">
        <v>249</v>
      </c>
      <c r="V39" s="2" cm="1">
        <f t="array" ref="V39">_xlfn.IFS(AND(D12&gt;=4.8,D12&lt;=7.6),5,AND(D12&gt;=0,D12&lt;=4.8),1+((D12-0)/(4.8-0))*(5-1),AND(D12&gt;=7.6,D12&lt;=12.4),5+((D12-7.6)/(12.4-7.6))*(1-5),D12&gt;=12.4,1)</f>
        <v>5</v>
      </c>
      <c r="W39" s="2" cm="1">
        <f t="array" ref="W39">_xlfn.IFS(AND(E12&gt;=0.3,E12&lt;=0.5),5,AND(E12&gt;=0,E12&lt;=0.3),1+((E12-0)/(0.3-0))*(5-1),AND(E12&gt;=0.5,E12&lt;=0.8),5+((E12-0.5)/(0.8-0.5))*(1-5),E12&gt;=0.8,1)</f>
        <v>4.6266666666666669</v>
      </c>
      <c r="X39" s="5" cm="1">
        <f t="array" ref="X39">_xlfn.IFS(F12=$J$18,$I$18-$I$17,F12=$J$17,$I$17-$I$17,F12=$J$16,$I$16-$I$17,F12=$J$19,$I$19-$I$17,F12=$J$20,$I$20-$I$17)</f>
        <v>-0.16409402017917138</v>
      </c>
      <c r="Y39" s="2">
        <f t="shared" si="3"/>
        <v>5</v>
      </c>
      <c r="AA39" s="2" t="s">
        <v>248</v>
      </c>
      <c r="AB39" s="2" cm="1">
        <f t="array" ref="AB39">_xlfn.IFS(AND(D11&gt;=4.5,D11&lt;=7.7),5,AND(D11&gt;=0,D11&lt;=4.5),1+((D11-0)/(4.5-0))*(5-1),AND(D11&gt;=7.7,D11&lt;=12.2),5+((D11-7.7)/(12.2-7.7))*(1-5),D11&gt;=12.2,1)</f>
        <v>5</v>
      </c>
      <c r="AC39" s="2" cm="1">
        <f t="array" ref="AC39">_xlfn.IFS(AND(E11&gt;=0.3,E11&lt;=0.6),5,AND(E11&gt;=0,E11&lt;=0.3),1+((E11-0)/(0.3-0))*(5-1),AND(E11&gt;=0.6,E11&lt;=0.9),5+((E11-0.6)/(0.9-0.6))*(1-5),E11&gt;=0.9,1)</f>
        <v>4.16</v>
      </c>
      <c r="AD39" s="5" cm="1">
        <f t="array" ref="AD39">_xlfn.IFS(F11=$J$18,$I$18-$I$16,F11=$J$17,$I$17-$I$16,F11=$J$16,$I$16-$I$16,F11=$J$19,$I$19-$I$16,F11=$J$20,$I$20-$I$16)</f>
        <v>-0.23481346927065613</v>
      </c>
      <c r="AE39" s="2">
        <f t="shared" si="4"/>
        <v>5</v>
      </c>
    </row>
    <row r="40" spans="3:31" x14ac:dyDescent="0.25">
      <c r="C40" s="2" t="s">
        <v>250</v>
      </c>
      <c r="D40" s="2" cm="1">
        <f t="array" ref="D40">_xlfn.IFS(AND(D13&gt;=4.5,D13&lt;=7.7),5,AND(D13&gt;=0,D13&lt;=4.5),1+((D13-0)/(4.5-0))*(5-1),AND(D13&gt;=7.7,D13&lt;=12.2),5+((D13-7.7)/(12.2-7.7))*(1-5),D13&gt;=12.2,1)</f>
        <v>5</v>
      </c>
      <c r="E40" s="2" cm="1">
        <f t="array" ref="E40">_xlfn.IFS(AND(E13&gt;=0.3,E13&lt;=0.6),5,AND(E13&gt;=0,E13&lt;=0.3),1+((E13-0)/(0.3-0))*(5-1),AND(E13&gt;=0.6,E13&lt;=0.9),5+((E13-0.6)/(0.9-0.6))*(1-5),E13&gt;=0.9,1)</f>
        <v>4.9866666666666664</v>
      </c>
      <c r="F40" s="5" cm="1">
        <f t="array" ref="F40">_xlfn.IFS(F13=$J$18,$I$18-$I$16,F13=$J$17,$I$17-$I$16,F13=$J$16,$I$16-$I$16,F13=$J$19,$I$19-$I$16,F13=$J$20,$I$20-$I$16)</f>
        <v>-0.341238421390054</v>
      </c>
      <c r="G40" s="2">
        <f t="shared" si="0"/>
        <v>5</v>
      </c>
      <c r="I40" s="2" t="s">
        <v>250</v>
      </c>
      <c r="J40" s="2" cm="1">
        <f t="array" ref="J40">_xlfn.IFS(AND(D13&gt;=4.7,D13&lt;=7.2),5,AND(D13&gt;=0,D13&lt;=4.7),1+((D13-0)/(4.7-0))*(5-1),AND(D13&gt;=7.2,D13&lt;=11.9),5+((D13-7.2)/(11.9-7.2))*(1-5),D13&gt;=11.9,1)</f>
        <v>5</v>
      </c>
      <c r="K40" s="2" cm="1">
        <f t="array" ref="K40">_xlfn.IFS(AND(E13&gt;=0.2,E13&lt;=0.4),5,AND(E13&gt;=0,E13&lt;=0.2),1+((E13-0)/(0.2-0))*(5-1),AND(E13&gt;=0.4,E13&lt;=0.6),5+((E13-0.4)/(0.6-0.4))*(1-5),E13&gt;=0.6,1)</f>
        <v>5</v>
      </c>
      <c r="L40" s="5" cm="1">
        <f t="array" ref="L40">_xlfn.IFS(F13=$J$18,$I$18-$I$17,F13=$J$17,$I$17-$I$17,F13=$J$16,$I$16-$I$17,F13=$J$19,$I$19-$I$17,F13=$J$20,$I$20-$I$17)</f>
        <v>-0.22206471435975944</v>
      </c>
      <c r="M40" s="2">
        <f t="shared" si="1"/>
        <v>5</v>
      </c>
      <c r="O40" s="2" t="s">
        <v>250</v>
      </c>
      <c r="P40" s="2" cm="1">
        <f t="array" ref="P40">_xlfn.IFS(AND(D13&gt;=4.5,D13&lt;=7.5),5,AND(D13&gt;=0,D13&lt;=4.5),1+((D13-0)/(4.5-0))*(5-1),AND(D13&gt;=7.5,D13&lt;=12),5+((D13-7.5)/(12-7.5))*(1-5),D13&gt;=12,1)</f>
        <v>5</v>
      </c>
      <c r="Q40" s="2" cm="1">
        <f t="array" ref="Q40">_xlfn.IFS(AND(E13&gt;=0.3,E13&lt;=0.5),5,AND(E13&gt;=0,E13&lt;=0.3),1+((E13-0)/(0.3-0))*(5-1),AND(E13&gt;=0.5,E13&lt;=0.8),5+((E13-0.5)/(0.8-0.5))*(1-5),E13&gt;=0.8,1)</f>
        <v>4.9866666666666664</v>
      </c>
      <c r="R40" s="5" cm="1">
        <f t="array" ref="R40">_xlfn.IFS(F13=$J$18,$I$18-$I$17,F13=$J$17,$I$17-$I$17,F13=$J$16,$I$16-$I$17,F13=$J$19,$I$19-$I$17,F13=$J$20,$I$20-$I$17)</f>
        <v>-0.22206471435975944</v>
      </c>
      <c r="S40" s="2">
        <f t="shared" si="2"/>
        <v>5</v>
      </c>
      <c r="U40" s="2" t="s">
        <v>250</v>
      </c>
      <c r="V40" s="2" cm="1">
        <f t="array" ref="V40">_xlfn.IFS(AND(D13&gt;=4.8,D13&lt;=7.6),5,AND(D13&gt;=0,D13&lt;=4.8),1+((D13-0)/(4.8-0))*(5-1),AND(D13&gt;=7.6,D13&lt;=12.4),5+((D13-7.6)/(12.4-7.6))*(1-5),D13&gt;=12.4,1)</f>
        <v>5</v>
      </c>
      <c r="W40" s="2" cm="1">
        <f t="array" ref="W40">_xlfn.IFS(AND(E13&gt;=0.3,E13&lt;=0.5),5,AND(E13&gt;=0,E13&lt;=0.3),1+((E13-0)/(0.3-0))*(5-1),AND(E13&gt;=0.5,E13&lt;=0.8),5+((E13-0.5)/(0.8-0.5))*(1-5),E13&gt;=0.8,1)</f>
        <v>4.9866666666666664</v>
      </c>
      <c r="X40" s="5" cm="1">
        <f t="array" ref="X40">_xlfn.IFS(F13=$J$18,$I$18-$I$17,F13=$J$17,$I$17-$I$17,F13=$J$16,$I$16-$I$17,F13=$J$19,$I$19-$I$17,F13=$J$20,$I$20-$I$17)</f>
        <v>-0.22206471435975944</v>
      </c>
      <c r="Y40" s="2">
        <f t="shared" si="3"/>
        <v>5</v>
      </c>
      <c r="AA40" s="2" t="s">
        <v>249</v>
      </c>
      <c r="AB40" s="2" cm="1">
        <f t="array" ref="AB40">_xlfn.IFS(AND(D12&gt;=4.5,D12&lt;=7.7),5,AND(D12&gt;=0,D12&lt;=4.5),1+((D12-0)/(4.5-0))*(5-1),AND(D12&gt;=7.7,D12&lt;=12.2),5+((D12-7.7)/(12.2-7.7))*(1-5),D12&gt;=12.2,1)</f>
        <v>5</v>
      </c>
      <c r="AC40" s="2" cm="1">
        <f t="array" ref="AC40">_xlfn.IFS(AND(E12&gt;=0.3,E12&lt;=0.6),5,AND(E12&gt;=0,E12&lt;=0.3),1+((E12-0)/(0.3-0))*(5-1),AND(E12&gt;=0.6,E12&lt;=0.9),5+((E12-0.6)/(0.9-0.6))*(1-5),E12&gt;=0.9,1)</f>
        <v>4.6266666666666669</v>
      </c>
      <c r="AD40" s="5" cm="1">
        <f t="array" ref="AD40">_xlfn.IFS(F12=$J$18,$I$18-$I$16,F12=$J$17,$I$17-$I$16,F12=$J$16,$I$16-$I$16,F12=$J$19,$I$19-$I$16,F12=$J$20,$I$20-$I$16)</f>
        <v>-0.28326772720946591</v>
      </c>
      <c r="AE40" s="2">
        <f t="shared" si="4"/>
        <v>5</v>
      </c>
    </row>
    <row r="41" spans="3:31" x14ac:dyDescent="0.25">
      <c r="C41" s="2" t="s">
        <v>251</v>
      </c>
      <c r="D41" s="2" cm="1">
        <f t="array" ref="D41">_xlfn.IFS(AND(D14&gt;=4.5,D14&lt;=7.7),5,AND(D14&gt;=0,D14&lt;=4.5),1+((D14-0)/(4.5-0))*(5-1),AND(D14&gt;=7.7,D14&lt;=12.2),5+((D14-7.7)/(12.2-7.7))*(1-5),D14&gt;=12.2,1)</f>
        <v>5</v>
      </c>
      <c r="E41" s="2" cm="1">
        <f t="array" ref="E41">_xlfn.IFS(AND(E14&gt;=0.3,E14&lt;=0.6),5,AND(E14&gt;=0,E14&lt;=0.3),1+((E14-0)/(0.3-0))*(5-1),AND(E14&gt;=0.6,E14&lt;=0.9),5+((E14-0.6)/(0.9-0.6))*(1-5),E14&gt;=0.9,1)</f>
        <v>3.64</v>
      </c>
      <c r="F41" s="5" cm="1">
        <f t="array" ref="F41">_xlfn.IFS(F14=$J$18,$I$18-$I$16,F14=$J$17,$I$17-$I$16,F14=$J$16,$I$16-$I$16,F14=$J$19,$I$19-$I$16,F14=$J$20,$I$20-$I$16)</f>
        <v>-0.11917370703029456</v>
      </c>
      <c r="G41" s="2">
        <f t="shared" si="0"/>
        <v>5</v>
      </c>
      <c r="I41" s="2" t="s">
        <v>251</v>
      </c>
      <c r="J41" s="2" cm="1">
        <f t="array" ref="J41">_xlfn.IFS(AND(D14&gt;=4.7,D14&lt;=7.2),5,AND(D14&gt;=0,D14&lt;=4.7),1+((D14-0)/(4.7-0))*(5-1),AND(D14&gt;=7.2,D14&lt;=11.9),5+((D14-7.2)/(11.9-7.2))*(1-5),D14&gt;=11.9,1)</f>
        <v>5</v>
      </c>
      <c r="K41" s="2" cm="1">
        <f t="array" ref="K41">_xlfn.IFS(AND(E14&gt;=0.2,E14&lt;=0.4),5,AND(E14&gt;=0,E14&lt;=0.2),1+((E14-0)/(0.2-0))*(5-1),AND(E14&gt;=0.4,E14&lt;=0.6),5+((E14-0.4)/(0.6-0.4))*(1-5),E14&gt;=0.6,1)</f>
        <v>4.96</v>
      </c>
      <c r="L41" s="5" cm="1">
        <f t="array" ref="L41">_xlfn.IFS(F14=$J$18,$I$18-$I$17,F14=$J$17,$I$17-$I$17,F14=$J$16,$I$16-$I$17,F14=$J$19,$I$19-$I$17,F14=$J$20,$I$20-$I$17)</f>
        <v>0</v>
      </c>
      <c r="M41" s="2">
        <f t="shared" si="1"/>
        <v>5</v>
      </c>
      <c r="O41" s="2" t="s">
        <v>251</v>
      </c>
      <c r="P41" s="2" cm="1">
        <f t="array" ref="P41">_xlfn.IFS(AND(D14&gt;=4.5,D14&lt;=7.5),5,AND(D14&gt;=0,D14&lt;=4.5),1+((D14-0)/(4.5-0))*(5-1),AND(D14&gt;=7.5,D14&lt;=12),5+((D14-7.5)/(12-7.5))*(1-5),D14&gt;=12,1)</f>
        <v>5</v>
      </c>
      <c r="Q41" s="2" cm="1">
        <f t="array" ref="Q41">_xlfn.IFS(AND(E14&gt;=0.3,E14&lt;=0.5),5,AND(E14&gt;=0,E14&lt;=0.3),1+((E14-0)/(0.3-0))*(5-1),AND(E14&gt;=0.5,E14&lt;=0.8),5+((E14-0.5)/(0.8-0.5))*(1-5),E14&gt;=0.8,1)</f>
        <v>3.64</v>
      </c>
      <c r="R41" s="5" cm="1">
        <f t="array" ref="R41">_xlfn.IFS(F14=$J$18,$I$18-$I$17,F14=$J$17,$I$17-$I$17,F14=$J$16,$I$16-$I$17,F14=$J$19,$I$19-$I$17,F14=$J$20,$I$20-$I$17)</f>
        <v>0</v>
      </c>
      <c r="S41" s="2">
        <f t="shared" si="2"/>
        <v>5</v>
      </c>
      <c r="U41" s="2" t="s">
        <v>251</v>
      </c>
      <c r="V41" s="2" cm="1">
        <f t="array" ref="V41">_xlfn.IFS(AND(D14&gt;=4.8,D14&lt;=7.6),5,AND(D14&gt;=0,D14&lt;=4.8),1+((D14-0)/(4.8-0))*(5-1),AND(D14&gt;=7.6,D14&lt;=12.4),5+((D14-7.6)/(12.4-7.6))*(1-5),D14&gt;=12.4,1)</f>
        <v>5</v>
      </c>
      <c r="W41" s="2" cm="1">
        <f t="array" ref="W41">_xlfn.IFS(AND(E14&gt;=0.3,E14&lt;=0.5),5,AND(E14&gt;=0,E14&lt;=0.3),1+((E14-0)/(0.3-0))*(5-1),AND(E14&gt;=0.5,E14&lt;=0.8),5+((E14-0.5)/(0.8-0.5))*(1-5),E14&gt;=0.8,1)</f>
        <v>3.64</v>
      </c>
      <c r="X41" s="5" cm="1">
        <f t="array" ref="X41">_xlfn.IFS(F14=$J$18,$I$18-$I$17,F14=$J$17,$I$17-$I$17,F14=$J$16,$I$16-$I$17,F14=$J$19,$I$19-$I$17,F14=$J$20,$I$20-$I$17)</f>
        <v>0</v>
      </c>
      <c r="Y41" s="2">
        <f t="shared" si="3"/>
        <v>5</v>
      </c>
      <c r="AA41" s="2" t="s">
        <v>250</v>
      </c>
      <c r="AB41" s="2" cm="1">
        <f t="array" ref="AB41">_xlfn.IFS(AND(D13&gt;=4.5,D13&lt;=7.7),5,AND(D13&gt;=0,D13&lt;=4.5),1+((D13-0)/(4.5-0))*(5-1),AND(D13&gt;=7.7,D13&lt;=12.2),5+((D13-7.7)/(12.2-7.7))*(1-5),D13&gt;=12.2,1)</f>
        <v>5</v>
      </c>
      <c r="AC41" s="2" cm="1">
        <f t="array" ref="AC41">_xlfn.IFS(AND(E13&gt;=0.3,E13&lt;=0.6),5,AND(E13&gt;=0,E13&lt;=0.3),1+((E13-0)/(0.3-0))*(5-1),AND(E13&gt;=0.6,E13&lt;=0.9),5+((E13-0.6)/(0.9-0.6))*(1-5),E13&gt;=0.9,1)</f>
        <v>4.9866666666666664</v>
      </c>
      <c r="AD41" s="5" cm="1">
        <f t="array" ref="AD41">_xlfn.IFS(F13=$J$18,$I$18-$I$16,F13=$J$17,$I$17-$I$16,F13=$J$16,$I$16-$I$16,F13=$J$19,$I$19-$I$16,F13=$J$20,$I$20-$I$16)</f>
        <v>-0.341238421390054</v>
      </c>
      <c r="AE41" s="2">
        <f t="shared" si="4"/>
        <v>5</v>
      </c>
    </row>
    <row r="42" spans="3:31" x14ac:dyDescent="0.25">
      <c r="C42" s="2" t="s">
        <v>252</v>
      </c>
      <c r="D42" s="2" cm="1">
        <f t="array" ref="D42">_xlfn.IFS(AND(D15&gt;=4.5,D15&lt;=7.7),5,AND(D15&gt;=0,D15&lt;=4.5),1+((D15-0)/(4.5-0))*(5-1),AND(D15&gt;=7.7,D15&lt;=12.2),5+((D15-7.7)/(12.2-7.7))*(1-5),D15&gt;=12.2,1)</f>
        <v>5</v>
      </c>
      <c r="E42" s="2" cm="1">
        <f t="array" ref="E42">_xlfn.IFS(AND(E15&gt;=0.3,E15&lt;=0.6),5,AND(E15&gt;=0,E15&lt;=0.3),1+((E15-0)/(0.3-0))*(5-1),AND(E15&gt;=0.6,E15&lt;=0.9),5+((E15-0.6)/(0.9-0.6))*(1-5),E15&gt;=0.9,1)</f>
        <v>4.6266666666666669</v>
      </c>
      <c r="F42" s="5" cm="1">
        <f t="array" ref="F42">_xlfn.IFS(F15=$J$18,$I$18-$I$16,F15=$J$17,$I$17-$I$16,F15=$J$16,$I$16-$I$16,F15=$J$19,$I$19-$I$16,F15=$J$20,$I$20-$I$16)</f>
        <v>-0.23481346927065613</v>
      </c>
      <c r="G42" s="2">
        <f t="shared" si="0"/>
        <v>1</v>
      </c>
      <c r="I42" s="2" t="s">
        <v>252</v>
      </c>
      <c r="J42" s="2" cm="1">
        <f t="array" ref="J42">_xlfn.IFS(AND(D15&gt;=4.7,D15&lt;=7.2),5,AND(D15&gt;=0,D15&lt;=4.7),1+((D15-0)/(4.7-0))*(5-1),AND(D15&gt;=7.2,D15&lt;=11.9),5+((D15-7.2)/(11.9-7.2))*(1-5),D15&gt;=11.9,1)</f>
        <v>5</v>
      </c>
      <c r="K42" s="2" cm="1">
        <f t="array" ref="K42">_xlfn.IFS(AND(E15&gt;=0.2,E15&lt;=0.4),5,AND(E15&gt;=0,E15&lt;=0.2),1+((E15-0)/(0.2-0))*(5-1),AND(E15&gt;=0.4,E15&lt;=0.6),5+((E15-0.4)/(0.6-0.4))*(1-5),E15&gt;=0.6,1)</f>
        <v>5</v>
      </c>
      <c r="L42" s="5" cm="1">
        <f t="array" ref="L42">_xlfn.IFS(F15=$J$18,$I$18-$I$17,F15=$J$17,$I$17-$I$17,F15=$J$16,$I$16-$I$17,F15=$J$19,$I$19-$I$17,F15=$J$20,$I$20-$I$17)</f>
        <v>-0.11563976224036157</v>
      </c>
      <c r="M42" s="2">
        <f t="shared" si="1"/>
        <v>1</v>
      </c>
      <c r="O42" s="2" t="s">
        <v>252</v>
      </c>
      <c r="P42" s="2" cm="1">
        <f t="array" ref="P42">_xlfn.IFS(AND(D15&gt;=4.5,D15&lt;=7.5),5,AND(D15&gt;=0,D15&lt;=4.5),1+((D15-0)/(4.5-0))*(5-1),AND(D15&gt;=7.5,D15&lt;=12),5+((D15-7.5)/(12-7.5))*(1-5),D15&gt;=12,1)</f>
        <v>5</v>
      </c>
      <c r="Q42" s="2" cm="1">
        <f t="array" ref="Q42">_xlfn.IFS(AND(E15&gt;=0.3,E15&lt;=0.5),5,AND(E15&gt;=0,E15&lt;=0.3),1+((E15-0)/(0.3-0))*(5-1),AND(E15&gt;=0.5,E15&lt;=0.8),5+((E15-0.5)/(0.8-0.5))*(1-5),E15&gt;=0.8,1)</f>
        <v>4.6266666666666669</v>
      </c>
      <c r="R42" s="5" cm="1">
        <f t="array" ref="R42">_xlfn.IFS(F15=$J$18,$I$18-$I$17,F15=$J$17,$I$17-$I$17,F15=$J$16,$I$16-$I$17,F15=$J$19,$I$19-$I$17,F15=$J$20,$I$20-$I$17)</f>
        <v>-0.11563976224036157</v>
      </c>
      <c r="S42" s="2">
        <f t="shared" si="2"/>
        <v>1</v>
      </c>
      <c r="U42" s="2" t="s">
        <v>252</v>
      </c>
      <c r="V42" s="2" cm="1">
        <f t="array" ref="V42">_xlfn.IFS(AND(D15&gt;=4.8,D15&lt;=7.6),5,AND(D15&gt;=0,D15&lt;=4.8),1+((D15-0)/(4.8-0))*(5-1),AND(D15&gt;=7.6,D15&lt;=12.4),5+((D15-7.6)/(12.4-7.6))*(1-5),D15&gt;=12.4,1)</f>
        <v>5</v>
      </c>
      <c r="W42" s="2" cm="1">
        <f t="array" ref="W42">_xlfn.IFS(AND(E15&gt;=0.3,E15&lt;=0.5),5,AND(E15&gt;=0,E15&lt;=0.3),1+((E15-0)/(0.3-0))*(5-1),AND(E15&gt;=0.5,E15&lt;=0.8),5+((E15-0.5)/(0.8-0.5))*(1-5),E15&gt;=0.8,1)</f>
        <v>4.6266666666666669</v>
      </c>
      <c r="X42" s="5" cm="1">
        <f t="array" ref="X42">_xlfn.IFS(F15=$J$18,$I$18-$I$17,F15=$J$17,$I$17-$I$17,F15=$J$16,$I$16-$I$17,F15=$J$19,$I$19-$I$17,F15=$J$20,$I$20-$I$17)</f>
        <v>-0.11563976224036157</v>
      </c>
      <c r="Y42" s="2">
        <f t="shared" si="3"/>
        <v>1</v>
      </c>
      <c r="AA42" s="2" t="s">
        <v>251</v>
      </c>
      <c r="AB42" s="2" cm="1">
        <f t="array" ref="AB42">_xlfn.IFS(AND(D14&gt;=4.5,D14&lt;=7.7),5,AND(D14&gt;=0,D14&lt;=4.5),1+((D14-0)/(4.5-0))*(5-1),AND(D14&gt;=7.7,D14&lt;=12.2),5+((D14-7.7)/(12.2-7.7))*(1-5),D14&gt;=12.2,1)</f>
        <v>5</v>
      </c>
      <c r="AC42" s="2" cm="1">
        <f t="array" ref="AC42">_xlfn.IFS(AND(E14&gt;=0.3,E14&lt;=0.6),5,AND(E14&gt;=0,E14&lt;=0.3),1+((E14-0)/(0.3-0))*(5-1),AND(E14&gt;=0.6,E14&lt;=0.9),5+((E14-0.6)/(0.9-0.6))*(1-5),E14&gt;=0.9,1)</f>
        <v>3.64</v>
      </c>
      <c r="AD42" s="5" cm="1">
        <f t="array" ref="AD42">_xlfn.IFS(F14=$J$18,$I$18-$I$16,F14=$J$17,$I$17-$I$16,F14=$J$16,$I$16-$I$16,F14=$J$19,$I$19-$I$16,F14=$J$20,$I$20-$I$16)</f>
        <v>-0.11917370703029456</v>
      </c>
      <c r="AE42" s="2">
        <f t="shared" si="4"/>
        <v>5</v>
      </c>
    </row>
    <row r="43" spans="3:31" x14ac:dyDescent="0.25">
      <c r="C43" s="2" t="s">
        <v>253</v>
      </c>
      <c r="D43" s="2" cm="1">
        <f t="array" ref="D43">_xlfn.IFS(AND(D16&gt;=4.5,D16&lt;=7.7),5,AND(D16&gt;=0,D16&lt;=4.5),1+((D16-0)/(4.5-0))*(5-1),AND(D16&gt;=7.7,D16&lt;=12.2),5+((D16-7.7)/(12.2-7.7))*(1-5),D16&gt;=12.2,1)</f>
        <v>5</v>
      </c>
      <c r="E43" s="2" cm="1">
        <f t="array" ref="E43">_xlfn.IFS(AND(E16&gt;=0.3,E16&lt;=0.6),5,AND(E16&gt;=0,E16&lt;=0.3),1+((E16-0)/(0.3-0))*(5-1),AND(E16&gt;=0.6,E16&lt;=0.9),5+((E16-0.6)/(0.9-0.6))*(1-5),E16&gt;=0.9,1)</f>
        <v>4.746666666666667</v>
      </c>
      <c r="F43" s="5" cm="1">
        <f t="array" ref="F43">_xlfn.IFS(F16=$J$18,$I$18-$I$16,F16=$J$17,$I$17-$I$16,F16=$J$16,$I$16-$I$16,F16=$J$19,$I$19-$I$16,F16=$J$20,$I$20-$I$16)</f>
        <v>-0.11917370703029456</v>
      </c>
      <c r="G43" s="2">
        <f t="shared" si="0"/>
        <v>5</v>
      </c>
      <c r="I43" s="2" t="s">
        <v>253</v>
      </c>
      <c r="J43" s="2" cm="1">
        <f t="array" ref="J43">_xlfn.IFS(AND(D16&gt;=4.7,D16&lt;=7.2),5,AND(D16&gt;=0,D16&lt;=4.7),1+((D16-0)/(4.7-0))*(5-1),AND(D16&gt;=7.2,D16&lt;=11.9),5+((D16-7.2)/(11.9-7.2))*(1-5),D16&gt;=11.9,1)</f>
        <v>5</v>
      </c>
      <c r="K43" s="2" cm="1">
        <f t="array" ref="K43">_xlfn.IFS(AND(E16&gt;=0.2,E16&lt;=0.4),5,AND(E16&gt;=0,E16&lt;=0.2),1+((E16-0)/(0.2-0))*(5-1),AND(E16&gt;=0.4,E16&lt;=0.6),5+((E16-0.4)/(0.6-0.4))*(1-5),E16&gt;=0.6,1)</f>
        <v>5</v>
      </c>
      <c r="L43" s="5" cm="1">
        <f t="array" ref="L43">_xlfn.IFS(F16=$J$18,$I$18-$I$17,F16=$J$17,$I$17-$I$17,F16=$J$16,$I$16-$I$17,F16=$J$19,$I$19-$I$17,F16=$J$20,$I$20-$I$17)</f>
        <v>0</v>
      </c>
      <c r="M43" s="2">
        <f t="shared" si="1"/>
        <v>5</v>
      </c>
      <c r="O43" s="2" t="s">
        <v>253</v>
      </c>
      <c r="P43" s="2" cm="1">
        <f t="array" ref="P43">_xlfn.IFS(AND(D16&gt;=4.5,D16&lt;=7.5),5,AND(D16&gt;=0,D16&lt;=4.5),1+((D16-0)/(4.5-0))*(5-1),AND(D16&gt;=7.5,D16&lt;=12),5+((D16-7.5)/(12-7.5))*(1-5),D16&gt;=12,1)</f>
        <v>5</v>
      </c>
      <c r="Q43" s="2" cm="1">
        <f t="array" ref="Q43">_xlfn.IFS(AND(E16&gt;=0.3,E16&lt;=0.5),5,AND(E16&gt;=0,E16&lt;=0.3),1+((E16-0)/(0.3-0))*(5-1),AND(E16&gt;=0.5,E16&lt;=0.8),5+((E16-0.5)/(0.8-0.5))*(1-5),E16&gt;=0.8,1)</f>
        <v>4.746666666666667</v>
      </c>
      <c r="R43" s="5" cm="1">
        <f t="array" ref="R43">_xlfn.IFS(F16=$J$18,$I$18-$I$17,F16=$J$17,$I$17-$I$17,F16=$J$16,$I$16-$I$17,F16=$J$19,$I$19-$I$17,F16=$J$20,$I$20-$I$17)</f>
        <v>0</v>
      </c>
      <c r="S43" s="2">
        <f t="shared" si="2"/>
        <v>5</v>
      </c>
      <c r="U43" s="2" t="s">
        <v>253</v>
      </c>
      <c r="V43" s="2" cm="1">
        <f t="array" ref="V43">_xlfn.IFS(AND(D16&gt;=4.8,D16&lt;=7.6),5,AND(D16&gt;=0,D16&lt;=4.8),1+((D16-0)/(4.8-0))*(5-1),AND(D16&gt;=7.6,D16&lt;=12.4),5+((D16-7.6)/(12.4-7.6))*(1-5),D16&gt;=12.4,1)</f>
        <v>5</v>
      </c>
      <c r="W43" s="2" cm="1">
        <f t="array" ref="W43">_xlfn.IFS(AND(E16&gt;=0.3,E16&lt;=0.5),5,AND(E16&gt;=0,E16&lt;=0.3),1+((E16-0)/(0.3-0))*(5-1),AND(E16&gt;=0.5,E16&lt;=0.8),5+((E16-0.5)/(0.8-0.5))*(1-5),E16&gt;=0.8,1)</f>
        <v>4.746666666666667</v>
      </c>
      <c r="X43" s="5" cm="1">
        <f t="array" ref="X43">_xlfn.IFS(F16=$J$18,$I$18-$I$17,F16=$J$17,$I$17-$I$17,F16=$J$16,$I$16-$I$17,F16=$J$19,$I$19-$I$17,F16=$J$20,$I$20-$I$17)</f>
        <v>0</v>
      </c>
      <c r="Y43" s="2">
        <f t="shared" si="3"/>
        <v>5</v>
      </c>
      <c r="AA43" s="2" t="s">
        <v>252</v>
      </c>
      <c r="AB43" s="2" cm="1">
        <f t="array" ref="AB43">_xlfn.IFS(AND(D15&gt;=4.5,D15&lt;=7.7),5,AND(D15&gt;=0,D15&lt;=4.5),1+((D15-0)/(4.5-0))*(5-1),AND(D15&gt;=7.7,D15&lt;=12.2),5+((D15-7.7)/(12.2-7.7))*(1-5),D15&gt;=12.2,1)</f>
        <v>5</v>
      </c>
      <c r="AC43" s="2" cm="1">
        <f t="array" ref="AC43">_xlfn.IFS(AND(E15&gt;=0.3,E15&lt;=0.6),5,AND(E15&gt;=0,E15&lt;=0.3),1+((E15-0)/(0.3-0))*(5-1),AND(E15&gt;=0.6,E15&lt;=0.9),5+((E15-0.6)/(0.9-0.6))*(1-5),E15&gt;=0.9,1)</f>
        <v>4.6266666666666669</v>
      </c>
      <c r="AD43" s="5" cm="1">
        <f t="array" ref="AD43">_xlfn.IFS(F15=$J$18,$I$18-$I$16,F15=$J$17,$I$17-$I$16,F15=$J$16,$I$16-$I$16,F15=$J$19,$I$19-$I$16,F15=$J$20,$I$20-$I$16)</f>
        <v>-0.23481346927065613</v>
      </c>
      <c r="AE43" s="2">
        <f t="shared" si="4"/>
        <v>1</v>
      </c>
    </row>
    <row r="44" spans="3:31" x14ac:dyDescent="0.25">
      <c r="C44" s="2" t="s">
        <v>254</v>
      </c>
      <c r="D44" s="2" cm="1">
        <f t="array" ref="D44">_xlfn.IFS(AND(D17&gt;=4.5,D17&lt;=7.7),5,AND(D17&gt;=0,D17&lt;=4.5),1+((D17-0)/(4.5-0))*(5-1),AND(D17&gt;=7.7,D17&lt;=12.2),5+((D17-7.7)/(12.2-7.7))*(1-5),D17&gt;=12.2,1)</f>
        <v>5</v>
      </c>
      <c r="E44" s="2" cm="1">
        <f t="array" ref="E44">_xlfn.IFS(AND(E17&gt;=0.3,E17&lt;=0.6),5,AND(E17&gt;=0,E17&lt;=0.3),1+((E17-0)/(0.3-0))*(5-1),AND(E17&gt;=0.6,E17&lt;=0.9),5+((E17-0.6)/(0.9-0.6))*(1-5),E17&gt;=0.9,1)</f>
        <v>4.6266666666666669</v>
      </c>
      <c r="F44" s="5" cm="1">
        <f t="array" ref="F44">_xlfn.IFS(F17=$J$18,$I$18-$I$16,F17=$J$17,$I$17-$I$16,F17=$J$16,$I$16-$I$16,F17=$J$19,$I$19-$I$16,F17=$J$20,$I$20-$I$16)</f>
        <v>-0.11917370703029456</v>
      </c>
      <c r="G44" s="2">
        <f t="shared" si="0"/>
        <v>5</v>
      </c>
      <c r="I44" s="2" t="s">
        <v>254</v>
      </c>
      <c r="J44" s="2" cm="1">
        <f t="array" ref="J44">_xlfn.IFS(AND(D17&gt;=4.7,D17&lt;=7.2),5,AND(D17&gt;=0,D17&lt;=4.7),1+((D17-0)/(4.7-0))*(5-1),AND(D17&gt;=7.2,D17&lt;=11.9),5+((D17-7.2)/(11.9-7.2))*(1-5),D17&gt;=11.9,1)</f>
        <v>5</v>
      </c>
      <c r="K44" s="2" cm="1">
        <f t="array" ref="K44">_xlfn.IFS(AND(E17&gt;=0.2,E17&lt;=0.4),5,AND(E17&gt;=0,E17&lt;=0.2),1+((E17-0)/(0.2-0))*(5-1),AND(E17&gt;=0.4,E17&lt;=0.6),5+((E17-0.4)/(0.6-0.4))*(1-5),E17&gt;=0.6,1)</f>
        <v>5</v>
      </c>
      <c r="L44" s="5" cm="1">
        <f t="array" ref="L44">_xlfn.IFS(F17=$J$18,$I$18-$I$17,F17=$J$17,$I$17-$I$17,F17=$J$16,$I$16-$I$17,F17=$J$19,$I$19-$I$17,F17=$J$20,$I$20-$I$17)</f>
        <v>0</v>
      </c>
      <c r="M44" s="2">
        <f t="shared" si="1"/>
        <v>5</v>
      </c>
      <c r="O44" s="2" t="s">
        <v>254</v>
      </c>
      <c r="P44" s="2" cm="1">
        <f t="array" ref="P44">_xlfn.IFS(AND(D17&gt;=4.5,D17&lt;=7.5),5,AND(D17&gt;=0,D17&lt;=4.5),1+((D17-0)/(4.5-0))*(5-1),AND(D17&gt;=7.5,D17&lt;=12),5+((D17-7.5)/(12-7.5))*(1-5),D17&gt;=12,1)</f>
        <v>5</v>
      </c>
      <c r="Q44" s="2" cm="1">
        <f t="array" ref="Q44">_xlfn.IFS(AND(E17&gt;=0.3,E17&lt;=0.5),5,AND(E17&gt;=0,E17&lt;=0.3),1+((E17-0)/(0.3-0))*(5-1),AND(E17&gt;=0.5,E17&lt;=0.8),5+((E17-0.5)/(0.8-0.5))*(1-5),E17&gt;=0.8,1)</f>
        <v>4.6266666666666669</v>
      </c>
      <c r="R44" s="5" cm="1">
        <f t="array" ref="R44">_xlfn.IFS(F17=$J$18,$I$18-$I$17,F17=$J$17,$I$17-$I$17,F17=$J$16,$I$16-$I$17,F17=$J$19,$I$19-$I$17,F17=$J$20,$I$20-$I$17)</f>
        <v>0</v>
      </c>
      <c r="S44" s="2">
        <f t="shared" si="2"/>
        <v>5</v>
      </c>
      <c r="U44" s="2" t="s">
        <v>254</v>
      </c>
      <c r="V44" s="2" cm="1">
        <f t="array" ref="V44">_xlfn.IFS(AND(D17&gt;=4.8,D17&lt;=7.6),5,AND(D17&gt;=0,D17&lt;=4.8),1+((D17-0)/(4.8-0))*(5-1),AND(D17&gt;=7.6,D17&lt;=12.4),5+((D17-7.6)/(12.4-7.6))*(1-5),D17&gt;=12.4,1)</f>
        <v>5</v>
      </c>
      <c r="W44" s="2" cm="1">
        <f t="array" ref="W44">_xlfn.IFS(AND(E17&gt;=0.3,E17&lt;=0.5),5,AND(E17&gt;=0,E17&lt;=0.3),1+((E17-0)/(0.3-0))*(5-1),AND(E17&gt;=0.5,E17&lt;=0.8),5+((E17-0.5)/(0.8-0.5))*(1-5),E17&gt;=0.8,1)</f>
        <v>4.6266666666666669</v>
      </c>
      <c r="X44" s="5" cm="1">
        <f t="array" ref="X44">_xlfn.IFS(F17=$J$18,$I$18-$I$17,F17=$J$17,$I$17-$I$17,F17=$J$16,$I$16-$I$17,F17=$J$19,$I$19-$I$17,F17=$J$20,$I$20-$I$17)</f>
        <v>0</v>
      </c>
      <c r="Y44" s="2">
        <f t="shared" si="3"/>
        <v>5</v>
      </c>
      <c r="AA44" s="2" t="s">
        <v>253</v>
      </c>
      <c r="AB44" s="2" cm="1">
        <f t="array" ref="AB44">_xlfn.IFS(AND(D16&gt;=4.5,D16&lt;=7.7),5,AND(D16&gt;=0,D16&lt;=4.5),1+((D16-0)/(4.5-0))*(5-1),AND(D16&gt;=7.7,D16&lt;=12.2),5+((D16-7.7)/(12.2-7.7))*(1-5),D16&gt;=12.2,1)</f>
        <v>5</v>
      </c>
      <c r="AC44" s="2" cm="1">
        <f t="array" ref="AC44">_xlfn.IFS(AND(E16&gt;=0.3,E16&lt;=0.6),5,AND(E16&gt;=0,E16&lt;=0.3),1+((E16-0)/(0.3-0))*(5-1),AND(E16&gt;=0.6,E16&lt;=0.9),5+((E16-0.6)/(0.9-0.6))*(1-5),E16&gt;=0.9,1)</f>
        <v>4.746666666666667</v>
      </c>
      <c r="AD44" s="5" cm="1">
        <f t="array" ref="AD44">_xlfn.IFS(F16=$J$18,$I$18-$I$16,F16=$J$17,$I$17-$I$16,F16=$J$16,$I$16-$I$16,F16=$J$19,$I$19-$I$16,F16=$J$20,$I$20-$I$16)</f>
        <v>-0.11917370703029456</v>
      </c>
      <c r="AE44" s="2">
        <f t="shared" si="4"/>
        <v>5</v>
      </c>
    </row>
    <row r="45" spans="3:31" x14ac:dyDescent="0.25">
      <c r="C45" s="2" t="s">
        <v>255</v>
      </c>
      <c r="D45" s="2" cm="1">
        <f t="array" ref="D45">_xlfn.IFS(AND(D18&gt;=4.5,D18&lt;=7.7),5,AND(D18&gt;=0,D18&lt;=4.5),1+((D18-0)/(4.5-0))*(5-1),AND(D18&gt;=7.7,D18&lt;=12.2),5+((D18-7.7)/(12.2-7.7))*(1-5),D18&gt;=12.2,1)</f>
        <v>5</v>
      </c>
      <c r="E45" s="2" cm="1">
        <f t="array" ref="E45">_xlfn.IFS(AND(E18&gt;=0.3,E18&lt;=0.6),5,AND(E18&gt;=0,E18&lt;=0.3),1+((E18-0)/(0.3-0))*(5-1),AND(E18&gt;=0.6,E18&lt;=0.9),5+((E18-0.6)/(0.9-0.6))*(1-5),E18&gt;=0.9,1)</f>
        <v>4.6266666666666669</v>
      </c>
      <c r="F45" s="5" cm="1">
        <f t="array" ref="F45">_xlfn.IFS(F18=$J$18,$I$18-$I$16,F18=$J$17,$I$17-$I$16,F18=$J$16,$I$16-$I$16,F18=$J$19,$I$19-$I$16,F18=$J$20,$I$20-$I$16)</f>
        <v>-0.28326772720946591</v>
      </c>
      <c r="G45" s="2">
        <f t="shared" si="0"/>
        <v>5</v>
      </c>
      <c r="I45" s="2" t="s">
        <v>255</v>
      </c>
      <c r="J45" s="2" cm="1">
        <f t="array" ref="J45">_xlfn.IFS(AND(D18&gt;=4.7,D18&lt;=7.2),5,AND(D18&gt;=0,D18&lt;=4.7),1+((D18-0)/(4.7-0))*(5-1),AND(D18&gt;=7.2,D18&lt;=11.9),5+((D18-7.2)/(11.9-7.2))*(1-5),D18&gt;=11.9,1)</f>
        <v>5</v>
      </c>
      <c r="K45" s="2" cm="1">
        <f t="array" ref="K45">_xlfn.IFS(AND(E18&gt;=0.2,E18&lt;=0.4),5,AND(E18&gt;=0,E18&lt;=0.2),1+((E18-0)/(0.2-0))*(5-1),AND(E18&gt;=0.4,E18&lt;=0.6),5+((E18-0.4)/(0.6-0.4))*(1-5),E18&gt;=0.6,1)</f>
        <v>5</v>
      </c>
      <c r="L45" s="5" cm="1">
        <f t="array" ref="L45">_xlfn.IFS(F18=$J$18,$I$18-$I$17,F18=$J$17,$I$17-$I$17,F18=$J$16,$I$16-$I$17,F18=$J$19,$I$19-$I$17,F18=$J$20,$I$20-$I$17)</f>
        <v>-0.16409402017917138</v>
      </c>
      <c r="M45" s="2">
        <f t="shared" si="1"/>
        <v>5</v>
      </c>
      <c r="O45" s="2" t="s">
        <v>255</v>
      </c>
      <c r="P45" s="2" cm="1">
        <f t="array" ref="P45">_xlfn.IFS(AND(D18&gt;=4.5,D18&lt;=7.5),5,AND(D18&gt;=0,D18&lt;=4.5),1+((D18-0)/(4.5-0))*(5-1),AND(D18&gt;=7.5,D18&lt;=12),5+((D18-7.5)/(12-7.5))*(1-5),D18&gt;=12,1)</f>
        <v>5</v>
      </c>
      <c r="Q45" s="2" cm="1">
        <f t="array" ref="Q45">_xlfn.IFS(AND(E18&gt;=0.3,E18&lt;=0.5),5,AND(E18&gt;=0,E18&lt;=0.3),1+((E18-0)/(0.3-0))*(5-1),AND(E18&gt;=0.5,E18&lt;=0.8),5+((E18-0.5)/(0.8-0.5))*(1-5),E18&gt;=0.8,1)</f>
        <v>4.6266666666666669</v>
      </c>
      <c r="R45" s="5" cm="1">
        <f t="array" ref="R45">_xlfn.IFS(F18=$J$18,$I$18-$I$17,F18=$J$17,$I$17-$I$17,F18=$J$16,$I$16-$I$17,F18=$J$19,$I$19-$I$17,F18=$J$20,$I$20-$I$17)</f>
        <v>-0.16409402017917138</v>
      </c>
      <c r="S45" s="2">
        <f t="shared" si="2"/>
        <v>5</v>
      </c>
      <c r="U45" s="2" t="s">
        <v>255</v>
      </c>
      <c r="V45" s="2" cm="1">
        <f t="array" ref="V45">_xlfn.IFS(AND(D18&gt;=4.8,D18&lt;=7.6),5,AND(D18&gt;=0,D18&lt;=4.8),1+((D18-0)/(4.8-0))*(5-1),AND(D18&gt;=7.6,D18&lt;=12.4),5+((D18-7.6)/(12.4-7.6))*(1-5),D18&gt;=12.4,1)</f>
        <v>5</v>
      </c>
      <c r="W45" s="2" cm="1">
        <f t="array" ref="W45">_xlfn.IFS(AND(E18&gt;=0.3,E18&lt;=0.5),5,AND(E18&gt;=0,E18&lt;=0.3),1+((E18-0)/(0.3-0))*(5-1),AND(E18&gt;=0.5,E18&lt;=0.8),5+((E18-0.5)/(0.8-0.5))*(1-5),E18&gt;=0.8,1)</f>
        <v>4.6266666666666669</v>
      </c>
      <c r="X45" s="5" cm="1">
        <f t="array" ref="X45">_xlfn.IFS(F18=$J$18,$I$18-$I$17,F18=$J$17,$I$17-$I$17,F18=$J$16,$I$16-$I$17,F18=$J$19,$I$19-$I$17,F18=$J$20,$I$20-$I$17)</f>
        <v>-0.16409402017917138</v>
      </c>
      <c r="Y45" s="2">
        <f t="shared" si="3"/>
        <v>5</v>
      </c>
      <c r="AA45" s="2" t="s">
        <v>254</v>
      </c>
      <c r="AB45" s="2" cm="1">
        <f t="array" ref="AB45">_xlfn.IFS(AND(D17&gt;=4.5,D17&lt;=7.7),5,AND(D17&gt;=0,D17&lt;=4.5),1+((D17-0)/(4.5-0))*(5-1),AND(D17&gt;=7.7,D17&lt;=12.2),5+((D17-7.7)/(12.2-7.7))*(1-5),D17&gt;=12.2,1)</f>
        <v>5</v>
      </c>
      <c r="AC45" s="2" cm="1">
        <f t="array" ref="AC45">_xlfn.IFS(AND(E17&gt;=0.3,E17&lt;=0.6),5,AND(E17&gt;=0,E17&lt;=0.3),1+((E17-0)/(0.3-0))*(5-1),AND(E17&gt;=0.6,E17&lt;=0.9),5+((E17-0.6)/(0.9-0.6))*(1-5),E17&gt;=0.9,1)</f>
        <v>4.6266666666666669</v>
      </c>
      <c r="AD45" s="5" cm="1">
        <f t="array" ref="AD45">_xlfn.IFS(F17=$J$18,$I$18-$I$16,F17=$J$17,$I$17-$I$16,F17=$J$16,$I$16-$I$16,F17=$J$19,$I$19-$I$16,F17=$J$20,$I$20-$I$16)</f>
        <v>-0.11917370703029456</v>
      </c>
      <c r="AE45" s="2">
        <f t="shared" si="4"/>
        <v>5</v>
      </c>
    </row>
    <row r="46" spans="3:31" x14ac:dyDescent="0.25">
      <c r="C46" s="2" t="s">
        <v>256</v>
      </c>
      <c r="D46" s="2" cm="1">
        <f t="array" ref="D46">_xlfn.IFS(AND(D19&gt;=4.5,D19&lt;=7.7),5,AND(D19&gt;=0,D19&lt;=4.5),1+((D19-0)/(4.5-0))*(5-1),AND(D19&gt;=7.7,D19&lt;=12.2),5+((D19-7.7)/(12.2-7.7))*(1-5),D19&gt;=12.2,1)</f>
        <v>5</v>
      </c>
      <c r="E46" s="2" cm="1">
        <f t="array" ref="E46">_xlfn.IFS(AND(E19&gt;=0.3,E19&lt;=0.6),5,AND(E19&gt;=0,E19&lt;=0.3),1+((E19-0)/(0.3-0))*(5-1),AND(E19&gt;=0.6,E19&lt;=0.9),5+((E19-0.6)/(0.9-0.6))*(1-5),E19&gt;=0.9,1)</f>
        <v>4.8</v>
      </c>
      <c r="F46" s="5" cm="1">
        <f t="array" ref="F46">_xlfn.IFS(F19=$J$18,$I$18-$I$16,F19=$J$17,$I$17-$I$16,F19=$J$16,$I$16-$I$16,F19=$J$19,$I$19-$I$16,F19=$J$20,$I$20-$I$16)</f>
        <v>-0.341238421390054</v>
      </c>
      <c r="G46" s="2">
        <f t="shared" si="0"/>
        <v>5</v>
      </c>
      <c r="I46" s="2" t="s">
        <v>256</v>
      </c>
      <c r="J46" s="2" cm="1">
        <f t="array" ref="J46">_xlfn.IFS(AND(D19&gt;=4.7,D19&lt;=7.2),5,AND(D19&gt;=0,D19&lt;=4.7),1+((D19-0)/(4.7-0))*(5-1),AND(D19&gt;=7.2,D19&lt;=11.9),5+((D19-7.2)/(11.9-7.2))*(1-5),D19&gt;=11.9,1)</f>
        <v>5</v>
      </c>
      <c r="K46" s="2" cm="1">
        <f t="array" ref="K46">_xlfn.IFS(AND(E19&gt;=0.2,E19&lt;=0.4),5,AND(E19&gt;=0,E19&lt;=0.2),1+((E19-0)/(0.2-0))*(5-1),AND(E19&gt;=0.4,E19&lt;=0.6),5+((E19-0.4)/(0.6-0.4))*(1-5),E19&gt;=0.6,1)</f>
        <v>5</v>
      </c>
      <c r="L46" s="5" cm="1">
        <f t="array" ref="L46">_xlfn.IFS(F19=$J$18,$I$18-$I$17,F19=$J$17,$I$17-$I$17,F19=$J$16,$I$16-$I$17,F19=$J$19,$I$19-$I$17,F19=$J$20,$I$20-$I$17)</f>
        <v>-0.22206471435975944</v>
      </c>
      <c r="M46" s="2">
        <f t="shared" si="1"/>
        <v>5</v>
      </c>
      <c r="O46" s="2" t="s">
        <v>256</v>
      </c>
      <c r="P46" s="2" cm="1">
        <f t="array" ref="P46">_xlfn.IFS(AND(D19&gt;=4.5,D19&lt;=7.5),5,AND(D19&gt;=0,D19&lt;=4.5),1+((D19-0)/(4.5-0))*(5-1),AND(D19&gt;=7.5,D19&lt;=12),5+((D19-7.5)/(12-7.5))*(1-5),D19&gt;=12,1)</f>
        <v>5</v>
      </c>
      <c r="Q46" s="2" cm="1">
        <f t="array" ref="Q46">_xlfn.IFS(AND(E19&gt;=0.3,E19&lt;=0.5),5,AND(E19&gt;=0,E19&lt;=0.3),1+((E19-0)/(0.3-0))*(5-1),AND(E19&gt;=0.5,E19&lt;=0.8),5+((E19-0.5)/(0.8-0.5))*(1-5),E19&gt;=0.8,1)</f>
        <v>4.8</v>
      </c>
      <c r="R46" s="5" cm="1">
        <f t="array" ref="R46">_xlfn.IFS(F19=$J$18,$I$18-$I$17,F19=$J$17,$I$17-$I$17,F19=$J$16,$I$16-$I$17,F19=$J$19,$I$19-$I$17,F19=$J$20,$I$20-$I$17)</f>
        <v>-0.22206471435975944</v>
      </c>
      <c r="S46" s="2">
        <f t="shared" si="2"/>
        <v>5</v>
      </c>
      <c r="U46" s="2" t="s">
        <v>256</v>
      </c>
      <c r="V46" s="2" cm="1">
        <f t="array" ref="V46">_xlfn.IFS(AND(D19&gt;=4.8,D19&lt;=7.6),5,AND(D19&gt;=0,D19&lt;=4.8),1+((D19-0)/(4.8-0))*(5-1),AND(D19&gt;=7.6,D19&lt;=12.4),5+((D19-7.6)/(12.4-7.6))*(1-5),D19&gt;=12.4,1)</f>
        <v>5</v>
      </c>
      <c r="W46" s="2" cm="1">
        <f t="array" ref="W46">_xlfn.IFS(AND(E19&gt;=0.3,E19&lt;=0.5),5,AND(E19&gt;=0,E19&lt;=0.3),1+((E19-0)/(0.3-0))*(5-1),AND(E19&gt;=0.5,E19&lt;=0.8),5+((E19-0.5)/(0.8-0.5))*(1-5),E19&gt;=0.8,1)</f>
        <v>4.8</v>
      </c>
      <c r="X46" s="5" cm="1">
        <f t="array" ref="X46">_xlfn.IFS(F19=$J$18,$I$18-$I$17,F19=$J$17,$I$17-$I$17,F19=$J$16,$I$16-$I$17,F19=$J$19,$I$19-$I$17,F19=$J$20,$I$20-$I$17)</f>
        <v>-0.22206471435975944</v>
      </c>
      <c r="Y46" s="2">
        <f t="shared" si="3"/>
        <v>5</v>
      </c>
      <c r="AA46" s="2" t="s">
        <v>255</v>
      </c>
      <c r="AB46" s="2" cm="1">
        <f t="array" ref="AB46">_xlfn.IFS(AND(D18&gt;=4.5,D18&lt;=7.7),5,AND(D18&gt;=0,D18&lt;=4.5),1+((D18-0)/(4.5-0))*(5-1),AND(D18&gt;=7.7,D18&lt;=12.2),5+((D18-7.7)/(12.2-7.7))*(1-5),D18&gt;=12.2,1)</f>
        <v>5</v>
      </c>
      <c r="AC46" s="2" cm="1">
        <f t="array" ref="AC46">_xlfn.IFS(AND(E18&gt;=0.3,E18&lt;=0.6),5,AND(E18&gt;=0,E18&lt;=0.3),1+((E18-0)/(0.3-0))*(5-1),AND(E18&gt;=0.6,E18&lt;=0.9),5+((E18-0.6)/(0.9-0.6))*(1-5),E18&gt;=0.9,1)</f>
        <v>4.6266666666666669</v>
      </c>
      <c r="AD46" s="5" cm="1">
        <f t="array" ref="AD46">_xlfn.IFS(F18=$J$18,$I$18-$I$16,F18=$J$17,$I$17-$I$16,F18=$J$16,$I$16-$I$16,F18=$J$19,$I$19-$I$16,F18=$J$20,$I$20-$I$16)</f>
        <v>-0.28326772720946591</v>
      </c>
      <c r="AE46" s="2">
        <f t="shared" si="4"/>
        <v>5</v>
      </c>
    </row>
    <row r="47" spans="3:31" x14ac:dyDescent="0.25">
      <c r="C47" s="2" t="s">
        <v>257</v>
      </c>
      <c r="D47" s="2" cm="1">
        <f t="array" ref="D47">_xlfn.IFS(AND(D20&gt;=4.5,D20&lt;=7.7),5,AND(D20&gt;=0,D20&lt;=4.5),1+((D20-0)/(4.5-0))*(5-1),AND(D20&gt;=7.7,D20&lt;=12.2),5+((D20-7.7)/(12.2-7.7))*(1-5),D20&gt;=12.2,1)</f>
        <v>5</v>
      </c>
      <c r="E47" s="2" cm="1">
        <f t="array" ref="E47">_xlfn.IFS(AND(E20&gt;=0.3,E20&lt;=0.6),5,AND(E20&gt;=0,E20&lt;=0.3),1+((E20-0)/(0.3-0))*(5-1),AND(E20&gt;=0.6,E20&lt;=0.9),5+((E20-0.6)/(0.9-0.6))*(1-5),E20&gt;=0.9,1)</f>
        <v>4.16</v>
      </c>
      <c r="F47" s="5" cm="1">
        <f t="array" ref="F47">_xlfn.IFS(F20=$J$18,$I$18-$I$16,F20=$J$17,$I$17-$I$16,F20=$J$16,$I$16-$I$16,F20=$J$19,$I$19-$I$16,F20=$J$20,$I$20-$I$16)</f>
        <v>-0.11917370703029456</v>
      </c>
      <c r="G47" s="2">
        <f t="shared" si="0"/>
        <v>5</v>
      </c>
      <c r="I47" s="2" t="s">
        <v>257</v>
      </c>
      <c r="J47" s="2" cm="1">
        <f t="array" ref="J47">_xlfn.IFS(AND(D20&gt;=4.7,D20&lt;=7.2),5,AND(D20&gt;=0,D20&lt;=4.7),1+((D20-0)/(4.7-0))*(5-1),AND(D20&gt;=7.2,D20&lt;=11.9),5+((D20-7.2)/(11.9-7.2))*(1-5),D20&gt;=11.9,1)</f>
        <v>5</v>
      </c>
      <c r="K47" s="2" cm="1">
        <f t="array" ref="K47">_xlfn.IFS(AND(E20&gt;=0.2,E20&lt;=0.4),5,AND(E20&gt;=0,E20&lt;=0.2),1+((E20-0)/(0.2-0))*(5-1),AND(E20&gt;=0.4,E20&lt;=0.6),5+((E20-0.4)/(0.6-0.4))*(1-5),E20&gt;=0.6,1)</f>
        <v>5</v>
      </c>
      <c r="L47" s="5" cm="1">
        <f t="array" ref="L47">_xlfn.IFS(F20=$J$18,$I$18-$I$17,F20=$J$17,$I$17-$I$17,F20=$J$16,$I$16-$I$17,F20=$J$19,$I$19-$I$17,F20=$J$20,$I$20-$I$17)</f>
        <v>0</v>
      </c>
      <c r="M47" s="2">
        <f t="shared" si="1"/>
        <v>5</v>
      </c>
      <c r="O47" s="2" t="s">
        <v>257</v>
      </c>
      <c r="P47" s="2" cm="1">
        <f t="array" ref="P47">_xlfn.IFS(AND(D20&gt;=4.5,D20&lt;=7.5),5,AND(D20&gt;=0,D20&lt;=4.5),1+((D20-0)/(4.5-0))*(5-1),AND(D20&gt;=7.5,D20&lt;=12),5+((D20-7.5)/(12-7.5))*(1-5),D20&gt;=12,1)</f>
        <v>5</v>
      </c>
      <c r="Q47" s="2" cm="1">
        <f t="array" ref="Q47">_xlfn.IFS(AND(E20&gt;=0.3,E20&lt;=0.5),5,AND(E20&gt;=0,E20&lt;=0.3),1+((E20-0)/(0.3-0))*(5-1),AND(E20&gt;=0.5,E20&lt;=0.8),5+((E20-0.5)/(0.8-0.5))*(1-5),E20&gt;=0.8,1)</f>
        <v>4.16</v>
      </c>
      <c r="R47" s="5" cm="1">
        <f t="array" ref="R47">_xlfn.IFS(F20=$J$18,$I$18-$I$17,F20=$J$17,$I$17-$I$17,F20=$J$16,$I$16-$I$17,F20=$J$19,$I$19-$I$17,F20=$J$20,$I$20-$I$17)</f>
        <v>0</v>
      </c>
      <c r="S47" s="2">
        <f t="shared" si="2"/>
        <v>5</v>
      </c>
      <c r="U47" s="2" t="s">
        <v>257</v>
      </c>
      <c r="V47" s="2" cm="1">
        <f t="array" ref="V47">_xlfn.IFS(AND(D20&gt;=4.8,D20&lt;=7.6),5,AND(D20&gt;=0,D20&lt;=4.8),1+((D20-0)/(4.8-0))*(5-1),AND(D20&gt;=7.6,D20&lt;=12.4),5+((D20-7.6)/(12.4-7.6))*(1-5),D20&gt;=12.4,1)</f>
        <v>5</v>
      </c>
      <c r="W47" s="2" cm="1">
        <f t="array" ref="W47">_xlfn.IFS(AND(E20&gt;=0.3,E20&lt;=0.5),5,AND(E20&gt;=0,E20&lt;=0.3),1+((E20-0)/(0.3-0))*(5-1),AND(E20&gt;=0.5,E20&lt;=0.8),5+((E20-0.5)/(0.8-0.5))*(1-5),E20&gt;=0.8,1)</f>
        <v>4.16</v>
      </c>
      <c r="X47" s="5" cm="1">
        <f t="array" ref="X47">_xlfn.IFS(F20=$J$18,$I$18-$I$17,F20=$J$17,$I$17-$I$17,F20=$J$16,$I$16-$I$17,F20=$J$19,$I$19-$I$17,F20=$J$20,$I$20-$I$17)</f>
        <v>0</v>
      </c>
      <c r="Y47" s="2">
        <f t="shared" si="3"/>
        <v>5</v>
      </c>
      <c r="AA47" s="2" t="s">
        <v>256</v>
      </c>
      <c r="AB47" s="2" cm="1">
        <f t="array" ref="AB47">_xlfn.IFS(AND(D19&gt;=4.5,D19&lt;=7.7),5,AND(D19&gt;=0,D19&lt;=4.5),1+((D19-0)/(4.5-0))*(5-1),AND(D19&gt;=7.7,D19&lt;=12.2),5+((D19-7.7)/(12.2-7.7))*(1-5),D19&gt;=12.2,1)</f>
        <v>5</v>
      </c>
      <c r="AC47" s="2" cm="1">
        <f t="array" ref="AC47">_xlfn.IFS(AND(E19&gt;=0.3,E19&lt;=0.6),5,AND(E19&gt;=0,E19&lt;=0.3),1+((E19-0)/(0.3-0))*(5-1),AND(E19&gt;=0.6,E19&lt;=0.9),5+((E19-0.6)/(0.9-0.6))*(1-5),E19&gt;=0.9,1)</f>
        <v>4.8</v>
      </c>
      <c r="AD47" s="5" cm="1">
        <f t="array" ref="AD47">_xlfn.IFS(F19=$J$18,$I$18-$I$16,F19=$J$17,$I$17-$I$16,F19=$J$16,$I$16-$I$16,F19=$J$19,$I$19-$I$16,F19=$J$20,$I$20-$I$16)</f>
        <v>-0.341238421390054</v>
      </c>
      <c r="AE47" s="2">
        <f t="shared" si="4"/>
        <v>5</v>
      </c>
    </row>
    <row r="48" spans="3:31" x14ac:dyDescent="0.25">
      <c r="C48" s="2" t="s">
        <v>258</v>
      </c>
      <c r="D48" s="2" cm="1">
        <f t="array" ref="D48">_xlfn.IFS(AND(D21&gt;=4.5,D21&lt;=7.7),5,AND(D21&gt;=0,D21&lt;=4.5),1+((D21-0)/(4.5-0))*(5-1),AND(D21&gt;=7.7,D21&lt;=12.2),5+((D21-7.7)/(12.2-7.7))*(1-5),D21&gt;=12.2,1)</f>
        <v>5</v>
      </c>
      <c r="E48" s="2" cm="1">
        <f t="array" ref="E48">_xlfn.IFS(AND(E21&gt;=0.3,E21&lt;=0.6),5,AND(E21&gt;=0,E21&lt;=0.3),1+((E21-0)/(0.3-0))*(5-1),AND(E21&gt;=0.6,E21&lt;=0.9),5+((E21-0.6)/(0.9-0.6))*(1-5),E21&gt;=0.9,1)</f>
        <v>4.6266666666666669</v>
      </c>
      <c r="F48" s="5" cm="1">
        <f t="array" ref="F48">_xlfn.IFS(F21=$J$18,$I$18-$I$16,F21=$J$17,$I$17-$I$16,F21=$J$16,$I$16-$I$16,F21=$J$19,$I$19-$I$16,F21=$J$20,$I$20-$I$16)</f>
        <v>-0.28326772720946591</v>
      </c>
      <c r="G48" s="2">
        <f t="shared" si="0"/>
        <v>5</v>
      </c>
      <c r="I48" s="2" t="s">
        <v>258</v>
      </c>
      <c r="J48" s="2" cm="1">
        <f t="array" ref="J48">_xlfn.IFS(AND(D21&gt;=4.7,D21&lt;=7.2),5,AND(D21&gt;=0,D21&lt;=4.7),1+((D21-0)/(4.7-0))*(5-1),AND(D21&gt;=7.2,D21&lt;=11.9),5+((D21-7.2)/(11.9-7.2))*(1-5),D21&gt;=11.9,1)</f>
        <v>5</v>
      </c>
      <c r="K48" s="2" cm="1">
        <f t="array" ref="K48">_xlfn.IFS(AND(E21&gt;=0.2,E21&lt;=0.4),5,AND(E21&gt;=0,E21&lt;=0.2),1+((E21-0)/(0.2-0))*(5-1),AND(E21&gt;=0.4,E21&lt;=0.6),5+((E21-0.4)/(0.6-0.4))*(1-5),E21&gt;=0.6,1)</f>
        <v>5</v>
      </c>
      <c r="L48" s="5" cm="1">
        <f t="array" ref="L48">_xlfn.IFS(F21=$J$18,$I$18-$I$17,F21=$J$17,$I$17-$I$17,F21=$J$16,$I$16-$I$17,F21=$J$19,$I$19-$I$17,F21=$J$20,$I$20-$I$17)</f>
        <v>-0.16409402017917138</v>
      </c>
      <c r="M48" s="2">
        <f t="shared" si="1"/>
        <v>5</v>
      </c>
      <c r="O48" s="2" t="s">
        <v>258</v>
      </c>
      <c r="P48" s="2" cm="1">
        <f t="array" ref="P48">_xlfn.IFS(AND(D21&gt;=4.5,D21&lt;=7.5),5,AND(D21&gt;=0,D21&lt;=4.5),1+((D21-0)/(4.5-0))*(5-1),AND(D21&gt;=7.5,D21&lt;=12),5+((D21-7.5)/(12-7.5))*(1-5),D21&gt;=12,1)</f>
        <v>5</v>
      </c>
      <c r="Q48" s="2" cm="1">
        <f t="array" ref="Q48">_xlfn.IFS(AND(E21&gt;=0.3,E21&lt;=0.5),5,AND(E21&gt;=0,E21&lt;=0.3),1+((E21-0)/(0.3-0))*(5-1),AND(E21&gt;=0.5,E21&lt;=0.8),5+((E21-0.5)/(0.8-0.5))*(1-5),E21&gt;=0.8,1)</f>
        <v>4.6266666666666669</v>
      </c>
      <c r="R48" s="5" cm="1">
        <f t="array" ref="R48">_xlfn.IFS(F21=$J$18,$I$18-$I$17,F21=$J$17,$I$17-$I$17,F21=$J$16,$I$16-$I$17,F21=$J$19,$I$19-$I$17,F21=$J$20,$I$20-$I$17)</f>
        <v>-0.16409402017917138</v>
      </c>
      <c r="S48" s="2">
        <f t="shared" si="2"/>
        <v>5</v>
      </c>
      <c r="U48" s="2" t="s">
        <v>258</v>
      </c>
      <c r="V48" s="2" cm="1">
        <f t="array" ref="V48">_xlfn.IFS(AND(D21&gt;=4.8,D21&lt;=7.6),5,AND(D21&gt;=0,D21&lt;=4.8),1+((D21-0)/(4.8-0))*(5-1),AND(D21&gt;=7.6,D21&lt;=12.4),5+((D21-7.6)/(12.4-7.6))*(1-5),D21&gt;=12.4,1)</f>
        <v>5</v>
      </c>
      <c r="W48" s="2" cm="1">
        <f t="array" ref="W48">_xlfn.IFS(AND(E21&gt;=0.3,E21&lt;=0.5),5,AND(E21&gt;=0,E21&lt;=0.3),1+((E21-0)/(0.3-0))*(5-1),AND(E21&gt;=0.5,E21&lt;=0.8),5+((E21-0.5)/(0.8-0.5))*(1-5),E21&gt;=0.8,1)</f>
        <v>4.6266666666666669</v>
      </c>
      <c r="X48" s="5" cm="1">
        <f t="array" ref="X48">_xlfn.IFS(F21=$J$18,$I$18-$I$17,F21=$J$17,$I$17-$I$17,F21=$J$16,$I$16-$I$17,F21=$J$19,$I$19-$I$17,F21=$J$20,$I$20-$I$17)</f>
        <v>-0.16409402017917138</v>
      </c>
      <c r="Y48" s="2">
        <f t="shared" si="3"/>
        <v>5</v>
      </c>
      <c r="AA48" s="2" t="s">
        <v>257</v>
      </c>
      <c r="AB48" s="2" cm="1">
        <f t="array" ref="AB48">_xlfn.IFS(AND(D20&gt;=4.5,D20&lt;=7.7),5,AND(D20&gt;=0,D20&lt;=4.5),1+((D20-0)/(4.5-0))*(5-1),AND(D20&gt;=7.7,D20&lt;=12.2),5+((D20-7.7)/(12.2-7.7))*(1-5),D20&gt;=12.2,1)</f>
        <v>5</v>
      </c>
      <c r="AC48" s="2" cm="1">
        <f t="array" ref="AC48">_xlfn.IFS(AND(E20&gt;=0.3,E20&lt;=0.6),5,AND(E20&gt;=0,E20&lt;=0.3),1+((E20-0)/(0.3-0))*(5-1),AND(E20&gt;=0.6,E20&lt;=0.9),5+((E20-0.6)/(0.9-0.6))*(1-5),E20&gt;=0.9,1)</f>
        <v>4.16</v>
      </c>
      <c r="AD48" s="5" cm="1">
        <f t="array" ref="AD48">_xlfn.IFS(F20=$J$18,$I$18-$I$16,F20=$J$17,$I$17-$I$16,F20=$J$16,$I$16-$I$16,F20=$J$19,$I$19-$I$16,F20=$J$20,$I$20-$I$16)</f>
        <v>-0.11917370703029456</v>
      </c>
      <c r="AE48" s="2">
        <f t="shared" si="4"/>
        <v>5</v>
      </c>
    </row>
    <row r="49" spans="1:33" x14ac:dyDescent="0.25">
      <c r="C49" s="2" t="s">
        <v>259</v>
      </c>
      <c r="D49" s="2" cm="1">
        <f t="array" ref="D49">_xlfn.IFS(AND(D22&gt;=4.5,D22&lt;=7.7),5,AND(D22&gt;=0,D22&lt;=4.5),1+((D22-0)/(4.5-0))*(5-1),AND(D22&gt;=7.7,D22&lt;=12.2),5+((D22-7.7)/(12.2-7.7))*(1-5),D22&gt;=12.2,1)</f>
        <v>5</v>
      </c>
      <c r="E49" s="2" cm="1">
        <f t="array" ref="E49">_xlfn.IFS(AND(E22&gt;=0.3,E22&lt;=0.6),5,AND(E22&gt;=0,E22&lt;=0.3),1+((E22-0)/(0.3-0))*(5-1),AND(E22&gt;=0.6,E22&lt;=0.9),5+((E22-0.6)/(0.9-0.6))*(1-5),E22&gt;=0.9,1)</f>
        <v>3.64</v>
      </c>
      <c r="F49" s="5" cm="1">
        <f t="array" ref="F49">_xlfn.IFS(F22=$J$18,$I$18-$I$16,F22=$J$17,$I$17-$I$16,F22=$J$16,$I$16-$I$16,F22=$J$19,$I$19-$I$16,F22=$J$20,$I$20-$I$16)</f>
        <v>-0.28326772720946591</v>
      </c>
      <c r="G49" s="2">
        <f t="shared" si="0"/>
        <v>5</v>
      </c>
      <c r="I49" s="2" t="s">
        <v>259</v>
      </c>
      <c r="J49" s="2" cm="1">
        <f t="array" ref="J49">_xlfn.IFS(AND(D22&gt;=4.7,D22&lt;=7.2),5,AND(D22&gt;=0,D22&lt;=4.7),1+((D22-0)/(4.7-0))*(5-1),AND(D22&gt;=7.2,D22&lt;=11.9),5+((D22-7.2)/(11.9-7.2))*(1-5),D22&gt;=11.9,1)</f>
        <v>5</v>
      </c>
      <c r="K49" s="2" cm="1">
        <f t="array" ref="K49">_xlfn.IFS(AND(E22&gt;=0.2,E22&lt;=0.4),5,AND(E22&gt;=0,E22&lt;=0.2),1+((E22-0)/(0.2-0))*(5-1),AND(E22&gt;=0.4,E22&lt;=0.6),5+((E22-0.4)/(0.6-0.4))*(1-5),E22&gt;=0.6,1)</f>
        <v>4.96</v>
      </c>
      <c r="L49" s="5" cm="1">
        <f t="array" ref="L49">_xlfn.IFS(F22=$J$18,$I$18-$I$17,F22=$J$17,$I$17-$I$17,F22=$J$16,$I$16-$I$17,F22=$J$19,$I$19-$I$17,F22=$J$20,$I$20-$I$17)</f>
        <v>-0.16409402017917138</v>
      </c>
      <c r="M49" s="2">
        <f t="shared" si="1"/>
        <v>5</v>
      </c>
      <c r="O49" s="2" t="s">
        <v>259</v>
      </c>
      <c r="P49" s="2" cm="1">
        <f t="array" ref="P49">_xlfn.IFS(AND(D22&gt;=4.5,D22&lt;=7.5),5,AND(D22&gt;=0,D22&lt;=4.5),1+((D22-0)/(4.5-0))*(5-1),AND(D22&gt;=7.5,D22&lt;=12),5+((D22-7.5)/(12-7.5))*(1-5),D22&gt;=12,1)</f>
        <v>5</v>
      </c>
      <c r="Q49" s="2" cm="1">
        <f t="array" ref="Q49">_xlfn.IFS(AND(E22&gt;=0.3,E22&lt;=0.5),5,AND(E22&gt;=0,E22&lt;=0.3),1+((E22-0)/(0.3-0))*(5-1),AND(E22&gt;=0.5,E22&lt;=0.8),5+((E22-0.5)/(0.8-0.5))*(1-5),E22&gt;=0.8,1)</f>
        <v>3.64</v>
      </c>
      <c r="R49" s="5" cm="1">
        <f t="array" ref="R49">_xlfn.IFS(F22=$J$18,$I$18-$I$17,F22=$J$17,$I$17-$I$17,F22=$J$16,$I$16-$I$17,F22=$J$19,$I$19-$I$17,F22=$J$20,$I$20-$I$17)</f>
        <v>-0.16409402017917138</v>
      </c>
      <c r="S49" s="2">
        <f t="shared" si="2"/>
        <v>5</v>
      </c>
      <c r="U49" s="2" t="s">
        <v>259</v>
      </c>
      <c r="V49" s="2" cm="1">
        <f t="array" ref="V49">_xlfn.IFS(AND(D22&gt;=4.8,D22&lt;=7.6),5,AND(D22&gt;=0,D22&lt;=4.8),1+((D22-0)/(4.8-0))*(5-1),AND(D22&gt;=7.6,D22&lt;=12.4),5+((D22-7.6)/(12.4-7.6))*(1-5),D22&gt;=12.4,1)</f>
        <v>5</v>
      </c>
      <c r="W49" s="2" cm="1">
        <f t="array" ref="W49">_xlfn.IFS(AND(E22&gt;=0.3,E22&lt;=0.5),5,AND(E22&gt;=0,E22&lt;=0.3),1+((E22-0)/(0.3-0))*(5-1),AND(E22&gt;=0.5,E22&lt;=0.8),5+((E22-0.5)/(0.8-0.5))*(1-5),E22&gt;=0.8,1)</f>
        <v>3.64</v>
      </c>
      <c r="X49" s="5" cm="1">
        <f t="array" ref="X49">_xlfn.IFS(F22=$J$18,$I$18-$I$17,F22=$J$17,$I$17-$I$17,F22=$J$16,$I$16-$I$17,F22=$J$19,$I$19-$I$17,F22=$J$20,$I$20-$I$17)</f>
        <v>-0.16409402017917138</v>
      </c>
      <c r="Y49" s="2">
        <f t="shared" si="3"/>
        <v>5</v>
      </c>
      <c r="AA49" s="2" t="s">
        <v>258</v>
      </c>
      <c r="AB49" s="2" cm="1">
        <f t="array" ref="AB49">_xlfn.IFS(AND(D21&gt;=4.5,D21&lt;=7.7),5,AND(D21&gt;=0,D21&lt;=4.5),1+((D21-0)/(4.5-0))*(5-1),AND(D21&gt;=7.7,D21&lt;=12.2),5+((D21-7.7)/(12.2-7.7))*(1-5),D21&gt;=12.2,1)</f>
        <v>5</v>
      </c>
      <c r="AC49" s="2" cm="1">
        <f t="array" ref="AC49">_xlfn.IFS(AND(E21&gt;=0.3,E21&lt;=0.6),5,AND(E21&gt;=0,E21&lt;=0.3),1+((E21-0)/(0.3-0))*(5-1),AND(E21&gt;=0.6,E21&lt;=0.9),5+((E21-0.6)/(0.9-0.6))*(1-5),E21&gt;=0.9,1)</f>
        <v>4.6266666666666669</v>
      </c>
      <c r="AD49" s="5" cm="1">
        <f t="array" ref="AD49">_xlfn.IFS(F21=$J$18,$I$18-$I$16,F21=$J$17,$I$17-$I$16,F21=$J$16,$I$16-$I$16,F21=$J$19,$I$19-$I$16,F21=$J$20,$I$20-$I$16)</f>
        <v>-0.28326772720946591</v>
      </c>
      <c r="AE49" s="2">
        <f t="shared" si="4"/>
        <v>5</v>
      </c>
    </row>
    <row r="50" spans="1:33" x14ac:dyDescent="0.25">
      <c r="C50" s="2" t="s">
        <v>260</v>
      </c>
      <c r="D50" s="2" cm="1">
        <f t="array" ref="D50">_xlfn.IFS(AND(D23&gt;=4.5,D23&lt;=7.7),5,AND(D23&gt;=0,D23&lt;=4.5),1+((D23-0)/(4.5-0))*(5-1),AND(D23&gt;=7.7,D23&lt;=12.2),5+((D23-7.7)/(12.2-7.7))*(1-5),D23&gt;=12.2,1)</f>
        <v>5</v>
      </c>
      <c r="E50" s="2" cm="1">
        <f t="array" ref="E50">_xlfn.IFS(AND(E23&gt;=0.3,E23&lt;=0.6),5,AND(E23&gt;=0,E23&lt;=0.3),1+((E23-0)/(0.3-0))*(5-1),AND(E23&gt;=0.6,E23&lt;=0.9),5+((E23-0.6)/(0.9-0.6))*(1-5),E23&gt;=0.9,1)</f>
        <v>4.16</v>
      </c>
      <c r="F50" s="5" cm="1">
        <f t="array" ref="F50">_xlfn.IFS(F23=$J$18,$I$18-$I$16,F23=$J$17,$I$17-$I$16,F23=$J$16,$I$16-$I$16,F23=$J$19,$I$19-$I$16,F23=$J$20,$I$20-$I$16)</f>
        <v>-0.11917370703029456</v>
      </c>
      <c r="G50" s="2">
        <f t="shared" si="0"/>
        <v>5</v>
      </c>
      <c r="I50" s="2" t="s">
        <v>260</v>
      </c>
      <c r="J50" s="2" cm="1">
        <f t="array" ref="J50">_xlfn.IFS(AND(D23&gt;=4.7,D23&lt;=7.2),5,AND(D23&gt;=0,D23&lt;=4.7),1+((D23-0)/(4.7-0))*(5-1),AND(D23&gt;=7.2,D23&lt;=11.9),5+((D23-7.2)/(11.9-7.2))*(1-5),D23&gt;=11.9,1)</f>
        <v>5</v>
      </c>
      <c r="K50" s="2" cm="1">
        <f t="array" ref="K50">_xlfn.IFS(AND(E23&gt;=0.2,E23&lt;=0.4),5,AND(E23&gt;=0,E23&lt;=0.2),1+((E23-0)/(0.2-0))*(5-1),AND(E23&gt;=0.4,E23&lt;=0.6),5+((E23-0.4)/(0.6-0.4))*(1-5),E23&gt;=0.6,1)</f>
        <v>5</v>
      </c>
      <c r="L50" s="5" cm="1">
        <f t="array" ref="L50">_xlfn.IFS(F23=$J$18,$I$18-$I$17,F23=$J$17,$I$17-$I$17,F23=$J$16,$I$16-$I$17,F23=$J$19,$I$19-$I$17,F23=$J$20,$I$20-$I$17)</f>
        <v>0</v>
      </c>
      <c r="M50" s="2">
        <f t="shared" si="1"/>
        <v>5</v>
      </c>
      <c r="O50" s="2" t="s">
        <v>260</v>
      </c>
      <c r="P50" s="2" cm="1">
        <f t="array" ref="P50">_xlfn.IFS(AND(D23&gt;=4.5,D23&lt;=7.5),5,AND(D23&gt;=0,D23&lt;=4.5),1+((D23-0)/(4.5-0))*(5-1),AND(D23&gt;=7.5,D23&lt;=12),5+((D23-7.5)/(12-7.5))*(1-5),D23&gt;=12,1)</f>
        <v>5</v>
      </c>
      <c r="Q50" s="2" cm="1">
        <f t="array" ref="Q50">_xlfn.IFS(AND(E23&gt;=0.3,E23&lt;=0.5),5,AND(E23&gt;=0,E23&lt;=0.3),1+((E23-0)/(0.3-0))*(5-1),AND(E23&gt;=0.5,E23&lt;=0.8),5+((E23-0.5)/(0.8-0.5))*(1-5),E23&gt;=0.8,1)</f>
        <v>4.16</v>
      </c>
      <c r="R50" s="5" cm="1">
        <f t="array" ref="R50">_xlfn.IFS(F23=$J$18,$I$18-$I$17,F23=$J$17,$I$17-$I$17,F23=$J$16,$I$16-$I$17,F23=$J$19,$I$19-$I$17,F23=$J$20,$I$20-$I$17)</f>
        <v>0</v>
      </c>
      <c r="S50" s="2">
        <f t="shared" si="2"/>
        <v>5</v>
      </c>
      <c r="U50" s="2" t="s">
        <v>260</v>
      </c>
      <c r="V50" s="2" cm="1">
        <f t="array" ref="V50">_xlfn.IFS(AND(D23&gt;=4.8,D23&lt;=7.6),5,AND(D23&gt;=0,D23&lt;=4.8),1+((D23-0)/(4.8-0))*(5-1),AND(D23&gt;=7.6,D23&lt;=12.4),5+((D23-7.6)/(12.4-7.6))*(1-5),D23&gt;=12.4,1)</f>
        <v>5</v>
      </c>
      <c r="W50" s="2" cm="1">
        <f t="array" ref="W50">_xlfn.IFS(AND(E23&gt;=0.3,E23&lt;=0.5),5,AND(E23&gt;=0,E23&lt;=0.3),1+((E23-0)/(0.3-0))*(5-1),AND(E23&gt;=0.5,E23&lt;=0.8),5+((E23-0.5)/(0.8-0.5))*(1-5),E23&gt;=0.8,1)</f>
        <v>4.16</v>
      </c>
      <c r="X50" s="5" cm="1">
        <f t="array" ref="X50">_xlfn.IFS(F23=$J$18,$I$18-$I$17,F23=$J$17,$I$17-$I$17,F23=$J$16,$I$16-$I$17,F23=$J$19,$I$19-$I$17,F23=$J$20,$I$20-$I$17)</f>
        <v>0</v>
      </c>
      <c r="Y50" s="2">
        <f t="shared" si="3"/>
        <v>5</v>
      </c>
      <c r="AA50" s="2" t="s">
        <v>259</v>
      </c>
      <c r="AB50" s="2" cm="1">
        <f t="array" ref="AB50">_xlfn.IFS(AND(D22&gt;=4.5,D22&lt;=7.7),5,AND(D22&gt;=0,D22&lt;=4.5),1+((D22-0)/(4.5-0))*(5-1),AND(D22&gt;=7.7,D22&lt;=12.2),5+((D22-7.7)/(12.2-7.7))*(1-5),D22&gt;=12.2,1)</f>
        <v>5</v>
      </c>
      <c r="AC50" s="2" cm="1">
        <f t="array" ref="AC50">_xlfn.IFS(AND(E22&gt;=0.3,E22&lt;=0.6),5,AND(E22&gt;=0,E22&lt;=0.3),1+((E22-0)/(0.3-0))*(5-1),AND(E22&gt;=0.6,E22&lt;=0.9),5+((E22-0.6)/(0.9-0.6))*(1-5),E22&gt;=0.9,1)</f>
        <v>3.64</v>
      </c>
      <c r="AD50" s="5" cm="1">
        <f t="array" ref="AD50">_xlfn.IFS(F22=$J$18,$I$18-$I$16,F22=$J$17,$I$17-$I$16,F22=$J$16,$I$16-$I$16,F22=$J$19,$I$19-$I$16,F22=$J$20,$I$20-$I$16)</f>
        <v>-0.28326772720946591</v>
      </c>
      <c r="AE50" s="2">
        <f t="shared" si="4"/>
        <v>5</v>
      </c>
    </row>
    <row r="51" spans="1:33" x14ac:dyDescent="0.25">
      <c r="C51" s="2" t="s">
        <v>261</v>
      </c>
      <c r="D51" s="2" cm="1">
        <f t="array" ref="D51">_xlfn.IFS(AND(D24&gt;=4.5,D24&lt;=7.7),5,AND(D24&gt;=0,D24&lt;=4.5),1+((D24-0)/(4.5-0))*(5-1),AND(D24&gt;=7.7,D24&lt;=12.2),5+((D24-7.7)/(12.2-7.7))*(1-5),D24&gt;=12.2,1)</f>
        <v>5</v>
      </c>
      <c r="E51" s="2" cm="1">
        <f t="array" ref="E51">_xlfn.IFS(AND(E24&gt;=0.3,E24&lt;=0.6),5,AND(E24&gt;=0,E24&lt;=0.3),1+((E24-0)/(0.3-0))*(5-1),AND(E24&gt;=0.6,E24&lt;=0.9),5+((E24-0.6)/(0.9-0.6))*(1-5),E24&gt;=0.9,1)</f>
        <v>4.8</v>
      </c>
      <c r="F51" s="5" cm="1">
        <f t="array" ref="F51">_xlfn.IFS(F24=$J$18,$I$18-$I$16,F24=$J$17,$I$17-$I$16,F24=$J$16,$I$16-$I$16,F24=$J$19,$I$19-$I$16,F24=$J$20,$I$20-$I$16)</f>
        <v>-0.23481346927065613</v>
      </c>
      <c r="G51" s="2">
        <f t="shared" si="0"/>
        <v>1</v>
      </c>
      <c r="I51" s="2" t="s">
        <v>261</v>
      </c>
      <c r="J51" s="2" cm="1">
        <f t="array" ref="J51">_xlfn.IFS(AND(D24&gt;=4.7,D24&lt;=7.2),5,AND(D24&gt;=0,D24&lt;=4.7),1+((D24-0)/(4.7-0))*(5-1),AND(D24&gt;=7.2,D24&lt;=11.9),5+((D24-7.2)/(11.9-7.2))*(1-5),D24&gt;=11.9,1)</f>
        <v>5</v>
      </c>
      <c r="K51" s="2" cm="1">
        <f t="array" ref="K51">_xlfn.IFS(AND(E24&gt;=0.2,E24&lt;=0.4),5,AND(E24&gt;=0,E24&lt;=0.2),1+((E24-0)/(0.2-0))*(5-1),AND(E24&gt;=0.4,E24&lt;=0.6),5+((E24-0.4)/(0.6-0.4))*(1-5),E24&gt;=0.6,1)</f>
        <v>5</v>
      </c>
      <c r="L51" s="5" cm="1">
        <f t="array" ref="L51">_xlfn.IFS(F24=$J$18,$I$18-$I$17,F24=$J$17,$I$17-$I$17,F24=$J$16,$I$16-$I$17,F24=$J$19,$I$19-$I$17,F24=$J$20,$I$20-$I$17)</f>
        <v>-0.11563976224036157</v>
      </c>
      <c r="M51" s="2">
        <f t="shared" si="1"/>
        <v>1</v>
      </c>
      <c r="O51" s="2" t="s">
        <v>261</v>
      </c>
      <c r="P51" s="2" cm="1">
        <f t="array" ref="P51">_xlfn.IFS(AND(D24&gt;=4.5,D24&lt;=7.5),5,AND(D24&gt;=0,D24&lt;=4.5),1+((D24-0)/(4.5-0))*(5-1),AND(D24&gt;=7.5,D24&lt;=12),5+((D24-7.5)/(12-7.5))*(1-5),D24&gt;=12,1)</f>
        <v>5</v>
      </c>
      <c r="Q51" s="2" cm="1">
        <f t="array" ref="Q51">_xlfn.IFS(AND(E24&gt;=0.3,E24&lt;=0.5),5,AND(E24&gt;=0,E24&lt;=0.3),1+((E24-0)/(0.3-0))*(5-1),AND(E24&gt;=0.5,E24&lt;=0.8),5+((E24-0.5)/(0.8-0.5))*(1-5),E24&gt;=0.8,1)</f>
        <v>4.8</v>
      </c>
      <c r="R51" s="5" cm="1">
        <f t="array" ref="R51">_xlfn.IFS(F24=$J$18,$I$18-$I$17,F24=$J$17,$I$17-$I$17,F24=$J$16,$I$16-$I$17,F24=$J$19,$I$19-$I$17,F24=$J$20,$I$20-$I$17)</f>
        <v>-0.11563976224036157</v>
      </c>
      <c r="S51" s="2">
        <f t="shared" si="2"/>
        <v>1</v>
      </c>
      <c r="U51" s="2" t="s">
        <v>261</v>
      </c>
      <c r="V51" s="2" cm="1">
        <f t="array" ref="V51">_xlfn.IFS(AND(D24&gt;=4.8,D24&lt;=7.6),5,AND(D24&gt;=0,D24&lt;=4.8),1+((D24-0)/(4.8-0))*(5-1),AND(D24&gt;=7.6,D24&lt;=12.4),5+((D24-7.6)/(12.4-7.6))*(1-5),D24&gt;=12.4,1)</f>
        <v>5</v>
      </c>
      <c r="W51" s="2" cm="1">
        <f t="array" ref="W51">_xlfn.IFS(AND(E24&gt;=0.3,E24&lt;=0.5),5,AND(E24&gt;=0,E24&lt;=0.3),1+((E24-0)/(0.3-0))*(5-1),AND(E24&gt;=0.5,E24&lt;=0.8),5+((E24-0.5)/(0.8-0.5))*(1-5),E24&gt;=0.8,1)</f>
        <v>4.8</v>
      </c>
      <c r="X51" s="5" cm="1">
        <f t="array" ref="X51">_xlfn.IFS(F24=$J$18,$I$18-$I$17,F24=$J$17,$I$17-$I$17,F24=$J$16,$I$16-$I$17,F24=$J$19,$I$19-$I$17,F24=$J$20,$I$20-$I$17)</f>
        <v>-0.11563976224036157</v>
      </c>
      <c r="Y51" s="2">
        <f t="shared" si="3"/>
        <v>1</v>
      </c>
      <c r="AA51" s="2" t="s">
        <v>260</v>
      </c>
      <c r="AB51" s="2" cm="1">
        <f t="array" ref="AB51">_xlfn.IFS(AND(D23&gt;=4.5,D23&lt;=7.7),5,AND(D23&gt;=0,D23&lt;=4.5),1+((D23-0)/(4.5-0))*(5-1),AND(D23&gt;=7.7,D23&lt;=12.2),5+((D23-7.7)/(12.2-7.7))*(1-5),D23&gt;=12.2,1)</f>
        <v>5</v>
      </c>
      <c r="AC51" s="2" cm="1">
        <f t="array" ref="AC51">_xlfn.IFS(AND(E23&gt;=0.3,E23&lt;=0.6),5,AND(E23&gt;=0,E23&lt;=0.3),1+((E23-0)/(0.3-0))*(5-1),AND(E23&gt;=0.6,E23&lt;=0.9),5+((E23-0.6)/(0.9-0.6))*(1-5),E23&gt;=0.9,1)</f>
        <v>4.16</v>
      </c>
      <c r="AD51" s="5" cm="1">
        <f t="array" ref="AD51">_xlfn.IFS(F23=$J$18,$I$18-$I$16,F23=$J$17,$I$17-$I$16,F23=$J$16,$I$16-$I$16,F23=$J$19,$I$19-$I$16,F23=$J$20,$I$20-$I$16)</f>
        <v>-0.11917370703029456</v>
      </c>
      <c r="AE51" s="2">
        <f t="shared" si="4"/>
        <v>5</v>
      </c>
    </row>
    <row r="52" spans="1:33" x14ac:dyDescent="0.25">
      <c r="C52" s="2" t="s">
        <v>262</v>
      </c>
      <c r="D52" s="2" cm="1">
        <f t="array" ref="D52">_xlfn.IFS(AND(D25&gt;=4.5,D25&lt;=7.7),5,AND(D25&gt;=0,D25&lt;=4.5),1+((D25-0)/(4.5-0))*(5-1),AND(D25&gt;=7.7,D25&lt;=12.2),5+((D25-7.7)/(12.2-7.7))*(1-5),D25&gt;=12.2,1)</f>
        <v>5</v>
      </c>
      <c r="E52" s="2" cm="1">
        <f t="array" ref="E52">_xlfn.IFS(AND(E25&gt;=0.3,E25&lt;=0.6),5,AND(E25&gt;=0,E25&lt;=0.3),1+((E25-0)/(0.3-0))*(5-1),AND(E25&gt;=0.6,E25&lt;=0.9),5+((E25-0.6)/(0.9-0.6))*(1-5),E25&gt;=0.9,1)</f>
        <v>3.64</v>
      </c>
      <c r="F52" s="5" cm="1">
        <f t="array" ref="F52">_xlfn.IFS(F25=$J$18,$I$18-$I$16,F25=$J$17,$I$17-$I$16,F25=$J$16,$I$16-$I$16,F25=$J$19,$I$19-$I$16,F25=$J$20,$I$20-$I$16)</f>
        <v>0</v>
      </c>
      <c r="G52" s="2">
        <f t="shared" si="0"/>
        <v>5</v>
      </c>
      <c r="I52" s="2" t="s">
        <v>262</v>
      </c>
      <c r="J52" s="2" cm="1">
        <f t="array" ref="J52">_xlfn.IFS(AND(D25&gt;=4.7,D25&lt;=7.2),5,AND(D25&gt;=0,D25&lt;=4.7),1+((D25-0)/(4.7-0))*(5-1),AND(D25&gt;=7.2,D25&lt;=11.9),5+((D25-7.2)/(11.9-7.2))*(1-5),D25&gt;=11.9,1)</f>
        <v>5</v>
      </c>
      <c r="K52" s="2" cm="1">
        <f t="array" ref="K52">_xlfn.IFS(AND(E25&gt;=0.2,E25&lt;=0.4),5,AND(E25&gt;=0,E25&lt;=0.2),1+((E25-0)/(0.2-0))*(5-1),AND(E25&gt;=0.4,E25&lt;=0.6),5+((E25-0.4)/(0.6-0.4))*(1-5),E25&gt;=0.6,1)</f>
        <v>4.96</v>
      </c>
      <c r="L52" s="5" cm="1">
        <f t="array" ref="L52">_xlfn.IFS(F25=$J$18,$I$18-$I$17,F25=$J$17,$I$17-$I$17,F25=$J$16,$I$16-$I$17,F25=$J$19,$I$19-$I$17,F25=$J$20,$I$20-$I$17)</f>
        <v>0.11917370703029456</v>
      </c>
      <c r="M52" s="2">
        <f t="shared" si="1"/>
        <v>5</v>
      </c>
      <c r="O52" s="2" t="s">
        <v>262</v>
      </c>
      <c r="P52" s="2" cm="1">
        <f t="array" ref="P52">_xlfn.IFS(AND(D25&gt;=4.5,D25&lt;=7.5),5,AND(D25&gt;=0,D25&lt;=4.5),1+((D25-0)/(4.5-0))*(5-1),AND(D25&gt;=7.5,D25&lt;=12),5+((D25-7.5)/(12-7.5))*(1-5),D25&gt;=12,1)</f>
        <v>5</v>
      </c>
      <c r="Q52" s="2" cm="1">
        <f t="array" ref="Q52">_xlfn.IFS(AND(E25&gt;=0.3,E25&lt;=0.5),5,AND(E25&gt;=0,E25&lt;=0.3),1+((E25-0)/(0.3-0))*(5-1),AND(E25&gt;=0.5,E25&lt;=0.8),5+((E25-0.5)/(0.8-0.5))*(1-5),E25&gt;=0.8,1)</f>
        <v>3.64</v>
      </c>
      <c r="R52" s="5" cm="1">
        <f t="array" ref="R52">_xlfn.IFS(F25=$J$18,$I$18-$I$17,F25=$J$17,$I$17-$I$17,F25=$J$16,$I$16-$I$17,F25=$J$19,$I$19-$I$17,F25=$J$20,$I$20-$I$17)</f>
        <v>0.11917370703029456</v>
      </c>
      <c r="S52" s="2">
        <f t="shared" si="2"/>
        <v>5</v>
      </c>
      <c r="U52" s="2" t="s">
        <v>262</v>
      </c>
      <c r="V52" s="2" cm="1">
        <f t="array" ref="V52">_xlfn.IFS(AND(D25&gt;=4.8,D25&lt;=7.6),5,AND(D25&gt;=0,D25&lt;=4.8),1+((D25-0)/(4.8-0))*(5-1),AND(D25&gt;=7.6,D25&lt;=12.4),5+((D25-7.6)/(12.4-7.6))*(1-5),D25&gt;=12.4,1)</f>
        <v>5</v>
      </c>
      <c r="W52" s="2" cm="1">
        <f t="array" ref="W52">_xlfn.IFS(AND(E25&gt;=0.3,E25&lt;=0.5),5,AND(E25&gt;=0,E25&lt;=0.3),1+((E25-0)/(0.3-0))*(5-1),AND(E25&gt;=0.5,E25&lt;=0.8),5+((E25-0.5)/(0.8-0.5))*(1-5),E25&gt;=0.8,1)</f>
        <v>3.64</v>
      </c>
      <c r="X52" s="5" cm="1">
        <f t="array" ref="X52">_xlfn.IFS(F25=$J$18,$I$18-$I$17,F25=$J$17,$I$17-$I$17,F25=$J$16,$I$16-$I$17,F25=$J$19,$I$19-$I$17,F25=$J$20,$I$20-$I$17)</f>
        <v>0.11917370703029456</v>
      </c>
      <c r="Y52" s="2">
        <f t="shared" si="3"/>
        <v>5</v>
      </c>
      <c r="AA52" s="2" t="s">
        <v>261</v>
      </c>
      <c r="AB52" s="2" cm="1">
        <f t="array" ref="AB52">_xlfn.IFS(AND(D24&gt;=4.5,D24&lt;=7.7),5,AND(D24&gt;=0,D24&lt;=4.5),1+((D24-0)/(4.5-0))*(5-1),AND(D24&gt;=7.7,D24&lt;=12.2),5+((D24-7.7)/(12.2-7.7))*(1-5),D24&gt;=12.2,1)</f>
        <v>5</v>
      </c>
      <c r="AC52" s="2" cm="1">
        <f t="array" ref="AC52">_xlfn.IFS(AND(E24&gt;=0.3,E24&lt;=0.6),5,AND(E24&gt;=0,E24&lt;=0.3),1+((E24-0)/(0.3-0))*(5-1),AND(E24&gt;=0.6,E24&lt;=0.9),5+((E24-0.6)/(0.9-0.6))*(1-5),E24&gt;=0.9,1)</f>
        <v>4.8</v>
      </c>
      <c r="AD52" s="5" cm="1">
        <f t="array" ref="AD52">_xlfn.IFS(F24=$J$18,$I$18-$I$16,F24=$J$17,$I$17-$I$16,F24=$J$16,$I$16-$I$16,F24=$J$19,$I$19-$I$16,F24=$J$20,$I$20-$I$16)</f>
        <v>-0.23481346927065613</v>
      </c>
      <c r="AE52" s="2">
        <f t="shared" si="4"/>
        <v>1</v>
      </c>
    </row>
    <row r="53" spans="1:33" x14ac:dyDescent="0.25">
      <c r="C53" s="2" t="s">
        <v>263</v>
      </c>
      <c r="D53" s="2" cm="1">
        <f t="array" ref="D53">_xlfn.IFS(AND(D26&gt;=4.5,D26&lt;=7.7),5,AND(D26&gt;=0,D26&lt;=4.5),1+((D26-0)/(4.5-0))*(5-1),AND(D26&gt;=7.7,D26&lt;=12.2),5+((D26-7.7)/(12.2-7.7))*(1-5),D26&gt;=12.2,1)</f>
        <v>5</v>
      </c>
      <c r="E53" s="2" cm="1">
        <f t="array" ref="E53">_xlfn.IFS(AND(E26&gt;=0.3,E26&lt;=0.6),5,AND(E26&gt;=0,E26&lt;=0.3),1+((E26-0)/(0.3-0))*(5-1),AND(E26&gt;=0.6,E26&lt;=0.9),5+((E26-0.6)/(0.9-0.6))*(1-5),E26&gt;=0.9,1)</f>
        <v>4.746666666666667</v>
      </c>
      <c r="F53" s="5" cm="1">
        <f t="array" ref="F53">_xlfn.IFS(F26=$J$18,$I$18-$I$16,F26=$J$17,$I$17-$I$16,F26=$J$16,$I$16-$I$16,F26=$J$19,$I$19-$I$16,F26=$J$20,$I$20-$I$16)</f>
        <v>-0.28326772720946591</v>
      </c>
      <c r="G53" s="2">
        <f t="shared" si="0"/>
        <v>5</v>
      </c>
      <c r="I53" s="2" t="s">
        <v>263</v>
      </c>
      <c r="J53" s="2" cm="1">
        <f t="array" ref="J53">_xlfn.IFS(AND(D26&gt;=4.7,D26&lt;=7.2),5,AND(D26&gt;=0,D26&lt;=4.7),1+((D26-0)/(4.7-0))*(5-1),AND(D26&gt;=7.2,D26&lt;=11.9),5+((D26-7.2)/(11.9-7.2))*(1-5),D26&gt;=11.9,1)</f>
        <v>5</v>
      </c>
      <c r="K53" s="2" cm="1">
        <f t="array" ref="K53">_xlfn.IFS(AND(E26&gt;=0.2,E26&lt;=0.4),5,AND(E26&gt;=0,E26&lt;=0.2),1+((E26-0)/(0.2-0))*(5-1),AND(E26&gt;=0.4,E26&lt;=0.6),5+((E26-0.4)/(0.6-0.4))*(1-5),E26&gt;=0.6,1)</f>
        <v>5</v>
      </c>
      <c r="L53" s="5" cm="1">
        <f t="array" ref="L53">_xlfn.IFS(F26=$J$18,$I$18-$I$17,F26=$J$17,$I$17-$I$17,F26=$J$16,$I$16-$I$17,F26=$J$19,$I$19-$I$17,F26=$J$20,$I$20-$I$17)</f>
        <v>-0.16409402017917138</v>
      </c>
      <c r="M53" s="2">
        <f t="shared" si="1"/>
        <v>5</v>
      </c>
      <c r="O53" s="2" t="s">
        <v>263</v>
      </c>
      <c r="P53" s="2" cm="1">
        <f t="array" ref="P53">_xlfn.IFS(AND(D26&gt;=4.5,D26&lt;=7.5),5,AND(D26&gt;=0,D26&lt;=4.5),1+((D26-0)/(4.5-0))*(5-1),AND(D26&gt;=7.5,D26&lt;=12),5+((D26-7.5)/(12-7.5))*(1-5),D26&gt;=12,1)</f>
        <v>5</v>
      </c>
      <c r="Q53" s="2" cm="1">
        <f t="array" ref="Q53">_xlfn.IFS(AND(E26&gt;=0.3,E26&lt;=0.5),5,AND(E26&gt;=0,E26&lt;=0.3),1+((E26-0)/(0.3-0))*(5-1),AND(E26&gt;=0.5,E26&lt;=0.8),5+((E26-0.5)/(0.8-0.5))*(1-5),E26&gt;=0.8,1)</f>
        <v>4.746666666666667</v>
      </c>
      <c r="R53" s="5" cm="1">
        <f t="array" ref="R53">_xlfn.IFS(F26=$J$18,$I$18-$I$17,F26=$J$17,$I$17-$I$17,F26=$J$16,$I$16-$I$17,F26=$J$19,$I$19-$I$17,F26=$J$20,$I$20-$I$17)</f>
        <v>-0.16409402017917138</v>
      </c>
      <c r="S53" s="2">
        <f t="shared" si="2"/>
        <v>5</v>
      </c>
      <c r="U53" s="2" t="s">
        <v>263</v>
      </c>
      <c r="V53" s="2" cm="1">
        <f t="array" ref="V53">_xlfn.IFS(AND(D26&gt;=4.8,D26&lt;=7.6),5,AND(D26&gt;=0,D26&lt;=4.8),1+((D26-0)/(4.8-0))*(5-1),AND(D26&gt;=7.6,D26&lt;=12.4),5+((D26-7.6)/(12.4-7.6))*(1-5),D26&gt;=12.4,1)</f>
        <v>5</v>
      </c>
      <c r="W53" s="2" cm="1">
        <f t="array" ref="W53">_xlfn.IFS(AND(E26&gt;=0.3,E26&lt;=0.5),5,AND(E26&gt;=0,E26&lt;=0.3),1+((E26-0)/(0.3-0))*(5-1),AND(E26&gt;=0.5,E26&lt;=0.8),5+((E26-0.5)/(0.8-0.5))*(1-5),E26&gt;=0.8,1)</f>
        <v>4.746666666666667</v>
      </c>
      <c r="X53" s="5" cm="1">
        <f t="array" ref="X53">_xlfn.IFS(F26=$J$18,$I$18-$I$17,F26=$J$17,$I$17-$I$17,F26=$J$16,$I$16-$I$17,F26=$J$19,$I$19-$I$17,F26=$J$20,$I$20-$I$17)</f>
        <v>-0.16409402017917138</v>
      </c>
      <c r="Y53" s="2">
        <f t="shared" si="3"/>
        <v>5</v>
      </c>
      <c r="AA53" s="2" t="s">
        <v>262</v>
      </c>
      <c r="AB53" s="2" cm="1">
        <f t="array" ref="AB53">_xlfn.IFS(AND(D25&gt;=4.5,D25&lt;=7.7),5,AND(D25&gt;=0,D25&lt;=4.5),1+((D25-0)/(4.5-0))*(5-1),AND(D25&gt;=7.7,D25&lt;=12.2),5+((D25-7.7)/(12.2-7.7))*(1-5),D25&gt;=12.2,1)</f>
        <v>5</v>
      </c>
      <c r="AC53" s="2" cm="1">
        <f t="array" ref="AC53">_xlfn.IFS(AND(E25&gt;=0.3,E25&lt;=0.6),5,AND(E25&gt;=0,E25&lt;=0.3),1+((E25-0)/(0.3-0))*(5-1),AND(E25&gt;=0.6,E25&lt;=0.9),5+((E25-0.6)/(0.9-0.6))*(1-5),E25&gt;=0.9,1)</f>
        <v>3.64</v>
      </c>
      <c r="AD53" s="5" cm="1">
        <f t="array" ref="AD53">_xlfn.IFS(F25=$J$18,$I$18-$I$16,F25=$J$17,$I$17-$I$16,F25=$J$16,$I$16-$I$16,F25=$J$19,$I$19-$I$16,F25=$J$20,$I$20-$I$16)</f>
        <v>0</v>
      </c>
      <c r="AE53" s="2">
        <f t="shared" si="4"/>
        <v>5</v>
      </c>
    </row>
    <row r="54" spans="1:33" x14ac:dyDescent="0.25">
      <c r="C54" s="2" t="s">
        <v>264</v>
      </c>
      <c r="D54" s="2" cm="1">
        <f t="array" ref="D54">_xlfn.IFS(AND(D27&gt;=4.5,D27&lt;=7.7),5,AND(D27&gt;=0,D27&lt;=4.5),1+((D27-0)/(4.5-0))*(5-1),AND(D27&gt;=7.7,D27&lt;=12.2),5+((D27-7.7)/(12.2-7.7))*(1-5),D27&gt;=12.2,1)</f>
        <v>5</v>
      </c>
      <c r="E54" s="2" cm="1">
        <f t="array" ref="E54">_xlfn.IFS(AND(E27&gt;=0.3,E27&lt;=0.6),5,AND(E27&gt;=0,E27&lt;=0.3),1+((E27-0)/(0.3-0))*(5-1),AND(E27&gt;=0.6,E27&lt;=0.9),5+((E27-0.6)/(0.9-0.6))*(1-5),E27&gt;=0.9,1)</f>
        <v>3.64</v>
      </c>
      <c r="F54" s="5" cm="1">
        <f t="array" ref="F54">_xlfn.IFS(F27=$J$18,$I$18-$I$16,F27=$J$17,$I$17-$I$16,F27=$J$16,$I$16-$I$16,F27=$J$19,$I$19-$I$16,F27=$J$20,$I$20-$I$16)</f>
        <v>-0.23481346927065613</v>
      </c>
      <c r="G54" s="2">
        <f t="shared" si="0"/>
        <v>1</v>
      </c>
      <c r="I54" s="2" t="s">
        <v>264</v>
      </c>
      <c r="J54" s="2" cm="1">
        <f t="array" ref="J54">_xlfn.IFS(AND(D27&gt;=4.7,D27&lt;=7.2),5,AND(D27&gt;=0,D27&lt;=4.7),1+((D27-0)/(4.7-0))*(5-1),AND(D27&gt;=7.2,D27&lt;=11.9),5+((D27-7.2)/(11.9-7.2))*(1-5),D27&gt;=11.9,1)</f>
        <v>5</v>
      </c>
      <c r="K54" s="2" cm="1">
        <f t="array" ref="K54">_xlfn.IFS(AND(E27&gt;=0.2,E27&lt;=0.4),5,AND(E27&gt;=0,E27&lt;=0.2),1+((E27-0)/(0.2-0))*(5-1),AND(E27&gt;=0.4,E27&lt;=0.6),5+((E27-0.4)/(0.6-0.4))*(1-5),E27&gt;=0.6,1)</f>
        <v>4.96</v>
      </c>
      <c r="L54" s="5" cm="1">
        <f t="array" ref="L54">_xlfn.IFS(F27=$J$18,$I$18-$I$17,F27=$J$17,$I$17-$I$17,F27=$J$16,$I$16-$I$17,F27=$J$19,$I$19-$I$17,F27=$J$20,$I$20-$I$17)</f>
        <v>-0.11563976224036157</v>
      </c>
      <c r="M54" s="2">
        <f t="shared" si="1"/>
        <v>1</v>
      </c>
      <c r="O54" s="2" t="s">
        <v>264</v>
      </c>
      <c r="P54" s="2" cm="1">
        <f t="array" ref="P54">_xlfn.IFS(AND(D27&gt;=4.5,D27&lt;=7.5),5,AND(D27&gt;=0,D27&lt;=4.5),1+((D27-0)/(4.5-0))*(5-1),AND(D27&gt;=7.5,D27&lt;=12),5+((D27-7.5)/(12-7.5))*(1-5),D27&gt;=12,1)</f>
        <v>5</v>
      </c>
      <c r="Q54" s="2" cm="1">
        <f t="array" ref="Q54">_xlfn.IFS(AND(E27&gt;=0.3,E27&lt;=0.5),5,AND(E27&gt;=0,E27&lt;=0.3),1+((E27-0)/(0.3-0))*(5-1),AND(E27&gt;=0.5,E27&lt;=0.8),5+((E27-0.5)/(0.8-0.5))*(1-5),E27&gt;=0.8,1)</f>
        <v>3.64</v>
      </c>
      <c r="R54" s="5" cm="1">
        <f t="array" ref="R54">_xlfn.IFS(F27=$J$18,$I$18-$I$17,F27=$J$17,$I$17-$I$17,F27=$J$16,$I$16-$I$17,F27=$J$19,$I$19-$I$17,F27=$J$20,$I$20-$I$17)</f>
        <v>-0.11563976224036157</v>
      </c>
      <c r="S54" s="2">
        <f t="shared" si="2"/>
        <v>1</v>
      </c>
      <c r="U54" s="2" t="s">
        <v>264</v>
      </c>
      <c r="V54" s="2" cm="1">
        <f t="array" ref="V54">_xlfn.IFS(AND(D27&gt;=4.8,D27&lt;=7.6),5,AND(D27&gt;=0,D27&lt;=4.8),1+((D27-0)/(4.8-0))*(5-1),AND(D27&gt;=7.6,D27&lt;=12.4),5+((D27-7.6)/(12.4-7.6))*(1-5),D27&gt;=12.4,1)</f>
        <v>5</v>
      </c>
      <c r="W54" s="2" cm="1">
        <f t="array" ref="W54">_xlfn.IFS(AND(E27&gt;=0.3,E27&lt;=0.5),5,AND(E27&gt;=0,E27&lt;=0.3),1+((E27-0)/(0.3-0))*(5-1),AND(E27&gt;=0.5,E27&lt;=0.8),5+((E27-0.5)/(0.8-0.5))*(1-5),E27&gt;=0.8,1)</f>
        <v>3.64</v>
      </c>
      <c r="X54" s="5" cm="1">
        <f t="array" ref="X54">_xlfn.IFS(F27=$J$18,$I$18-$I$17,F27=$J$17,$I$17-$I$17,F27=$J$16,$I$16-$I$17,F27=$J$19,$I$19-$I$17,F27=$J$20,$I$20-$I$17)</f>
        <v>-0.11563976224036157</v>
      </c>
      <c r="Y54" s="2">
        <f t="shared" si="3"/>
        <v>1</v>
      </c>
      <c r="AA54" s="2" t="s">
        <v>263</v>
      </c>
      <c r="AB54" s="2" cm="1">
        <f t="array" ref="AB54">_xlfn.IFS(AND(D26&gt;=4.5,D26&lt;=7.7),5,AND(D26&gt;=0,D26&lt;=4.5),1+((D26-0)/(4.5-0))*(5-1),AND(D26&gt;=7.7,D26&lt;=12.2),5+((D26-7.7)/(12.2-7.7))*(1-5),D26&gt;=12.2,1)</f>
        <v>5</v>
      </c>
      <c r="AC54" s="2" cm="1">
        <f t="array" ref="AC54">_xlfn.IFS(AND(E26&gt;=0.3,E26&lt;=0.6),5,AND(E26&gt;=0,E26&lt;=0.3),1+((E26-0)/(0.3-0))*(5-1),AND(E26&gt;=0.6,E26&lt;=0.9),5+((E26-0.6)/(0.9-0.6))*(1-5),E26&gt;=0.9,1)</f>
        <v>4.746666666666667</v>
      </c>
      <c r="AD54" s="5" cm="1">
        <f t="array" ref="AD54">_xlfn.IFS(F26=$J$18,$I$18-$I$16,F26=$J$17,$I$17-$I$16,F26=$J$16,$I$16-$I$16,F26=$J$19,$I$19-$I$16,F26=$J$20,$I$20-$I$16)</f>
        <v>-0.28326772720946591</v>
      </c>
      <c r="AE54" s="2">
        <f t="shared" si="4"/>
        <v>5</v>
      </c>
    </row>
    <row r="55" spans="1:33" x14ac:dyDescent="0.25">
      <c r="AA55" s="2" t="s">
        <v>264</v>
      </c>
      <c r="AB55" s="2" cm="1">
        <f t="array" ref="AB55">_xlfn.IFS(AND(D27&gt;=4.5,D27&lt;=7.7),5,AND(D27&gt;=0,D27&lt;=4.5),1+((D27-0)/(4.5-0))*(5-1),AND(D27&gt;=7.7,D27&lt;=12.2),5+((D27-7.7)/(12.2-7.7))*(1-5),D27&gt;=12.2,1)</f>
        <v>5</v>
      </c>
      <c r="AC55" s="2" cm="1">
        <f t="array" ref="AC55">_xlfn.IFS(AND(E27&gt;=0.3,E27&lt;=0.6),5,AND(E27&gt;=0,E27&lt;=0.3),1+((E27-0)/(0.3-0))*(5-1),AND(E27&gt;=0.6,E27&lt;=0.9),5+((E27-0.6)/(0.9-0.6))*(1-5),E27&gt;=0.9,1)</f>
        <v>3.64</v>
      </c>
      <c r="AD55" s="5" cm="1">
        <f t="array" ref="AD55">_xlfn.IFS(F27=$J$18,$I$18-$I$16,F27=$J$17,$I$17-$I$16,F27=$J$16,$I$16-$I$16,F27=$J$19,$I$19-$I$16,F27=$J$20,$I$20-$I$16)</f>
        <v>-0.23481346927065613</v>
      </c>
      <c r="AE55" s="2">
        <f t="shared" si="4"/>
        <v>1</v>
      </c>
    </row>
    <row r="56" spans="1:33" x14ac:dyDescent="0.25">
      <c r="D56" t="s">
        <v>369</v>
      </c>
      <c r="E56" t="s">
        <v>371</v>
      </c>
      <c r="F56" t="s">
        <v>372</v>
      </c>
    </row>
    <row r="57" spans="1:33" ht="15.75" thickBot="1" x14ac:dyDescent="0.3">
      <c r="E57" t="s">
        <v>379</v>
      </c>
      <c r="F57" t="s">
        <v>380</v>
      </c>
    </row>
    <row r="58" spans="1:33" ht="16.5" thickBot="1" x14ac:dyDescent="0.3">
      <c r="A58" s="42" t="s">
        <v>367</v>
      </c>
      <c r="B58" s="43" t="s">
        <v>368</v>
      </c>
      <c r="D58" t="s">
        <v>87</v>
      </c>
      <c r="Q58" t="s">
        <v>112</v>
      </c>
      <c r="W58" s="1" t="s">
        <v>119</v>
      </c>
      <c r="AC58" t="s">
        <v>118</v>
      </c>
    </row>
    <row r="59" spans="1:33" ht="16.5" thickBot="1" x14ac:dyDescent="0.3">
      <c r="A59" s="44">
        <v>0</v>
      </c>
      <c r="B59" s="45">
        <v>5</v>
      </c>
      <c r="D59" s="19" t="s">
        <v>241</v>
      </c>
      <c r="E59" s="19" t="s">
        <v>16</v>
      </c>
      <c r="F59" s="19" t="s">
        <v>17</v>
      </c>
      <c r="G59" s="19" t="s">
        <v>370</v>
      </c>
      <c r="H59" s="19" t="s">
        <v>19</v>
      </c>
      <c r="K59" t="s">
        <v>96</v>
      </c>
      <c r="Q59" s="2" t="s">
        <v>241</v>
      </c>
      <c r="R59" s="2" t="s">
        <v>16</v>
      </c>
      <c r="S59" s="2" t="s">
        <v>17</v>
      </c>
      <c r="T59" s="2" t="s">
        <v>370</v>
      </c>
      <c r="U59" s="2" t="s">
        <v>19</v>
      </c>
      <c r="W59" s="32" t="s">
        <v>241</v>
      </c>
      <c r="X59" s="32" t="s">
        <v>16</v>
      </c>
      <c r="Y59" s="32" t="s">
        <v>17</v>
      </c>
      <c r="Z59" s="32" t="s">
        <v>366</v>
      </c>
      <c r="AA59" s="32" t="s">
        <v>19</v>
      </c>
      <c r="AC59" s="2" t="s">
        <v>241</v>
      </c>
      <c r="AD59" s="2" t="s">
        <v>16</v>
      </c>
      <c r="AE59" s="2" t="s">
        <v>17</v>
      </c>
      <c r="AF59" s="2" t="s">
        <v>366</v>
      </c>
      <c r="AG59" s="2" t="s">
        <v>19</v>
      </c>
    </row>
    <row r="60" spans="1:33" ht="16.5" thickBot="1" x14ac:dyDescent="0.3">
      <c r="A60" s="44">
        <v>1</v>
      </c>
      <c r="B60" s="45">
        <v>4.5</v>
      </c>
      <c r="D60" s="2" t="s">
        <v>243</v>
      </c>
      <c r="E60" s="2">
        <v>5</v>
      </c>
      <c r="F60" s="2">
        <v>4.6266666666666696</v>
      </c>
      <c r="G60" s="2" cm="1">
        <f t="array" ref="G60">_xlfn.IFS(AND(F33 &gt;= -1,F33&lt;=0), 5 + ((F33 - 0) / (-1 - 0)) * (4 - 5),AND(F33&gt;=0,F33&lt;=1), 5 + ((F33 - 0) / (1 - 0)) * (4.5 - 5))</f>
        <v>4.7651865307293439</v>
      </c>
      <c r="H60" s="2">
        <v>1</v>
      </c>
      <c r="K60" s="2" t="s">
        <v>241</v>
      </c>
      <c r="L60" s="2" t="s">
        <v>16</v>
      </c>
      <c r="M60" s="2" t="s">
        <v>17</v>
      </c>
      <c r="N60" s="2" t="s">
        <v>370</v>
      </c>
      <c r="O60" s="2" t="s">
        <v>19</v>
      </c>
      <c r="Q60" s="2" t="s">
        <v>243</v>
      </c>
      <c r="R60" s="2">
        <v>5</v>
      </c>
      <c r="S60" s="2">
        <v>4.6266666666666669</v>
      </c>
      <c r="T60" s="2" cm="1">
        <f t="array" ref="T60">_xlfn.IFS(AND(R33 &gt;= -1,R33&lt;=0), 5 + ((R33 - 0) / (-1 - 0)) * (4 - 5),AND(R33&gt;=0,R33&lt;=1), 5 + ((R33 - 0) / (1 - 0)) * (4.5 - 5))</f>
        <v>4.8843602377596387</v>
      </c>
      <c r="U60" s="2">
        <v>1</v>
      </c>
      <c r="W60" s="2" t="s">
        <v>243</v>
      </c>
      <c r="X60" s="2">
        <v>5</v>
      </c>
      <c r="Y60" s="2">
        <v>4.6266666666666669</v>
      </c>
      <c r="Z60" s="2" cm="1">
        <f t="array" ref="Z60">_xlfn.IFS(AND(X33 &gt;= -1,X33&lt;=0), 5 + ((X33 - 0) / (-1 - 0)) * (4 - 5),AND(X33&gt;=0,X33&lt;=1), 5 + ((X33 - 0) / (1 - 0)) * (4.5 - 5))</f>
        <v>4.8843602377596387</v>
      </c>
      <c r="AA60" s="2">
        <v>1</v>
      </c>
      <c r="AC60" s="2" t="s">
        <v>243</v>
      </c>
      <c r="AD60" s="2">
        <v>5</v>
      </c>
      <c r="AE60" s="2">
        <v>4.6266666666666669</v>
      </c>
      <c r="AF60" s="2" cm="1">
        <f t="array" ref="AF60">_xlfn.IFS(AND(AD34 &gt;= -1,AD34&lt;=0), 5 + ((AD34 - 0) / (-1 - 0)) * (4 - 5),AND(AD34&gt;=0,AD34&lt;=1), 5 + ((AD34 - 0) / (1 - 0)) * (4.5 - 5))</f>
        <v>4.7651865307293439</v>
      </c>
      <c r="AG60" s="2">
        <v>1</v>
      </c>
    </row>
    <row r="61" spans="1:33" ht="16.5" thickBot="1" x14ac:dyDescent="0.3">
      <c r="A61" s="44">
        <v>-1</v>
      </c>
      <c r="B61" s="45">
        <v>4</v>
      </c>
      <c r="D61" s="2" t="s">
        <v>244</v>
      </c>
      <c r="E61" s="2">
        <v>5</v>
      </c>
      <c r="F61" s="2">
        <v>4.6266666666666669</v>
      </c>
      <c r="G61" s="2" cm="1">
        <f t="array" ref="G61">_xlfn.IFS(AND(F34 &gt;= -1,F34&lt;=0), 5 + ((F34 - 0) / (-1 - 0)) * (4 - 5),AND(F34&gt;=0,F34&lt;=1), 5 + ((F34 - 0) / (1 - 0)) * (4.5 - 5))</f>
        <v>4.6587615786099459</v>
      </c>
      <c r="H61" s="2">
        <v>1</v>
      </c>
      <c r="K61" s="2" t="s">
        <v>243</v>
      </c>
      <c r="L61" s="2">
        <v>5</v>
      </c>
      <c r="M61" s="2">
        <v>5</v>
      </c>
      <c r="N61" s="2" cm="1">
        <f t="array" ref="N61">_xlfn.IFS(AND(L33 &gt;= -1,L33&lt;=0), 5 + ((L33 - 0) / (-1 - 0)) * (4 - 5),AND(L33&gt;=0,L33&lt;=1), 5 + ((L33 - 0) / (1 - 0)) * (4.5 - 5))</f>
        <v>4.8843602377596387</v>
      </c>
      <c r="O61" s="2">
        <v>1</v>
      </c>
      <c r="Q61" s="2" t="s">
        <v>244</v>
      </c>
      <c r="R61" s="2">
        <v>5</v>
      </c>
      <c r="S61" s="2">
        <v>4.6266666666666669</v>
      </c>
      <c r="T61" s="2" cm="1">
        <f t="array" ref="T61">_xlfn.IFS(AND(R34 &gt;= -1,R34&lt;=0), 5 + ((R34 - 0) / (-1 - 0)) * (4 - 5),AND(R34&gt;=0,R34&lt;=1), 5 + ((R34 - 0) / (1 - 0)) * (4.5 - 5))</f>
        <v>4.7779352856402406</v>
      </c>
      <c r="U61" s="2">
        <v>1</v>
      </c>
      <c r="W61" s="2" t="s">
        <v>244</v>
      </c>
      <c r="X61" s="2">
        <v>5</v>
      </c>
      <c r="Y61" s="2">
        <v>4.6266666666666669</v>
      </c>
      <c r="Z61" s="2" cm="1">
        <f t="array" ref="Z61">_xlfn.IFS(AND(X34 &gt;= -1,X34&lt;=0), 5 + ((X34 - 0) / (-1 - 0)) * (4 - 5),AND(X34&gt;=0,X34&lt;=1), 5 + ((X34 - 0) / (1 - 0)) * (4.5 - 5))</f>
        <v>4.7779352856402406</v>
      </c>
      <c r="AA61" s="2">
        <v>1</v>
      </c>
      <c r="AC61" s="2" t="s">
        <v>244</v>
      </c>
      <c r="AD61" s="2">
        <v>5</v>
      </c>
      <c r="AE61" s="2">
        <v>4.6266666666666669</v>
      </c>
      <c r="AF61" s="2" cm="1">
        <f t="array" ref="AF61">_xlfn.IFS(AND(AD35 &gt;= -1,AD35&lt;=0), 5 + ((AD35 - 0) / (-1 - 0)) * (4 - 5),AND(AD35&gt;=0,AD35&lt;=1), 5 + ((AD35 - 0) / (1 - 0)) * (4.5 - 5))</f>
        <v>4.6587615786099459</v>
      </c>
      <c r="AG61" s="2">
        <v>1</v>
      </c>
    </row>
    <row r="62" spans="1:33" ht="16.5" thickBot="1" x14ac:dyDescent="0.3">
      <c r="A62" s="44">
        <v>2</v>
      </c>
      <c r="B62" s="45">
        <v>3.5</v>
      </c>
      <c r="D62" s="2" t="s">
        <v>245</v>
      </c>
      <c r="E62" s="2">
        <v>5</v>
      </c>
      <c r="F62" s="2">
        <v>3.64</v>
      </c>
      <c r="G62" s="2" cm="1">
        <f t="array" ref="G62">_xlfn.IFS(AND(F35 &gt;= -1,F35&lt;=0), 5 + ((F35 - 0) / (-1 - 0)) * (4 - 5),AND(F35&gt;=0,F35&lt;=1), 5 + ((F35 - 0) / (1 - 0)) * (4.5 - 5))</f>
        <v>5</v>
      </c>
      <c r="H62" s="2">
        <v>5</v>
      </c>
      <c r="K62" s="2" t="s">
        <v>244</v>
      </c>
      <c r="L62" s="2">
        <v>5</v>
      </c>
      <c r="M62" s="2">
        <v>5</v>
      </c>
      <c r="N62" s="2" cm="1">
        <f t="array" ref="N62">_xlfn.IFS(AND(L34 &gt;= -1,L34&lt;=0), 5 + ((L34 - 0) / (-1 - 0)) * (4 - 5),AND(L34&gt;=0,L34&lt;=1), 5 + ((L34 - 0) / (1 - 0)) * (4.5 - 5))</f>
        <v>4.7779352856402406</v>
      </c>
      <c r="O62" s="2">
        <v>1</v>
      </c>
      <c r="Q62" s="2" t="s">
        <v>245</v>
      </c>
      <c r="R62" s="2">
        <v>5</v>
      </c>
      <c r="S62" s="2">
        <v>3.64</v>
      </c>
      <c r="T62" s="2" cm="1">
        <f t="array" ref="T62">_xlfn.IFS(AND(R35 &gt;= -1,R35&lt;=0), 5 + ((R35 - 0) / (-1 - 0)) * (4 - 5),AND(R35&gt;=0,R35&lt;=1), 5 + ((R35 - 0) / (1 - 0)) * (4.5 - 5))</f>
        <v>4.9404131464848531</v>
      </c>
      <c r="U62" s="2">
        <v>5</v>
      </c>
      <c r="W62" s="2" t="s">
        <v>245</v>
      </c>
      <c r="X62" s="2">
        <v>5</v>
      </c>
      <c r="Y62" s="2">
        <v>3.64</v>
      </c>
      <c r="Z62" s="2" cm="1">
        <f t="array" ref="Z62">_xlfn.IFS(AND(X35 &gt;= -1,X35&lt;=0), 5 + ((X35 - 0) / (-1 - 0)) * (4 - 5),AND(X35&gt;=0,X35&lt;=1), 5 + ((X35 - 0) / (1 - 0)) * (4.5 - 5))</f>
        <v>4.9404131464848531</v>
      </c>
      <c r="AA62" s="2">
        <v>5</v>
      </c>
      <c r="AC62" s="2" t="s">
        <v>245</v>
      </c>
      <c r="AD62" s="2">
        <v>5</v>
      </c>
      <c r="AE62" s="2">
        <v>3.64</v>
      </c>
      <c r="AF62" s="2" cm="1">
        <f t="array" ref="AF62">_xlfn.IFS(AND(AD36 &gt;= -1,AD36&lt;=0), 5 + ((AD36 - 0) / (-1 - 0)) * (4 - 5),AND(AD36&gt;=0,AD36&lt;=1), 5 + ((AD36 - 0) / (1 - 0)) * (4.5 - 5))</f>
        <v>5</v>
      </c>
      <c r="AG62" s="2">
        <v>5</v>
      </c>
    </row>
    <row r="63" spans="1:33" ht="16.5" thickBot="1" x14ac:dyDescent="0.3">
      <c r="A63" s="44">
        <v>-2</v>
      </c>
      <c r="B63" s="45">
        <v>3</v>
      </c>
      <c r="D63" s="2" t="s">
        <v>246</v>
      </c>
      <c r="E63" s="2">
        <v>5</v>
      </c>
      <c r="F63" s="2">
        <v>3.64</v>
      </c>
      <c r="G63" s="2" cm="1">
        <f t="array" ref="G63">_xlfn.IFS(AND(F36 &gt;= -1,F36&lt;=0), 5 + ((F36 - 0) / (-1 - 0)) * (4 - 5),AND(F36&gt;=0,F36&lt;=1), 5 + ((F36 - 0) / (1 - 0)) * (4.5 - 5))</f>
        <v>4.8808262929697053</v>
      </c>
      <c r="H63" s="2">
        <v>5</v>
      </c>
      <c r="K63" s="2" t="s">
        <v>245</v>
      </c>
      <c r="L63" s="2">
        <v>5</v>
      </c>
      <c r="M63" s="2">
        <v>4.96</v>
      </c>
      <c r="N63" s="2" cm="1">
        <f t="array" ref="N63">_xlfn.IFS(AND(L35 &gt;= -1,L35&lt;=0), 5 + ((L35 - 0) / (-1 - 0)) * (4 - 5),AND(L35&gt;=0,L35&lt;=1), 5 + ((L35 - 0) / (1 - 0)) * (4.5 - 5))</f>
        <v>4.9404131464848531</v>
      </c>
      <c r="O63" s="2">
        <v>5</v>
      </c>
      <c r="Q63" s="2" t="s">
        <v>246</v>
      </c>
      <c r="R63" s="2">
        <v>5</v>
      </c>
      <c r="S63" s="2">
        <v>3.64</v>
      </c>
      <c r="T63" s="2" cm="1">
        <f t="array" ref="T63">_xlfn.IFS(AND(R36 &gt;= -1,R36&lt;=0), 5 + ((R36 - 0) / (-1 - 0)) * (4 - 5),AND(R36&gt;=0,R36&lt;=1), 5 + ((R36 - 0) / (1 - 0)) * (4.5 - 5))</f>
        <v>5</v>
      </c>
      <c r="U63" s="2">
        <v>5</v>
      </c>
      <c r="W63" s="2" t="s">
        <v>246</v>
      </c>
      <c r="X63" s="2">
        <v>5</v>
      </c>
      <c r="Y63" s="2">
        <v>3.64</v>
      </c>
      <c r="Z63" s="2" cm="1">
        <f t="array" ref="Z63">_xlfn.IFS(AND(X36 &gt;= -1,X36&lt;=0), 5 + ((X36 - 0) / (-1 - 0)) * (4 - 5),AND(X36&gt;=0,X36&lt;=1), 5 + ((X36 - 0) / (1 - 0)) * (4.5 - 5))</f>
        <v>5</v>
      </c>
      <c r="AA63" s="2">
        <v>5</v>
      </c>
      <c r="AC63" s="2" t="s">
        <v>246</v>
      </c>
      <c r="AD63" s="2">
        <v>5</v>
      </c>
      <c r="AE63" s="2">
        <v>3.64</v>
      </c>
      <c r="AF63" s="2" cm="1">
        <f t="array" ref="AF63">_xlfn.IFS(AND(AD37 &gt;= -1,AD37&lt;=0), 5 + ((AD37 - 0) / (-1 - 0)) * (4 - 5),AND(AD37&gt;=0,AD37&lt;=1), 5 + ((AD37 - 0) / (1 - 0)) * (4.5 - 5))</f>
        <v>4.8808262929697053</v>
      </c>
      <c r="AG63" s="2">
        <v>5</v>
      </c>
    </row>
    <row r="64" spans="1:33" ht="16.5" thickBot="1" x14ac:dyDescent="0.3">
      <c r="A64" s="44">
        <v>3</v>
      </c>
      <c r="B64" s="45">
        <v>2.5</v>
      </c>
      <c r="D64" s="2" t="s">
        <v>247</v>
      </c>
      <c r="E64" s="2">
        <v>5</v>
      </c>
      <c r="F64" s="2">
        <v>3.64</v>
      </c>
      <c r="G64" s="2" cm="1">
        <f t="array" ref="G64">_xlfn.IFS(AND(F37 &gt;= -1,F37&lt;=0), 5 + ((F37 - 0) / (-1 - 0)) * (4 - 5),AND(F37&gt;=0,F37&lt;=1), 5 + ((F37 - 0) / (1 - 0)) * (4.5 - 5))</f>
        <v>4.7167322727905336</v>
      </c>
      <c r="H64" s="2">
        <v>5</v>
      </c>
      <c r="K64" s="2" t="s">
        <v>246</v>
      </c>
      <c r="L64" s="2">
        <v>5</v>
      </c>
      <c r="M64" s="2">
        <v>4.96</v>
      </c>
      <c r="N64" s="2" cm="1">
        <f t="array" ref="N64">_xlfn.IFS(AND(L36 &gt;= -1,L36&lt;=0), 5 + ((L36 - 0) / (-1 - 0)) * (4 - 5),AND(L36&gt;=0,L36&lt;=1), 5 + ((L36 - 0) / (1 - 0)) * (4.5 - 5))</f>
        <v>5</v>
      </c>
      <c r="O64" s="2">
        <v>5</v>
      </c>
      <c r="Q64" s="2" t="s">
        <v>247</v>
      </c>
      <c r="R64" s="2">
        <v>5</v>
      </c>
      <c r="S64" s="2">
        <v>3.64</v>
      </c>
      <c r="T64" s="2" cm="1">
        <f t="array" ref="T64">_xlfn.IFS(AND(R37 &gt;= -1,R37&lt;=0), 5 + ((R37 - 0) / (-1 - 0)) * (4 - 5),AND(R37&gt;=0,R37&lt;=1), 5 + ((R37 - 0) / (1 - 0)) * (4.5 - 5))</f>
        <v>4.8359059798208284</v>
      </c>
      <c r="U64" s="2">
        <v>5</v>
      </c>
      <c r="W64" s="2" t="s">
        <v>247</v>
      </c>
      <c r="X64" s="2">
        <v>5</v>
      </c>
      <c r="Y64" s="2">
        <v>3.64</v>
      </c>
      <c r="Z64" s="2" cm="1">
        <f t="array" ref="Z64">_xlfn.IFS(AND(X37 &gt;= -1,X37&lt;=0), 5 + ((X37 - 0) / (-1 - 0)) * (4 - 5),AND(X37&gt;=0,X37&lt;=1), 5 + ((X37 - 0) / (1 - 0)) * (4.5 - 5))</f>
        <v>4.8359059798208284</v>
      </c>
      <c r="AA64" s="2">
        <v>5</v>
      </c>
      <c r="AC64" s="2" t="s">
        <v>247</v>
      </c>
      <c r="AD64" s="2">
        <v>5</v>
      </c>
      <c r="AE64" s="2">
        <v>3.64</v>
      </c>
      <c r="AF64" s="2" cm="1">
        <f t="array" ref="AF64">_xlfn.IFS(AND(AD38 &gt;= -1,AD38&lt;=0), 5 + ((AD38 - 0) / (-1 - 0)) * (4 - 5),AND(AD38&gt;=0,AD38&lt;=1), 5 + ((AD38 - 0) / (1 - 0)) * (4.5 - 5))</f>
        <v>4.7167322727905336</v>
      </c>
      <c r="AG64" s="2">
        <v>5</v>
      </c>
    </row>
    <row r="65" spans="1:33" ht="16.5" thickBot="1" x14ac:dyDescent="0.3">
      <c r="A65" s="44">
        <v>-3</v>
      </c>
      <c r="B65" s="45">
        <v>2</v>
      </c>
      <c r="D65" s="2" t="s">
        <v>248</v>
      </c>
      <c r="E65" s="2">
        <v>5</v>
      </c>
      <c r="F65" s="2">
        <v>4.16</v>
      </c>
      <c r="G65" s="2" cm="1">
        <f t="array" ref="G65">_xlfn.IFS(AND(F38 &gt;= -1,F38&lt;=0), 5 + ((F38 - 0) / (-1 - 0)) * (4 - 5),AND(F38&gt;=0,F38&lt;=1), 5 + ((F38 - 0) / (1 - 0)) * (4.5 - 5))</f>
        <v>4.7651865307293439</v>
      </c>
      <c r="H65" s="2">
        <v>5</v>
      </c>
      <c r="K65" s="2" t="s">
        <v>247</v>
      </c>
      <c r="L65" s="2">
        <v>5</v>
      </c>
      <c r="M65" s="2">
        <v>4.96</v>
      </c>
      <c r="N65" s="2" cm="1">
        <f t="array" ref="N65">_xlfn.IFS(AND(L37 &gt;= -1,L37&lt;=0), 5 + ((L37 - 0) / (-1 - 0)) * (4 - 5),AND(L37&gt;=0,L37&lt;=1), 5 + ((L37 - 0) / (1 - 0)) * (4.5 - 5))</f>
        <v>4.8359059798208284</v>
      </c>
      <c r="O65" s="2">
        <v>5</v>
      </c>
      <c r="Q65" s="2" t="s">
        <v>248</v>
      </c>
      <c r="R65" s="2">
        <v>5</v>
      </c>
      <c r="S65" s="2">
        <v>4.16</v>
      </c>
      <c r="T65" s="2" cm="1">
        <f t="array" ref="T65">_xlfn.IFS(AND(R38 &gt;= -1,R38&lt;=0), 5 + ((R38 - 0) / (-1 - 0)) * (4 - 5),AND(R38&gt;=0,R38&lt;=1), 5 + ((R38 - 0) / (1 - 0)) * (4.5 - 5))</f>
        <v>4.8843602377596387</v>
      </c>
      <c r="U65" s="2">
        <v>5</v>
      </c>
      <c r="W65" s="2" t="s">
        <v>248</v>
      </c>
      <c r="X65" s="2">
        <v>5</v>
      </c>
      <c r="Y65" s="2">
        <v>4.16</v>
      </c>
      <c r="Z65" s="2" cm="1">
        <f t="array" ref="Z65">_xlfn.IFS(AND(X38 &gt;= -1,X38&lt;=0), 5 + ((X38 - 0) / (-1 - 0)) * (4 - 5),AND(X38&gt;=0,X38&lt;=1), 5 + ((X38 - 0) / (1 - 0)) * (4.5 - 5))</f>
        <v>4.8843602377596387</v>
      </c>
      <c r="AA65" s="2">
        <v>5</v>
      </c>
      <c r="AC65" s="2" t="s">
        <v>248</v>
      </c>
      <c r="AD65" s="2">
        <v>5</v>
      </c>
      <c r="AE65" s="2">
        <v>4.16</v>
      </c>
      <c r="AF65" s="2" cm="1">
        <f t="array" ref="AF65">_xlfn.IFS(AND(AD39 &gt;= -1,AD39&lt;=0), 5 + ((AD39 - 0) / (-1 - 0)) * (4 - 5),AND(AD39&gt;=0,AD39&lt;=1), 5 + ((AD39 - 0) / (1 - 0)) * (4.5 - 5))</f>
        <v>4.7651865307293439</v>
      </c>
      <c r="AG65" s="2">
        <v>5</v>
      </c>
    </row>
    <row r="66" spans="1:33" ht="16.5" thickBot="1" x14ac:dyDescent="0.3">
      <c r="A66" s="44">
        <v>4</v>
      </c>
      <c r="B66" s="45">
        <v>1.5</v>
      </c>
      <c r="D66" s="2" t="s">
        <v>249</v>
      </c>
      <c r="E66" s="2">
        <v>5</v>
      </c>
      <c r="F66" s="2">
        <v>4.6266666666666669</v>
      </c>
      <c r="G66" s="2" cm="1">
        <f t="array" ref="G66">_xlfn.IFS(AND(F39 &gt;= -1,F39&lt;=0), 5 + ((F39 - 0) / (-1 - 0)) * (4 - 5),AND(F39&gt;=0,F39&lt;=1), 5 + ((F39 - 0) / (1 - 0)) * (4.5 - 5))</f>
        <v>4.7167322727905336</v>
      </c>
      <c r="H66" s="2">
        <v>5</v>
      </c>
      <c r="K66" s="2" t="s">
        <v>248</v>
      </c>
      <c r="L66" s="2">
        <v>5</v>
      </c>
      <c r="M66" s="2">
        <v>5</v>
      </c>
      <c r="N66" s="2" cm="1">
        <f t="array" ref="N66">_xlfn.IFS(AND(L38 &gt;= -1,L38&lt;=0), 5 + ((L38 - 0) / (-1 - 0)) * (4 - 5),AND(L38&gt;=0,L38&lt;=1), 5 + ((L38 - 0) / (1 - 0)) * (4.5 - 5))</f>
        <v>4.8843602377596387</v>
      </c>
      <c r="O66" s="2">
        <v>5</v>
      </c>
      <c r="Q66" s="2" t="s">
        <v>249</v>
      </c>
      <c r="R66" s="2">
        <v>5</v>
      </c>
      <c r="S66" s="2">
        <v>4.6266666666666669</v>
      </c>
      <c r="T66" s="2" cm="1">
        <f t="array" ref="T66">_xlfn.IFS(AND(R39 &gt;= -1,R39&lt;=0), 5 + ((R39 - 0) / (-1 - 0)) * (4 - 5),AND(R39&gt;=0,R39&lt;=1), 5 + ((R39 - 0) / (1 - 0)) * (4.5 - 5))</f>
        <v>4.8359059798208284</v>
      </c>
      <c r="U66" s="2">
        <v>5</v>
      </c>
      <c r="W66" s="2" t="s">
        <v>249</v>
      </c>
      <c r="X66" s="2">
        <v>5</v>
      </c>
      <c r="Y66" s="2">
        <v>4.6266666666666669</v>
      </c>
      <c r="Z66" s="2" cm="1">
        <f t="array" ref="Z66">_xlfn.IFS(AND(X39 &gt;= -1,X39&lt;=0), 5 + ((X39 - 0) / (-1 - 0)) * (4 - 5),AND(X39&gt;=0,X39&lt;=1), 5 + ((X39 - 0) / (1 - 0)) * (4.5 - 5))</f>
        <v>4.8359059798208284</v>
      </c>
      <c r="AA66" s="2">
        <v>5</v>
      </c>
      <c r="AC66" s="2" t="s">
        <v>249</v>
      </c>
      <c r="AD66" s="2">
        <v>5</v>
      </c>
      <c r="AE66" s="2">
        <v>4.6266666666666669</v>
      </c>
      <c r="AF66" s="2" cm="1">
        <f t="array" ref="AF66">_xlfn.IFS(AND(AD40 &gt;= -1,AD40&lt;=0), 5 + ((AD40 - 0) / (-1 - 0)) * (4 - 5),AND(AD40&gt;=0,AD40&lt;=1), 5 + ((AD40 - 0) / (1 - 0)) * (4.5 - 5))</f>
        <v>4.7167322727905336</v>
      </c>
      <c r="AG66" s="2">
        <v>5</v>
      </c>
    </row>
    <row r="67" spans="1:33" ht="16.5" thickBot="1" x14ac:dyDescent="0.3">
      <c r="A67" s="44">
        <v>-4</v>
      </c>
      <c r="B67" s="45">
        <v>1</v>
      </c>
      <c r="D67" s="2" t="s">
        <v>250</v>
      </c>
      <c r="E67" s="2">
        <v>5</v>
      </c>
      <c r="F67" s="2">
        <v>4.9866666666666664</v>
      </c>
      <c r="G67" s="2" cm="1">
        <f t="array" ref="G67">_xlfn.IFS(AND(F40 &gt;= -1,F40&lt;=0), 5 + ((F40 - 0) / (-1 - 0)) * (4 - 5),AND(F40&gt;=0,F40&lt;=1), 5 + ((F40 - 0) / (1 - 0)) * (4.5 - 5))</f>
        <v>4.6587615786099459</v>
      </c>
      <c r="H67" s="2">
        <v>5</v>
      </c>
      <c r="K67" s="2" t="s">
        <v>249</v>
      </c>
      <c r="L67" s="2">
        <v>5</v>
      </c>
      <c r="M67" s="2">
        <v>5</v>
      </c>
      <c r="N67" s="2" cm="1">
        <f t="array" ref="N67">_xlfn.IFS(AND(L39 &gt;= -1,L39&lt;=0), 5 + ((L39 - 0) / (-1 - 0)) * (4 - 5),AND(L39&gt;=0,L39&lt;=1), 5 + ((L39 - 0) / (1 - 0)) * (4.5 - 5))</f>
        <v>4.8359059798208284</v>
      </c>
      <c r="O67" s="2">
        <v>5</v>
      </c>
      <c r="Q67" s="2" t="s">
        <v>250</v>
      </c>
      <c r="R67" s="2">
        <v>5</v>
      </c>
      <c r="S67" s="2">
        <v>4.9866666666666664</v>
      </c>
      <c r="T67" s="2" cm="1">
        <f t="array" ref="T67">_xlfn.IFS(AND(R40 &gt;= -1,R40&lt;=0), 5 + ((R40 - 0) / (-1 - 0)) * (4 - 5),AND(R40&gt;=0,R40&lt;=1), 5 + ((R40 - 0) / (1 - 0)) * (4.5 - 5))</f>
        <v>4.7779352856402406</v>
      </c>
      <c r="U67" s="2">
        <v>5</v>
      </c>
      <c r="W67" s="2" t="s">
        <v>250</v>
      </c>
      <c r="X67" s="2">
        <v>5</v>
      </c>
      <c r="Y67" s="2">
        <v>4.9866666666666664</v>
      </c>
      <c r="Z67" s="2" cm="1">
        <f t="array" ref="Z67">_xlfn.IFS(AND(X40 &gt;= -1,X40&lt;=0), 5 + ((X40 - 0) / (-1 - 0)) * (4 - 5),AND(X40&gt;=0,X40&lt;=1), 5 + ((X40 - 0) / (1 - 0)) * (4.5 - 5))</f>
        <v>4.7779352856402406</v>
      </c>
      <c r="AA67" s="2">
        <v>5</v>
      </c>
      <c r="AC67" s="2" t="s">
        <v>250</v>
      </c>
      <c r="AD67" s="2">
        <v>5</v>
      </c>
      <c r="AE67" s="2">
        <v>4.9866666666666664</v>
      </c>
      <c r="AF67" s="2" cm="1">
        <f t="array" ref="AF67">_xlfn.IFS(AND(AD41 &gt;= -1,AD41&lt;=0), 5 + ((AD41 - 0) / (-1 - 0)) * (4 - 5),AND(AD41&gt;=0,AD41&lt;=1), 5 + ((AD41 - 0) / (1 - 0)) * (4.5 - 5))</f>
        <v>4.6587615786099459</v>
      </c>
      <c r="AG67" s="2">
        <v>5</v>
      </c>
    </row>
    <row r="68" spans="1:33" x14ac:dyDescent="0.25">
      <c r="D68" s="2" t="s">
        <v>251</v>
      </c>
      <c r="E68" s="2">
        <v>5</v>
      </c>
      <c r="F68" s="2">
        <v>3.64</v>
      </c>
      <c r="G68" s="2" cm="1">
        <f t="array" ref="G68">_xlfn.IFS(AND(F41 &gt;= -1,F41&lt;=0), 5 + ((F41 - 0) / (-1 - 0)) * (4 - 5),AND(F41&gt;=0,F41&lt;=1), 5 + ((F41 - 0) / (1 - 0)) * (4.5 - 5))</f>
        <v>4.8808262929697053</v>
      </c>
      <c r="H68" s="2">
        <v>5</v>
      </c>
      <c r="K68" s="2" t="s">
        <v>250</v>
      </c>
      <c r="L68" s="2">
        <v>5</v>
      </c>
      <c r="M68" s="2">
        <v>5</v>
      </c>
      <c r="N68" s="2" cm="1">
        <f t="array" ref="N68">_xlfn.IFS(AND(L40 &gt;= -1,L40&lt;=0), 5 + ((L40 - 0) / (-1 - 0)) * (4 - 5),AND(L40&gt;=0,L40&lt;=1), 5 + ((L40 - 0) / (1 - 0)) * (4.5 - 5))</f>
        <v>4.7779352856402406</v>
      </c>
      <c r="O68" s="2">
        <v>5</v>
      </c>
      <c r="Q68" s="2" t="s">
        <v>251</v>
      </c>
      <c r="R68" s="2">
        <v>5</v>
      </c>
      <c r="S68" s="2">
        <v>3.64</v>
      </c>
      <c r="T68" s="2" cm="1">
        <f t="array" ref="T68">_xlfn.IFS(AND(R41 &gt;= -1,R41&lt;=0), 5 + ((R41 - 0) / (-1 - 0)) * (4 - 5),AND(R41&gt;=0,R41&lt;=1), 5 + ((R41 - 0) / (1 - 0)) * (4.5 - 5))</f>
        <v>5</v>
      </c>
      <c r="U68" s="2">
        <v>5</v>
      </c>
      <c r="W68" s="2" t="s">
        <v>251</v>
      </c>
      <c r="X68" s="2">
        <v>5</v>
      </c>
      <c r="Y68" s="2">
        <v>3.64</v>
      </c>
      <c r="Z68" s="2" cm="1">
        <f t="array" ref="Z68">_xlfn.IFS(AND(X41 &gt;= -1,X41&lt;=0), 5 + ((X41 - 0) / (-1 - 0)) * (4 - 5),AND(X41&gt;=0,X41&lt;=1), 5 + ((X41 - 0) / (1 - 0)) * (4.5 - 5))</f>
        <v>5</v>
      </c>
      <c r="AA68" s="2">
        <v>5</v>
      </c>
      <c r="AC68" s="2" t="s">
        <v>251</v>
      </c>
      <c r="AD68" s="2">
        <v>5</v>
      </c>
      <c r="AE68" s="2">
        <v>3.64</v>
      </c>
      <c r="AF68" s="2" cm="1">
        <f t="array" ref="AF68">_xlfn.IFS(AND(AD42 &gt;= -1,AD42&lt;=0), 5 + ((AD42 - 0) / (-1 - 0)) * (4 - 5),AND(AD42&gt;=0,AD42&lt;=1), 5 + ((AD42 - 0) / (1 - 0)) * (4.5 - 5))</f>
        <v>4.8808262929697053</v>
      </c>
      <c r="AG68" s="2">
        <v>5</v>
      </c>
    </row>
    <row r="69" spans="1:33" x14ac:dyDescent="0.25">
      <c r="D69" s="2" t="s">
        <v>252</v>
      </c>
      <c r="E69" s="2">
        <v>5</v>
      </c>
      <c r="F69" s="2">
        <v>4.6266666666666669</v>
      </c>
      <c r="G69" s="2" cm="1">
        <f t="array" ref="G69">_xlfn.IFS(AND(F42 &gt;= -1,F42&lt;=0), 5 + ((F42 - 0) / (-1 - 0)) * (4 - 5),AND(F42&gt;=0,F42&lt;=1), 5 + ((F42 - 0) / (1 - 0)) * (4.5 - 5))</f>
        <v>4.7651865307293439</v>
      </c>
      <c r="H69" s="2">
        <v>1</v>
      </c>
      <c r="K69" s="2" t="s">
        <v>251</v>
      </c>
      <c r="L69" s="2">
        <v>5</v>
      </c>
      <c r="M69" s="2">
        <v>4.96</v>
      </c>
      <c r="N69" s="2" cm="1">
        <f t="array" ref="N69">_xlfn.IFS(AND(L41 &gt;= -1,L41&lt;=0), 5 + ((L41 - 0) / (-1 - 0)) * (4 - 5),AND(L41&gt;=0,L41&lt;=1), 5 + ((L41 - 0) / (1 - 0)) * (4.5 - 5))</f>
        <v>5</v>
      </c>
      <c r="O69" s="2">
        <v>5</v>
      </c>
      <c r="Q69" s="2" t="s">
        <v>252</v>
      </c>
      <c r="R69" s="2">
        <v>5</v>
      </c>
      <c r="S69" s="2">
        <v>4.6266666666666669</v>
      </c>
      <c r="T69" s="2" cm="1">
        <f t="array" ref="T69">_xlfn.IFS(AND(R42 &gt;= -1,R42&lt;=0), 5 + ((R42 - 0) / (-1 - 0)) * (4 - 5),AND(R42&gt;=0,R42&lt;=1), 5 + ((R42 - 0) / (1 - 0)) * (4.5 - 5))</f>
        <v>4.8843602377596387</v>
      </c>
      <c r="U69" s="2">
        <v>1</v>
      </c>
      <c r="W69" s="2" t="s">
        <v>252</v>
      </c>
      <c r="X69" s="2">
        <v>5</v>
      </c>
      <c r="Y69" s="2">
        <v>4.6266666666666669</v>
      </c>
      <c r="Z69" s="2" cm="1">
        <f t="array" ref="Z69">_xlfn.IFS(AND(X42 &gt;= -1,X42&lt;=0), 5 + ((X42 - 0) / (-1 - 0)) * (4 - 5),AND(X42&gt;=0,X42&lt;=1), 5 + ((X42 - 0) / (1 - 0)) * (4.5 - 5))</f>
        <v>4.8843602377596387</v>
      </c>
      <c r="AA69" s="2">
        <v>1</v>
      </c>
      <c r="AC69" s="2" t="s">
        <v>252</v>
      </c>
      <c r="AD69" s="2">
        <v>5</v>
      </c>
      <c r="AE69" s="2">
        <v>4.6266666666666669</v>
      </c>
      <c r="AF69" s="2" cm="1">
        <f t="array" ref="AF69">_xlfn.IFS(AND(AD43 &gt;= -1,AD43&lt;=0), 5 + ((AD43 - 0) / (-1 - 0)) * (4 - 5),AND(AD43&gt;=0,AD43&lt;=1), 5 + ((AD43 - 0) / (1 - 0)) * (4.5 - 5))</f>
        <v>4.7651865307293439</v>
      </c>
      <c r="AG69" s="2">
        <v>1</v>
      </c>
    </row>
    <row r="70" spans="1:33" x14ac:dyDescent="0.25">
      <c r="D70" s="2" t="s">
        <v>253</v>
      </c>
      <c r="E70" s="2">
        <v>5</v>
      </c>
      <c r="F70" s="2">
        <v>4.746666666666667</v>
      </c>
      <c r="G70" s="2" cm="1">
        <f t="array" ref="G70">_xlfn.IFS(AND(F43 &gt;= -1,F43&lt;=0), 5 + ((F43 - 0) / (-1 - 0)) * (4 - 5),AND(F43&gt;=0,F43&lt;=1), 5 + ((F43 - 0) / (1 - 0)) * (4.5 - 5))</f>
        <v>4.8808262929697053</v>
      </c>
      <c r="H70" s="2">
        <v>5</v>
      </c>
      <c r="K70" s="2" t="s">
        <v>252</v>
      </c>
      <c r="L70" s="2">
        <v>5</v>
      </c>
      <c r="M70" s="2">
        <v>5</v>
      </c>
      <c r="N70" s="2" cm="1">
        <f t="array" ref="N70">_xlfn.IFS(AND(L42 &gt;= -1,L42&lt;=0), 5 + ((L42 - 0) / (-1 - 0)) * (4 - 5),AND(L42&gt;=0,L42&lt;=1), 5 + ((L42 - 0) / (1 - 0)) * (4.5 - 5))</f>
        <v>4.8843602377596387</v>
      </c>
      <c r="O70" s="2">
        <v>1</v>
      </c>
      <c r="Q70" s="2" t="s">
        <v>253</v>
      </c>
      <c r="R70" s="2">
        <v>5</v>
      </c>
      <c r="S70" s="2">
        <v>4.746666666666667</v>
      </c>
      <c r="T70" s="2" cm="1">
        <f t="array" ref="T70">_xlfn.IFS(AND(R43 &gt;= -1,R43&lt;=0), 5 + ((R43 - 0) / (-1 - 0)) * (4 - 5),AND(R43&gt;=0,R43&lt;=1), 5 + ((R43 - 0) / (1 - 0)) * (4.5 - 5))</f>
        <v>5</v>
      </c>
      <c r="U70" s="2">
        <v>5</v>
      </c>
      <c r="W70" s="2" t="s">
        <v>253</v>
      </c>
      <c r="X70" s="2">
        <v>5</v>
      </c>
      <c r="Y70" s="2">
        <v>4.746666666666667</v>
      </c>
      <c r="Z70" s="2" cm="1">
        <f t="array" ref="Z70">_xlfn.IFS(AND(X43 &gt;= -1,X43&lt;=0), 5 + ((X43 - 0) / (-1 - 0)) * (4 - 5),AND(X43&gt;=0,X43&lt;=1), 5 + ((X43 - 0) / (1 - 0)) * (4.5 - 5))</f>
        <v>5</v>
      </c>
      <c r="AA70" s="2">
        <v>5</v>
      </c>
      <c r="AC70" s="2" t="s">
        <v>253</v>
      </c>
      <c r="AD70" s="2">
        <v>5</v>
      </c>
      <c r="AE70" s="2">
        <v>4.746666666666667</v>
      </c>
      <c r="AF70" s="2" cm="1">
        <f t="array" ref="AF70">_xlfn.IFS(AND(AD44 &gt;= -1,AD44&lt;=0), 5 + ((AD44 - 0) / (-1 - 0)) * (4 - 5),AND(AD44&gt;=0,AD44&lt;=1), 5 + ((AD44 - 0) / (1 - 0)) * (4.5 - 5))</f>
        <v>4.8808262929697053</v>
      </c>
      <c r="AG70" s="2">
        <v>5</v>
      </c>
    </row>
    <row r="71" spans="1:33" x14ac:dyDescent="0.25">
      <c r="D71" s="2" t="s">
        <v>254</v>
      </c>
      <c r="E71" s="2">
        <v>5</v>
      </c>
      <c r="F71" s="2">
        <v>4.6266666666666669</v>
      </c>
      <c r="G71" s="2" cm="1">
        <f t="array" ref="G71">_xlfn.IFS(AND(F44 &gt;= -1,F44&lt;=0), 5 + ((F44 - 0) / (-1 - 0)) * (4 - 5),AND(F44&gt;=0,F44&lt;=1), 5 + ((F44 - 0) / (1 - 0)) * (4.5 - 5))</f>
        <v>4.8808262929697053</v>
      </c>
      <c r="H71" s="2">
        <v>5</v>
      </c>
      <c r="K71" s="2" t="s">
        <v>253</v>
      </c>
      <c r="L71" s="2">
        <v>5</v>
      </c>
      <c r="M71" s="2">
        <v>5</v>
      </c>
      <c r="N71" s="2" cm="1">
        <f t="array" ref="N71">_xlfn.IFS(AND(L43 &gt;= -1,L43&lt;=0), 5 + ((L43 - 0) / (-1 - 0)) * (4 - 5),AND(L43&gt;=0,L43&lt;=1), 5 + ((L43 - 0) / (1 - 0)) * (4.5 - 5))</f>
        <v>5</v>
      </c>
      <c r="O71" s="2">
        <v>5</v>
      </c>
      <c r="Q71" s="2" t="s">
        <v>254</v>
      </c>
      <c r="R71" s="2">
        <v>5</v>
      </c>
      <c r="S71" s="2">
        <v>4.6266666666666669</v>
      </c>
      <c r="T71" s="2" cm="1">
        <f t="array" ref="T71">_xlfn.IFS(AND(R44 &gt;= -1,R44&lt;=0), 5 + ((R44 - 0) / (-1 - 0)) * (4 - 5),AND(R44&gt;=0,R44&lt;=1), 5 + ((R44 - 0) / (1 - 0)) * (4.5 - 5))</f>
        <v>5</v>
      </c>
      <c r="U71" s="2">
        <v>5</v>
      </c>
      <c r="W71" s="2" t="s">
        <v>254</v>
      </c>
      <c r="X71" s="2">
        <v>5</v>
      </c>
      <c r="Y71" s="2">
        <v>4.6266666666666669</v>
      </c>
      <c r="Z71" s="2" cm="1">
        <f t="array" ref="Z71">_xlfn.IFS(AND(X44 &gt;= -1,X44&lt;=0), 5 + ((X44 - 0) / (-1 - 0)) * (4 - 5),AND(X44&gt;=0,X44&lt;=1), 5 + ((X44 - 0) / (1 - 0)) * (4.5 - 5))</f>
        <v>5</v>
      </c>
      <c r="AA71" s="2">
        <v>5</v>
      </c>
      <c r="AC71" s="2" t="s">
        <v>254</v>
      </c>
      <c r="AD71" s="2">
        <v>5</v>
      </c>
      <c r="AE71" s="2">
        <v>4.6266666666666669</v>
      </c>
      <c r="AF71" s="2" cm="1">
        <f t="array" ref="AF71">_xlfn.IFS(AND(AD45 &gt;= -1,AD45&lt;=0), 5 + ((AD45 - 0) / (-1 - 0)) * (4 - 5),AND(AD45&gt;=0,AD45&lt;=1), 5 + ((AD45 - 0) / (1 - 0)) * (4.5 - 5))</f>
        <v>4.8808262929697053</v>
      </c>
      <c r="AG71" s="2">
        <v>5</v>
      </c>
    </row>
    <row r="72" spans="1:33" x14ac:dyDescent="0.25">
      <c r="D72" s="2" t="s">
        <v>255</v>
      </c>
      <c r="E72" s="2">
        <v>5</v>
      </c>
      <c r="F72" s="2">
        <v>4.6266666666666669</v>
      </c>
      <c r="G72" s="2" cm="1">
        <f t="array" ref="G72">_xlfn.IFS(AND(F45 &gt;= -1,F45&lt;=0), 5 + ((F45 - 0) / (-1 - 0)) * (4 - 5),AND(F45&gt;=0,F45&lt;=1), 5 + ((F45 - 0) / (1 - 0)) * (4.5 - 5))</f>
        <v>4.7167322727905336</v>
      </c>
      <c r="H72" s="2">
        <v>5</v>
      </c>
      <c r="K72" s="2" t="s">
        <v>254</v>
      </c>
      <c r="L72" s="2">
        <v>5</v>
      </c>
      <c r="M72" s="2">
        <v>5</v>
      </c>
      <c r="N72" s="2" cm="1">
        <f t="array" ref="N72">_xlfn.IFS(AND(L44 &gt;= -1,L44&lt;=0), 5 + ((L44 - 0) / (-1 - 0)) * (4 - 5),AND(L44&gt;=0,L44&lt;=1), 5 + ((L44 - 0) / (1 - 0)) * (4.5 - 5))</f>
        <v>5</v>
      </c>
      <c r="O72" s="2">
        <v>5</v>
      </c>
      <c r="Q72" s="2" t="s">
        <v>255</v>
      </c>
      <c r="R72" s="2">
        <v>5</v>
      </c>
      <c r="S72" s="2">
        <v>4.6266666666666669</v>
      </c>
      <c r="T72" s="2" cm="1">
        <f t="array" ref="T72">_xlfn.IFS(AND(R45 &gt;= -1,R45&lt;=0), 5 + ((R45 - 0) / (-1 - 0)) * (4 - 5),AND(R45&gt;=0,R45&lt;=1), 5 + ((R45 - 0) / (1 - 0)) * (4.5 - 5))</f>
        <v>4.8359059798208284</v>
      </c>
      <c r="U72" s="2">
        <v>5</v>
      </c>
      <c r="W72" s="2" t="s">
        <v>255</v>
      </c>
      <c r="X72" s="2">
        <v>5</v>
      </c>
      <c r="Y72" s="2">
        <v>4.6266666666666669</v>
      </c>
      <c r="Z72" s="2" cm="1">
        <f t="array" ref="Z72">_xlfn.IFS(AND(X45 &gt;= -1,X45&lt;=0), 5 + ((X45 - 0) / (-1 - 0)) * (4 - 5),AND(X45&gt;=0,X45&lt;=1), 5 + ((X45 - 0) / (1 - 0)) * (4.5 - 5))</f>
        <v>4.8359059798208284</v>
      </c>
      <c r="AA72" s="2">
        <v>5</v>
      </c>
      <c r="AC72" s="2" t="s">
        <v>255</v>
      </c>
      <c r="AD72" s="2">
        <v>5</v>
      </c>
      <c r="AE72" s="2">
        <v>4.6266666666666669</v>
      </c>
      <c r="AF72" s="2" cm="1">
        <f t="array" ref="AF72">_xlfn.IFS(AND(AD46 &gt;= -1,AD46&lt;=0), 5 + ((AD46 - 0) / (-1 - 0)) * (4 - 5),AND(AD46&gt;=0,AD46&lt;=1), 5 + ((AD46 - 0) / (1 - 0)) * (4.5 - 5))</f>
        <v>4.7167322727905336</v>
      </c>
      <c r="AG72" s="2">
        <v>5</v>
      </c>
    </row>
    <row r="73" spans="1:33" x14ac:dyDescent="0.25">
      <c r="D73" s="2" t="s">
        <v>256</v>
      </c>
      <c r="E73" s="2">
        <v>5</v>
      </c>
      <c r="F73" s="2">
        <v>4.8</v>
      </c>
      <c r="G73" s="2" cm="1">
        <f t="array" ref="G73">_xlfn.IFS(AND(F46 &gt;= -1,F46&lt;=0), 5 + ((F46 - 0) / (-1 - 0)) * (4 - 5),AND(F46&gt;=0,F46&lt;=1), 5 + ((F46 - 0) / (1 - 0)) * (4.5 - 5))</f>
        <v>4.6587615786099459</v>
      </c>
      <c r="H73" s="2">
        <v>5</v>
      </c>
      <c r="K73" s="2" t="s">
        <v>255</v>
      </c>
      <c r="L73" s="2">
        <v>5</v>
      </c>
      <c r="M73" s="2">
        <v>5</v>
      </c>
      <c r="N73" s="2" cm="1">
        <f t="array" ref="N73">_xlfn.IFS(AND(L45 &gt;= -1,L45&lt;=0), 5 + ((L45 - 0) / (-1 - 0)) * (4 - 5),AND(L45&gt;=0,L45&lt;=1), 5 + ((L45 - 0) / (1 - 0)) * (4.5 - 5))</f>
        <v>4.8359059798208284</v>
      </c>
      <c r="O73" s="2">
        <v>5</v>
      </c>
      <c r="Q73" s="2" t="s">
        <v>256</v>
      </c>
      <c r="R73" s="2">
        <v>5</v>
      </c>
      <c r="S73" s="2">
        <v>4.8</v>
      </c>
      <c r="T73" s="2" cm="1">
        <f t="array" ref="T73">_xlfn.IFS(AND(R46 &gt;= -1,R46&lt;=0), 5 + ((R46 - 0) / (-1 - 0)) * (4 - 5),AND(R46&gt;=0,R46&lt;=1), 5 + ((R46 - 0) / (1 - 0)) * (4.5 - 5))</f>
        <v>4.7779352856402406</v>
      </c>
      <c r="U73" s="2">
        <v>5</v>
      </c>
      <c r="W73" s="2" t="s">
        <v>256</v>
      </c>
      <c r="X73" s="2">
        <v>5</v>
      </c>
      <c r="Y73" s="2">
        <v>4.8</v>
      </c>
      <c r="Z73" s="2" cm="1">
        <f t="array" ref="Z73">_xlfn.IFS(AND(X46 &gt;= -1,X46&lt;=0), 5 + ((X46 - 0) / (-1 - 0)) * (4 - 5),AND(X46&gt;=0,X46&lt;=1), 5 + ((X46 - 0) / (1 - 0)) * (4.5 - 5))</f>
        <v>4.7779352856402406</v>
      </c>
      <c r="AA73" s="2">
        <v>5</v>
      </c>
      <c r="AC73" s="2" t="s">
        <v>256</v>
      </c>
      <c r="AD73" s="2">
        <v>5</v>
      </c>
      <c r="AE73" s="2">
        <v>4.8</v>
      </c>
      <c r="AF73" s="2" cm="1">
        <f t="array" ref="AF73">_xlfn.IFS(AND(AD47 &gt;= -1,AD47&lt;=0), 5 + ((AD47 - 0) / (-1 - 0)) * (4 - 5),AND(AD47&gt;=0,AD47&lt;=1), 5 + ((AD47 - 0) / (1 - 0)) * (4.5 - 5))</f>
        <v>4.6587615786099459</v>
      </c>
      <c r="AG73" s="2">
        <v>5</v>
      </c>
    </row>
    <row r="74" spans="1:33" x14ac:dyDescent="0.25">
      <c r="D74" s="2" t="s">
        <v>257</v>
      </c>
      <c r="E74" s="2">
        <v>5</v>
      </c>
      <c r="F74" s="2">
        <v>4.16</v>
      </c>
      <c r="G74" s="2" cm="1">
        <f t="array" ref="G74">_xlfn.IFS(AND(F47 &gt;= -1,F47&lt;=0), 5 + ((F47 - 0) / (-1 - 0)) * (4 - 5),AND(F47&gt;=0,F47&lt;=1), 5 + ((F47 - 0) / (1 - 0)) * (4.5 - 5))</f>
        <v>4.8808262929697053</v>
      </c>
      <c r="H74" s="2">
        <v>5</v>
      </c>
      <c r="K74" s="2" t="s">
        <v>256</v>
      </c>
      <c r="L74" s="2">
        <v>5</v>
      </c>
      <c r="M74" s="2">
        <v>5</v>
      </c>
      <c r="N74" s="2" cm="1">
        <f t="array" ref="N74">_xlfn.IFS(AND(L46 &gt;= -1,L46&lt;=0), 5 + ((L46 - 0) / (-1 - 0)) * (4 - 5),AND(L46&gt;=0,L46&lt;=1), 5 + ((L46 - 0) / (1 - 0)) * (4.5 - 5))</f>
        <v>4.7779352856402406</v>
      </c>
      <c r="O74" s="2">
        <v>5</v>
      </c>
      <c r="Q74" s="2" t="s">
        <v>257</v>
      </c>
      <c r="R74" s="2">
        <v>5</v>
      </c>
      <c r="S74" s="2">
        <v>4.16</v>
      </c>
      <c r="T74" s="2" cm="1">
        <f t="array" ref="T74">_xlfn.IFS(AND(R47 &gt;= -1,R47&lt;=0), 5 + ((R47 - 0) / (-1 - 0)) * (4 - 5),AND(R47&gt;=0,R47&lt;=1), 5 + ((R47 - 0) / (1 - 0)) * (4.5 - 5))</f>
        <v>5</v>
      </c>
      <c r="U74" s="2">
        <v>5</v>
      </c>
      <c r="W74" s="2" t="s">
        <v>257</v>
      </c>
      <c r="X74" s="2">
        <v>5</v>
      </c>
      <c r="Y74" s="2">
        <v>4.16</v>
      </c>
      <c r="Z74" s="2" cm="1">
        <f t="array" ref="Z74">_xlfn.IFS(AND(X47 &gt;= -1,X47&lt;=0), 5 + ((X47 - 0) / (-1 - 0)) * (4 - 5),AND(X47&gt;=0,X47&lt;=1), 5 + ((X47 - 0) / (1 - 0)) * (4.5 - 5))</f>
        <v>5</v>
      </c>
      <c r="AA74" s="2">
        <v>5</v>
      </c>
      <c r="AC74" s="2" t="s">
        <v>257</v>
      </c>
      <c r="AD74" s="2">
        <v>5</v>
      </c>
      <c r="AE74" s="2">
        <v>4.16</v>
      </c>
      <c r="AF74" s="2" cm="1">
        <f t="array" ref="AF74">_xlfn.IFS(AND(AD48 &gt;= -1,AD48&lt;=0), 5 + ((AD48 - 0) / (-1 - 0)) * (4 - 5),AND(AD48&gt;=0,AD48&lt;=1), 5 + ((AD48 - 0) / (1 - 0)) * (4.5 - 5))</f>
        <v>4.8808262929697053</v>
      </c>
      <c r="AG74" s="2">
        <v>5</v>
      </c>
    </row>
    <row r="75" spans="1:33" x14ac:dyDescent="0.25">
      <c r="D75" s="2" t="s">
        <v>258</v>
      </c>
      <c r="E75" s="2">
        <v>5</v>
      </c>
      <c r="F75" s="2">
        <v>4.6266666666666669</v>
      </c>
      <c r="G75" s="2" cm="1">
        <f t="array" ref="G75">_xlfn.IFS(AND(F48 &gt;= -1,F48&lt;=0), 5 + ((F48 - 0) / (-1 - 0)) * (4 - 5),AND(F48&gt;=0,F48&lt;=1), 5 + ((F48 - 0) / (1 - 0)) * (4.5 - 5))</f>
        <v>4.7167322727905336</v>
      </c>
      <c r="H75" s="2">
        <v>5</v>
      </c>
      <c r="K75" s="2" t="s">
        <v>257</v>
      </c>
      <c r="L75" s="2">
        <v>5</v>
      </c>
      <c r="M75" s="2">
        <v>5</v>
      </c>
      <c r="N75" s="2" cm="1">
        <f t="array" ref="N75">_xlfn.IFS(AND(L47 &gt;= -1,L47&lt;=0), 5 + ((L47 - 0) / (-1 - 0)) * (4 - 5),AND(L47&gt;=0,L47&lt;=1), 5 + ((L47 - 0) / (1 - 0)) * (4.5 - 5))</f>
        <v>5</v>
      </c>
      <c r="O75" s="2">
        <v>5</v>
      </c>
      <c r="Q75" s="2" t="s">
        <v>258</v>
      </c>
      <c r="R75" s="2">
        <v>5</v>
      </c>
      <c r="S75" s="2">
        <v>4.6266666666666669</v>
      </c>
      <c r="T75" s="2" cm="1">
        <f t="array" ref="T75">_xlfn.IFS(AND(R48 &gt;= -1,R48&lt;=0), 5 + ((R48 - 0) / (-1 - 0)) * (4 - 5),AND(R48&gt;=0,R48&lt;=1), 5 + ((R48 - 0) / (1 - 0)) * (4.5 - 5))</f>
        <v>4.8359059798208284</v>
      </c>
      <c r="U75" s="2">
        <v>5</v>
      </c>
      <c r="W75" s="2" t="s">
        <v>258</v>
      </c>
      <c r="X75" s="2">
        <v>5</v>
      </c>
      <c r="Y75" s="2">
        <v>4.6266666666666669</v>
      </c>
      <c r="Z75" s="2" cm="1">
        <f t="array" ref="Z75">_xlfn.IFS(AND(X48 &gt;= -1,X48&lt;=0), 5 + ((X48 - 0) / (-1 - 0)) * (4 - 5),AND(X48&gt;=0,X48&lt;=1), 5 + ((X48 - 0) / (1 - 0)) * (4.5 - 5))</f>
        <v>4.8359059798208284</v>
      </c>
      <c r="AA75" s="2">
        <v>5</v>
      </c>
      <c r="AC75" s="2" t="s">
        <v>258</v>
      </c>
      <c r="AD75" s="2">
        <v>5</v>
      </c>
      <c r="AE75" s="2">
        <v>4.6266666666666669</v>
      </c>
      <c r="AF75" s="2" cm="1">
        <f t="array" ref="AF75">_xlfn.IFS(AND(AD49 &gt;= -1,AD49&lt;=0), 5 + ((AD49 - 0) / (-1 - 0)) * (4 - 5),AND(AD49&gt;=0,AD49&lt;=1), 5 + ((AD49 - 0) / (1 - 0)) * (4.5 - 5))</f>
        <v>4.7167322727905336</v>
      </c>
      <c r="AG75" s="2">
        <v>5</v>
      </c>
    </row>
    <row r="76" spans="1:33" x14ac:dyDescent="0.25">
      <c r="D76" s="2" t="s">
        <v>259</v>
      </c>
      <c r="E76" s="2">
        <v>5</v>
      </c>
      <c r="F76" s="2">
        <v>3.64</v>
      </c>
      <c r="G76" s="2" cm="1">
        <f t="array" ref="G76">_xlfn.IFS(AND(F49 &gt;= -1,F49&lt;=0), 5 + ((F49 - 0) / (-1 - 0)) * (4 - 5),AND(F49&gt;=0,F49&lt;=1), 5 + ((F49 - 0) / (1 - 0)) * (4.5 - 5))</f>
        <v>4.7167322727905336</v>
      </c>
      <c r="H76" s="2">
        <v>5</v>
      </c>
      <c r="K76" s="2" t="s">
        <v>258</v>
      </c>
      <c r="L76" s="2">
        <v>5</v>
      </c>
      <c r="M76" s="2">
        <v>5</v>
      </c>
      <c r="N76" s="2" cm="1">
        <f t="array" ref="N76">_xlfn.IFS(AND(L48 &gt;= -1,L48&lt;=0), 5 + ((L48 - 0) / (-1 - 0)) * (4 - 5),AND(L48&gt;=0,L48&lt;=1), 5 + ((L48 - 0) / (1 - 0)) * (4.5 - 5))</f>
        <v>4.8359059798208284</v>
      </c>
      <c r="O76" s="2">
        <v>5</v>
      </c>
      <c r="Q76" s="2" t="s">
        <v>259</v>
      </c>
      <c r="R76" s="2">
        <v>5</v>
      </c>
      <c r="S76" s="2">
        <v>3.64</v>
      </c>
      <c r="T76" s="2" cm="1">
        <f t="array" ref="T76">_xlfn.IFS(AND(R49 &gt;= -1,R49&lt;=0), 5 + ((R49 - 0) / (-1 - 0)) * (4 - 5),AND(R49&gt;=0,R49&lt;=1), 5 + ((R49 - 0) / (1 - 0)) * (4.5 - 5))</f>
        <v>4.8359059798208284</v>
      </c>
      <c r="U76" s="2">
        <v>5</v>
      </c>
      <c r="W76" s="2" t="s">
        <v>259</v>
      </c>
      <c r="X76" s="2">
        <v>5</v>
      </c>
      <c r="Y76" s="2">
        <v>3.64</v>
      </c>
      <c r="Z76" s="2" cm="1">
        <f t="array" ref="Z76">_xlfn.IFS(AND(X49 &gt;= -1,X49&lt;=0), 5 + ((X49 - 0) / (-1 - 0)) * (4 - 5),AND(X49&gt;=0,X49&lt;=1), 5 + ((X49 - 0) / (1 - 0)) * (4.5 - 5))</f>
        <v>4.8359059798208284</v>
      </c>
      <c r="AA76" s="2">
        <v>5</v>
      </c>
      <c r="AC76" s="2" t="s">
        <v>259</v>
      </c>
      <c r="AD76" s="2">
        <v>5</v>
      </c>
      <c r="AE76" s="2">
        <v>3.64</v>
      </c>
      <c r="AF76" s="2" cm="1">
        <f t="array" ref="AF76">_xlfn.IFS(AND(AD50 &gt;= -1,AD50&lt;=0), 5 + ((AD50 - 0) / (-1 - 0)) * (4 - 5),AND(AD50&gt;=0,AD50&lt;=1), 5 + ((AD50 - 0) / (1 - 0)) * (4.5 - 5))</f>
        <v>4.7167322727905336</v>
      </c>
      <c r="AG76" s="2">
        <v>5</v>
      </c>
    </row>
    <row r="77" spans="1:33" x14ac:dyDescent="0.25">
      <c r="D77" s="2" t="s">
        <v>260</v>
      </c>
      <c r="E77" s="2">
        <v>5</v>
      </c>
      <c r="F77" s="2">
        <v>4.16</v>
      </c>
      <c r="G77" s="2" cm="1">
        <f t="array" ref="G77">_xlfn.IFS(AND(F50 &gt;= -1,F50&lt;=0), 5 + ((F50 - 0) / (-1 - 0)) * (4 - 5),AND(F50&gt;=0,F50&lt;=1), 5 + ((F50 - 0) / (1 - 0)) * (4.5 - 5))</f>
        <v>4.8808262929697053</v>
      </c>
      <c r="H77" s="2">
        <v>5</v>
      </c>
      <c r="K77" s="2" t="s">
        <v>259</v>
      </c>
      <c r="L77" s="2">
        <v>5</v>
      </c>
      <c r="M77" s="2">
        <v>4.96</v>
      </c>
      <c r="N77" s="2" cm="1">
        <f t="array" ref="N77">_xlfn.IFS(AND(L49 &gt;= -1,L49&lt;=0), 5 + ((L49 - 0) / (-1 - 0)) * (4 - 5),AND(L49&gt;=0,L49&lt;=1), 5 + ((L49 - 0) / (1 - 0)) * (4.5 - 5))</f>
        <v>4.8359059798208284</v>
      </c>
      <c r="O77" s="2">
        <v>5</v>
      </c>
      <c r="Q77" s="2" t="s">
        <v>260</v>
      </c>
      <c r="R77" s="2">
        <v>5</v>
      </c>
      <c r="S77" s="2">
        <v>4.16</v>
      </c>
      <c r="T77" s="2" cm="1">
        <f t="array" ref="T77">_xlfn.IFS(AND(R50 &gt;= -1,R50&lt;=0), 5 + ((R50 - 0) / (-1 - 0)) * (4 - 5),AND(R50&gt;=0,R50&lt;=1), 5 + ((R50 - 0) / (1 - 0)) * (4.5 - 5))</f>
        <v>5</v>
      </c>
      <c r="U77" s="2">
        <v>5</v>
      </c>
      <c r="W77" s="2" t="s">
        <v>260</v>
      </c>
      <c r="X77" s="2">
        <v>5</v>
      </c>
      <c r="Y77" s="2">
        <v>4.16</v>
      </c>
      <c r="Z77" s="2" cm="1">
        <f t="array" ref="Z77">_xlfn.IFS(AND(X50 &gt;= -1,X50&lt;=0), 5 + ((X50 - 0) / (-1 - 0)) * (4 - 5),AND(X50&gt;=0,X50&lt;=1), 5 + ((X50 - 0) / (1 - 0)) * (4.5 - 5))</f>
        <v>5</v>
      </c>
      <c r="AA77" s="2">
        <v>5</v>
      </c>
      <c r="AC77" s="2" t="s">
        <v>260</v>
      </c>
      <c r="AD77" s="2">
        <v>5</v>
      </c>
      <c r="AE77" s="2">
        <v>4.16</v>
      </c>
      <c r="AF77" s="2" cm="1">
        <f t="array" ref="AF77">_xlfn.IFS(AND(AD51 &gt;= -1,AD51&lt;=0), 5 + ((AD51 - 0) / (-1 - 0)) * (4 - 5),AND(AD51&gt;=0,AD51&lt;=1), 5 + ((AD51 - 0) / (1 - 0)) * (4.5 - 5))</f>
        <v>4.8808262929697053</v>
      </c>
      <c r="AG77" s="2">
        <v>5</v>
      </c>
    </row>
    <row r="78" spans="1:33" x14ac:dyDescent="0.25">
      <c r="D78" s="2" t="s">
        <v>261</v>
      </c>
      <c r="E78" s="2">
        <v>5</v>
      </c>
      <c r="F78" s="2">
        <v>4.8</v>
      </c>
      <c r="G78" s="2" cm="1">
        <f t="array" ref="G78">_xlfn.IFS(AND(F51 &gt;= -1,F51&lt;=0), 5 + ((F51 - 0) / (-1 - 0)) * (4 - 5),AND(F51&gt;=0,F51&lt;=1), 5 + ((F51 - 0) / (1 - 0)) * (4.5 - 5))</f>
        <v>4.7651865307293439</v>
      </c>
      <c r="H78" s="2">
        <v>1</v>
      </c>
      <c r="K78" s="2" t="s">
        <v>260</v>
      </c>
      <c r="L78" s="2">
        <v>5</v>
      </c>
      <c r="M78" s="2">
        <v>5</v>
      </c>
      <c r="N78" s="2" cm="1">
        <f t="array" ref="N78">_xlfn.IFS(AND(L50 &gt;= -1,L50&lt;=0), 5 + ((L50 - 0) / (-1 - 0)) * (4 - 5),AND(L50&gt;=0,L50&lt;=1), 5 + ((L50 - 0) / (1 - 0)) * (4.5 - 5))</f>
        <v>5</v>
      </c>
      <c r="O78" s="2">
        <v>5</v>
      </c>
      <c r="Q78" s="2" t="s">
        <v>261</v>
      </c>
      <c r="R78" s="2">
        <v>5</v>
      </c>
      <c r="S78" s="2">
        <v>4.8</v>
      </c>
      <c r="T78" s="2" cm="1">
        <f t="array" ref="T78">_xlfn.IFS(AND(R51 &gt;= -1,R51&lt;=0), 5 + ((R51 - 0) / (-1 - 0)) * (4 - 5),AND(R51&gt;=0,R51&lt;=1), 5 + ((R51 - 0) / (1 - 0)) * (4.5 - 5))</f>
        <v>4.8843602377596387</v>
      </c>
      <c r="U78" s="2">
        <v>1</v>
      </c>
      <c r="W78" s="2" t="s">
        <v>261</v>
      </c>
      <c r="X78" s="2">
        <v>5</v>
      </c>
      <c r="Y78" s="2">
        <v>4.8</v>
      </c>
      <c r="Z78" s="2" cm="1">
        <f t="array" ref="Z78">_xlfn.IFS(AND(X51 &gt;= -1,X51&lt;=0), 5 + ((X51 - 0) / (-1 - 0)) * (4 - 5),AND(X51&gt;=0,X51&lt;=1), 5 + ((X51 - 0) / (1 - 0)) * (4.5 - 5))</f>
        <v>4.8843602377596387</v>
      </c>
      <c r="AA78" s="2">
        <v>1</v>
      </c>
      <c r="AC78" s="2" t="s">
        <v>261</v>
      </c>
      <c r="AD78" s="2">
        <v>5</v>
      </c>
      <c r="AE78" s="2">
        <v>4.8</v>
      </c>
      <c r="AF78" s="2" cm="1">
        <f t="array" ref="AF78">_xlfn.IFS(AND(AD52 &gt;= -1,AD52&lt;=0), 5 + ((AD52 - 0) / (-1 - 0)) * (4 - 5),AND(AD52&gt;=0,AD52&lt;=1), 5 + ((AD52 - 0) / (1 - 0)) * (4.5 - 5))</f>
        <v>4.7651865307293439</v>
      </c>
      <c r="AG78" s="2">
        <v>1</v>
      </c>
    </row>
    <row r="79" spans="1:33" x14ac:dyDescent="0.25">
      <c r="D79" s="2" t="s">
        <v>262</v>
      </c>
      <c r="E79" s="2">
        <v>5</v>
      </c>
      <c r="F79" s="2">
        <v>3.64</v>
      </c>
      <c r="G79" s="2" cm="1">
        <f t="array" ref="G79">_xlfn.IFS(AND(F52 &gt;= -1,F52&lt;=0), 5 + ((F52 - 0) / (-1 - 0)) * (4 - 5),AND(F52&gt;=0,F52&lt;=1), 5 + ((F52 - 0) / (1 - 0)) * (4.5 - 5))</f>
        <v>5</v>
      </c>
      <c r="H79" s="2">
        <v>5</v>
      </c>
      <c r="K79" s="2" t="s">
        <v>261</v>
      </c>
      <c r="L79" s="2">
        <v>5</v>
      </c>
      <c r="M79" s="2">
        <v>5</v>
      </c>
      <c r="N79" s="2" cm="1">
        <f t="array" ref="N79">_xlfn.IFS(AND(L51 &gt;= -1,L51&lt;=0), 5 + ((L51 - 0) / (-1 - 0)) * (4 - 5),AND(L51&gt;=0,L51&lt;=1), 5 + ((L51 - 0) / (1 - 0)) * (4.5 - 5))</f>
        <v>4.8843602377596387</v>
      </c>
      <c r="O79" s="2">
        <v>1</v>
      </c>
      <c r="Q79" s="2" t="s">
        <v>262</v>
      </c>
      <c r="R79" s="2">
        <v>5</v>
      </c>
      <c r="S79" s="2">
        <v>3.64</v>
      </c>
      <c r="T79" s="2" cm="1">
        <f t="array" ref="T79">_xlfn.IFS(AND(R52 &gt;= -1,R52&lt;=0), 5 + ((R52 - 0) / (-1 - 0)) * (4 - 5),AND(R52&gt;=0,R52&lt;=1), 5 + ((R52 - 0) / (1 - 0)) * (4.5 - 5))</f>
        <v>4.9404131464848531</v>
      </c>
      <c r="U79" s="2">
        <v>5</v>
      </c>
      <c r="W79" s="2" t="s">
        <v>262</v>
      </c>
      <c r="X79" s="2">
        <v>5</v>
      </c>
      <c r="Y79" s="2">
        <v>3.64</v>
      </c>
      <c r="Z79" s="2" cm="1">
        <f t="array" ref="Z79">_xlfn.IFS(AND(X52 &gt;= -1,X52&lt;=0), 5 + ((X52 - 0) / (-1 - 0)) * (4 - 5),AND(X52&gt;=0,X52&lt;=1), 5 + ((X52 - 0) / (1 - 0)) * (4.5 - 5))</f>
        <v>4.9404131464848531</v>
      </c>
      <c r="AA79" s="2">
        <v>5</v>
      </c>
      <c r="AC79" s="2" t="s">
        <v>262</v>
      </c>
      <c r="AD79" s="2">
        <v>5</v>
      </c>
      <c r="AE79" s="2">
        <v>3.64</v>
      </c>
      <c r="AF79" s="2" cm="1">
        <f t="array" ref="AF79">_xlfn.IFS(AND(AD53 &gt;= -1,AD53&lt;=0), 5 + ((AD53 - 0) / (-1 - 0)) * (4 - 5),AND(AD53&gt;=0,AD53&lt;=1), 5 + ((AD53 - 0) / (1 - 0)) * (4.5 - 5))</f>
        <v>5</v>
      </c>
      <c r="AG79" s="2">
        <v>5</v>
      </c>
    </row>
    <row r="80" spans="1:33" x14ac:dyDescent="0.25">
      <c r="D80" s="2" t="s">
        <v>263</v>
      </c>
      <c r="E80" s="2">
        <v>5</v>
      </c>
      <c r="F80" s="2">
        <v>4.746666666666667</v>
      </c>
      <c r="G80" s="2" cm="1">
        <f t="array" ref="G80">_xlfn.IFS(AND(F53 &gt;= -1,F53&lt;=0), 5 + ((F53 - 0) / (-1 - 0)) * (4 - 5),AND(F53&gt;=0,F53&lt;=1), 5 + ((F53 - 0) / (1 - 0)) * (4.5 - 5))</f>
        <v>4.7167322727905336</v>
      </c>
      <c r="H80" s="2">
        <v>5</v>
      </c>
      <c r="K80" s="2" t="s">
        <v>262</v>
      </c>
      <c r="L80" s="2">
        <v>5</v>
      </c>
      <c r="M80" s="2">
        <v>4.96</v>
      </c>
      <c r="N80" s="2" cm="1">
        <f t="array" ref="N80">_xlfn.IFS(AND(L52 &gt;= -1,L52&lt;=0), 5 + ((L52 - 0) / (-1 - 0)) * (4 - 5),AND(L52&gt;=0,L52&lt;=1), 5 + ((L52 - 0) / (1 - 0)) * (4.5 - 5))</f>
        <v>4.9404131464848531</v>
      </c>
      <c r="O80" s="2">
        <v>5</v>
      </c>
      <c r="Q80" s="2" t="s">
        <v>263</v>
      </c>
      <c r="R80" s="2">
        <v>5</v>
      </c>
      <c r="S80" s="2">
        <v>4.746666666666667</v>
      </c>
      <c r="T80" s="2" cm="1">
        <f t="array" ref="T80">_xlfn.IFS(AND(R53 &gt;= -1,R53&lt;=0), 5 + ((R53 - 0) / (-1 - 0)) * (4 - 5),AND(R53&gt;=0,R53&lt;=1), 5 + ((R53 - 0) / (1 - 0)) * (4.5 - 5))</f>
        <v>4.8359059798208284</v>
      </c>
      <c r="U80" s="2">
        <v>5</v>
      </c>
      <c r="W80" s="2" t="s">
        <v>263</v>
      </c>
      <c r="X80" s="2">
        <v>5</v>
      </c>
      <c r="Y80" s="2">
        <v>4.746666666666667</v>
      </c>
      <c r="Z80" s="2" cm="1">
        <f t="array" ref="Z80">_xlfn.IFS(AND(X53 &gt;= -1,X53&lt;=0), 5 + ((X53 - 0) / (-1 - 0)) * (4 - 5),AND(X53&gt;=0,X53&lt;=1), 5 + ((X53 - 0) / (1 - 0)) * (4.5 - 5))</f>
        <v>4.8359059798208284</v>
      </c>
      <c r="AA80" s="2">
        <v>5</v>
      </c>
      <c r="AC80" s="2" t="s">
        <v>263</v>
      </c>
      <c r="AD80" s="2">
        <v>5</v>
      </c>
      <c r="AE80" s="2">
        <v>4.746666666666667</v>
      </c>
      <c r="AF80" s="2" cm="1">
        <f t="array" ref="AF80">_xlfn.IFS(AND(AD54 &gt;= -1,AD54&lt;=0), 5 + ((AD54 - 0) / (-1 - 0)) * (4 - 5),AND(AD54&gt;=0,AD54&lt;=1), 5 + ((AD54 - 0) / (1 - 0)) * (4.5 - 5))</f>
        <v>4.7167322727905336</v>
      </c>
      <c r="AG80" s="2">
        <v>5</v>
      </c>
    </row>
    <row r="81" spans="4:33" x14ac:dyDescent="0.25">
      <c r="D81" s="2" t="s">
        <v>264</v>
      </c>
      <c r="E81" s="2">
        <v>5</v>
      </c>
      <c r="F81" s="2">
        <v>3.64</v>
      </c>
      <c r="G81" s="2" cm="1">
        <f t="array" ref="G81">_xlfn.IFS(AND(F54 &gt;= -1,F54&lt;=0), 5 + ((F54 - 0) / (-1 - 0)) * (4 - 5),AND(F54&gt;=0,F54&lt;=1), 5 + ((F54 - 0) / (1 - 0)) * (4.5 - 5))</f>
        <v>4.7651865307293439</v>
      </c>
      <c r="H81" s="2">
        <v>1</v>
      </c>
      <c r="K81" s="2" t="s">
        <v>263</v>
      </c>
      <c r="L81" s="2">
        <v>5</v>
      </c>
      <c r="M81" s="2">
        <v>5</v>
      </c>
      <c r="N81" s="2" cm="1">
        <f t="array" ref="N81">_xlfn.IFS(AND(L53 &gt;= -1,L53&lt;=0), 5 + ((L53 - 0) / (-1 - 0)) * (4 - 5),AND(L53&gt;=0,L53&lt;=1), 5 + ((L53 - 0) / (1 - 0)) * (4.5 - 5))</f>
        <v>4.8359059798208284</v>
      </c>
      <c r="O81" s="2">
        <v>5</v>
      </c>
      <c r="Q81" s="2" t="s">
        <v>264</v>
      </c>
      <c r="R81" s="2">
        <v>5</v>
      </c>
      <c r="S81" s="2">
        <v>3.64</v>
      </c>
      <c r="T81" s="2" cm="1">
        <f t="array" ref="T81">_xlfn.IFS(AND(R54 &gt;= -1,R54&lt;=0), 5 + ((R54 - 0) / (-1 - 0)) * (4 - 5),AND(R54&gt;=0,R54&lt;=1), 5 + ((R54 - 0) / (1 - 0)) * (4.5 - 5))</f>
        <v>4.8843602377596387</v>
      </c>
      <c r="U81" s="2">
        <v>1</v>
      </c>
      <c r="W81" s="2" t="s">
        <v>264</v>
      </c>
      <c r="X81" s="2">
        <v>5</v>
      </c>
      <c r="Y81" s="2">
        <v>3.64</v>
      </c>
      <c r="Z81" s="2" cm="1">
        <f t="array" ref="Z81">_xlfn.IFS(AND(X54 &gt;= -1,X54&lt;=0), 5 + ((X54 - 0) / (-1 - 0)) * (4 - 5),AND(X54&gt;=0,X54&lt;=1), 5 + ((X54 - 0) / (1 - 0)) * (4.5 - 5))</f>
        <v>4.8843602377596387</v>
      </c>
      <c r="AA81" s="2">
        <v>1</v>
      </c>
      <c r="AC81" s="2" t="s">
        <v>264</v>
      </c>
      <c r="AD81" s="2">
        <v>5</v>
      </c>
      <c r="AE81" s="2">
        <v>3.64</v>
      </c>
      <c r="AF81" s="2" cm="1">
        <f t="array" ref="AF81">_xlfn.IFS(AND(AD55 &gt;= -1,AD55&lt;=0), 5 + ((AD55 - 0) / (-1 - 0)) * (4 - 5),AND(AD55&gt;=0,AD55&lt;=1), 5 + ((AD55 - 0) / (1 - 0)) * (4.5 - 5))</f>
        <v>4.7651865307293439</v>
      </c>
      <c r="AG81" s="2">
        <v>1</v>
      </c>
    </row>
    <row r="82" spans="4:33" x14ac:dyDescent="0.25">
      <c r="K82" s="2" t="s">
        <v>264</v>
      </c>
      <c r="L82" s="2">
        <v>5</v>
      </c>
      <c r="M82" s="2">
        <v>4.96</v>
      </c>
      <c r="N82" s="2" cm="1">
        <f t="array" ref="N82">_xlfn.IFS(AND(L54 &gt;= -1,L54&lt;=0), 5 + ((L54 - 0) / (-1 - 0)) * (4 - 5),AND(L54&gt;=0,L54&lt;=1), 5 + ((L54 - 0) / (1 - 0)) * (4.5 - 5))</f>
        <v>4.8843602377596387</v>
      </c>
      <c r="O82" s="2">
        <v>1</v>
      </c>
    </row>
    <row r="84" spans="4:33" x14ac:dyDescent="0.25">
      <c r="D84" t="s">
        <v>373</v>
      </c>
    </row>
    <row r="86" spans="4:33" x14ac:dyDescent="0.25">
      <c r="D86" s="2" t="s">
        <v>16</v>
      </c>
      <c r="E86">
        <v>0.38143740520354763</v>
      </c>
    </row>
    <row r="87" spans="4:33" x14ac:dyDescent="0.25">
      <c r="D87" s="2" t="s">
        <v>17</v>
      </c>
      <c r="E87">
        <v>9.8486714531594022E-2</v>
      </c>
    </row>
    <row r="88" spans="4:33" x14ac:dyDescent="0.25">
      <c r="D88" s="2" t="s">
        <v>18</v>
      </c>
      <c r="E88">
        <v>0.43339656688738182</v>
      </c>
    </row>
    <row r="89" spans="4:33" x14ac:dyDescent="0.25">
      <c r="D89" s="2" t="s">
        <v>19</v>
      </c>
      <c r="E89">
        <v>8.6679313377476364E-2</v>
      </c>
    </row>
    <row r="92" spans="4:33" x14ac:dyDescent="0.25">
      <c r="D92" t="s">
        <v>87</v>
      </c>
      <c r="Q92" t="s">
        <v>112</v>
      </c>
      <c r="W92" t="s">
        <v>119</v>
      </c>
      <c r="AC92" t="s">
        <v>118</v>
      </c>
    </row>
    <row r="93" spans="4:33" x14ac:dyDescent="0.25">
      <c r="D93" s="19" t="s">
        <v>241</v>
      </c>
      <c r="E93" s="19" t="s">
        <v>16</v>
      </c>
      <c r="F93" s="19" t="s">
        <v>17</v>
      </c>
      <c r="G93" s="19" t="s">
        <v>370</v>
      </c>
      <c r="H93" s="19" t="s">
        <v>19</v>
      </c>
      <c r="K93" t="s">
        <v>96</v>
      </c>
      <c r="Q93" s="19" t="s">
        <v>241</v>
      </c>
      <c r="R93" s="19" t="s">
        <v>16</v>
      </c>
      <c r="S93" s="19" t="s">
        <v>17</v>
      </c>
      <c r="T93" s="19" t="s">
        <v>370</v>
      </c>
      <c r="U93" s="19" t="s">
        <v>19</v>
      </c>
      <c r="W93" s="19" t="s">
        <v>241</v>
      </c>
      <c r="X93" s="19" t="s">
        <v>16</v>
      </c>
      <c r="Y93" s="19" t="s">
        <v>17</v>
      </c>
      <c r="Z93" s="19" t="s">
        <v>370</v>
      </c>
      <c r="AA93" s="19" t="s">
        <v>19</v>
      </c>
      <c r="AC93" s="19" t="s">
        <v>241</v>
      </c>
      <c r="AD93" s="19" t="s">
        <v>16</v>
      </c>
      <c r="AE93" s="19" t="s">
        <v>17</v>
      </c>
      <c r="AF93" s="19" t="s">
        <v>370</v>
      </c>
      <c r="AG93" s="19" t="s">
        <v>19</v>
      </c>
    </row>
    <row r="94" spans="4:33" x14ac:dyDescent="0.25">
      <c r="D94" s="2" t="s">
        <v>243</v>
      </c>
      <c r="E94" s="2">
        <f>E60*$E$86</f>
        <v>1.9071870260177382</v>
      </c>
      <c r="F94" s="2">
        <f>F60*$E$87</f>
        <v>0.45566519923284199</v>
      </c>
      <c r="G94" s="2">
        <f>G60*$E$88</f>
        <v>2.0652154829960909</v>
      </c>
      <c r="H94" s="2">
        <f>H60*$E$89</f>
        <v>8.6679313377476364E-2</v>
      </c>
      <c r="I94">
        <f>SUM(E94:H94)</f>
        <v>4.5147470216241468</v>
      </c>
      <c r="K94" s="19" t="s">
        <v>241</v>
      </c>
      <c r="L94" s="19" t="s">
        <v>16</v>
      </c>
      <c r="M94" s="19" t="s">
        <v>17</v>
      </c>
      <c r="N94" s="19" t="s">
        <v>370</v>
      </c>
      <c r="O94" s="19" t="s">
        <v>19</v>
      </c>
      <c r="Q94" s="2" t="s">
        <v>243</v>
      </c>
      <c r="R94" s="2">
        <f>R60*$E$86</f>
        <v>1.9071870260177382</v>
      </c>
      <c r="S94" s="2">
        <f>S60*$E$87</f>
        <v>0.45566519923284171</v>
      </c>
      <c r="T94" s="2">
        <f>T60*$E$88</f>
        <v>2.1168649584862633</v>
      </c>
      <c r="U94" s="2">
        <f>U60*$E$89</f>
        <v>8.6679313377476364E-2</v>
      </c>
      <c r="W94" s="2" t="s">
        <v>243</v>
      </c>
      <c r="X94" s="2">
        <f>X60*$E$86</f>
        <v>1.9071870260177382</v>
      </c>
      <c r="Y94" s="2">
        <f>Y60*$E$87</f>
        <v>0.45566519923284171</v>
      </c>
      <c r="Z94" s="2">
        <f>Z60*$E$88</f>
        <v>2.1168649584862633</v>
      </c>
      <c r="AA94" s="2">
        <f>AA60*$E$89</f>
        <v>8.6679313377476364E-2</v>
      </c>
      <c r="AC94" s="2" t="s">
        <v>243</v>
      </c>
      <c r="AD94" s="2">
        <f>AD60*$E$86</f>
        <v>1.9071870260177382</v>
      </c>
      <c r="AE94" s="2">
        <f>AE60*$E$87</f>
        <v>0.45566519923284171</v>
      </c>
      <c r="AF94" s="2">
        <f>AF60*$E$88</f>
        <v>2.0652154829960909</v>
      </c>
      <c r="AG94" s="2">
        <f>AG60*$E$89</f>
        <v>8.6679313377476364E-2</v>
      </c>
    </row>
    <row r="95" spans="4:33" x14ac:dyDescent="0.25">
      <c r="D95" s="2" t="s">
        <v>244</v>
      </c>
      <c r="E95" s="2">
        <f t="shared" ref="E95:E115" si="5">E61*$E$86</f>
        <v>1.9071870260177382</v>
      </c>
      <c r="F95" s="2">
        <f t="shared" ref="F95:F115" si="6">F61*$E$87</f>
        <v>0.45566519923284171</v>
      </c>
      <c r="G95" s="2">
        <f t="shared" ref="G95:G115" si="7">G61*$E$88</f>
        <v>2.01909127411639</v>
      </c>
      <c r="H95" s="2">
        <f t="shared" ref="H95:H115" si="8">H61*$E$89</f>
        <v>8.6679313377476364E-2</v>
      </c>
      <c r="K95" s="2" t="s">
        <v>243</v>
      </c>
      <c r="L95" s="2">
        <f>L61*$E$86</f>
        <v>1.9071870260177382</v>
      </c>
      <c r="M95" s="2">
        <f>M61*$E$87</f>
        <v>0.49243357265797011</v>
      </c>
      <c r="N95" s="2">
        <f>N61*$E$88</f>
        <v>2.1168649584862633</v>
      </c>
      <c r="O95" s="2">
        <f>O61*$E$89</f>
        <v>8.6679313377476364E-2</v>
      </c>
      <c r="Q95" s="2" t="s">
        <v>244</v>
      </c>
      <c r="R95" s="2">
        <f t="shared" ref="R95:R115" si="9">R61*$E$86</f>
        <v>1.9071870260177382</v>
      </c>
      <c r="S95" s="2">
        <f t="shared" ref="S95:S115" si="10">S61*$E$87</f>
        <v>0.45566519923284171</v>
      </c>
      <c r="T95" s="2">
        <f t="shared" ref="T95:T115" si="11">T61*$E$88</f>
        <v>2.0707407496065624</v>
      </c>
      <c r="U95" s="2">
        <f t="shared" ref="U95:U115" si="12">U61*$E$89</f>
        <v>8.6679313377476364E-2</v>
      </c>
      <c r="W95" s="2" t="s">
        <v>244</v>
      </c>
      <c r="X95" s="2">
        <f t="shared" ref="X95:X115" si="13">X61*$E$86</f>
        <v>1.9071870260177382</v>
      </c>
      <c r="Y95" s="2">
        <f t="shared" ref="Y95:Y115" si="14">Y61*$E$87</f>
        <v>0.45566519923284171</v>
      </c>
      <c r="Z95" s="2">
        <f t="shared" ref="Z95:Z115" si="15">Z61*$E$88</f>
        <v>2.0707407496065624</v>
      </c>
      <c r="AA95" s="2">
        <f t="shared" ref="AA95:AA115" si="16">AA61*$E$89</f>
        <v>8.6679313377476364E-2</v>
      </c>
      <c r="AC95" s="2" t="s">
        <v>244</v>
      </c>
      <c r="AD95" s="2">
        <f t="shared" ref="AD95:AD115" si="17">AD61*$E$86</f>
        <v>1.9071870260177382</v>
      </c>
      <c r="AE95" s="2">
        <f t="shared" ref="AE95:AE115" si="18">AE61*$E$87</f>
        <v>0.45566519923284171</v>
      </c>
      <c r="AF95" s="2">
        <f>AF61*$E$88</f>
        <v>2.01909127411639</v>
      </c>
      <c r="AG95" s="2">
        <f t="shared" ref="AG95:AG115" si="19">AG61*$E$89</f>
        <v>8.6679313377476364E-2</v>
      </c>
    </row>
    <row r="96" spans="4:33" x14ac:dyDescent="0.25">
      <c r="D96" s="2" t="s">
        <v>245</v>
      </c>
      <c r="E96" s="2">
        <f t="shared" si="5"/>
        <v>1.9071870260177382</v>
      </c>
      <c r="F96" s="2">
        <f t="shared" si="6"/>
        <v>0.35849164089500224</v>
      </c>
      <c r="G96" s="2">
        <f t="shared" si="7"/>
        <v>2.1669828344369089</v>
      </c>
      <c r="H96" s="2">
        <f t="shared" si="8"/>
        <v>0.43339656688738182</v>
      </c>
      <c r="K96" s="2" t="s">
        <v>244</v>
      </c>
      <c r="L96" s="2">
        <f t="shared" ref="L96:L116" si="20">L62*$E$86</f>
        <v>1.9071870260177382</v>
      </c>
      <c r="M96" s="2">
        <f t="shared" ref="M96:M116" si="21">M62*$E$87</f>
        <v>0.49243357265797011</v>
      </c>
      <c r="N96" s="2">
        <f t="shared" ref="N96:N116" si="22">N62*$E$88</f>
        <v>2.0707407496065624</v>
      </c>
      <c r="O96" s="2">
        <f t="shared" ref="O96:O116" si="23">O62*$E$89</f>
        <v>8.6679313377476364E-2</v>
      </c>
      <c r="Q96" s="2" t="s">
        <v>245</v>
      </c>
      <c r="R96" s="2">
        <f t="shared" si="9"/>
        <v>1.9071870260177382</v>
      </c>
      <c r="S96" s="2">
        <f t="shared" si="10"/>
        <v>0.35849164089500224</v>
      </c>
      <c r="T96" s="59">
        <f t="shared" si="11"/>
        <v>2.1411580966918229</v>
      </c>
      <c r="U96" s="2">
        <f t="shared" si="12"/>
        <v>0.43339656688738182</v>
      </c>
      <c r="W96" s="2" t="s">
        <v>245</v>
      </c>
      <c r="X96" s="2">
        <f t="shared" si="13"/>
        <v>1.9071870260177382</v>
      </c>
      <c r="Y96" s="2">
        <f t="shared" si="14"/>
        <v>0.35849164089500224</v>
      </c>
      <c r="Z96" s="59">
        <f t="shared" si="15"/>
        <v>2.1411580966918229</v>
      </c>
      <c r="AA96" s="2">
        <f t="shared" si="16"/>
        <v>0.43339656688738182</v>
      </c>
      <c r="AC96" s="2" t="s">
        <v>245</v>
      </c>
      <c r="AD96" s="2">
        <f t="shared" si="17"/>
        <v>1.9071870260177382</v>
      </c>
      <c r="AE96" s="2">
        <f t="shared" si="18"/>
        <v>0.35849164089500224</v>
      </c>
      <c r="AF96" s="2">
        <f t="shared" ref="AF96:AF115" si="24">AF62*$E$88</f>
        <v>2.1669828344369089</v>
      </c>
      <c r="AG96" s="2">
        <f t="shared" si="19"/>
        <v>0.43339656688738182</v>
      </c>
    </row>
    <row r="97" spans="4:33" x14ac:dyDescent="0.25">
      <c r="D97" s="2" t="s">
        <v>246</v>
      </c>
      <c r="E97" s="2">
        <f>E63*$E$86</f>
        <v>1.9071870260177382</v>
      </c>
      <c r="F97" s="2">
        <f t="shared" si="6"/>
        <v>0.35849164089500224</v>
      </c>
      <c r="G97" s="2">
        <f t="shared" si="7"/>
        <v>2.1153333589467369</v>
      </c>
      <c r="H97" s="2">
        <f t="shared" si="8"/>
        <v>0.43339656688738182</v>
      </c>
      <c r="K97" s="2" t="s">
        <v>245</v>
      </c>
      <c r="L97" s="2">
        <f t="shared" si="20"/>
        <v>1.9071870260177382</v>
      </c>
      <c r="M97" s="59">
        <f t="shared" si="21"/>
        <v>0.48849410407670635</v>
      </c>
      <c r="N97" s="59">
        <f t="shared" si="22"/>
        <v>2.1411580966918229</v>
      </c>
      <c r="O97" s="2">
        <f t="shared" si="23"/>
        <v>0.43339656688738182</v>
      </c>
      <c r="Q97" s="2" t="s">
        <v>246</v>
      </c>
      <c r="R97" s="2">
        <f>R63*$E$86</f>
        <v>1.9071870260177382</v>
      </c>
      <c r="S97" s="2">
        <f t="shared" si="10"/>
        <v>0.35849164089500224</v>
      </c>
      <c r="T97" s="2">
        <f t="shared" si="11"/>
        <v>2.1669828344369089</v>
      </c>
      <c r="U97" s="2">
        <f t="shared" si="12"/>
        <v>0.43339656688738182</v>
      </c>
      <c r="W97" s="2" t="s">
        <v>246</v>
      </c>
      <c r="X97" s="2">
        <f>X63*$E$86</f>
        <v>1.9071870260177382</v>
      </c>
      <c r="Y97" s="2">
        <f t="shared" si="14"/>
        <v>0.35849164089500224</v>
      </c>
      <c r="Z97" s="2">
        <f t="shared" si="15"/>
        <v>2.1669828344369089</v>
      </c>
      <c r="AA97" s="2">
        <f t="shared" si="16"/>
        <v>0.43339656688738182</v>
      </c>
      <c r="AC97" s="2" t="s">
        <v>246</v>
      </c>
      <c r="AD97" s="2">
        <f>AD63*$E$86</f>
        <v>1.9071870260177382</v>
      </c>
      <c r="AE97" s="2">
        <f t="shared" si="18"/>
        <v>0.35849164089500224</v>
      </c>
      <c r="AF97" s="2">
        <f t="shared" si="24"/>
        <v>2.1153333589467369</v>
      </c>
      <c r="AG97" s="2">
        <f t="shared" si="19"/>
        <v>0.43339656688738182</v>
      </c>
    </row>
    <row r="98" spans="4:33" x14ac:dyDescent="0.25">
      <c r="D98" s="2" t="s">
        <v>247</v>
      </c>
      <c r="E98" s="2">
        <f t="shared" si="5"/>
        <v>1.9071870260177382</v>
      </c>
      <c r="F98" s="2">
        <f t="shared" si="6"/>
        <v>0.35849164089500224</v>
      </c>
      <c r="G98" s="2">
        <f t="shared" si="7"/>
        <v>2.0442155739543351</v>
      </c>
      <c r="H98" s="2">
        <f t="shared" si="8"/>
        <v>0.43339656688738182</v>
      </c>
      <c r="K98" s="2" t="s">
        <v>246</v>
      </c>
      <c r="L98" s="2">
        <f>L64*$E$86</f>
        <v>1.9071870260177382</v>
      </c>
      <c r="M98" s="2">
        <f t="shared" si="21"/>
        <v>0.48849410407670635</v>
      </c>
      <c r="N98" s="2">
        <f t="shared" si="22"/>
        <v>2.1669828344369089</v>
      </c>
      <c r="O98" s="2">
        <f t="shared" si="23"/>
        <v>0.43339656688738182</v>
      </c>
      <c r="Q98" s="2" t="s">
        <v>247</v>
      </c>
      <c r="R98" s="2">
        <f t="shared" si="9"/>
        <v>1.9071870260177382</v>
      </c>
      <c r="S98" s="2">
        <f t="shared" si="10"/>
        <v>0.35849164089500224</v>
      </c>
      <c r="T98" s="2">
        <f t="shared" si="11"/>
        <v>2.0958650494445075</v>
      </c>
      <c r="U98" s="2">
        <f t="shared" si="12"/>
        <v>0.43339656688738182</v>
      </c>
      <c r="W98" s="2" t="s">
        <v>247</v>
      </c>
      <c r="X98" s="2">
        <f t="shared" si="13"/>
        <v>1.9071870260177382</v>
      </c>
      <c r="Y98" s="2">
        <f t="shared" si="14"/>
        <v>0.35849164089500224</v>
      </c>
      <c r="Z98" s="2">
        <f t="shared" si="15"/>
        <v>2.0958650494445075</v>
      </c>
      <c r="AA98" s="2">
        <f t="shared" si="16"/>
        <v>0.43339656688738182</v>
      </c>
      <c r="AC98" s="2" t="s">
        <v>247</v>
      </c>
      <c r="AD98" s="2">
        <f t="shared" si="17"/>
        <v>1.9071870260177382</v>
      </c>
      <c r="AE98" s="2">
        <f t="shared" si="18"/>
        <v>0.35849164089500224</v>
      </c>
      <c r="AF98" s="2">
        <f t="shared" si="24"/>
        <v>2.0442155739543351</v>
      </c>
      <c r="AG98" s="2">
        <f t="shared" si="19"/>
        <v>0.43339656688738182</v>
      </c>
    </row>
    <row r="99" spans="4:33" x14ac:dyDescent="0.25">
      <c r="D99" s="2" t="s">
        <v>248</v>
      </c>
      <c r="E99" s="2">
        <f t="shared" si="5"/>
        <v>1.9071870260177382</v>
      </c>
      <c r="F99" s="2">
        <f t="shared" si="6"/>
        <v>0.40970473245143113</v>
      </c>
      <c r="G99" s="2">
        <f t="shared" si="7"/>
        <v>2.0652154829960909</v>
      </c>
      <c r="H99" s="2">
        <f t="shared" si="8"/>
        <v>0.43339656688738182</v>
      </c>
      <c r="K99" s="2" t="s">
        <v>247</v>
      </c>
      <c r="L99" s="2">
        <f t="shared" si="20"/>
        <v>1.9071870260177382</v>
      </c>
      <c r="M99" s="2">
        <f t="shared" si="21"/>
        <v>0.48849410407670635</v>
      </c>
      <c r="N99" s="2">
        <f t="shared" si="22"/>
        <v>2.0958650494445075</v>
      </c>
      <c r="O99" s="2">
        <f t="shared" si="23"/>
        <v>0.43339656688738182</v>
      </c>
      <c r="Q99" s="2" t="s">
        <v>248</v>
      </c>
      <c r="R99" s="2">
        <f t="shared" si="9"/>
        <v>1.9071870260177382</v>
      </c>
      <c r="S99" s="2">
        <f t="shared" si="10"/>
        <v>0.40970473245143113</v>
      </c>
      <c r="T99" s="2">
        <f t="shared" si="11"/>
        <v>2.1168649584862633</v>
      </c>
      <c r="U99" s="2">
        <f t="shared" si="12"/>
        <v>0.43339656688738182</v>
      </c>
      <c r="W99" s="2" t="s">
        <v>248</v>
      </c>
      <c r="X99" s="2">
        <f t="shared" si="13"/>
        <v>1.9071870260177382</v>
      </c>
      <c r="Y99" s="2">
        <f t="shared" si="14"/>
        <v>0.40970473245143113</v>
      </c>
      <c r="Z99" s="2">
        <f t="shared" si="15"/>
        <v>2.1168649584862633</v>
      </c>
      <c r="AA99" s="2">
        <f t="shared" si="16"/>
        <v>0.43339656688738182</v>
      </c>
      <c r="AC99" s="2" t="s">
        <v>248</v>
      </c>
      <c r="AD99" s="2">
        <f t="shared" si="17"/>
        <v>1.9071870260177382</v>
      </c>
      <c r="AE99" s="2">
        <f t="shared" si="18"/>
        <v>0.40970473245143113</v>
      </c>
      <c r="AF99" s="2">
        <f t="shared" si="24"/>
        <v>2.0652154829960909</v>
      </c>
      <c r="AG99" s="2">
        <f t="shared" si="19"/>
        <v>0.43339656688738182</v>
      </c>
    </row>
    <row r="100" spans="4:33" x14ac:dyDescent="0.25">
      <c r="D100" s="2" t="s">
        <v>249</v>
      </c>
      <c r="E100" s="2">
        <f t="shared" si="5"/>
        <v>1.9071870260177382</v>
      </c>
      <c r="F100" s="2">
        <f t="shared" si="6"/>
        <v>0.45566519923284171</v>
      </c>
      <c r="G100" s="2">
        <f t="shared" si="7"/>
        <v>2.0442155739543351</v>
      </c>
      <c r="H100" s="2">
        <f t="shared" si="8"/>
        <v>0.43339656688738182</v>
      </c>
      <c r="K100" s="2" t="s">
        <v>248</v>
      </c>
      <c r="L100" s="2">
        <f t="shared" si="20"/>
        <v>1.9071870260177382</v>
      </c>
      <c r="M100" s="2">
        <f t="shared" si="21"/>
        <v>0.49243357265797011</v>
      </c>
      <c r="N100" s="2">
        <f t="shared" si="22"/>
        <v>2.1168649584862633</v>
      </c>
      <c r="O100" s="2">
        <f t="shared" si="23"/>
        <v>0.43339656688738182</v>
      </c>
      <c r="Q100" s="2" t="s">
        <v>249</v>
      </c>
      <c r="R100" s="2">
        <f t="shared" si="9"/>
        <v>1.9071870260177382</v>
      </c>
      <c r="S100" s="2">
        <f t="shared" si="10"/>
        <v>0.45566519923284171</v>
      </c>
      <c r="T100" s="2">
        <f t="shared" si="11"/>
        <v>2.0958650494445075</v>
      </c>
      <c r="U100" s="2">
        <f t="shared" si="12"/>
        <v>0.43339656688738182</v>
      </c>
      <c r="W100" s="2" t="s">
        <v>249</v>
      </c>
      <c r="X100" s="2">
        <f t="shared" si="13"/>
        <v>1.9071870260177382</v>
      </c>
      <c r="Y100" s="2">
        <f t="shared" si="14"/>
        <v>0.45566519923284171</v>
      </c>
      <c r="Z100" s="2">
        <f t="shared" si="15"/>
        <v>2.0958650494445075</v>
      </c>
      <c r="AA100" s="2">
        <f t="shared" si="16"/>
        <v>0.43339656688738182</v>
      </c>
      <c r="AC100" s="2" t="s">
        <v>249</v>
      </c>
      <c r="AD100" s="2">
        <f t="shared" si="17"/>
        <v>1.9071870260177382</v>
      </c>
      <c r="AE100" s="2">
        <f t="shared" si="18"/>
        <v>0.45566519923284171</v>
      </c>
      <c r="AF100" s="2">
        <f t="shared" si="24"/>
        <v>2.0442155739543351</v>
      </c>
      <c r="AG100" s="2">
        <f t="shared" si="19"/>
        <v>0.43339656688738182</v>
      </c>
    </row>
    <row r="101" spans="4:33" x14ac:dyDescent="0.25">
      <c r="D101" s="2" t="s">
        <v>250</v>
      </c>
      <c r="E101" s="2">
        <f t="shared" si="5"/>
        <v>1.9071870260177382</v>
      </c>
      <c r="F101" s="2">
        <f t="shared" si="6"/>
        <v>0.4911204164642155</v>
      </c>
      <c r="G101" s="2">
        <f t="shared" si="7"/>
        <v>2.01909127411639</v>
      </c>
      <c r="H101" s="2">
        <f t="shared" si="8"/>
        <v>0.43339656688738182</v>
      </c>
      <c r="K101" s="2" t="s">
        <v>249</v>
      </c>
      <c r="L101" s="2">
        <f t="shared" si="20"/>
        <v>1.9071870260177382</v>
      </c>
      <c r="M101" s="2">
        <f t="shared" si="21"/>
        <v>0.49243357265797011</v>
      </c>
      <c r="N101" s="2">
        <f t="shared" si="22"/>
        <v>2.0958650494445075</v>
      </c>
      <c r="O101" s="2">
        <f t="shared" si="23"/>
        <v>0.43339656688738182</v>
      </c>
      <c r="Q101" s="2" t="s">
        <v>250</v>
      </c>
      <c r="R101" s="2">
        <f t="shared" si="9"/>
        <v>1.9071870260177382</v>
      </c>
      <c r="S101" s="2">
        <f t="shared" si="10"/>
        <v>0.4911204164642155</v>
      </c>
      <c r="T101" s="2">
        <f t="shared" si="11"/>
        <v>2.0707407496065624</v>
      </c>
      <c r="U101" s="2">
        <f t="shared" si="12"/>
        <v>0.43339656688738182</v>
      </c>
      <c r="W101" s="2" t="s">
        <v>250</v>
      </c>
      <c r="X101" s="2">
        <f t="shared" si="13"/>
        <v>1.9071870260177382</v>
      </c>
      <c r="Y101" s="2">
        <f t="shared" si="14"/>
        <v>0.4911204164642155</v>
      </c>
      <c r="Z101" s="2">
        <f t="shared" si="15"/>
        <v>2.0707407496065624</v>
      </c>
      <c r="AA101" s="2">
        <f t="shared" si="16"/>
        <v>0.43339656688738182</v>
      </c>
      <c r="AC101" s="2" t="s">
        <v>250</v>
      </c>
      <c r="AD101" s="2">
        <f t="shared" si="17"/>
        <v>1.9071870260177382</v>
      </c>
      <c r="AE101" s="2">
        <f t="shared" si="18"/>
        <v>0.4911204164642155</v>
      </c>
      <c r="AF101" s="2">
        <f t="shared" si="24"/>
        <v>2.01909127411639</v>
      </c>
      <c r="AG101" s="2">
        <f t="shared" si="19"/>
        <v>0.43339656688738182</v>
      </c>
    </row>
    <row r="102" spans="4:33" x14ac:dyDescent="0.25">
      <c r="D102" s="2" t="s">
        <v>251</v>
      </c>
      <c r="E102" s="2">
        <f t="shared" si="5"/>
        <v>1.9071870260177382</v>
      </c>
      <c r="F102" s="2">
        <f t="shared" si="6"/>
        <v>0.35849164089500224</v>
      </c>
      <c r="G102" s="2">
        <f t="shared" si="7"/>
        <v>2.1153333589467369</v>
      </c>
      <c r="H102" s="2">
        <f t="shared" si="8"/>
        <v>0.43339656688738182</v>
      </c>
      <c r="K102" s="2" t="s">
        <v>250</v>
      </c>
      <c r="L102" s="2">
        <f t="shared" si="20"/>
        <v>1.9071870260177382</v>
      </c>
      <c r="M102" s="2">
        <f t="shared" si="21"/>
        <v>0.49243357265797011</v>
      </c>
      <c r="N102" s="2">
        <f t="shared" si="22"/>
        <v>2.0707407496065624</v>
      </c>
      <c r="O102" s="2">
        <f t="shared" si="23"/>
        <v>0.43339656688738182</v>
      </c>
      <c r="Q102" s="2" t="s">
        <v>251</v>
      </c>
      <c r="R102" s="2">
        <f t="shared" si="9"/>
        <v>1.9071870260177382</v>
      </c>
      <c r="S102" s="2">
        <f t="shared" si="10"/>
        <v>0.35849164089500224</v>
      </c>
      <c r="T102" s="2">
        <f t="shared" si="11"/>
        <v>2.1669828344369089</v>
      </c>
      <c r="U102" s="2">
        <f t="shared" si="12"/>
        <v>0.43339656688738182</v>
      </c>
      <c r="W102" s="2" t="s">
        <v>251</v>
      </c>
      <c r="X102" s="2">
        <f t="shared" si="13"/>
        <v>1.9071870260177382</v>
      </c>
      <c r="Y102" s="2">
        <f t="shared" si="14"/>
        <v>0.35849164089500224</v>
      </c>
      <c r="Z102" s="2">
        <f t="shared" si="15"/>
        <v>2.1669828344369089</v>
      </c>
      <c r="AA102" s="2">
        <f t="shared" si="16"/>
        <v>0.43339656688738182</v>
      </c>
      <c r="AC102" s="2" t="s">
        <v>251</v>
      </c>
      <c r="AD102" s="2">
        <f t="shared" si="17"/>
        <v>1.9071870260177382</v>
      </c>
      <c r="AE102" s="2">
        <f t="shared" si="18"/>
        <v>0.35849164089500224</v>
      </c>
      <c r="AF102" s="2">
        <f t="shared" si="24"/>
        <v>2.1153333589467369</v>
      </c>
      <c r="AG102" s="2">
        <f t="shared" si="19"/>
        <v>0.43339656688738182</v>
      </c>
    </row>
    <row r="103" spans="4:33" x14ac:dyDescent="0.25">
      <c r="D103" s="2" t="s">
        <v>252</v>
      </c>
      <c r="E103" s="2">
        <f t="shared" si="5"/>
        <v>1.9071870260177382</v>
      </c>
      <c r="F103" s="2">
        <f t="shared" si="6"/>
        <v>0.45566519923284171</v>
      </c>
      <c r="G103" s="2">
        <f t="shared" si="7"/>
        <v>2.0652154829960909</v>
      </c>
      <c r="H103" s="2">
        <f t="shared" si="8"/>
        <v>8.6679313377476364E-2</v>
      </c>
      <c r="K103" s="2" t="s">
        <v>251</v>
      </c>
      <c r="L103" s="2">
        <f t="shared" si="20"/>
        <v>1.9071870260177382</v>
      </c>
      <c r="M103" s="2">
        <f t="shared" si="21"/>
        <v>0.48849410407670635</v>
      </c>
      <c r="N103" s="2">
        <f t="shared" si="22"/>
        <v>2.1669828344369089</v>
      </c>
      <c r="O103" s="2">
        <f t="shared" si="23"/>
        <v>0.43339656688738182</v>
      </c>
      <c r="Q103" s="2" t="s">
        <v>252</v>
      </c>
      <c r="R103" s="2">
        <f t="shared" si="9"/>
        <v>1.9071870260177382</v>
      </c>
      <c r="S103" s="2">
        <f t="shared" si="10"/>
        <v>0.45566519923284171</v>
      </c>
      <c r="T103" s="2">
        <f t="shared" si="11"/>
        <v>2.1168649584862633</v>
      </c>
      <c r="U103" s="2">
        <f t="shared" si="12"/>
        <v>8.6679313377476364E-2</v>
      </c>
      <c r="W103" s="2" t="s">
        <v>252</v>
      </c>
      <c r="X103" s="2">
        <f t="shared" si="13"/>
        <v>1.9071870260177382</v>
      </c>
      <c r="Y103" s="2">
        <f t="shared" si="14"/>
        <v>0.45566519923284171</v>
      </c>
      <c r="Z103" s="2">
        <f t="shared" si="15"/>
        <v>2.1168649584862633</v>
      </c>
      <c r="AA103" s="2">
        <f t="shared" si="16"/>
        <v>8.6679313377476364E-2</v>
      </c>
      <c r="AC103" s="2" t="s">
        <v>252</v>
      </c>
      <c r="AD103" s="2">
        <f t="shared" si="17"/>
        <v>1.9071870260177382</v>
      </c>
      <c r="AE103" s="2">
        <f t="shared" si="18"/>
        <v>0.45566519923284171</v>
      </c>
      <c r="AF103" s="2">
        <f t="shared" si="24"/>
        <v>2.0652154829960909</v>
      </c>
      <c r="AG103" s="2">
        <f t="shared" si="19"/>
        <v>8.6679313377476364E-2</v>
      </c>
    </row>
    <row r="104" spans="4:33" x14ac:dyDescent="0.25">
      <c r="D104" s="2" t="s">
        <v>253</v>
      </c>
      <c r="E104" s="2">
        <f t="shared" si="5"/>
        <v>1.9071870260177382</v>
      </c>
      <c r="F104" s="2">
        <f t="shared" si="6"/>
        <v>0.46748360497663299</v>
      </c>
      <c r="G104" s="2">
        <f t="shared" si="7"/>
        <v>2.1153333589467369</v>
      </c>
      <c r="H104" s="2">
        <f t="shared" si="8"/>
        <v>0.43339656688738182</v>
      </c>
      <c r="K104" s="2" t="s">
        <v>252</v>
      </c>
      <c r="L104" s="2">
        <f t="shared" si="20"/>
        <v>1.9071870260177382</v>
      </c>
      <c r="M104" s="2">
        <f t="shared" si="21"/>
        <v>0.49243357265797011</v>
      </c>
      <c r="N104" s="2">
        <f t="shared" si="22"/>
        <v>2.1168649584862633</v>
      </c>
      <c r="O104" s="2">
        <f t="shared" si="23"/>
        <v>8.6679313377476364E-2</v>
      </c>
      <c r="Q104" s="2" t="s">
        <v>253</v>
      </c>
      <c r="R104" s="2">
        <f t="shared" si="9"/>
        <v>1.9071870260177382</v>
      </c>
      <c r="S104" s="2">
        <f t="shared" si="10"/>
        <v>0.46748360497663299</v>
      </c>
      <c r="T104" s="2">
        <f t="shared" si="11"/>
        <v>2.1669828344369089</v>
      </c>
      <c r="U104" s="2">
        <f t="shared" si="12"/>
        <v>0.43339656688738182</v>
      </c>
      <c r="W104" s="2" t="s">
        <v>253</v>
      </c>
      <c r="X104" s="2">
        <f t="shared" si="13"/>
        <v>1.9071870260177382</v>
      </c>
      <c r="Y104" s="2">
        <f t="shared" si="14"/>
        <v>0.46748360497663299</v>
      </c>
      <c r="Z104" s="2">
        <f t="shared" si="15"/>
        <v>2.1669828344369089</v>
      </c>
      <c r="AA104" s="2">
        <f t="shared" si="16"/>
        <v>0.43339656688738182</v>
      </c>
      <c r="AC104" s="2" t="s">
        <v>253</v>
      </c>
      <c r="AD104" s="2">
        <f t="shared" si="17"/>
        <v>1.9071870260177382</v>
      </c>
      <c r="AE104" s="2">
        <f t="shared" si="18"/>
        <v>0.46748360497663299</v>
      </c>
      <c r="AF104" s="2">
        <f t="shared" si="24"/>
        <v>2.1153333589467369</v>
      </c>
      <c r="AG104" s="2">
        <f t="shared" si="19"/>
        <v>0.43339656688738182</v>
      </c>
    </row>
    <row r="105" spans="4:33" x14ac:dyDescent="0.25">
      <c r="D105" s="2" t="s">
        <v>254</v>
      </c>
      <c r="E105" s="2">
        <f t="shared" si="5"/>
        <v>1.9071870260177382</v>
      </c>
      <c r="F105" s="2">
        <f t="shared" si="6"/>
        <v>0.45566519923284171</v>
      </c>
      <c r="G105" s="2">
        <f t="shared" si="7"/>
        <v>2.1153333589467369</v>
      </c>
      <c r="H105" s="2">
        <f t="shared" si="8"/>
        <v>0.43339656688738182</v>
      </c>
      <c r="K105" s="2" t="s">
        <v>253</v>
      </c>
      <c r="L105" s="2">
        <f t="shared" si="20"/>
        <v>1.9071870260177382</v>
      </c>
      <c r="M105" s="2">
        <f t="shared" si="21"/>
        <v>0.49243357265797011</v>
      </c>
      <c r="N105" s="2">
        <f t="shared" si="22"/>
        <v>2.1669828344369089</v>
      </c>
      <c r="O105" s="2">
        <f t="shared" si="23"/>
        <v>0.43339656688738182</v>
      </c>
      <c r="Q105" s="2" t="s">
        <v>254</v>
      </c>
      <c r="R105" s="2">
        <f t="shared" si="9"/>
        <v>1.9071870260177382</v>
      </c>
      <c r="S105" s="2">
        <f t="shared" si="10"/>
        <v>0.45566519923284171</v>
      </c>
      <c r="T105" s="2">
        <f t="shared" si="11"/>
        <v>2.1669828344369089</v>
      </c>
      <c r="U105" s="2">
        <f t="shared" si="12"/>
        <v>0.43339656688738182</v>
      </c>
      <c r="W105" s="2" t="s">
        <v>254</v>
      </c>
      <c r="X105" s="2">
        <f t="shared" si="13"/>
        <v>1.9071870260177382</v>
      </c>
      <c r="Y105" s="2">
        <f t="shared" si="14"/>
        <v>0.45566519923284171</v>
      </c>
      <c r="Z105" s="2">
        <f t="shared" si="15"/>
        <v>2.1669828344369089</v>
      </c>
      <c r="AA105" s="2">
        <f t="shared" si="16"/>
        <v>0.43339656688738182</v>
      </c>
      <c r="AC105" s="2" t="s">
        <v>254</v>
      </c>
      <c r="AD105" s="2">
        <f t="shared" si="17"/>
        <v>1.9071870260177382</v>
      </c>
      <c r="AE105" s="2">
        <f t="shared" si="18"/>
        <v>0.45566519923284171</v>
      </c>
      <c r="AF105" s="2">
        <f t="shared" si="24"/>
        <v>2.1153333589467369</v>
      </c>
      <c r="AG105" s="2">
        <f t="shared" si="19"/>
        <v>0.43339656688738182</v>
      </c>
    </row>
    <row r="106" spans="4:33" x14ac:dyDescent="0.25">
      <c r="D106" s="2" t="s">
        <v>255</v>
      </c>
      <c r="E106" s="2">
        <f t="shared" si="5"/>
        <v>1.9071870260177382</v>
      </c>
      <c r="F106" s="2">
        <f t="shared" si="6"/>
        <v>0.45566519923284171</v>
      </c>
      <c r="G106" s="2">
        <f t="shared" si="7"/>
        <v>2.0442155739543351</v>
      </c>
      <c r="H106" s="2">
        <f t="shared" si="8"/>
        <v>0.43339656688738182</v>
      </c>
      <c r="K106" s="2" t="s">
        <v>254</v>
      </c>
      <c r="L106" s="2">
        <f t="shared" si="20"/>
        <v>1.9071870260177382</v>
      </c>
      <c r="M106" s="2">
        <f t="shared" si="21"/>
        <v>0.49243357265797011</v>
      </c>
      <c r="N106" s="2">
        <f t="shared" si="22"/>
        <v>2.1669828344369089</v>
      </c>
      <c r="O106" s="2">
        <f t="shared" si="23"/>
        <v>0.43339656688738182</v>
      </c>
      <c r="Q106" s="2" t="s">
        <v>255</v>
      </c>
      <c r="R106" s="2">
        <f t="shared" si="9"/>
        <v>1.9071870260177382</v>
      </c>
      <c r="S106" s="2">
        <f t="shared" si="10"/>
        <v>0.45566519923284171</v>
      </c>
      <c r="T106" s="2">
        <f t="shared" si="11"/>
        <v>2.0958650494445075</v>
      </c>
      <c r="U106" s="2">
        <f t="shared" si="12"/>
        <v>0.43339656688738182</v>
      </c>
      <c r="W106" s="2" t="s">
        <v>255</v>
      </c>
      <c r="X106" s="2">
        <f t="shared" si="13"/>
        <v>1.9071870260177382</v>
      </c>
      <c r="Y106" s="2">
        <f t="shared" si="14"/>
        <v>0.45566519923284171</v>
      </c>
      <c r="Z106" s="2">
        <f t="shared" si="15"/>
        <v>2.0958650494445075</v>
      </c>
      <c r="AA106" s="2">
        <f t="shared" si="16"/>
        <v>0.43339656688738182</v>
      </c>
      <c r="AC106" s="2" t="s">
        <v>255</v>
      </c>
      <c r="AD106" s="2">
        <f t="shared" si="17"/>
        <v>1.9071870260177382</v>
      </c>
      <c r="AE106" s="2">
        <f t="shared" si="18"/>
        <v>0.45566519923284171</v>
      </c>
      <c r="AF106" s="2">
        <f t="shared" si="24"/>
        <v>2.0442155739543351</v>
      </c>
      <c r="AG106" s="2">
        <f t="shared" si="19"/>
        <v>0.43339656688738182</v>
      </c>
    </row>
    <row r="107" spans="4:33" x14ac:dyDescent="0.25">
      <c r="D107" s="2" t="s">
        <v>256</v>
      </c>
      <c r="E107" s="2">
        <f t="shared" si="5"/>
        <v>1.9071870260177382</v>
      </c>
      <c r="F107" s="2">
        <f t="shared" si="6"/>
        <v>0.4727362297516513</v>
      </c>
      <c r="G107" s="2">
        <f t="shared" si="7"/>
        <v>2.01909127411639</v>
      </c>
      <c r="H107" s="2">
        <f t="shared" si="8"/>
        <v>0.43339656688738182</v>
      </c>
      <c r="K107" s="2" t="s">
        <v>255</v>
      </c>
      <c r="L107" s="2">
        <f t="shared" si="20"/>
        <v>1.9071870260177382</v>
      </c>
      <c r="M107" s="2">
        <f t="shared" si="21"/>
        <v>0.49243357265797011</v>
      </c>
      <c r="N107" s="2">
        <f t="shared" si="22"/>
        <v>2.0958650494445075</v>
      </c>
      <c r="O107" s="2">
        <f t="shared" si="23"/>
        <v>0.43339656688738182</v>
      </c>
      <c r="Q107" s="2" t="s">
        <v>256</v>
      </c>
      <c r="R107" s="2">
        <f t="shared" si="9"/>
        <v>1.9071870260177382</v>
      </c>
      <c r="S107" s="2">
        <f t="shared" si="10"/>
        <v>0.4727362297516513</v>
      </c>
      <c r="T107" s="2">
        <f t="shared" si="11"/>
        <v>2.0707407496065624</v>
      </c>
      <c r="U107" s="2">
        <f t="shared" si="12"/>
        <v>0.43339656688738182</v>
      </c>
      <c r="W107" s="2" t="s">
        <v>256</v>
      </c>
      <c r="X107" s="2">
        <f t="shared" si="13"/>
        <v>1.9071870260177382</v>
      </c>
      <c r="Y107" s="2">
        <f t="shared" si="14"/>
        <v>0.4727362297516513</v>
      </c>
      <c r="Z107" s="2">
        <f t="shared" si="15"/>
        <v>2.0707407496065624</v>
      </c>
      <c r="AA107" s="2">
        <f t="shared" si="16"/>
        <v>0.43339656688738182</v>
      </c>
      <c r="AC107" s="2" t="s">
        <v>256</v>
      </c>
      <c r="AD107" s="2">
        <f t="shared" si="17"/>
        <v>1.9071870260177382</v>
      </c>
      <c r="AE107" s="2">
        <f t="shared" si="18"/>
        <v>0.4727362297516513</v>
      </c>
      <c r="AF107" s="2">
        <f t="shared" si="24"/>
        <v>2.01909127411639</v>
      </c>
      <c r="AG107" s="2">
        <f t="shared" si="19"/>
        <v>0.43339656688738182</v>
      </c>
    </row>
    <row r="108" spans="4:33" x14ac:dyDescent="0.25">
      <c r="D108" s="2" t="s">
        <v>257</v>
      </c>
      <c r="E108" s="2">
        <f t="shared" si="5"/>
        <v>1.9071870260177382</v>
      </c>
      <c r="F108" s="2">
        <f t="shared" si="6"/>
        <v>0.40970473245143113</v>
      </c>
      <c r="G108" s="2">
        <f t="shared" si="7"/>
        <v>2.1153333589467369</v>
      </c>
      <c r="H108" s="2">
        <f t="shared" si="8"/>
        <v>0.43339656688738182</v>
      </c>
      <c r="K108" s="2" t="s">
        <v>256</v>
      </c>
      <c r="L108" s="2">
        <f t="shared" si="20"/>
        <v>1.9071870260177382</v>
      </c>
      <c r="M108" s="2">
        <f t="shared" si="21"/>
        <v>0.49243357265797011</v>
      </c>
      <c r="N108" s="2">
        <f t="shared" si="22"/>
        <v>2.0707407496065624</v>
      </c>
      <c r="O108" s="2">
        <f t="shared" si="23"/>
        <v>0.43339656688738182</v>
      </c>
      <c r="Q108" s="2" t="s">
        <v>257</v>
      </c>
      <c r="R108" s="2">
        <f t="shared" si="9"/>
        <v>1.9071870260177382</v>
      </c>
      <c r="S108" s="2">
        <f t="shared" si="10"/>
        <v>0.40970473245143113</v>
      </c>
      <c r="T108" s="2">
        <f t="shared" si="11"/>
        <v>2.1669828344369089</v>
      </c>
      <c r="U108" s="2">
        <f t="shared" si="12"/>
        <v>0.43339656688738182</v>
      </c>
      <c r="W108" s="2" t="s">
        <v>257</v>
      </c>
      <c r="X108" s="2">
        <f t="shared" si="13"/>
        <v>1.9071870260177382</v>
      </c>
      <c r="Y108" s="2">
        <f t="shared" si="14"/>
        <v>0.40970473245143113</v>
      </c>
      <c r="Z108" s="2">
        <f t="shared" si="15"/>
        <v>2.1669828344369089</v>
      </c>
      <c r="AA108" s="2">
        <f t="shared" si="16"/>
        <v>0.43339656688738182</v>
      </c>
      <c r="AC108" s="2" t="s">
        <v>257</v>
      </c>
      <c r="AD108" s="2">
        <f t="shared" si="17"/>
        <v>1.9071870260177382</v>
      </c>
      <c r="AE108" s="2">
        <f t="shared" si="18"/>
        <v>0.40970473245143113</v>
      </c>
      <c r="AF108" s="2">
        <f t="shared" si="24"/>
        <v>2.1153333589467369</v>
      </c>
      <c r="AG108" s="2">
        <f t="shared" si="19"/>
        <v>0.43339656688738182</v>
      </c>
    </row>
    <row r="109" spans="4:33" x14ac:dyDescent="0.25">
      <c r="D109" s="2" t="s">
        <v>258</v>
      </c>
      <c r="E109" s="2">
        <f t="shared" si="5"/>
        <v>1.9071870260177382</v>
      </c>
      <c r="F109" s="2">
        <f t="shared" si="6"/>
        <v>0.45566519923284171</v>
      </c>
      <c r="G109" s="2">
        <f t="shared" si="7"/>
        <v>2.0442155739543351</v>
      </c>
      <c r="H109" s="2">
        <f t="shared" si="8"/>
        <v>0.43339656688738182</v>
      </c>
      <c r="K109" s="2" t="s">
        <v>257</v>
      </c>
      <c r="L109" s="2">
        <f t="shared" si="20"/>
        <v>1.9071870260177382</v>
      </c>
      <c r="M109" s="2">
        <f t="shared" si="21"/>
        <v>0.49243357265797011</v>
      </c>
      <c r="N109" s="2">
        <f t="shared" si="22"/>
        <v>2.1669828344369089</v>
      </c>
      <c r="O109" s="2">
        <f t="shared" si="23"/>
        <v>0.43339656688738182</v>
      </c>
      <c r="Q109" s="2" t="s">
        <v>258</v>
      </c>
      <c r="R109" s="2">
        <f t="shared" si="9"/>
        <v>1.9071870260177382</v>
      </c>
      <c r="S109" s="2">
        <f t="shared" si="10"/>
        <v>0.45566519923284171</v>
      </c>
      <c r="T109" s="2">
        <f t="shared" si="11"/>
        <v>2.0958650494445075</v>
      </c>
      <c r="U109" s="2">
        <f t="shared" si="12"/>
        <v>0.43339656688738182</v>
      </c>
      <c r="W109" s="2" t="s">
        <v>258</v>
      </c>
      <c r="X109" s="2">
        <f t="shared" si="13"/>
        <v>1.9071870260177382</v>
      </c>
      <c r="Y109" s="2">
        <f t="shared" si="14"/>
        <v>0.45566519923284171</v>
      </c>
      <c r="Z109" s="2">
        <f t="shared" si="15"/>
        <v>2.0958650494445075</v>
      </c>
      <c r="AA109" s="2">
        <f t="shared" si="16"/>
        <v>0.43339656688738182</v>
      </c>
      <c r="AC109" s="2" t="s">
        <v>258</v>
      </c>
      <c r="AD109" s="2">
        <f t="shared" si="17"/>
        <v>1.9071870260177382</v>
      </c>
      <c r="AE109" s="2">
        <f t="shared" si="18"/>
        <v>0.45566519923284171</v>
      </c>
      <c r="AF109" s="2">
        <f t="shared" si="24"/>
        <v>2.0442155739543351</v>
      </c>
      <c r="AG109" s="2">
        <f t="shared" si="19"/>
        <v>0.43339656688738182</v>
      </c>
    </row>
    <row r="110" spans="4:33" x14ac:dyDescent="0.25">
      <c r="D110" s="2" t="s">
        <v>259</v>
      </c>
      <c r="E110" s="2">
        <f t="shared" si="5"/>
        <v>1.9071870260177382</v>
      </c>
      <c r="F110" s="2">
        <f t="shared" si="6"/>
        <v>0.35849164089500224</v>
      </c>
      <c r="G110" s="2">
        <f t="shared" si="7"/>
        <v>2.0442155739543351</v>
      </c>
      <c r="H110" s="2">
        <f t="shared" si="8"/>
        <v>0.43339656688738182</v>
      </c>
      <c r="K110" s="2" t="s">
        <v>258</v>
      </c>
      <c r="L110" s="2">
        <f t="shared" si="20"/>
        <v>1.9071870260177382</v>
      </c>
      <c r="M110" s="2">
        <f t="shared" si="21"/>
        <v>0.49243357265797011</v>
      </c>
      <c r="N110" s="2">
        <f t="shared" si="22"/>
        <v>2.0958650494445075</v>
      </c>
      <c r="O110" s="2">
        <f t="shared" si="23"/>
        <v>0.43339656688738182</v>
      </c>
      <c r="Q110" s="2" t="s">
        <v>259</v>
      </c>
      <c r="R110" s="2">
        <f t="shared" si="9"/>
        <v>1.9071870260177382</v>
      </c>
      <c r="S110" s="2">
        <f t="shared" si="10"/>
        <v>0.35849164089500224</v>
      </c>
      <c r="T110" s="2">
        <f t="shared" si="11"/>
        <v>2.0958650494445075</v>
      </c>
      <c r="U110" s="2">
        <f t="shared" si="12"/>
        <v>0.43339656688738182</v>
      </c>
      <c r="W110" s="2" t="s">
        <v>259</v>
      </c>
      <c r="X110" s="2">
        <f t="shared" si="13"/>
        <v>1.9071870260177382</v>
      </c>
      <c r="Y110" s="2">
        <f t="shared" si="14"/>
        <v>0.35849164089500224</v>
      </c>
      <c r="Z110" s="2">
        <f t="shared" si="15"/>
        <v>2.0958650494445075</v>
      </c>
      <c r="AA110" s="2">
        <f t="shared" si="16"/>
        <v>0.43339656688738182</v>
      </c>
      <c r="AC110" s="2" t="s">
        <v>259</v>
      </c>
      <c r="AD110" s="2">
        <f t="shared" si="17"/>
        <v>1.9071870260177382</v>
      </c>
      <c r="AE110" s="2">
        <f t="shared" si="18"/>
        <v>0.35849164089500224</v>
      </c>
      <c r="AF110" s="2">
        <f t="shared" si="24"/>
        <v>2.0442155739543351</v>
      </c>
      <c r="AG110" s="2">
        <f t="shared" si="19"/>
        <v>0.43339656688738182</v>
      </c>
    </row>
    <row r="111" spans="4:33" x14ac:dyDescent="0.25">
      <c r="D111" s="2" t="s">
        <v>260</v>
      </c>
      <c r="E111" s="2">
        <f t="shared" si="5"/>
        <v>1.9071870260177382</v>
      </c>
      <c r="F111" s="2">
        <f t="shared" si="6"/>
        <v>0.40970473245143113</v>
      </c>
      <c r="G111" s="2">
        <f t="shared" si="7"/>
        <v>2.1153333589467369</v>
      </c>
      <c r="H111" s="2">
        <f t="shared" si="8"/>
        <v>0.43339656688738182</v>
      </c>
      <c r="K111" s="2" t="s">
        <v>259</v>
      </c>
      <c r="L111" s="2">
        <f t="shared" si="20"/>
        <v>1.9071870260177382</v>
      </c>
      <c r="M111" s="2">
        <f t="shared" si="21"/>
        <v>0.48849410407670635</v>
      </c>
      <c r="N111" s="2">
        <f t="shared" si="22"/>
        <v>2.0958650494445075</v>
      </c>
      <c r="O111" s="2">
        <f t="shared" si="23"/>
        <v>0.43339656688738182</v>
      </c>
      <c r="Q111" s="2" t="s">
        <v>260</v>
      </c>
      <c r="R111" s="2">
        <f t="shared" si="9"/>
        <v>1.9071870260177382</v>
      </c>
      <c r="S111" s="2">
        <f t="shared" si="10"/>
        <v>0.40970473245143113</v>
      </c>
      <c r="T111" s="2">
        <f t="shared" si="11"/>
        <v>2.1669828344369089</v>
      </c>
      <c r="U111" s="2">
        <f t="shared" si="12"/>
        <v>0.43339656688738182</v>
      </c>
      <c r="W111" s="2" t="s">
        <v>260</v>
      </c>
      <c r="X111" s="2">
        <f t="shared" si="13"/>
        <v>1.9071870260177382</v>
      </c>
      <c r="Y111" s="2">
        <f t="shared" si="14"/>
        <v>0.40970473245143113</v>
      </c>
      <c r="Z111" s="2">
        <f t="shared" si="15"/>
        <v>2.1669828344369089</v>
      </c>
      <c r="AA111" s="2">
        <f t="shared" si="16"/>
        <v>0.43339656688738182</v>
      </c>
      <c r="AC111" s="2" t="s">
        <v>260</v>
      </c>
      <c r="AD111" s="2">
        <f t="shared" si="17"/>
        <v>1.9071870260177382</v>
      </c>
      <c r="AE111" s="2">
        <f t="shared" si="18"/>
        <v>0.40970473245143113</v>
      </c>
      <c r="AF111" s="2">
        <f t="shared" si="24"/>
        <v>2.1153333589467369</v>
      </c>
      <c r="AG111" s="2">
        <f t="shared" si="19"/>
        <v>0.43339656688738182</v>
      </c>
    </row>
    <row r="112" spans="4:33" x14ac:dyDescent="0.25">
      <c r="D112" s="2" t="s">
        <v>261</v>
      </c>
      <c r="E112" s="2">
        <f t="shared" si="5"/>
        <v>1.9071870260177382</v>
      </c>
      <c r="F112" s="2">
        <f t="shared" si="6"/>
        <v>0.4727362297516513</v>
      </c>
      <c r="G112" s="2">
        <f t="shared" si="7"/>
        <v>2.0652154829960909</v>
      </c>
      <c r="H112" s="2">
        <f t="shared" si="8"/>
        <v>8.6679313377476364E-2</v>
      </c>
      <c r="K112" s="2" t="s">
        <v>260</v>
      </c>
      <c r="L112" s="2">
        <f t="shared" si="20"/>
        <v>1.9071870260177382</v>
      </c>
      <c r="M112" s="2">
        <f t="shared" si="21"/>
        <v>0.49243357265797011</v>
      </c>
      <c r="N112" s="2">
        <f t="shared" si="22"/>
        <v>2.1669828344369089</v>
      </c>
      <c r="O112" s="2">
        <f t="shared" si="23"/>
        <v>0.43339656688738182</v>
      </c>
      <c r="Q112" s="2" t="s">
        <v>261</v>
      </c>
      <c r="R112" s="2">
        <f t="shared" si="9"/>
        <v>1.9071870260177382</v>
      </c>
      <c r="S112" s="2">
        <f t="shared" si="10"/>
        <v>0.4727362297516513</v>
      </c>
      <c r="T112" s="2">
        <f t="shared" si="11"/>
        <v>2.1168649584862633</v>
      </c>
      <c r="U112" s="2">
        <f t="shared" si="12"/>
        <v>8.6679313377476364E-2</v>
      </c>
      <c r="W112" s="2" t="s">
        <v>261</v>
      </c>
      <c r="X112" s="2">
        <f t="shared" si="13"/>
        <v>1.9071870260177382</v>
      </c>
      <c r="Y112" s="2">
        <f t="shared" si="14"/>
        <v>0.4727362297516513</v>
      </c>
      <c r="Z112" s="2">
        <f t="shared" si="15"/>
        <v>2.1168649584862633</v>
      </c>
      <c r="AA112" s="2">
        <f t="shared" si="16"/>
        <v>8.6679313377476364E-2</v>
      </c>
      <c r="AC112" s="2" t="s">
        <v>261</v>
      </c>
      <c r="AD112" s="2">
        <f t="shared" si="17"/>
        <v>1.9071870260177382</v>
      </c>
      <c r="AE112" s="2">
        <f t="shared" si="18"/>
        <v>0.4727362297516513</v>
      </c>
      <c r="AF112" s="2">
        <f t="shared" si="24"/>
        <v>2.0652154829960909</v>
      </c>
      <c r="AG112" s="2">
        <f t="shared" si="19"/>
        <v>8.6679313377476364E-2</v>
      </c>
    </row>
    <row r="113" spans="4:33" x14ac:dyDescent="0.25">
      <c r="D113" s="2" t="s">
        <v>262</v>
      </c>
      <c r="E113" s="2">
        <f t="shared" si="5"/>
        <v>1.9071870260177382</v>
      </c>
      <c r="F113" s="2">
        <f t="shared" si="6"/>
        <v>0.35849164089500224</v>
      </c>
      <c r="G113" s="2">
        <f t="shared" si="7"/>
        <v>2.1669828344369089</v>
      </c>
      <c r="H113" s="2">
        <f t="shared" si="8"/>
        <v>0.43339656688738182</v>
      </c>
      <c r="K113" s="2" t="s">
        <v>261</v>
      </c>
      <c r="L113" s="2">
        <f t="shared" si="20"/>
        <v>1.9071870260177382</v>
      </c>
      <c r="M113" s="2">
        <f t="shared" si="21"/>
        <v>0.49243357265797011</v>
      </c>
      <c r="N113" s="2">
        <f t="shared" si="22"/>
        <v>2.1168649584862633</v>
      </c>
      <c r="O113" s="2">
        <f t="shared" si="23"/>
        <v>8.6679313377476364E-2</v>
      </c>
      <c r="Q113" s="2" t="s">
        <v>262</v>
      </c>
      <c r="R113" s="2">
        <f t="shared" si="9"/>
        <v>1.9071870260177382</v>
      </c>
      <c r="S113" s="2">
        <f t="shared" si="10"/>
        <v>0.35849164089500224</v>
      </c>
      <c r="T113" s="59">
        <f t="shared" si="11"/>
        <v>2.1411580966918229</v>
      </c>
      <c r="U113" s="2">
        <f t="shared" si="12"/>
        <v>0.43339656688738182</v>
      </c>
      <c r="W113" s="2" t="s">
        <v>262</v>
      </c>
      <c r="X113" s="2">
        <f t="shared" si="13"/>
        <v>1.9071870260177382</v>
      </c>
      <c r="Y113" s="2">
        <f t="shared" si="14"/>
        <v>0.35849164089500224</v>
      </c>
      <c r="Z113" s="59">
        <f t="shared" si="15"/>
        <v>2.1411580966918229</v>
      </c>
      <c r="AA113" s="2">
        <f t="shared" si="16"/>
        <v>0.43339656688738182</v>
      </c>
      <c r="AC113" s="2" t="s">
        <v>262</v>
      </c>
      <c r="AD113" s="2">
        <f t="shared" si="17"/>
        <v>1.9071870260177382</v>
      </c>
      <c r="AE113" s="2">
        <f t="shared" si="18"/>
        <v>0.35849164089500224</v>
      </c>
      <c r="AF113" s="2">
        <f t="shared" si="24"/>
        <v>2.1669828344369089</v>
      </c>
      <c r="AG113" s="2">
        <f t="shared" si="19"/>
        <v>0.43339656688738182</v>
      </c>
    </row>
    <row r="114" spans="4:33" x14ac:dyDescent="0.25">
      <c r="D114" s="2" t="s">
        <v>263</v>
      </c>
      <c r="E114" s="2">
        <f t="shared" si="5"/>
        <v>1.9071870260177382</v>
      </c>
      <c r="F114" s="2">
        <f t="shared" si="6"/>
        <v>0.46748360497663299</v>
      </c>
      <c r="G114" s="2">
        <f t="shared" si="7"/>
        <v>2.0442155739543351</v>
      </c>
      <c r="H114" s="2">
        <f t="shared" si="8"/>
        <v>0.43339656688738182</v>
      </c>
      <c r="K114" s="2" t="s">
        <v>262</v>
      </c>
      <c r="L114" s="2">
        <f t="shared" si="20"/>
        <v>1.9071870260177382</v>
      </c>
      <c r="M114" s="59">
        <f t="shared" si="21"/>
        <v>0.48849410407670635</v>
      </c>
      <c r="N114" s="59">
        <f t="shared" si="22"/>
        <v>2.1411580966918229</v>
      </c>
      <c r="O114" s="2">
        <f t="shared" si="23"/>
        <v>0.43339656688738182</v>
      </c>
      <c r="Q114" s="2" t="s">
        <v>263</v>
      </c>
      <c r="R114" s="2">
        <f t="shared" si="9"/>
        <v>1.9071870260177382</v>
      </c>
      <c r="S114" s="2">
        <f t="shared" si="10"/>
        <v>0.46748360497663299</v>
      </c>
      <c r="T114" s="2">
        <f t="shared" si="11"/>
        <v>2.0958650494445075</v>
      </c>
      <c r="U114" s="2">
        <f t="shared" si="12"/>
        <v>0.43339656688738182</v>
      </c>
      <c r="W114" s="2" t="s">
        <v>263</v>
      </c>
      <c r="X114" s="2">
        <f t="shared" si="13"/>
        <v>1.9071870260177382</v>
      </c>
      <c r="Y114" s="2">
        <f t="shared" si="14"/>
        <v>0.46748360497663299</v>
      </c>
      <c r="Z114" s="2">
        <f t="shared" si="15"/>
        <v>2.0958650494445075</v>
      </c>
      <c r="AA114" s="2">
        <f t="shared" si="16"/>
        <v>0.43339656688738182</v>
      </c>
      <c r="AC114" s="2" t="s">
        <v>263</v>
      </c>
      <c r="AD114" s="2">
        <f t="shared" si="17"/>
        <v>1.9071870260177382</v>
      </c>
      <c r="AE114" s="2">
        <f t="shared" si="18"/>
        <v>0.46748360497663299</v>
      </c>
      <c r="AF114" s="2">
        <f t="shared" si="24"/>
        <v>2.0442155739543351</v>
      </c>
      <c r="AG114" s="2">
        <f t="shared" si="19"/>
        <v>0.43339656688738182</v>
      </c>
    </row>
    <row r="115" spans="4:33" x14ac:dyDescent="0.25">
      <c r="D115" s="2" t="s">
        <v>264</v>
      </c>
      <c r="E115" s="2">
        <f t="shared" si="5"/>
        <v>1.9071870260177382</v>
      </c>
      <c r="F115" s="2">
        <f t="shared" si="6"/>
        <v>0.35849164089500224</v>
      </c>
      <c r="G115" s="2">
        <f t="shared" si="7"/>
        <v>2.0652154829960909</v>
      </c>
      <c r="H115" s="2">
        <f t="shared" si="8"/>
        <v>8.6679313377476364E-2</v>
      </c>
      <c r="K115" s="2" t="s">
        <v>263</v>
      </c>
      <c r="L115" s="2">
        <f t="shared" si="20"/>
        <v>1.9071870260177382</v>
      </c>
      <c r="M115" s="2">
        <f t="shared" si="21"/>
        <v>0.49243357265797011</v>
      </c>
      <c r="N115" s="2">
        <f t="shared" si="22"/>
        <v>2.0958650494445075</v>
      </c>
      <c r="O115" s="2">
        <f t="shared" si="23"/>
        <v>0.43339656688738182</v>
      </c>
      <c r="Q115" s="2" t="s">
        <v>264</v>
      </c>
      <c r="R115" s="2">
        <f t="shared" si="9"/>
        <v>1.9071870260177382</v>
      </c>
      <c r="S115" s="2">
        <f t="shared" si="10"/>
        <v>0.35849164089500224</v>
      </c>
      <c r="T115" s="2">
        <f t="shared" si="11"/>
        <v>2.1168649584862633</v>
      </c>
      <c r="U115" s="2">
        <f t="shared" si="12"/>
        <v>8.6679313377476364E-2</v>
      </c>
      <c r="W115" s="2" t="s">
        <v>264</v>
      </c>
      <c r="X115" s="2">
        <f t="shared" si="13"/>
        <v>1.9071870260177382</v>
      </c>
      <c r="Y115" s="2">
        <f t="shared" si="14"/>
        <v>0.35849164089500224</v>
      </c>
      <c r="Z115" s="2">
        <f t="shared" si="15"/>
        <v>2.1168649584862633</v>
      </c>
      <c r="AA115" s="2">
        <f t="shared" si="16"/>
        <v>8.6679313377476364E-2</v>
      </c>
      <c r="AC115" s="2" t="s">
        <v>264</v>
      </c>
      <c r="AD115" s="2">
        <f t="shared" si="17"/>
        <v>1.9071870260177382</v>
      </c>
      <c r="AE115" s="2">
        <f t="shared" si="18"/>
        <v>0.35849164089500224</v>
      </c>
      <c r="AF115" s="2">
        <f t="shared" si="24"/>
        <v>2.0652154829960909</v>
      </c>
      <c r="AG115" s="2">
        <f t="shared" si="19"/>
        <v>8.6679313377476364E-2</v>
      </c>
    </row>
    <row r="116" spans="4:33" x14ac:dyDescent="0.25">
      <c r="K116" s="2" t="s">
        <v>264</v>
      </c>
      <c r="L116" s="2">
        <f t="shared" si="20"/>
        <v>1.9071870260177382</v>
      </c>
      <c r="M116" s="2">
        <f t="shared" si="21"/>
        <v>0.48849410407670635</v>
      </c>
      <c r="N116" s="2">
        <f t="shared" si="22"/>
        <v>2.1168649584862633</v>
      </c>
      <c r="O116" s="2">
        <f t="shared" si="23"/>
        <v>8.6679313377476364E-2</v>
      </c>
    </row>
    <row r="119" spans="4:33" x14ac:dyDescent="0.25">
      <c r="D119" t="s">
        <v>377</v>
      </c>
      <c r="E119">
        <v>0.48064008518129187</v>
      </c>
    </row>
    <row r="121" spans="4:33" x14ac:dyDescent="0.25">
      <c r="L121" s="60"/>
      <c r="M121" s="60"/>
      <c r="N121" s="61"/>
    </row>
    <row r="122" spans="4:33" x14ac:dyDescent="0.25">
      <c r="D122" s="2" t="s">
        <v>274</v>
      </c>
      <c r="E122" s="2" t="s">
        <v>87</v>
      </c>
      <c r="F122" s="2" t="s">
        <v>96</v>
      </c>
      <c r="G122" s="2" t="s">
        <v>112</v>
      </c>
      <c r="H122" s="2" t="s">
        <v>119</v>
      </c>
      <c r="I122" s="2" t="s">
        <v>118</v>
      </c>
      <c r="L122" s="60"/>
      <c r="M122" s="60"/>
      <c r="N122" s="61"/>
    </row>
    <row r="123" spans="4:33" x14ac:dyDescent="0.25">
      <c r="D123" s="2" t="s">
        <v>243</v>
      </c>
      <c r="E123" s="2">
        <f>SUM(E94:H94)*$E$119</f>
        <v>2.1699683930454134</v>
      </c>
      <c r="F123" s="2">
        <f>SUM(L95:O95)*$E$119</f>
        <v>2.2124655554796102</v>
      </c>
      <c r="G123" s="2">
        <f>SUM(R94:U94)*$E$119</f>
        <v>2.1947932013445794</v>
      </c>
      <c r="H123" s="2">
        <f>SUM(X94:AA94)*$E$119</f>
        <v>2.1947932013445794</v>
      </c>
      <c r="I123" s="2">
        <f>SUM(AD94:AG94)*$E$119</f>
        <v>2.1699683930454134</v>
      </c>
      <c r="L123" s="60"/>
      <c r="M123" s="60"/>
      <c r="N123" s="61"/>
    </row>
    <row r="124" spans="4:33" x14ac:dyDescent="0.25">
      <c r="D124" s="2" t="s">
        <v>244</v>
      </c>
      <c r="E124" s="2">
        <f t="shared" ref="E124:E144" si="25">SUM(E95:H95)*$E$119</f>
        <v>2.1477992493605544</v>
      </c>
      <c r="F124" s="2">
        <f t="shared" ref="F124:F144" si="26">SUM(L96:O96)*$E$119</f>
        <v>2.1902964117947517</v>
      </c>
      <c r="G124" s="2">
        <f t="shared" ref="G124:G144" si="27">SUM(R95:U95)*$E$119</f>
        <v>2.17262405765972</v>
      </c>
      <c r="H124" s="2">
        <f t="shared" ref="H124:H144" si="28">SUM(X95:AA95)*$E$119</f>
        <v>2.17262405765972</v>
      </c>
      <c r="I124" s="2">
        <f t="shared" ref="I124:I144" si="29">SUM(AD95:AG95)*$E$119</f>
        <v>2.1477992493605544</v>
      </c>
      <c r="L124" s="60"/>
      <c r="M124" s="60"/>
      <c r="N124" s="61"/>
    </row>
    <row r="125" spans="4:33" x14ac:dyDescent="0.25">
      <c r="D125" s="2" t="s">
        <v>245</v>
      </c>
      <c r="E125" s="2">
        <f t="shared" si="25"/>
        <v>2.338822564414559</v>
      </c>
      <c r="F125" s="59">
        <f t="shared" si="26"/>
        <v>2.3888945552424081</v>
      </c>
      <c r="G125" s="59">
        <f t="shared" si="27"/>
        <v>2.326410160264976</v>
      </c>
      <c r="H125" s="59">
        <f t="shared" si="28"/>
        <v>2.326410160264976</v>
      </c>
      <c r="I125" s="2">
        <f t="shared" si="29"/>
        <v>2.338822564414559</v>
      </c>
      <c r="L125" s="60"/>
      <c r="M125" s="60"/>
      <c r="N125" s="61"/>
    </row>
    <row r="126" spans="4:33" x14ac:dyDescent="0.25">
      <c r="D126" s="2" t="s">
        <v>246</v>
      </c>
      <c r="E126" s="2">
        <f t="shared" si="25"/>
        <v>2.3139977561153939</v>
      </c>
      <c r="F126" s="2">
        <f t="shared" si="26"/>
        <v>2.4013069593919911</v>
      </c>
      <c r="G126" s="2">
        <f t="shared" si="27"/>
        <v>2.338822564414559</v>
      </c>
      <c r="H126" s="2">
        <f t="shared" si="28"/>
        <v>2.338822564414559</v>
      </c>
      <c r="I126" s="2">
        <f t="shared" si="29"/>
        <v>2.3139977561153939</v>
      </c>
      <c r="L126" s="60"/>
      <c r="M126" s="60"/>
      <c r="N126" s="61"/>
    </row>
    <row r="127" spans="4:33" x14ac:dyDescent="0.25">
      <c r="D127" s="2" t="s">
        <v>247</v>
      </c>
      <c r="E127" s="2">
        <f t="shared" si="25"/>
        <v>2.2798156978787412</v>
      </c>
      <c r="F127" s="2">
        <f t="shared" si="26"/>
        <v>2.3671249011553384</v>
      </c>
      <c r="G127" s="2">
        <f t="shared" si="27"/>
        <v>2.3046405061779067</v>
      </c>
      <c r="H127" s="2">
        <f t="shared" si="28"/>
        <v>2.3046405061779067</v>
      </c>
      <c r="I127" s="2">
        <f t="shared" si="29"/>
        <v>2.2798156978787412</v>
      </c>
      <c r="L127" s="60"/>
      <c r="M127" s="60"/>
      <c r="N127" s="61"/>
    </row>
    <row r="128" spans="4:33" x14ac:dyDescent="0.25">
      <c r="D128" s="2" t="s">
        <v>248</v>
      </c>
      <c r="E128" s="2">
        <f t="shared" si="25"/>
        <v>2.3145241606374487</v>
      </c>
      <c r="F128" s="2">
        <f t="shared" si="26"/>
        <v>2.3791117657404346</v>
      </c>
      <c r="G128" s="2">
        <f t="shared" si="27"/>
        <v>2.3393489689366147</v>
      </c>
      <c r="H128" s="2">
        <f t="shared" si="28"/>
        <v>2.3393489689366147</v>
      </c>
      <c r="I128" s="2">
        <f t="shared" si="29"/>
        <v>2.3145241606374487</v>
      </c>
      <c r="L128" s="60"/>
      <c r="M128" s="60"/>
      <c r="N128" s="61"/>
    </row>
    <row r="129" spans="4:14" x14ac:dyDescent="0.25">
      <c r="D129" s="2" t="s">
        <v>249</v>
      </c>
      <c r="E129" s="2">
        <f t="shared" si="25"/>
        <v>2.3265212052356095</v>
      </c>
      <c r="F129" s="2">
        <f t="shared" si="26"/>
        <v>2.3690183676698062</v>
      </c>
      <c r="G129" s="2">
        <f t="shared" si="27"/>
        <v>2.3513460135347746</v>
      </c>
      <c r="H129" s="2">
        <f t="shared" si="28"/>
        <v>2.3513460135347746</v>
      </c>
      <c r="I129" s="2">
        <f t="shared" si="29"/>
        <v>2.3265212052356095</v>
      </c>
      <c r="L129" s="60"/>
      <c r="M129" s="60"/>
      <c r="N129" s="61"/>
    </row>
    <row r="130" spans="4:14" x14ac:dyDescent="0.25">
      <c r="D130" s="2" t="s">
        <v>250</v>
      </c>
      <c r="E130" s="2">
        <f t="shared" si="25"/>
        <v>2.3314866582515879</v>
      </c>
      <c r="F130" s="2">
        <f t="shared" si="26"/>
        <v>2.356942622055576</v>
      </c>
      <c r="G130" s="2">
        <f t="shared" si="27"/>
        <v>2.3563114665507534</v>
      </c>
      <c r="H130" s="2">
        <f t="shared" si="28"/>
        <v>2.3563114665507534</v>
      </c>
      <c r="I130" s="2">
        <f t="shared" si="29"/>
        <v>2.3314866582515879</v>
      </c>
      <c r="L130" s="60"/>
      <c r="M130" s="60"/>
      <c r="N130" s="61"/>
    </row>
    <row r="131" spans="4:14" x14ac:dyDescent="0.25">
      <c r="D131" s="2" t="s">
        <v>251</v>
      </c>
      <c r="E131" s="2">
        <f t="shared" si="25"/>
        <v>2.3139977561153939</v>
      </c>
      <c r="F131" s="2">
        <f t="shared" si="26"/>
        <v>2.4013069593919911</v>
      </c>
      <c r="G131" s="2">
        <f t="shared" si="27"/>
        <v>2.338822564414559</v>
      </c>
      <c r="H131" s="2">
        <f t="shared" si="28"/>
        <v>2.338822564414559</v>
      </c>
      <c r="I131" s="2">
        <f t="shared" si="29"/>
        <v>2.3139977561153939</v>
      </c>
      <c r="L131" s="60"/>
      <c r="M131" s="60"/>
      <c r="N131" s="61"/>
    </row>
    <row r="132" spans="4:14" x14ac:dyDescent="0.25">
      <c r="D132" s="2" t="s">
        <v>252</v>
      </c>
      <c r="E132" s="2">
        <f t="shared" si="25"/>
        <v>2.1699683930454134</v>
      </c>
      <c r="F132" s="2">
        <f t="shared" si="26"/>
        <v>2.2124655554796102</v>
      </c>
      <c r="G132" s="2">
        <f t="shared" si="27"/>
        <v>2.1947932013445794</v>
      </c>
      <c r="H132" s="2">
        <f t="shared" si="28"/>
        <v>2.1947932013445794</v>
      </c>
      <c r="I132" s="2">
        <f t="shared" si="29"/>
        <v>2.1699683930454134</v>
      </c>
      <c r="L132" s="60"/>
      <c r="M132" s="60"/>
      <c r="N132" s="61"/>
    </row>
    <row r="133" spans="4:14" x14ac:dyDescent="0.25">
      <c r="D133" s="2" t="s">
        <v>253</v>
      </c>
      <c r="E133" s="2">
        <f t="shared" si="25"/>
        <v>2.3663836630156654</v>
      </c>
      <c r="F133" s="2">
        <f t="shared" si="26"/>
        <v>2.4032004259064585</v>
      </c>
      <c r="G133" s="2">
        <f t="shared" si="27"/>
        <v>2.3912084713148301</v>
      </c>
      <c r="H133" s="2">
        <f t="shared" si="28"/>
        <v>2.3912084713148301</v>
      </c>
      <c r="I133" s="2">
        <f t="shared" si="29"/>
        <v>2.3663836630156654</v>
      </c>
      <c r="L133" s="60"/>
      <c r="M133" s="60"/>
      <c r="N133" s="61"/>
    </row>
    <row r="134" spans="4:14" x14ac:dyDescent="0.25">
      <c r="D134" s="2" t="s">
        <v>254</v>
      </c>
      <c r="E134" s="2">
        <f t="shared" si="25"/>
        <v>2.3607032634722618</v>
      </c>
      <c r="F134" s="2">
        <f t="shared" si="26"/>
        <v>2.4032004259064585</v>
      </c>
      <c r="G134" s="2">
        <f t="shared" si="27"/>
        <v>2.3855280717714278</v>
      </c>
      <c r="H134" s="2">
        <f t="shared" si="28"/>
        <v>2.3855280717714278</v>
      </c>
      <c r="I134" s="2">
        <f t="shared" si="29"/>
        <v>2.3607032634722618</v>
      </c>
      <c r="L134" s="60"/>
      <c r="M134" s="60"/>
      <c r="N134" s="61"/>
    </row>
    <row r="135" spans="4:14" x14ac:dyDescent="0.25">
      <c r="D135" s="2" t="s">
        <v>255</v>
      </c>
      <c r="E135" s="2">
        <f t="shared" si="25"/>
        <v>2.3265212052356095</v>
      </c>
      <c r="F135" s="2">
        <f t="shared" si="26"/>
        <v>2.3690183676698062</v>
      </c>
      <c r="G135" s="2">
        <f t="shared" si="27"/>
        <v>2.3513460135347746</v>
      </c>
      <c r="H135" s="2">
        <f t="shared" si="28"/>
        <v>2.3513460135347746</v>
      </c>
      <c r="I135" s="2">
        <f t="shared" si="29"/>
        <v>2.3265212052356095</v>
      </c>
      <c r="L135" s="60"/>
      <c r="M135" s="60"/>
      <c r="N135" s="61"/>
    </row>
    <row r="136" spans="4:14" x14ac:dyDescent="0.25">
      <c r="D136" s="2" t="s">
        <v>256</v>
      </c>
      <c r="E136" s="2">
        <f t="shared" si="25"/>
        <v>2.322650481184072</v>
      </c>
      <c r="F136" s="2">
        <f t="shared" si="26"/>
        <v>2.356942622055576</v>
      </c>
      <c r="G136" s="2">
        <f t="shared" si="27"/>
        <v>2.3474752894832376</v>
      </c>
      <c r="H136" s="2">
        <f t="shared" si="28"/>
        <v>2.3474752894832376</v>
      </c>
      <c r="I136" s="2">
        <f t="shared" si="29"/>
        <v>2.322650481184072</v>
      </c>
      <c r="L136" s="60"/>
      <c r="M136" s="60"/>
      <c r="N136" s="61"/>
    </row>
    <row r="137" spans="4:14" x14ac:dyDescent="0.25">
      <c r="D137" s="2" t="s">
        <v>257</v>
      </c>
      <c r="E137" s="2">
        <f t="shared" si="25"/>
        <v>2.3386128208034731</v>
      </c>
      <c r="F137" s="2">
        <f t="shared" si="26"/>
        <v>2.4032004259064585</v>
      </c>
      <c r="G137" s="2">
        <f t="shared" si="27"/>
        <v>2.3634376291026382</v>
      </c>
      <c r="H137" s="2">
        <f t="shared" si="28"/>
        <v>2.3634376291026382</v>
      </c>
      <c r="I137" s="2">
        <f t="shared" si="29"/>
        <v>2.3386128208034731</v>
      </c>
      <c r="L137" s="60"/>
      <c r="M137" s="60"/>
      <c r="N137" s="61"/>
    </row>
    <row r="138" spans="4:14" x14ac:dyDescent="0.25">
      <c r="D138" s="2" t="s">
        <v>258</v>
      </c>
      <c r="E138" s="2">
        <f t="shared" si="25"/>
        <v>2.3265212052356095</v>
      </c>
      <c r="F138" s="2">
        <f t="shared" si="26"/>
        <v>2.3690183676698062</v>
      </c>
      <c r="G138" s="2">
        <f t="shared" si="27"/>
        <v>2.3513460135347746</v>
      </c>
      <c r="H138" s="2">
        <f t="shared" si="28"/>
        <v>2.3513460135347746</v>
      </c>
      <c r="I138" s="2">
        <f t="shared" si="29"/>
        <v>2.3265212052356095</v>
      </c>
      <c r="L138" s="60"/>
      <c r="M138" s="60"/>
      <c r="N138" s="61"/>
    </row>
    <row r="139" spans="4:14" x14ac:dyDescent="0.25">
      <c r="D139" s="2" t="s">
        <v>259</v>
      </c>
      <c r="E139" s="2">
        <f t="shared" si="25"/>
        <v>2.2798156978787412</v>
      </c>
      <c r="F139" s="2">
        <f t="shared" si="26"/>
        <v>2.3671249011553384</v>
      </c>
      <c r="G139" s="2">
        <f t="shared" si="27"/>
        <v>2.3046405061779067</v>
      </c>
      <c r="H139" s="2">
        <f t="shared" si="28"/>
        <v>2.3046405061779067</v>
      </c>
      <c r="I139" s="2">
        <f t="shared" si="29"/>
        <v>2.2798156978787412</v>
      </c>
      <c r="L139" s="60"/>
      <c r="M139" s="60"/>
      <c r="N139" s="61"/>
    </row>
    <row r="140" spans="4:14" x14ac:dyDescent="0.25">
      <c r="D140" s="2" t="s">
        <v>260</v>
      </c>
      <c r="E140" s="2">
        <f t="shared" si="25"/>
        <v>2.3386128208034731</v>
      </c>
      <c r="F140" s="2">
        <f t="shared" si="26"/>
        <v>2.4032004259064585</v>
      </c>
      <c r="G140" s="2">
        <f t="shared" si="27"/>
        <v>2.3634376291026382</v>
      </c>
      <c r="H140" s="2">
        <f t="shared" si="28"/>
        <v>2.3634376291026382</v>
      </c>
      <c r="I140" s="2">
        <f t="shared" si="29"/>
        <v>2.3386128208034731</v>
      </c>
      <c r="L140" s="60"/>
      <c r="M140" s="60"/>
      <c r="N140" s="61"/>
    </row>
    <row r="141" spans="4:14" x14ac:dyDescent="0.25">
      <c r="D141" s="2" t="s">
        <v>261</v>
      </c>
      <c r="E141" s="2">
        <f t="shared" si="25"/>
        <v>2.1781734146081071</v>
      </c>
      <c r="F141" s="2">
        <f t="shared" si="26"/>
        <v>2.2124655554796102</v>
      </c>
      <c r="G141" s="2">
        <f t="shared" si="27"/>
        <v>2.2029982229072722</v>
      </c>
      <c r="H141" s="2">
        <f t="shared" si="28"/>
        <v>2.2029982229072722</v>
      </c>
      <c r="I141" s="2">
        <f t="shared" si="29"/>
        <v>2.1781734146081071</v>
      </c>
      <c r="L141" s="60"/>
      <c r="M141" s="60"/>
      <c r="N141" s="61"/>
    </row>
    <row r="142" spans="4:14" x14ac:dyDescent="0.25">
      <c r="D142" s="2" t="s">
        <v>262</v>
      </c>
      <c r="E142" s="2">
        <f t="shared" si="25"/>
        <v>2.338822564414559</v>
      </c>
      <c r="F142" s="59">
        <f t="shared" si="26"/>
        <v>2.3888945552424081</v>
      </c>
      <c r="G142" s="59">
        <f t="shared" si="27"/>
        <v>2.326410160264976</v>
      </c>
      <c r="H142" s="59">
        <f t="shared" si="28"/>
        <v>2.326410160264976</v>
      </c>
      <c r="I142" s="2">
        <f t="shared" si="29"/>
        <v>2.338822564414559</v>
      </c>
      <c r="L142" s="60"/>
      <c r="M142" s="60"/>
      <c r="N142" s="61"/>
    </row>
    <row r="143" spans="4:14" x14ac:dyDescent="0.25">
      <c r="D143" s="2" t="s">
        <v>263</v>
      </c>
      <c r="E143" s="2">
        <f t="shared" si="25"/>
        <v>2.3322016047790122</v>
      </c>
      <c r="F143" s="2">
        <f t="shared" si="26"/>
        <v>2.3690183676698062</v>
      </c>
      <c r="G143" s="2">
        <f t="shared" si="27"/>
        <v>2.3570264130781777</v>
      </c>
      <c r="H143" s="2">
        <f t="shared" si="28"/>
        <v>2.3570264130781777</v>
      </c>
      <c r="I143" s="2">
        <f t="shared" si="29"/>
        <v>2.3322016047790122</v>
      </c>
    </row>
    <row r="144" spans="4:14" x14ac:dyDescent="0.25">
      <c r="D144" s="2" t="s">
        <v>264</v>
      </c>
      <c r="E144" s="2">
        <f t="shared" si="25"/>
        <v>2.1232628856885452</v>
      </c>
      <c r="F144" s="2">
        <f t="shared" si="26"/>
        <v>2.2105720889651428</v>
      </c>
      <c r="G144" s="2">
        <f t="shared" si="27"/>
        <v>2.1480876939877107</v>
      </c>
      <c r="H144" s="2">
        <f t="shared" si="28"/>
        <v>2.1480876939877107</v>
      </c>
      <c r="I144" s="2">
        <f t="shared" si="29"/>
        <v>2.1232628856885452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9812-4FDB-4C18-84A4-33B7AFD2B834}">
  <dimension ref="C6:V56"/>
  <sheetViews>
    <sheetView topLeftCell="A46" zoomScale="74" workbookViewId="0">
      <selection activeCell="C18" sqref="C18"/>
    </sheetView>
  </sheetViews>
  <sheetFormatPr defaultRowHeight="15" x14ac:dyDescent="0.25"/>
  <cols>
    <col min="3" max="3" width="13.28515625" bestFit="1" customWidth="1"/>
    <col min="4" max="6" width="12" bestFit="1" customWidth="1"/>
    <col min="7" max="7" width="13.28515625" bestFit="1" customWidth="1"/>
    <col min="8" max="8" width="12" bestFit="1" customWidth="1"/>
    <col min="9" max="9" width="5.28515625" bestFit="1" customWidth="1"/>
    <col min="10" max="11" width="13.28515625" bestFit="1" customWidth="1"/>
    <col min="12" max="14" width="12" bestFit="1" customWidth="1"/>
    <col min="15" max="15" width="13.28515625" bestFit="1" customWidth="1"/>
    <col min="16" max="16" width="12" bestFit="1" customWidth="1"/>
    <col min="17" max="17" width="13.28515625" bestFit="1" customWidth="1"/>
    <col min="18" max="18" width="12" bestFit="1" customWidth="1"/>
    <col min="19" max="19" width="13.28515625" bestFit="1" customWidth="1"/>
    <col min="20" max="22" width="12" bestFit="1" customWidth="1"/>
  </cols>
  <sheetData>
    <row r="6" spans="3:21" x14ac:dyDescent="0.25">
      <c r="C6" s="2" t="s">
        <v>274</v>
      </c>
      <c r="D6" s="2" t="s">
        <v>87</v>
      </c>
      <c r="E6" s="2" t="s">
        <v>378</v>
      </c>
      <c r="G6" s="2" t="s">
        <v>274</v>
      </c>
      <c r="H6" s="2" t="s">
        <v>96</v>
      </c>
      <c r="I6" s="2" t="s">
        <v>378</v>
      </c>
      <c r="K6" s="2" t="s">
        <v>274</v>
      </c>
      <c r="L6" s="2" t="s">
        <v>112</v>
      </c>
      <c r="M6" s="2" t="s">
        <v>378</v>
      </c>
      <c r="O6" s="2" t="s">
        <v>274</v>
      </c>
      <c r="P6" s="2" t="s">
        <v>119</v>
      </c>
      <c r="Q6" s="2" t="s">
        <v>378</v>
      </c>
      <c r="S6" s="2" t="s">
        <v>274</v>
      </c>
      <c r="T6" s="2" t="s">
        <v>118</v>
      </c>
      <c r="U6" s="2" t="s">
        <v>378</v>
      </c>
    </row>
    <row r="7" spans="3:21" x14ac:dyDescent="0.25">
      <c r="C7" s="2" t="s">
        <v>243</v>
      </c>
      <c r="D7" s="2">
        <f>SUM(D35,K35,R35)</f>
        <v>4.6177672156422904</v>
      </c>
      <c r="E7" s="2">
        <f>_xlfn.RANK.EQ(D7,$D$7:$D$28,0)</f>
        <v>7</v>
      </c>
      <c r="G7" s="2" t="s">
        <v>243</v>
      </c>
      <c r="H7" s="2">
        <f>SUM(E35,L35,S35)</f>
        <v>4.8092651295731503</v>
      </c>
      <c r="I7" s="2">
        <f>_xlfn.RANK.EQ(H7,$H$7:$H$28,0)</f>
        <v>5</v>
      </c>
      <c r="K7" s="2" t="s">
        <v>243</v>
      </c>
      <c r="L7" s="2">
        <f>SUM(F35,M35,T35)</f>
        <v>4.7915927754381205</v>
      </c>
      <c r="M7" s="2">
        <f>_xlfn.RANK.EQ(L7,$L$7:$L$28,0)</f>
        <v>5</v>
      </c>
      <c r="O7" s="2" t="s">
        <v>243</v>
      </c>
      <c r="P7" s="2">
        <f>SUM(G35,N35,U35)</f>
        <v>4.7760051349862831</v>
      </c>
      <c r="Q7" s="2">
        <f>_xlfn.RANK.EQ(P7,$P$7:$P$28,0)</f>
        <v>5</v>
      </c>
      <c r="S7" s="2" t="s">
        <v>243</v>
      </c>
      <c r="T7" s="2">
        <f>SUM(H35,O35,V35)</f>
        <v>4.6352967158183684</v>
      </c>
      <c r="U7" s="2">
        <f>_xlfn.RANK.EQ(T7,$T$7:$T$28,0)</f>
        <v>7</v>
      </c>
    </row>
    <row r="8" spans="3:21" x14ac:dyDescent="0.25">
      <c r="C8" s="2" t="s">
        <v>244</v>
      </c>
      <c r="D8" s="2">
        <f t="shared" ref="D8:D28" si="0">SUM(D36,K36,R36)</f>
        <v>4.6319717848227935</v>
      </c>
      <c r="E8" s="2">
        <f t="shared" ref="E8:E28" si="1">_xlfn.RANK.EQ(D8,$D$7:$D$28,0)</f>
        <v>6</v>
      </c>
      <c r="G8" s="2" t="s">
        <v>244</v>
      </c>
      <c r="H8" s="2">
        <f t="shared" ref="H8:H28" si="2">SUM(E36,L36,S36)</f>
        <v>4.7870959858882927</v>
      </c>
      <c r="I8" s="2">
        <f t="shared" ref="I8:I28" si="3">_xlfn.RANK.EQ(H8,$H$7:$H$28,0)</f>
        <v>6</v>
      </c>
      <c r="K8" s="2" t="s">
        <v>244</v>
      </c>
      <c r="L8" s="2">
        <f t="shared" ref="L8:L28" si="4">SUM(F36,M36,T36)</f>
        <v>4.769423631753261</v>
      </c>
      <c r="M8" s="2">
        <f t="shared" ref="M8:M28" si="5">_xlfn.RANK.EQ(L8,$L$7:$L$28,0)</f>
        <v>6</v>
      </c>
      <c r="O8" s="2" t="s">
        <v>244</v>
      </c>
      <c r="P8" s="2">
        <f t="shared" ref="P8:P28" si="6">SUM(G36,N36,U36)</f>
        <v>4.7538359913014236</v>
      </c>
      <c r="Q8" s="2">
        <f t="shared" ref="Q8:Q28" si="7">_xlfn.RANK.EQ(P8,$P$7:$P$28,0)</f>
        <v>6</v>
      </c>
      <c r="S8" s="2" t="s">
        <v>244</v>
      </c>
      <c r="T8" s="2">
        <f t="shared" ref="T8:T28" si="8">SUM(H36,O36,V36)</f>
        <v>4.6585947132152121</v>
      </c>
      <c r="U8" s="2">
        <f t="shared" ref="U8:U28" si="9">_xlfn.RANK.EQ(T8,$T$7:$T$28,0)</f>
        <v>6</v>
      </c>
    </row>
    <row r="9" spans="3:21" x14ac:dyDescent="0.25">
      <c r="C9" s="2" t="s">
        <v>245</v>
      </c>
      <c r="D9" s="2">
        <f t="shared" si="0"/>
        <v>4.0178777704355735</v>
      </c>
      <c r="E9" s="2">
        <f t="shared" si="1"/>
        <v>14</v>
      </c>
      <c r="G9" s="2" t="s">
        <v>245</v>
      </c>
      <c r="H9" s="2">
        <f t="shared" si="2"/>
        <v>4.0267554358496396</v>
      </c>
      <c r="I9" s="2">
        <f t="shared" si="3"/>
        <v>20</v>
      </c>
      <c r="K9" s="2" t="s">
        <v>245</v>
      </c>
      <c r="L9" s="2">
        <f t="shared" si="4"/>
        <v>3.8525204772497093</v>
      </c>
      <c r="M9" s="2">
        <f t="shared" si="5"/>
        <v>21</v>
      </c>
      <c r="O9" s="2" t="s">
        <v>245</v>
      </c>
      <c r="P9" s="2">
        <f t="shared" si="6"/>
        <v>3.8525204772497093</v>
      </c>
      <c r="Q9" s="2">
        <f t="shared" si="7"/>
        <v>21</v>
      </c>
      <c r="S9" s="2" t="s">
        <v>245</v>
      </c>
      <c r="T9" s="2">
        <f t="shared" si="8"/>
        <v>4.0561139926946446</v>
      </c>
      <c r="U9" s="2">
        <f t="shared" si="9"/>
        <v>14</v>
      </c>
    </row>
    <row r="10" spans="3:21" x14ac:dyDescent="0.25">
      <c r="C10" s="2" t="s">
        <v>246</v>
      </c>
      <c r="D10" s="2">
        <f t="shared" si="0"/>
        <v>3.992614724632007</v>
      </c>
      <c r="E10" s="2">
        <f t="shared" si="1"/>
        <v>15</v>
      </c>
      <c r="G10" s="2" t="s">
        <v>246</v>
      </c>
      <c r="H10" s="2">
        <f t="shared" si="2"/>
        <v>4.0413590275212323</v>
      </c>
      <c r="I10" s="2">
        <f t="shared" si="3"/>
        <v>19</v>
      </c>
      <c r="K10" s="2" t="s">
        <v>246</v>
      </c>
      <c r="L10" s="2">
        <f t="shared" si="4"/>
        <v>3.8649328813992918</v>
      </c>
      <c r="M10" s="2">
        <f t="shared" si="5"/>
        <v>19</v>
      </c>
      <c r="O10" s="2" t="s">
        <v>246</v>
      </c>
      <c r="P10" s="2">
        <f t="shared" si="6"/>
        <v>3.8649328813992918</v>
      </c>
      <c r="Q10" s="2">
        <f t="shared" si="7"/>
        <v>19</v>
      </c>
      <c r="S10" s="2" t="s">
        <v>246</v>
      </c>
      <c r="T10" s="2">
        <f t="shared" si="8"/>
        <v>4.0307413875149773</v>
      </c>
      <c r="U10" s="2">
        <f t="shared" si="9"/>
        <v>15</v>
      </c>
    </row>
    <row r="11" spans="3:21" x14ac:dyDescent="0.25">
      <c r="C11" s="2" t="s">
        <v>247</v>
      </c>
      <c r="D11" s="2">
        <f t="shared" si="0"/>
        <v>3.9268795660784135</v>
      </c>
      <c r="E11" s="2">
        <f t="shared" si="1"/>
        <v>19</v>
      </c>
      <c r="G11" s="2" t="s">
        <v>247</v>
      </c>
      <c r="H11" s="2">
        <f t="shared" si="2"/>
        <v>4.112353970341049</v>
      </c>
      <c r="I11" s="2">
        <f t="shared" si="3"/>
        <v>16</v>
      </c>
      <c r="K11" s="2" t="s">
        <v>247</v>
      </c>
      <c r="L11" s="2">
        <f t="shared" si="4"/>
        <v>4.0498695753636174</v>
      </c>
      <c r="M11" s="2">
        <f t="shared" si="5"/>
        <v>16</v>
      </c>
      <c r="O11" s="2" t="s">
        <v>247</v>
      </c>
      <c r="P11" s="2">
        <f t="shared" si="6"/>
        <v>4.0498695753636174</v>
      </c>
      <c r="Q11" s="2">
        <f t="shared" si="7"/>
        <v>16</v>
      </c>
      <c r="S11" s="2" t="s">
        <v>247</v>
      </c>
      <c r="T11" s="2">
        <f t="shared" si="8"/>
        <v>3.9571179538821482</v>
      </c>
      <c r="U11" s="2">
        <f t="shared" si="9"/>
        <v>19</v>
      </c>
    </row>
    <row r="12" spans="3:21" x14ac:dyDescent="0.25">
      <c r="C12" s="2" t="s">
        <v>248</v>
      </c>
      <c r="D12" s="2">
        <f t="shared" si="0"/>
        <v>4.3021621778223107</v>
      </c>
      <c r="E12" s="2">
        <f t="shared" si="1"/>
        <v>10</v>
      </c>
      <c r="G12" s="2" t="s">
        <v>248</v>
      </c>
      <c r="H12" s="2">
        <f t="shared" si="2"/>
        <v>4.4780621090433925</v>
      </c>
      <c r="I12" s="2">
        <f t="shared" si="3"/>
        <v>11</v>
      </c>
      <c r="K12" s="2" t="s">
        <v>248</v>
      </c>
      <c r="L12" s="2">
        <f t="shared" si="4"/>
        <v>4.4382993122395735</v>
      </c>
      <c r="M12" s="2">
        <f t="shared" si="5"/>
        <v>11</v>
      </c>
      <c r="O12" s="2" t="s">
        <v>248</v>
      </c>
      <c r="P12" s="2">
        <f t="shared" si="6"/>
        <v>4.4382993122395735</v>
      </c>
      <c r="Q12" s="2">
        <f t="shared" si="7"/>
        <v>11</v>
      </c>
      <c r="S12" s="2" t="s">
        <v>248</v>
      </c>
      <c r="T12" s="2">
        <f t="shared" si="8"/>
        <v>4.329113784343031</v>
      </c>
      <c r="U12" s="2">
        <f t="shared" si="9"/>
        <v>10</v>
      </c>
    </row>
    <row r="13" spans="3:21" x14ac:dyDescent="0.25">
      <c r="C13" s="2" t="s">
        <v>249</v>
      </c>
      <c r="D13" s="2">
        <f t="shared" si="0"/>
        <v>4.7843994904337306</v>
      </c>
      <c r="E13" s="2">
        <f t="shared" si="1"/>
        <v>3</v>
      </c>
      <c r="G13" s="2" t="s">
        <v>249</v>
      </c>
      <c r="H13" s="2">
        <f t="shared" si="2"/>
        <v>4.9658179417633468</v>
      </c>
      <c r="I13" s="2">
        <f t="shared" si="3"/>
        <v>2</v>
      </c>
      <c r="K13" s="2" t="s">
        <v>249</v>
      </c>
      <c r="L13" s="2">
        <f t="shared" si="4"/>
        <v>4.9481455876283151</v>
      </c>
      <c r="M13" s="2">
        <f t="shared" si="5"/>
        <v>2</v>
      </c>
      <c r="O13" s="2" t="s">
        <v>249</v>
      </c>
      <c r="P13" s="2">
        <f t="shared" si="6"/>
        <v>4.9481455876283151</v>
      </c>
      <c r="Q13" s="2">
        <f t="shared" si="7"/>
        <v>2</v>
      </c>
      <c r="S13" s="2" t="s">
        <v>249</v>
      </c>
      <c r="T13" s="2">
        <f t="shared" si="8"/>
        <v>4.8044488562601195</v>
      </c>
      <c r="U13" s="2">
        <f t="shared" si="9"/>
        <v>3</v>
      </c>
    </row>
    <row r="14" spans="3:21" x14ac:dyDescent="0.25">
      <c r="C14" s="2" t="s">
        <v>250</v>
      </c>
      <c r="D14" s="2">
        <f t="shared" si="0"/>
        <v>4.1543235134629679</v>
      </c>
      <c r="E14" s="2">
        <f t="shared" si="1"/>
        <v>13</v>
      </c>
      <c r="G14" s="2" t="s">
        <v>250</v>
      </c>
      <c r="H14" s="2">
        <f t="shared" si="2"/>
        <v>4.3016095034906998</v>
      </c>
      <c r="I14" s="2">
        <f t="shared" si="3"/>
        <v>12</v>
      </c>
      <c r="K14" s="2" t="s">
        <v>250</v>
      </c>
      <c r="L14" s="2">
        <f t="shared" si="4"/>
        <v>4.3009783479858772</v>
      </c>
      <c r="M14" s="2">
        <f t="shared" si="5"/>
        <v>12</v>
      </c>
      <c r="O14" s="2" t="s">
        <v>250</v>
      </c>
      <c r="P14" s="2">
        <f t="shared" si="6"/>
        <v>4.3009783479858772</v>
      </c>
      <c r="Q14" s="2">
        <f t="shared" si="7"/>
        <v>12</v>
      </c>
      <c r="S14" s="2" t="s">
        <v>250</v>
      </c>
      <c r="T14" s="2">
        <f t="shared" si="8"/>
        <v>4.178645694957277</v>
      </c>
      <c r="U14" s="2">
        <f t="shared" si="9"/>
        <v>13</v>
      </c>
    </row>
    <row r="15" spans="3:21" x14ac:dyDescent="0.25">
      <c r="C15" s="2" t="s">
        <v>251</v>
      </c>
      <c r="D15" s="2">
        <f t="shared" si="0"/>
        <v>3.9825352620307619</v>
      </c>
      <c r="E15" s="2">
        <f t="shared" si="1"/>
        <v>17</v>
      </c>
      <c r="G15" s="2" t="s">
        <v>251</v>
      </c>
      <c r="H15" s="2">
        <f t="shared" si="2"/>
        <v>4.0917563405274571</v>
      </c>
      <c r="I15" s="2">
        <f t="shared" si="3"/>
        <v>18</v>
      </c>
      <c r="K15" s="2" t="s">
        <v>251</v>
      </c>
      <c r="L15" s="2">
        <f t="shared" si="4"/>
        <v>3.8649328813992918</v>
      </c>
      <c r="M15" s="2">
        <f t="shared" si="5"/>
        <v>19</v>
      </c>
      <c r="O15" s="2" t="s">
        <v>251</v>
      </c>
      <c r="P15" s="2">
        <f t="shared" si="6"/>
        <v>3.8649328813992918</v>
      </c>
      <c r="Q15" s="2">
        <f t="shared" si="7"/>
        <v>19</v>
      </c>
      <c r="S15" s="2" t="s">
        <v>251</v>
      </c>
      <c r="T15" s="2">
        <f t="shared" si="8"/>
        <v>4.0181420592634209</v>
      </c>
      <c r="U15" s="2">
        <f t="shared" si="9"/>
        <v>17</v>
      </c>
    </row>
    <row r="16" spans="3:21" x14ac:dyDescent="0.25">
      <c r="C16" s="2" t="s">
        <v>252</v>
      </c>
      <c r="D16" s="2">
        <f t="shared" si="0"/>
        <v>4.6686574694436906</v>
      </c>
      <c r="E16" s="2">
        <f t="shared" si="1"/>
        <v>5</v>
      </c>
      <c r="G16" s="2" t="s">
        <v>252</v>
      </c>
      <c r="H16" s="2">
        <f t="shared" si="2"/>
        <v>4.7725078824941605</v>
      </c>
      <c r="I16" s="2">
        <f t="shared" si="3"/>
        <v>7</v>
      </c>
      <c r="K16" s="2" t="s">
        <v>252</v>
      </c>
      <c r="L16" s="2">
        <f t="shared" si="4"/>
        <v>4.5576286513782502</v>
      </c>
      <c r="M16" s="2">
        <f t="shared" si="5"/>
        <v>8</v>
      </c>
      <c r="O16" s="2" t="s">
        <v>252</v>
      </c>
      <c r="P16" s="2">
        <f t="shared" si="6"/>
        <v>4.5464946224840812</v>
      </c>
      <c r="Q16" s="2">
        <f t="shared" si="7"/>
        <v>8</v>
      </c>
      <c r="S16" s="2" t="s">
        <v>252</v>
      </c>
      <c r="T16" s="2">
        <f t="shared" si="8"/>
        <v>4.7026208760348407</v>
      </c>
      <c r="U16" s="2">
        <f t="shared" si="9"/>
        <v>5</v>
      </c>
    </row>
    <row r="17" spans="3:21" x14ac:dyDescent="0.25">
      <c r="C17" s="2" t="s">
        <v>253</v>
      </c>
      <c r="D17" s="2">
        <f t="shared" si="0"/>
        <v>3.9634884557135148</v>
      </c>
      <c r="E17" s="2">
        <f t="shared" si="1"/>
        <v>18</v>
      </c>
      <c r="G17" s="2" t="s">
        <v>253</v>
      </c>
      <c r="H17" s="2">
        <f t="shared" si="2"/>
        <v>4.1484294950921683</v>
      </c>
      <c r="I17" s="2">
        <f t="shared" si="3"/>
        <v>14</v>
      </c>
      <c r="K17" s="2" t="s">
        <v>253</v>
      </c>
      <c r="L17" s="2">
        <f t="shared" si="4"/>
        <v>4.1364375405005402</v>
      </c>
      <c r="M17" s="2">
        <f t="shared" si="5"/>
        <v>14</v>
      </c>
      <c r="O17" s="2" t="s">
        <v>253</v>
      </c>
      <c r="P17" s="2">
        <f t="shared" si="6"/>
        <v>4.1364375405005402</v>
      </c>
      <c r="Q17" s="2">
        <f t="shared" si="7"/>
        <v>14</v>
      </c>
      <c r="S17" s="2" t="s">
        <v>253</v>
      </c>
      <c r="T17" s="2">
        <f t="shared" si="8"/>
        <v>3.9812370746417942</v>
      </c>
      <c r="U17" s="2">
        <f t="shared" si="9"/>
        <v>18</v>
      </c>
    </row>
    <row r="18" spans="3:21" x14ac:dyDescent="0.25">
      <c r="C18" s="2" t="s">
        <v>254</v>
      </c>
      <c r="D18" s="2">
        <f t="shared" si="0"/>
        <v>4.8312904362980396</v>
      </c>
      <c r="E18" s="2">
        <f t="shared" si="1"/>
        <v>1</v>
      </c>
      <c r="G18" s="2" t="s">
        <v>254</v>
      </c>
      <c r="H18" s="2">
        <f t="shared" si="2"/>
        <v>4.9999999999999991</v>
      </c>
      <c r="I18" s="2">
        <f t="shared" si="3"/>
        <v>1</v>
      </c>
      <c r="K18" s="2" t="s">
        <v>254</v>
      </c>
      <c r="L18" s="2">
        <f t="shared" si="4"/>
        <v>4.9823276458649683</v>
      </c>
      <c r="M18" s="2">
        <f t="shared" si="5"/>
        <v>1</v>
      </c>
      <c r="O18" s="2" t="s">
        <v>254</v>
      </c>
      <c r="P18" s="2">
        <f t="shared" si="6"/>
        <v>4.9823276458649683</v>
      </c>
      <c r="Q18" s="2">
        <f t="shared" si="7"/>
        <v>1</v>
      </c>
      <c r="S18" s="2" t="s">
        <v>254</v>
      </c>
      <c r="T18" s="2">
        <f t="shared" si="8"/>
        <v>4.8545170240313436</v>
      </c>
      <c r="U18" s="2">
        <f t="shared" si="9"/>
        <v>1</v>
      </c>
    </row>
    <row r="19" spans="3:21" x14ac:dyDescent="0.25">
      <c r="C19" s="2" t="s">
        <v>255</v>
      </c>
      <c r="D19" s="2">
        <f t="shared" si="0"/>
        <v>4.7883436279733482</v>
      </c>
      <c r="E19" s="2">
        <f t="shared" si="1"/>
        <v>2</v>
      </c>
      <c r="G19" s="2" t="s">
        <v>255</v>
      </c>
      <c r="H19" s="2">
        <f t="shared" si="2"/>
        <v>4.9658179417633468</v>
      </c>
      <c r="I19" s="2">
        <f t="shared" si="3"/>
        <v>2</v>
      </c>
      <c r="K19" s="2" t="s">
        <v>255</v>
      </c>
      <c r="L19" s="2">
        <f t="shared" si="4"/>
        <v>4.9481455876283151</v>
      </c>
      <c r="M19" s="2">
        <f t="shared" si="5"/>
        <v>2</v>
      </c>
      <c r="O19" s="2" t="s">
        <v>255</v>
      </c>
      <c r="P19" s="2">
        <f t="shared" si="6"/>
        <v>4.9481455876283151</v>
      </c>
      <c r="Q19" s="2">
        <f t="shared" si="7"/>
        <v>2</v>
      </c>
      <c r="S19" s="2" t="s">
        <v>255</v>
      </c>
      <c r="T19" s="2">
        <f t="shared" si="8"/>
        <v>4.809379028184642</v>
      </c>
      <c r="U19" s="2">
        <f t="shared" si="9"/>
        <v>2</v>
      </c>
    </row>
    <row r="20" spans="3:21" x14ac:dyDescent="0.25">
      <c r="C20" s="2" t="s">
        <v>256</v>
      </c>
      <c r="D20" s="2">
        <f t="shared" si="0"/>
        <v>4.4906614014179986</v>
      </c>
      <c r="E20" s="2">
        <f t="shared" si="1"/>
        <v>8</v>
      </c>
      <c r="G20" s="2" t="s">
        <v>256</v>
      </c>
      <c r="H20" s="2">
        <f t="shared" si="2"/>
        <v>4.615668705700708</v>
      </c>
      <c r="I20" s="2">
        <f t="shared" si="3"/>
        <v>8</v>
      </c>
      <c r="K20" s="2" t="s">
        <v>256</v>
      </c>
      <c r="L20" s="2">
        <f t="shared" si="4"/>
        <v>4.6062013731283695</v>
      </c>
      <c r="M20" s="2">
        <f t="shared" si="5"/>
        <v>7</v>
      </c>
      <c r="O20" s="2" t="s">
        <v>256</v>
      </c>
      <c r="P20" s="2">
        <f t="shared" si="6"/>
        <v>4.6062013731283695</v>
      </c>
      <c r="Q20" s="2">
        <f t="shared" si="7"/>
        <v>7</v>
      </c>
      <c r="S20" s="2" t="s">
        <v>256</v>
      </c>
      <c r="T20" s="2">
        <f t="shared" si="8"/>
        <v>4.5227622986154419</v>
      </c>
      <c r="U20" s="2">
        <f t="shared" si="9"/>
        <v>8</v>
      </c>
    </row>
    <row r="21" spans="3:21" x14ac:dyDescent="0.25">
      <c r="C21" s="2" t="s">
        <v>257</v>
      </c>
      <c r="D21" s="2">
        <f t="shared" si="0"/>
        <v>4.2767299999909145</v>
      </c>
      <c r="E21" s="2">
        <f t="shared" si="1"/>
        <v>11</v>
      </c>
      <c r="G21" s="2" t="s">
        <v>257</v>
      </c>
      <c r="H21" s="2">
        <f t="shared" si="2"/>
        <v>4.5021507692094165</v>
      </c>
      <c r="I21" s="2">
        <f t="shared" si="3"/>
        <v>9</v>
      </c>
      <c r="K21" s="2" t="s">
        <v>257</v>
      </c>
      <c r="L21" s="2">
        <f t="shared" si="4"/>
        <v>4.4623879724055966</v>
      </c>
      <c r="M21" s="2">
        <f t="shared" si="5"/>
        <v>9</v>
      </c>
      <c r="O21" s="2" t="s">
        <v>257</v>
      </c>
      <c r="P21" s="2">
        <f t="shared" si="6"/>
        <v>4.4623879724055966</v>
      </c>
      <c r="Q21" s="2">
        <f t="shared" si="7"/>
        <v>9</v>
      </c>
      <c r="S21" s="2" t="s">
        <v>257</v>
      </c>
      <c r="T21" s="2">
        <f t="shared" si="8"/>
        <v>4.2913013970122798</v>
      </c>
      <c r="U21" s="2">
        <f t="shared" si="9"/>
        <v>11</v>
      </c>
    </row>
    <row r="22" spans="3:21" x14ac:dyDescent="0.25">
      <c r="C22" s="2" t="s">
        <v>258</v>
      </c>
      <c r="D22" s="2">
        <f t="shared" si="0"/>
        <v>4.7699376527884656</v>
      </c>
      <c r="E22" s="2">
        <f t="shared" si="1"/>
        <v>4</v>
      </c>
      <c r="G22" s="2" t="s">
        <v>258</v>
      </c>
      <c r="H22" s="2">
        <f t="shared" si="2"/>
        <v>4.9658179417633468</v>
      </c>
      <c r="I22" s="2">
        <f t="shared" si="3"/>
        <v>2</v>
      </c>
      <c r="K22" s="2" t="s">
        <v>258</v>
      </c>
      <c r="L22" s="2">
        <f t="shared" si="4"/>
        <v>4.9481455876283151</v>
      </c>
      <c r="M22" s="2">
        <f t="shared" si="5"/>
        <v>2</v>
      </c>
      <c r="O22" s="2" t="s">
        <v>258</v>
      </c>
      <c r="P22" s="2">
        <f t="shared" si="6"/>
        <v>4.9481455876283151</v>
      </c>
      <c r="Q22" s="2">
        <f t="shared" si="7"/>
        <v>2</v>
      </c>
      <c r="S22" s="2" t="s">
        <v>258</v>
      </c>
      <c r="T22" s="2">
        <f t="shared" si="8"/>
        <v>4.7863715592035394</v>
      </c>
      <c r="U22" s="2">
        <f t="shared" si="9"/>
        <v>4</v>
      </c>
    </row>
    <row r="23" spans="3:21" x14ac:dyDescent="0.25">
      <c r="C23" s="2" t="s">
        <v>259</v>
      </c>
      <c r="D23" s="2">
        <f t="shared" si="0"/>
        <v>3.9027765033363062</v>
      </c>
      <c r="E23" s="2">
        <f t="shared" si="1"/>
        <v>20</v>
      </c>
      <c r="G23" s="2" t="s">
        <v>259</v>
      </c>
      <c r="H23" s="2">
        <f t="shared" si="2"/>
        <v>4.112353970341049</v>
      </c>
      <c r="I23" s="2">
        <f t="shared" si="3"/>
        <v>16</v>
      </c>
      <c r="K23" s="2" t="s">
        <v>259</v>
      </c>
      <c r="L23" s="2">
        <f t="shared" si="4"/>
        <v>4.0498695753636174</v>
      </c>
      <c r="M23" s="2">
        <f t="shared" si="5"/>
        <v>16</v>
      </c>
      <c r="O23" s="2" t="s">
        <v>259</v>
      </c>
      <c r="P23" s="2">
        <f t="shared" si="6"/>
        <v>4.0498695753636174</v>
      </c>
      <c r="Q23" s="2">
        <f t="shared" si="7"/>
        <v>16</v>
      </c>
      <c r="S23" s="2" t="s">
        <v>259</v>
      </c>
      <c r="T23" s="2">
        <f t="shared" si="8"/>
        <v>3.9269891254545142</v>
      </c>
      <c r="U23" s="2">
        <f t="shared" si="9"/>
        <v>20</v>
      </c>
    </row>
    <row r="24" spans="3:21" x14ac:dyDescent="0.25">
      <c r="C24" s="2" t="s">
        <v>260</v>
      </c>
      <c r="D24" s="2">
        <f t="shared" si="0"/>
        <v>4.272347624946895</v>
      </c>
      <c r="E24" s="2">
        <f t="shared" si="1"/>
        <v>12</v>
      </c>
      <c r="G24" s="2" t="s">
        <v>260</v>
      </c>
      <c r="H24" s="2">
        <f t="shared" si="2"/>
        <v>4.5021507692094165</v>
      </c>
      <c r="I24" s="2">
        <f t="shared" si="3"/>
        <v>9</v>
      </c>
      <c r="K24" s="2" t="s">
        <v>260</v>
      </c>
      <c r="L24" s="2">
        <f t="shared" si="4"/>
        <v>4.4623879724055966</v>
      </c>
      <c r="M24" s="2">
        <f t="shared" si="5"/>
        <v>9</v>
      </c>
      <c r="O24" s="2" t="s">
        <v>260</v>
      </c>
      <c r="P24" s="2">
        <f t="shared" si="6"/>
        <v>4.4623879724055966</v>
      </c>
      <c r="Q24" s="2">
        <f t="shared" si="7"/>
        <v>9</v>
      </c>
      <c r="S24" s="2" t="s">
        <v>260</v>
      </c>
      <c r="T24" s="2">
        <f t="shared" si="8"/>
        <v>4.2858234282072551</v>
      </c>
      <c r="U24" s="2">
        <f t="shared" si="9"/>
        <v>12</v>
      </c>
    </row>
    <row r="25" spans="3:21" x14ac:dyDescent="0.25">
      <c r="C25" s="2" t="s">
        <v>261</v>
      </c>
      <c r="D25" s="2">
        <f t="shared" si="0"/>
        <v>4.4018404979010821</v>
      </c>
      <c r="E25" s="2">
        <f t="shared" si="1"/>
        <v>9</v>
      </c>
      <c r="G25" s="2" t="s">
        <v>261</v>
      </c>
      <c r="H25" s="2">
        <f t="shared" si="2"/>
        <v>4.2520728869237647</v>
      </c>
      <c r="I25" s="2">
        <f t="shared" si="3"/>
        <v>13</v>
      </c>
      <c r="K25" s="2" t="s">
        <v>261</v>
      </c>
      <c r="L25" s="2">
        <f t="shared" si="4"/>
        <v>4.2426055543514272</v>
      </c>
      <c r="M25" s="2">
        <f t="shared" si="5"/>
        <v>13</v>
      </c>
      <c r="O25" s="2" t="s">
        <v>261</v>
      </c>
      <c r="P25" s="2">
        <f t="shared" si="6"/>
        <v>4.2426055543514272</v>
      </c>
      <c r="Q25" s="2">
        <f t="shared" si="7"/>
        <v>13</v>
      </c>
      <c r="S25" s="2" t="s">
        <v>261</v>
      </c>
      <c r="T25" s="2">
        <f t="shared" si="8"/>
        <v>4.436899498253239</v>
      </c>
      <c r="U25" s="2">
        <f t="shared" si="9"/>
        <v>9</v>
      </c>
    </row>
    <row r="26" spans="3:21" x14ac:dyDescent="0.25">
      <c r="C26" s="2" t="s">
        <v>262</v>
      </c>
      <c r="D26" s="2">
        <f t="shared" si="0"/>
        <v>3.9885158576406434</v>
      </c>
      <c r="E26" s="2">
        <f t="shared" si="1"/>
        <v>16</v>
      </c>
      <c r="G26" s="2" t="s">
        <v>262</v>
      </c>
      <c r="H26" s="2">
        <f t="shared" si="2"/>
        <v>4.1341236244281188</v>
      </c>
      <c r="I26" s="2">
        <f t="shared" si="3"/>
        <v>15</v>
      </c>
      <c r="K26" s="2" t="s">
        <v>262</v>
      </c>
      <c r="L26" s="2">
        <f t="shared" si="4"/>
        <v>4.0716392294506862</v>
      </c>
      <c r="M26" s="2">
        <f t="shared" si="5"/>
        <v>15</v>
      </c>
      <c r="O26" s="2" t="s">
        <v>262</v>
      </c>
      <c r="P26" s="2">
        <f t="shared" si="6"/>
        <v>4.0716392294506862</v>
      </c>
      <c r="Q26" s="2">
        <f t="shared" si="7"/>
        <v>15</v>
      </c>
      <c r="S26" s="2" t="s">
        <v>262</v>
      </c>
      <c r="T26" s="2">
        <f t="shared" si="8"/>
        <v>4.0194116017009804</v>
      </c>
      <c r="U26" s="2">
        <f t="shared" si="9"/>
        <v>16</v>
      </c>
    </row>
    <row r="27" spans="3:21" x14ac:dyDescent="0.25">
      <c r="C27" s="2" t="s">
        <v>263</v>
      </c>
      <c r="D27" s="2">
        <f t="shared" si="0"/>
        <v>3.719514946539487</v>
      </c>
      <c r="E27" s="2">
        <f t="shared" si="1"/>
        <v>22</v>
      </c>
      <c r="G27" s="2" t="s">
        <v>263</v>
      </c>
      <c r="H27" s="2">
        <f t="shared" si="2"/>
        <v>3.9294355236690528</v>
      </c>
      <c r="I27" s="2">
        <f t="shared" si="3"/>
        <v>21</v>
      </c>
      <c r="K27" s="2" t="s">
        <v>263</v>
      </c>
      <c r="L27" s="2">
        <f t="shared" si="4"/>
        <v>3.9174435690774243</v>
      </c>
      <c r="M27" s="2">
        <f t="shared" si="5"/>
        <v>18</v>
      </c>
      <c r="O27" s="2" t="s">
        <v>263</v>
      </c>
      <c r="P27" s="2">
        <f t="shared" si="6"/>
        <v>3.9174435690774243</v>
      </c>
      <c r="Q27" s="2">
        <f t="shared" si="7"/>
        <v>18</v>
      </c>
      <c r="S27" s="2" t="s">
        <v>263</v>
      </c>
      <c r="T27" s="2">
        <f t="shared" si="8"/>
        <v>3.7310186810300383</v>
      </c>
      <c r="U27" s="2">
        <f t="shared" si="9"/>
        <v>22</v>
      </c>
    </row>
    <row r="28" spans="3:21" x14ac:dyDescent="0.25">
      <c r="C28" s="2" t="s">
        <v>264</v>
      </c>
      <c r="D28" s="2">
        <f t="shared" si="0"/>
        <v>3.8189711168768343</v>
      </c>
      <c r="E28" s="2">
        <f t="shared" si="1"/>
        <v>21</v>
      </c>
      <c r="G28" s="2" t="s">
        <v>264</v>
      </c>
      <c r="H28" s="2">
        <f t="shared" si="2"/>
        <v>3.7651678437360028</v>
      </c>
      <c r="I28" s="2">
        <f t="shared" si="3"/>
        <v>22</v>
      </c>
      <c r="K28" s="2" t="s">
        <v>264</v>
      </c>
      <c r="L28" s="2">
        <f t="shared" si="4"/>
        <v>3.6741980109724439</v>
      </c>
      <c r="M28" s="2">
        <f t="shared" si="5"/>
        <v>22</v>
      </c>
      <c r="O28" s="2" t="s">
        <v>264</v>
      </c>
      <c r="P28" s="2">
        <f t="shared" si="6"/>
        <v>3.6586103705206066</v>
      </c>
      <c r="Q28" s="2">
        <f t="shared" si="7"/>
        <v>22</v>
      </c>
      <c r="S28" s="2" t="s">
        <v>264</v>
      </c>
      <c r="T28" s="2">
        <f t="shared" si="8"/>
        <v>3.8613705954277235</v>
      </c>
      <c r="U28" s="2">
        <f t="shared" si="9"/>
        <v>21</v>
      </c>
    </row>
    <row r="34" spans="3:22" x14ac:dyDescent="0.25">
      <c r="C34" s="2" t="s">
        <v>274</v>
      </c>
      <c r="D34" s="2" t="s">
        <v>87</v>
      </c>
      <c r="E34" s="2" t="s">
        <v>96</v>
      </c>
      <c r="F34" s="2" t="s">
        <v>112</v>
      </c>
      <c r="G34" s="2" t="s">
        <v>119</v>
      </c>
      <c r="H34" s="2" t="s">
        <v>118</v>
      </c>
      <c r="J34" s="2" t="s">
        <v>274</v>
      </c>
      <c r="K34" s="2" t="s">
        <v>87</v>
      </c>
      <c r="L34" s="2" t="s">
        <v>96</v>
      </c>
      <c r="M34" s="2" t="s">
        <v>112</v>
      </c>
      <c r="N34" s="2" t="s">
        <v>119</v>
      </c>
      <c r="O34" s="2" t="s">
        <v>118</v>
      </c>
      <c r="Q34" s="2" t="s">
        <v>274</v>
      </c>
      <c r="R34" s="2" t="s">
        <v>87</v>
      </c>
      <c r="S34" s="2" t="s">
        <v>96</v>
      </c>
      <c r="T34" s="2" t="s">
        <v>112</v>
      </c>
      <c r="U34" s="2" t="s">
        <v>119</v>
      </c>
      <c r="V34" s="2" t="s">
        <v>118</v>
      </c>
    </row>
    <row r="35" spans="3:22" x14ac:dyDescent="0.25">
      <c r="C35" s="2" t="s">
        <v>243</v>
      </c>
      <c r="D35" s="2">
        <v>2.0269377404765838</v>
      </c>
      <c r="E35" s="2">
        <v>2.0269377404765838</v>
      </c>
      <c r="F35" s="2">
        <v>2.0269377404765838</v>
      </c>
      <c r="G35" s="2">
        <v>2.0269377404765838</v>
      </c>
      <c r="H35" s="2">
        <v>2.0269377404765838</v>
      </c>
      <c r="J35" s="2" t="s">
        <v>243</v>
      </c>
      <c r="K35" s="2">
        <v>0.4208610821202925</v>
      </c>
      <c r="L35" s="2">
        <v>0.56986183361695686</v>
      </c>
      <c r="M35" s="2">
        <v>0.56986183361695686</v>
      </c>
      <c r="N35" s="2">
        <v>0.55427419316511939</v>
      </c>
      <c r="O35" s="2">
        <v>0.43839058229637062</v>
      </c>
      <c r="Q35" s="2" t="s">
        <v>243</v>
      </c>
      <c r="R35" s="2">
        <v>2.1699683930454134</v>
      </c>
      <c r="S35" s="2">
        <v>2.2124655554796102</v>
      </c>
      <c r="T35" s="2">
        <v>2.1947932013445794</v>
      </c>
      <c r="U35" s="2">
        <v>2.1947932013445794</v>
      </c>
      <c r="V35" s="2">
        <v>2.1699683930454134</v>
      </c>
    </row>
    <row r="36" spans="3:22" x14ac:dyDescent="0.25">
      <c r="C36" s="2" t="s">
        <v>244</v>
      </c>
      <c r="D36" s="2">
        <v>2.0269377404765838</v>
      </c>
      <c r="E36" s="2">
        <v>2.0269377404765838</v>
      </c>
      <c r="F36" s="2">
        <v>2.0269377404765838</v>
      </c>
      <c r="G36" s="2">
        <v>2.0269377404765838</v>
      </c>
      <c r="H36" s="2">
        <v>2.0269377404765838</v>
      </c>
      <c r="J36" s="2" t="s">
        <v>244</v>
      </c>
      <c r="K36" s="2">
        <v>0.45723479498565461</v>
      </c>
      <c r="L36" s="2">
        <v>0.56986183361695686</v>
      </c>
      <c r="M36" s="2">
        <v>0.56986183361695686</v>
      </c>
      <c r="N36" s="2">
        <v>0.55427419316511939</v>
      </c>
      <c r="O36" s="2">
        <v>0.48385772337807337</v>
      </c>
      <c r="Q36" s="2" t="s">
        <v>244</v>
      </c>
      <c r="R36" s="2">
        <v>2.1477992493605544</v>
      </c>
      <c r="S36" s="2">
        <v>2.1902964117947517</v>
      </c>
      <c r="T36" s="2">
        <v>2.17262405765972</v>
      </c>
      <c r="U36" s="2">
        <v>2.17262405765972</v>
      </c>
      <c r="V36" s="2">
        <v>2.1477992493605544</v>
      </c>
    </row>
    <row r="37" spans="3:22" x14ac:dyDescent="0.25">
      <c r="C37" s="2" t="s">
        <v>245</v>
      </c>
      <c r="D37" s="2">
        <v>1.1753672355687532</v>
      </c>
      <c r="E37" s="2">
        <v>1.1753672355687532</v>
      </c>
      <c r="F37" s="2">
        <v>1.1753672355687532</v>
      </c>
      <c r="G37" s="2">
        <v>1.1753672355687532</v>
      </c>
      <c r="H37" s="2">
        <v>1.1753672355687532</v>
      </c>
      <c r="J37" s="2" t="s">
        <v>245</v>
      </c>
      <c r="K37" s="2">
        <v>0.50368797045226177</v>
      </c>
      <c r="L37" s="2">
        <v>0.46249364503847806</v>
      </c>
      <c r="M37" s="2">
        <v>0.35074308141597976</v>
      </c>
      <c r="N37" s="2">
        <v>0.35074308141597976</v>
      </c>
      <c r="O37" s="2">
        <v>0.5419241927113323</v>
      </c>
      <c r="Q37" s="2" t="s">
        <v>245</v>
      </c>
      <c r="R37" s="2">
        <v>2.338822564414559</v>
      </c>
      <c r="S37" s="2">
        <v>2.3888945552424081</v>
      </c>
      <c r="T37" s="2">
        <v>2.326410160264976</v>
      </c>
      <c r="U37" s="2">
        <v>2.326410160264976</v>
      </c>
      <c r="V37" s="2">
        <v>2.338822564414559</v>
      </c>
    </row>
    <row r="38" spans="3:22" x14ac:dyDescent="0.25">
      <c r="C38" s="2" t="s">
        <v>246</v>
      </c>
      <c r="D38" s="2">
        <v>1.1753672355687532</v>
      </c>
      <c r="E38" s="2">
        <v>1.1753672355687532</v>
      </c>
      <c r="F38" s="2">
        <v>1.1753672355687532</v>
      </c>
      <c r="G38" s="2">
        <v>1.1753672355687532</v>
      </c>
      <c r="H38" s="2">
        <v>1.1753672355687532</v>
      </c>
      <c r="J38" s="2" t="s">
        <v>246</v>
      </c>
      <c r="K38" s="2">
        <v>0.5032497329478598</v>
      </c>
      <c r="L38" s="2">
        <v>0.46468483256048787</v>
      </c>
      <c r="M38" s="2">
        <v>0.35074308141597976</v>
      </c>
      <c r="N38" s="2">
        <v>0.35074308141597976</v>
      </c>
      <c r="O38" s="2">
        <v>0.54137639583082986</v>
      </c>
      <c r="Q38" s="2" t="s">
        <v>246</v>
      </c>
      <c r="R38" s="2">
        <v>2.3139977561153939</v>
      </c>
      <c r="S38" s="2">
        <v>2.4013069593919911</v>
      </c>
      <c r="T38" s="2">
        <v>2.338822564414559</v>
      </c>
      <c r="U38" s="2">
        <v>2.338822564414559</v>
      </c>
      <c r="V38" s="2">
        <v>2.3139977561153939</v>
      </c>
    </row>
    <row r="39" spans="3:22" x14ac:dyDescent="0.25">
      <c r="C39" s="2" t="s">
        <v>247</v>
      </c>
      <c r="D39" s="2">
        <v>1.1753672355687532</v>
      </c>
      <c r="E39" s="2">
        <v>1.1753672355687532</v>
      </c>
      <c r="F39" s="2">
        <v>1.1753672355687532</v>
      </c>
      <c r="G39" s="2">
        <v>1.1753672355687532</v>
      </c>
      <c r="H39" s="2">
        <v>1.1753672355687532</v>
      </c>
      <c r="J39" s="2" t="s">
        <v>247</v>
      </c>
      <c r="K39" s="2">
        <v>0.4716966326309191</v>
      </c>
      <c r="L39" s="2">
        <v>0.56986183361695686</v>
      </c>
      <c r="M39" s="2">
        <v>0.56986183361695686</v>
      </c>
      <c r="N39" s="2">
        <v>0.56986183361695686</v>
      </c>
      <c r="O39" s="2">
        <v>0.50193502043465388</v>
      </c>
      <c r="Q39" s="2" t="s">
        <v>247</v>
      </c>
      <c r="R39" s="2">
        <v>2.2798156978787412</v>
      </c>
      <c r="S39" s="2">
        <v>2.3671249011553384</v>
      </c>
      <c r="T39" s="2">
        <v>2.3046405061779067</v>
      </c>
      <c r="U39" s="2">
        <v>2.3046405061779067</v>
      </c>
      <c r="V39" s="2">
        <v>2.2798156978787412</v>
      </c>
    </row>
    <row r="40" spans="3:22" x14ac:dyDescent="0.25">
      <c r="C40" s="2" t="s">
        <v>248</v>
      </c>
      <c r="D40" s="2">
        <v>1.7139004228724652</v>
      </c>
      <c r="E40" s="2">
        <v>1.7139004228724652</v>
      </c>
      <c r="F40" s="2">
        <v>1.7139004228724652</v>
      </c>
      <c r="G40" s="2">
        <v>1.7139004228724652</v>
      </c>
      <c r="H40" s="2">
        <v>1.7139004228724652</v>
      </c>
      <c r="J40" s="2" t="s">
        <v>248</v>
      </c>
      <c r="K40" s="2">
        <v>0.27373759431239691</v>
      </c>
      <c r="L40" s="2">
        <v>0.38504992043049324</v>
      </c>
      <c r="M40" s="2">
        <v>0.38504992043049324</v>
      </c>
      <c r="N40" s="2">
        <v>0.38504992043049324</v>
      </c>
      <c r="O40" s="2">
        <v>0.30068920083311707</v>
      </c>
      <c r="Q40" s="2" t="s">
        <v>248</v>
      </c>
      <c r="R40" s="2">
        <v>2.3145241606374487</v>
      </c>
      <c r="S40" s="2">
        <v>2.3791117657404346</v>
      </c>
      <c r="T40" s="2">
        <v>2.3393489689366147</v>
      </c>
      <c r="U40" s="2">
        <v>2.3393489689366147</v>
      </c>
      <c r="V40" s="2">
        <v>2.3145241606374487</v>
      </c>
    </row>
    <row r="41" spans="3:22" x14ac:dyDescent="0.25">
      <c r="C41" s="2" t="s">
        <v>249</v>
      </c>
      <c r="D41" s="2">
        <v>2.0269377404765838</v>
      </c>
      <c r="E41" s="2">
        <v>2.0269377404765838</v>
      </c>
      <c r="F41" s="2">
        <v>2.0269377404765838</v>
      </c>
      <c r="G41" s="2">
        <v>2.0269377404765838</v>
      </c>
      <c r="H41" s="2">
        <v>2.0269377404765838</v>
      </c>
      <c r="J41" s="2" t="s">
        <v>249</v>
      </c>
      <c r="K41" s="2">
        <v>0.43094054472153737</v>
      </c>
      <c r="L41" s="2">
        <v>0.56986183361695686</v>
      </c>
      <c r="M41" s="2">
        <v>0.56986183361695686</v>
      </c>
      <c r="N41" s="2">
        <v>0.56986183361695686</v>
      </c>
      <c r="O41" s="2">
        <v>0.45098991054792675</v>
      </c>
      <c r="Q41" s="2" t="s">
        <v>249</v>
      </c>
      <c r="R41" s="2">
        <v>2.3265212052356095</v>
      </c>
      <c r="S41" s="2">
        <v>2.3690183676698062</v>
      </c>
      <c r="T41" s="2">
        <v>2.3513460135347746</v>
      </c>
      <c r="U41" s="2">
        <v>2.3513460135347746</v>
      </c>
      <c r="V41" s="2">
        <v>2.3265212052356095</v>
      </c>
    </row>
    <row r="42" spans="3:22" x14ac:dyDescent="0.25">
      <c r="C42" s="2" t="s">
        <v>250</v>
      </c>
      <c r="D42" s="2">
        <v>1.3748050478181668</v>
      </c>
      <c r="E42" s="2">
        <v>1.3748050478181668</v>
      </c>
      <c r="F42" s="2">
        <v>1.3748050478181668</v>
      </c>
      <c r="G42" s="2">
        <v>1.3748050478181668</v>
      </c>
      <c r="H42" s="2">
        <v>1.3748050478181668</v>
      </c>
      <c r="J42" s="2" t="s">
        <v>250</v>
      </c>
      <c r="K42" s="2">
        <v>0.44803180739321358</v>
      </c>
      <c r="L42" s="2">
        <v>0.56986183361695686</v>
      </c>
      <c r="M42" s="2">
        <v>0.56986183361695686</v>
      </c>
      <c r="N42" s="2">
        <v>0.56986183361695686</v>
      </c>
      <c r="O42" s="2">
        <v>0.47235398888752206</v>
      </c>
      <c r="Q42" s="2" t="s">
        <v>250</v>
      </c>
      <c r="R42" s="2">
        <v>2.3314866582515879</v>
      </c>
      <c r="S42" s="2">
        <v>2.356942622055576</v>
      </c>
      <c r="T42" s="2">
        <v>2.3563114665507534</v>
      </c>
      <c r="U42" s="2">
        <v>2.3563114665507534</v>
      </c>
      <c r="V42" s="2">
        <v>2.3314866582515879</v>
      </c>
    </row>
    <row r="43" spans="3:22" x14ac:dyDescent="0.25">
      <c r="C43" s="2" t="s">
        <v>251</v>
      </c>
      <c r="D43" s="2">
        <v>1.1753672355687532</v>
      </c>
      <c r="E43" s="2">
        <v>1.1753672355687532</v>
      </c>
      <c r="F43" s="2">
        <v>1.1753672355687532</v>
      </c>
      <c r="G43" s="2">
        <v>1.1753672355687532</v>
      </c>
      <c r="H43" s="2">
        <v>1.1753672355687532</v>
      </c>
      <c r="J43" s="2" t="s">
        <v>251</v>
      </c>
      <c r="K43" s="2">
        <v>0.49317027034661493</v>
      </c>
      <c r="L43" s="2">
        <v>0.5150821455667125</v>
      </c>
      <c r="M43" s="2">
        <v>0.35074308141597976</v>
      </c>
      <c r="N43" s="2">
        <v>0.35074308141597976</v>
      </c>
      <c r="O43" s="2">
        <v>0.52877706757927356</v>
      </c>
      <c r="Q43" s="2" t="s">
        <v>251</v>
      </c>
      <c r="R43" s="2">
        <v>2.3139977561153939</v>
      </c>
      <c r="S43" s="2">
        <v>2.4013069593919911</v>
      </c>
      <c r="T43" s="2">
        <v>2.338822564414559</v>
      </c>
      <c r="U43" s="2">
        <v>2.338822564414559</v>
      </c>
      <c r="V43" s="2">
        <v>2.3139977561153939</v>
      </c>
    </row>
    <row r="44" spans="3:22" x14ac:dyDescent="0.25">
      <c r="C44" s="2" t="s">
        <v>252</v>
      </c>
      <c r="D44" s="2">
        <v>2.0269377404765838</v>
      </c>
      <c r="E44" s="2">
        <v>2.0269377404765838</v>
      </c>
      <c r="F44" s="2">
        <v>2.0269377404765838</v>
      </c>
      <c r="G44" s="2">
        <v>2.0269377404765838</v>
      </c>
      <c r="H44" s="2">
        <v>2.0269377404765838</v>
      </c>
      <c r="J44" s="2" t="s">
        <v>252</v>
      </c>
      <c r="K44" s="2">
        <v>0.47175133592169272</v>
      </c>
      <c r="L44" s="2">
        <v>0.53310458653796633</v>
      </c>
      <c r="M44" s="2">
        <v>0.33589770955708698</v>
      </c>
      <c r="N44" s="2">
        <v>0.32476368066291739</v>
      </c>
      <c r="O44" s="2">
        <v>0.5057147425128441</v>
      </c>
      <c r="Q44" s="2" t="s">
        <v>252</v>
      </c>
      <c r="R44" s="2">
        <v>2.1699683930454134</v>
      </c>
      <c r="S44" s="2">
        <v>2.2124655554796102</v>
      </c>
      <c r="T44" s="2">
        <v>2.1947932013445794</v>
      </c>
      <c r="U44" s="2">
        <v>2.1947932013445794</v>
      </c>
      <c r="V44" s="2">
        <v>2.1699683930454134</v>
      </c>
    </row>
    <row r="45" spans="3:22" x14ac:dyDescent="0.25">
      <c r="C45" s="2" t="s">
        <v>253</v>
      </c>
      <c r="D45" s="2">
        <v>1.1753672355687532</v>
      </c>
      <c r="E45" s="2">
        <v>1.1753672355687532</v>
      </c>
      <c r="F45" s="2">
        <v>1.1753672355687532</v>
      </c>
      <c r="G45" s="2">
        <v>1.1753672355687532</v>
      </c>
      <c r="H45" s="2">
        <v>1.1753672355687532</v>
      </c>
      <c r="J45" s="2" t="s">
        <v>253</v>
      </c>
      <c r="K45" s="2">
        <v>0.42173755712909639</v>
      </c>
      <c r="L45" s="2">
        <v>0.56986183361695686</v>
      </c>
      <c r="M45" s="2">
        <v>0.56986183361695686</v>
      </c>
      <c r="N45" s="2">
        <v>0.56986183361695686</v>
      </c>
      <c r="O45" s="2">
        <v>0.4394861760573755</v>
      </c>
      <c r="Q45" s="2" t="s">
        <v>253</v>
      </c>
      <c r="R45" s="2">
        <v>2.3663836630156654</v>
      </c>
      <c r="S45" s="2">
        <v>2.4032004259064585</v>
      </c>
      <c r="T45" s="2">
        <v>2.3912084713148301</v>
      </c>
      <c r="U45" s="2">
        <v>2.3912084713148301</v>
      </c>
      <c r="V45" s="2">
        <v>2.3663836630156654</v>
      </c>
    </row>
    <row r="46" spans="3:22" x14ac:dyDescent="0.25">
      <c r="C46" s="2" t="s">
        <v>254</v>
      </c>
      <c r="D46" s="2">
        <v>2.0269377404765838</v>
      </c>
      <c r="E46" s="2">
        <v>2.0269377404765838</v>
      </c>
      <c r="F46" s="2">
        <v>2.0269377404765838</v>
      </c>
      <c r="G46" s="2">
        <v>2.0269377404765838</v>
      </c>
      <c r="H46" s="2">
        <v>2.0269377404765838</v>
      </c>
      <c r="J46" s="2" t="s">
        <v>254</v>
      </c>
      <c r="K46" s="2">
        <v>0.44364943234919402</v>
      </c>
      <c r="L46" s="2">
        <v>0.56986183361695686</v>
      </c>
      <c r="M46" s="2">
        <v>0.56986183361695686</v>
      </c>
      <c r="N46" s="2">
        <v>0.56986183361695686</v>
      </c>
      <c r="O46" s="2">
        <v>0.46687602008249762</v>
      </c>
      <c r="Q46" s="2" t="s">
        <v>254</v>
      </c>
      <c r="R46" s="2">
        <v>2.3607032634722618</v>
      </c>
      <c r="S46" s="2">
        <v>2.4032004259064585</v>
      </c>
      <c r="T46" s="2">
        <v>2.3855280717714278</v>
      </c>
      <c r="U46" s="2">
        <v>2.3855280717714278</v>
      </c>
      <c r="V46" s="2">
        <v>2.3607032634722618</v>
      </c>
    </row>
    <row r="47" spans="3:22" x14ac:dyDescent="0.25">
      <c r="C47" s="2" t="s">
        <v>255</v>
      </c>
      <c r="D47" s="2">
        <v>2.0269377404765838</v>
      </c>
      <c r="E47" s="2">
        <v>2.0269377404765838</v>
      </c>
      <c r="F47" s="2">
        <v>2.0269377404765838</v>
      </c>
      <c r="G47" s="2">
        <v>2.0269377404765838</v>
      </c>
      <c r="H47" s="2">
        <v>2.0269377404765838</v>
      </c>
      <c r="J47" s="2" t="s">
        <v>255</v>
      </c>
      <c r="K47" s="2">
        <v>0.43488468226115495</v>
      </c>
      <c r="L47" s="2">
        <v>0.56986183361695686</v>
      </c>
      <c r="M47" s="2">
        <v>0.56986183361695686</v>
      </c>
      <c r="N47" s="2">
        <v>0.56986183361695686</v>
      </c>
      <c r="O47" s="2">
        <v>0.45592008247244881</v>
      </c>
      <c r="Q47" s="2" t="s">
        <v>255</v>
      </c>
      <c r="R47" s="2">
        <v>2.3265212052356095</v>
      </c>
      <c r="S47" s="2">
        <v>2.3690183676698062</v>
      </c>
      <c r="T47" s="2">
        <v>2.3513460135347746</v>
      </c>
      <c r="U47" s="2">
        <v>2.3513460135347746</v>
      </c>
      <c r="V47" s="2">
        <v>2.3265212052356095</v>
      </c>
    </row>
    <row r="48" spans="3:22" x14ac:dyDescent="0.25">
      <c r="C48" s="2" t="s">
        <v>256</v>
      </c>
      <c r="D48" s="2">
        <v>1.688864250028175</v>
      </c>
      <c r="E48" s="2">
        <v>1.688864250028175</v>
      </c>
      <c r="F48" s="2">
        <v>1.688864250028175</v>
      </c>
      <c r="G48" s="2">
        <v>1.688864250028175</v>
      </c>
      <c r="H48" s="2">
        <v>1.688864250028175</v>
      </c>
      <c r="J48" s="2" t="s">
        <v>256</v>
      </c>
      <c r="K48" s="2">
        <v>0.4791466702057523</v>
      </c>
      <c r="L48" s="2">
        <v>0.56986183361695686</v>
      </c>
      <c r="M48" s="2">
        <v>0.56986183361695686</v>
      </c>
      <c r="N48" s="2">
        <v>0.56986183361695686</v>
      </c>
      <c r="O48" s="2">
        <v>0.51124756740319555</v>
      </c>
      <c r="Q48" s="2" t="s">
        <v>256</v>
      </c>
      <c r="R48" s="2">
        <v>2.322650481184072</v>
      </c>
      <c r="S48" s="2">
        <v>2.356942622055576</v>
      </c>
      <c r="T48" s="2">
        <v>2.3474752894832376</v>
      </c>
      <c r="U48" s="2">
        <v>2.3474752894832376</v>
      </c>
      <c r="V48" s="2">
        <v>2.322650481184072</v>
      </c>
    </row>
    <row r="49" spans="3:22" x14ac:dyDescent="0.25">
      <c r="C49" s="2" t="s">
        <v>257</v>
      </c>
      <c r="D49" s="2">
        <v>1.7139004228724652</v>
      </c>
      <c r="E49" s="2">
        <v>1.7139004228724652</v>
      </c>
      <c r="F49" s="2">
        <v>1.7139004228724652</v>
      </c>
      <c r="G49" s="2">
        <v>1.7139004228724652</v>
      </c>
      <c r="H49" s="2">
        <v>1.7139004228724652</v>
      </c>
      <c r="J49" s="2" t="s">
        <v>257</v>
      </c>
      <c r="K49" s="2">
        <v>0.22421675631497609</v>
      </c>
      <c r="L49" s="2">
        <v>0.38504992043049324</v>
      </c>
      <c r="M49" s="2">
        <v>0.38504992043049324</v>
      </c>
      <c r="N49" s="2">
        <v>0.38504992043049324</v>
      </c>
      <c r="O49" s="2">
        <v>0.23878815333634107</v>
      </c>
      <c r="Q49" s="2" t="s">
        <v>257</v>
      </c>
      <c r="R49" s="2">
        <v>2.3386128208034731</v>
      </c>
      <c r="S49" s="2">
        <v>2.4032004259064585</v>
      </c>
      <c r="T49" s="2">
        <v>2.3634376291026382</v>
      </c>
      <c r="U49" s="2">
        <v>2.3634376291026382</v>
      </c>
      <c r="V49" s="2">
        <v>2.3386128208034731</v>
      </c>
    </row>
    <row r="50" spans="3:22" x14ac:dyDescent="0.25">
      <c r="C50" s="2" t="s">
        <v>258</v>
      </c>
      <c r="D50" s="2">
        <v>2.0269377404765838</v>
      </c>
      <c r="E50" s="2">
        <v>2.0269377404765838</v>
      </c>
      <c r="F50" s="2">
        <v>2.0269377404765838</v>
      </c>
      <c r="G50" s="2">
        <v>2.0269377404765838</v>
      </c>
      <c r="H50" s="2">
        <v>2.0269377404765838</v>
      </c>
      <c r="J50" s="2" t="s">
        <v>258</v>
      </c>
      <c r="K50" s="2">
        <v>0.41647870707627294</v>
      </c>
      <c r="L50" s="2">
        <v>0.56986183361695686</v>
      </c>
      <c r="M50" s="2">
        <v>0.56986183361695686</v>
      </c>
      <c r="N50" s="2">
        <v>0.56986183361695686</v>
      </c>
      <c r="O50" s="2">
        <v>0.43291261349134619</v>
      </c>
      <c r="Q50" s="2" t="s">
        <v>258</v>
      </c>
      <c r="R50" s="2">
        <v>2.3265212052356095</v>
      </c>
      <c r="S50" s="2">
        <v>2.3690183676698062</v>
      </c>
      <c r="T50" s="2">
        <v>2.3513460135347746</v>
      </c>
      <c r="U50" s="2">
        <v>2.3513460135347746</v>
      </c>
      <c r="V50" s="2">
        <v>2.3265212052356095</v>
      </c>
    </row>
    <row r="51" spans="3:22" x14ac:dyDescent="0.25">
      <c r="C51" s="2" t="s">
        <v>259</v>
      </c>
      <c r="D51" s="2">
        <v>1.1753672355687532</v>
      </c>
      <c r="E51" s="2">
        <v>1.1753672355687532</v>
      </c>
      <c r="F51" s="2">
        <v>1.1753672355687532</v>
      </c>
      <c r="G51" s="2">
        <v>1.1753672355687532</v>
      </c>
      <c r="H51" s="2">
        <v>1.1753672355687532</v>
      </c>
      <c r="J51" s="2" t="s">
        <v>259</v>
      </c>
      <c r="K51" s="2">
        <v>0.44759356988881166</v>
      </c>
      <c r="L51" s="2">
        <v>0.56986183361695686</v>
      </c>
      <c r="M51" s="2">
        <v>0.56986183361695686</v>
      </c>
      <c r="N51" s="2">
        <v>0.56986183361695686</v>
      </c>
      <c r="O51" s="2">
        <v>0.47180619200701956</v>
      </c>
      <c r="Q51" s="2" t="s">
        <v>259</v>
      </c>
      <c r="R51" s="2">
        <v>2.2798156978787412</v>
      </c>
      <c r="S51" s="2">
        <v>2.3671249011553384</v>
      </c>
      <c r="T51" s="2">
        <v>2.3046405061779067</v>
      </c>
      <c r="U51" s="2">
        <v>2.3046405061779067</v>
      </c>
      <c r="V51" s="2">
        <v>2.2798156978787412</v>
      </c>
    </row>
    <row r="52" spans="3:22" x14ac:dyDescent="0.25">
      <c r="C52" s="2" t="s">
        <v>260</v>
      </c>
      <c r="D52" s="2">
        <v>1.7139004228724652</v>
      </c>
      <c r="E52" s="2">
        <v>1.7139004228724652</v>
      </c>
      <c r="F52" s="2">
        <v>1.7139004228724652</v>
      </c>
      <c r="G52" s="2">
        <v>1.7139004228724652</v>
      </c>
      <c r="H52" s="2">
        <v>1.7139004228724652</v>
      </c>
      <c r="J52" s="2" t="s">
        <v>260</v>
      </c>
      <c r="K52" s="2">
        <v>0.21983438127095656</v>
      </c>
      <c r="L52" s="2">
        <v>0.38504992043049324</v>
      </c>
      <c r="M52" s="2">
        <v>0.38504992043049324</v>
      </c>
      <c r="N52" s="2">
        <v>0.38504992043049324</v>
      </c>
      <c r="O52" s="2">
        <v>0.23331018453131666</v>
      </c>
      <c r="Q52" s="2" t="s">
        <v>260</v>
      </c>
      <c r="R52" s="2">
        <v>2.3386128208034731</v>
      </c>
      <c r="S52" s="2">
        <v>2.4032004259064585</v>
      </c>
      <c r="T52" s="2">
        <v>2.3634376291026382</v>
      </c>
      <c r="U52" s="2">
        <v>2.3634376291026382</v>
      </c>
      <c r="V52" s="2">
        <v>2.3386128208034731</v>
      </c>
    </row>
    <row r="53" spans="3:22" x14ac:dyDescent="0.25">
      <c r="C53" s="2" t="s">
        <v>261</v>
      </c>
      <c r="D53" s="2">
        <v>1.688864250028175</v>
      </c>
      <c r="E53" s="2">
        <v>1.688864250028175</v>
      </c>
      <c r="F53" s="2">
        <v>1.688864250028175</v>
      </c>
      <c r="G53" s="2">
        <v>1.688864250028175</v>
      </c>
      <c r="H53" s="2">
        <v>1.688864250028175</v>
      </c>
      <c r="J53" s="2" t="s">
        <v>261</v>
      </c>
      <c r="K53" s="2">
        <v>0.53480283326480038</v>
      </c>
      <c r="L53" s="2">
        <v>0.35074308141597976</v>
      </c>
      <c r="M53" s="2">
        <v>0.35074308141597976</v>
      </c>
      <c r="N53" s="2">
        <v>0.35074308141597976</v>
      </c>
      <c r="O53" s="2">
        <v>0.56986183361695686</v>
      </c>
      <c r="Q53" s="2" t="s">
        <v>261</v>
      </c>
      <c r="R53" s="2">
        <v>2.1781734146081071</v>
      </c>
      <c r="S53" s="2">
        <v>2.2124655554796102</v>
      </c>
      <c r="T53" s="2">
        <v>2.2029982229072722</v>
      </c>
      <c r="U53" s="2">
        <v>2.2029982229072722</v>
      </c>
      <c r="V53" s="2">
        <v>2.1781734146081071</v>
      </c>
    </row>
    <row r="54" spans="3:22" x14ac:dyDescent="0.25">
      <c r="C54" s="2" t="s">
        <v>262</v>
      </c>
      <c r="D54" s="2">
        <v>1.1753672355687532</v>
      </c>
      <c r="E54" s="2">
        <v>1.1753672355687532</v>
      </c>
      <c r="F54" s="2">
        <v>1.1753672355687532</v>
      </c>
      <c r="G54" s="2">
        <v>1.1753672355687532</v>
      </c>
      <c r="H54" s="2">
        <v>1.1753672355687532</v>
      </c>
      <c r="J54" s="2" t="s">
        <v>262</v>
      </c>
      <c r="K54" s="2">
        <v>0.47432605765733088</v>
      </c>
      <c r="L54" s="2">
        <v>0.56986183361695686</v>
      </c>
      <c r="M54" s="2">
        <v>0.56986183361695686</v>
      </c>
      <c r="N54" s="2">
        <v>0.56986183361695686</v>
      </c>
      <c r="O54" s="2">
        <v>0.50522180171766862</v>
      </c>
      <c r="Q54" s="2" t="s">
        <v>262</v>
      </c>
      <c r="R54" s="2">
        <v>2.338822564414559</v>
      </c>
      <c r="S54" s="2">
        <v>2.3888945552424081</v>
      </c>
      <c r="T54" s="2">
        <v>2.326410160264976</v>
      </c>
      <c r="U54" s="2">
        <v>2.326410160264976</v>
      </c>
      <c r="V54" s="2">
        <v>2.338822564414559</v>
      </c>
    </row>
    <row r="55" spans="3:22" x14ac:dyDescent="0.25">
      <c r="C55" s="2" t="s">
        <v>263</v>
      </c>
      <c r="D55" s="2">
        <v>1.1753672355687532</v>
      </c>
      <c r="E55" s="2">
        <v>1.1753672355687532</v>
      </c>
      <c r="F55" s="2">
        <v>1.1753672355687532</v>
      </c>
      <c r="G55" s="2">
        <v>1.1753672355687532</v>
      </c>
      <c r="H55" s="2">
        <v>1.1753672355687532</v>
      </c>
      <c r="J55" s="2" t="s">
        <v>263</v>
      </c>
      <c r="K55" s="2">
        <v>0.21194610619172138</v>
      </c>
      <c r="L55" s="2">
        <v>0.38504992043049324</v>
      </c>
      <c r="M55" s="2">
        <v>0.38504992043049324</v>
      </c>
      <c r="N55" s="2">
        <v>0.38504992043049324</v>
      </c>
      <c r="O55" s="2">
        <v>0.22344984068227267</v>
      </c>
      <c r="Q55" s="2" t="s">
        <v>263</v>
      </c>
      <c r="R55" s="2">
        <v>2.3322016047790122</v>
      </c>
      <c r="S55" s="2">
        <v>2.3690183676698062</v>
      </c>
      <c r="T55" s="2">
        <v>2.3570264130781777</v>
      </c>
      <c r="U55" s="2">
        <v>2.3570264130781777</v>
      </c>
      <c r="V55" s="2">
        <v>2.3322016047790122</v>
      </c>
    </row>
    <row r="56" spans="3:22" x14ac:dyDescent="0.25">
      <c r="C56" s="2" t="s">
        <v>264</v>
      </c>
      <c r="D56" s="2">
        <v>1.1753672355687532</v>
      </c>
      <c r="E56" s="2">
        <v>1.1753672355687532</v>
      </c>
      <c r="F56" s="2">
        <v>1.1753672355687532</v>
      </c>
      <c r="G56" s="2">
        <v>1.1753672355687532</v>
      </c>
      <c r="H56" s="2">
        <v>1.1753672355687532</v>
      </c>
      <c r="J56" s="2" t="s">
        <v>264</v>
      </c>
      <c r="K56" s="2">
        <v>0.52034099561953606</v>
      </c>
      <c r="L56" s="2">
        <v>0.37922851920210682</v>
      </c>
      <c r="M56" s="2">
        <v>0.35074308141597976</v>
      </c>
      <c r="N56" s="2">
        <v>0.33515544096414235</v>
      </c>
      <c r="O56" s="2">
        <v>0.56274047417042505</v>
      </c>
      <c r="Q56" s="2" t="s">
        <v>264</v>
      </c>
      <c r="R56" s="2">
        <v>2.1232628856885452</v>
      </c>
      <c r="S56" s="2">
        <v>2.2105720889651428</v>
      </c>
      <c r="T56" s="2">
        <v>2.1480876939877107</v>
      </c>
      <c r="U56" s="2">
        <v>2.1480876939877107</v>
      </c>
      <c r="V56" s="2">
        <v>2.1232628856885452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AHP</vt:lpstr>
      <vt:lpstr>PM</vt:lpstr>
      <vt:lpstr>IKLIM</vt:lpstr>
      <vt:lpstr>Topografi</vt:lpstr>
      <vt:lpstr>Tanah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Yurdan Syahputra</dc:creator>
  <cp:lastModifiedBy>Rizky Yurdan Syahputra</cp:lastModifiedBy>
  <dcterms:created xsi:type="dcterms:W3CDTF">2024-10-03T05:10:49Z</dcterms:created>
  <dcterms:modified xsi:type="dcterms:W3CDTF">2024-10-08T04:02:09Z</dcterms:modified>
</cp:coreProperties>
</file>