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APRIL 2026/"/>
    </mc:Choice>
  </mc:AlternateContent>
  <xr:revisionPtr revIDLastSave="0" documentId="13_ncr:1_{43ED5AFF-A061-9242-A095-591553591862}" xr6:coauthVersionLast="47" xr6:coauthVersionMax="47" xr10:uidLastSave="{00000000-0000-0000-0000-000000000000}"/>
  <bookViews>
    <workbookView xWindow="0" yWindow="780" windowWidth="15360" windowHeight="21460" activeTab="1" xr2:uid="{00000000-000D-0000-FFFF-FFFF00000000}"/>
  </bookViews>
  <sheets>
    <sheet name="TEGAL JAYA (Bar Groceries)" sheetId="45" r:id="rId1"/>
    <sheet name="BUK BUNGA BAR (Groceries)" sheetId="28" r:id="rId2"/>
    <sheet name="WARUNG EKA (Drinks, Etc)" sheetId="10" r:id="rId3"/>
    <sheet name="DEWATA COCONUT (Coconut)" sheetId="29" r:id="rId4"/>
    <sheet name="SEDANA JAYA" sheetId="43" r:id="rId5"/>
    <sheet name="PNB (Alcohol)" sheetId="4" r:id="rId6"/>
    <sheet name="DSP (Alcohol)" sheetId="5" r:id="rId7"/>
    <sheet name="DSP ARYA BIMA (Alcohol)" sheetId="40" r:id="rId8"/>
    <sheet name="SELERA OR STIR UP (Syrup)" sheetId="6" r:id="rId9"/>
    <sheet name="DW BALI (Alcohol)" sheetId="32" r:id="rId10"/>
    <sheet name="DDB (Alcohol)" sheetId="26" r:id="rId11"/>
    <sheet name="NANO DEWATA NON CK(Alcohol)" sheetId="42" r:id="rId12"/>
    <sheet name="NANO DEWATA CK (Alcohol)" sheetId="44" r:id="rId13"/>
    <sheet name="BALI PERMATA JAYA (Corona Beer)" sheetId="37" r:id="rId14"/>
    <sheet name="BLACK COFFEE ROASTERS (Coffee)" sheetId="13" r:id="rId15"/>
    <sheet name="PT. PRASIDA LANTUR MAJU (Wine)" sheetId="33" r:id="rId16"/>
    <sheet name="PT LOVINA BEACH BREWERY" sheetId="38" r:id="rId17"/>
    <sheet name="CHAI CHITAI (Tea Leaf,etc)" sheetId="15" r:id="rId18"/>
    <sheet name="MULIA JAYA (Passion Fruit)" sheetId="39" r:id="rId19"/>
    <sheet name="Dewata Kencana Distribusi (Vdka" sheetId="41" r:id="rId20"/>
    <sheet name="TOTAL" sheetId="35" r:id="rId21"/>
  </sheets>
  <definedNames>
    <definedName name="_xlnm._FilterDatabase" localSheetId="2" hidden="1">'WARUNG EKA (Drinks, Etc)'!$A$1:$G$95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7" i="28" l="1"/>
  <c r="G69" i="10"/>
  <c r="F72" i="10"/>
  <c r="F71" i="10"/>
  <c r="F70" i="10"/>
  <c r="F69" i="10"/>
  <c r="E125" i="28"/>
  <c r="E124" i="28"/>
  <c r="E123" i="28"/>
  <c r="E122" i="28"/>
  <c r="E121" i="28"/>
  <c r="E120" i="28"/>
  <c r="E117" i="28"/>
  <c r="E116" i="28"/>
  <c r="E115" i="28"/>
  <c r="E114" i="28"/>
  <c r="E112" i="28"/>
  <c r="F112" i="28" s="1"/>
  <c r="E127" i="28"/>
  <c r="E126" i="28"/>
  <c r="F126" i="28" s="1"/>
  <c r="G65" i="10" l="1"/>
  <c r="F66" i="10"/>
  <c r="F65" i="10"/>
  <c r="F68" i="10"/>
  <c r="F67" i="10"/>
  <c r="G32" i="45"/>
  <c r="F42" i="45"/>
  <c r="F41" i="45"/>
  <c r="F40" i="45"/>
  <c r="F39" i="45"/>
  <c r="F38" i="45"/>
  <c r="F37" i="45"/>
  <c r="F36" i="45"/>
  <c r="F35" i="45"/>
  <c r="F34" i="45"/>
  <c r="F33" i="45"/>
  <c r="F32" i="45"/>
  <c r="E104" i="28"/>
  <c r="E105" i="28"/>
  <c r="E106" i="28"/>
  <c r="E107" i="28"/>
  <c r="E109" i="28"/>
  <c r="E110" i="28"/>
  <c r="E111" i="28"/>
  <c r="E102" i="28"/>
  <c r="E98" i="28"/>
  <c r="I3" i="5"/>
  <c r="F98" i="28" l="1"/>
  <c r="E20" i="26"/>
  <c r="E97" i="28"/>
  <c r="E96" i="28"/>
  <c r="E95" i="28"/>
  <c r="E94" i="28"/>
  <c r="E93" i="28"/>
  <c r="E92" i="28"/>
  <c r="E91" i="28"/>
  <c r="G63" i="10"/>
  <c r="F64" i="10"/>
  <c r="F63" i="10"/>
  <c r="F91" i="28" l="1"/>
  <c r="E89" i="28"/>
  <c r="E90" i="28"/>
  <c r="E88" i="28"/>
  <c r="F88" i="28" s="1"/>
  <c r="F62" i="10"/>
  <c r="F61" i="10"/>
  <c r="F60" i="10"/>
  <c r="F59" i="10"/>
  <c r="G59" i="10" s="1"/>
  <c r="G27" i="45"/>
  <c r="F31" i="45"/>
  <c r="F30" i="45"/>
  <c r="F29" i="45"/>
  <c r="F28" i="45"/>
  <c r="F27" i="45"/>
  <c r="F58" i="10" l="1"/>
  <c r="F57" i="10"/>
  <c r="F56" i="10"/>
  <c r="G56" i="10" s="1"/>
  <c r="F10" i="29"/>
  <c r="F9" i="29"/>
  <c r="E86" i="28" l="1"/>
  <c r="E85" i="28"/>
  <c r="E84" i="28"/>
  <c r="E82" i="28"/>
  <c r="E81" i="28"/>
  <c r="E80" i="28"/>
  <c r="E79" i="28"/>
  <c r="E78" i="28"/>
  <c r="E77" i="28"/>
  <c r="E76" i="28"/>
  <c r="G19" i="45"/>
  <c r="F26" i="45"/>
  <c r="F25" i="45"/>
  <c r="F24" i="45"/>
  <c r="F23" i="45"/>
  <c r="F22" i="45"/>
  <c r="F21" i="45"/>
  <c r="F20" i="45"/>
  <c r="F19" i="45"/>
  <c r="G54" i="10"/>
  <c r="F55" i="10"/>
  <c r="F54" i="10"/>
  <c r="F76" i="28" l="1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G11" i="45"/>
  <c r="F18" i="45"/>
  <c r="F17" i="45"/>
  <c r="F16" i="45"/>
  <c r="F15" i="45"/>
  <c r="F14" i="45"/>
  <c r="F13" i="45"/>
  <c r="F12" i="45"/>
  <c r="F11" i="45"/>
  <c r="G6" i="45"/>
  <c r="F10" i="45"/>
  <c r="F9" i="45"/>
  <c r="F8" i="45"/>
  <c r="F7" i="45"/>
  <c r="F6" i="45"/>
  <c r="F3" i="15"/>
  <c r="G50" i="10"/>
  <c r="F53" i="10"/>
  <c r="F52" i="10"/>
  <c r="F51" i="10"/>
  <c r="F50" i="10"/>
  <c r="F49" i="10"/>
  <c r="F48" i="10"/>
  <c r="F47" i="10"/>
  <c r="F46" i="10"/>
  <c r="G46" i="10" s="1"/>
  <c r="F56" i="28"/>
  <c r="E62" i="28"/>
  <c r="E61" i="28"/>
  <c r="E60" i="28"/>
  <c r="E59" i="28"/>
  <c r="E57" i="28"/>
  <c r="E56" i="28"/>
  <c r="F63" i="28" l="1"/>
  <c r="F8" i="29"/>
  <c r="E47" i="28"/>
  <c r="E55" i="28"/>
  <c r="E54" i="28"/>
  <c r="E53" i="28"/>
  <c r="E52" i="28"/>
  <c r="E51" i="28"/>
  <c r="E50" i="28"/>
  <c r="E49" i="28"/>
  <c r="E48" i="28"/>
  <c r="F45" i="10"/>
  <c r="G45" i="10" s="1"/>
  <c r="F44" i="10"/>
  <c r="F43" i="10"/>
  <c r="G43" i="10" s="1"/>
  <c r="F42" i="10"/>
  <c r="F41" i="10"/>
  <c r="F40" i="10"/>
  <c r="F39" i="10"/>
  <c r="F38" i="10"/>
  <c r="G38" i="10" s="1"/>
  <c r="F7" i="29"/>
  <c r="E46" i="28"/>
  <c r="E45" i="28"/>
  <c r="E44" i="28"/>
  <c r="E43" i="28"/>
  <c r="E41" i="28"/>
  <c r="E40" i="28"/>
  <c r="E39" i="28"/>
  <c r="E38" i="28"/>
  <c r="E37" i="28"/>
  <c r="F37" i="28" s="1"/>
  <c r="F6" i="29"/>
  <c r="F5" i="29"/>
  <c r="G5" i="6"/>
  <c r="G2" i="6"/>
  <c r="F3" i="6"/>
  <c r="F4" i="6"/>
  <c r="F33" i="10"/>
  <c r="F34" i="10"/>
  <c r="F35" i="10"/>
  <c r="F36" i="10"/>
  <c r="F37" i="10"/>
  <c r="F32" i="10"/>
  <c r="F31" i="10"/>
  <c r="G31" i="10" s="1"/>
  <c r="F39" i="28" l="1"/>
  <c r="F47" i="28"/>
  <c r="G33" i="10"/>
  <c r="F4" i="29" l="1"/>
  <c r="I2" i="5"/>
  <c r="F2" i="5"/>
  <c r="F30" i="10"/>
  <c r="F29" i="10"/>
  <c r="F28" i="10"/>
  <c r="G28" i="10" s="1"/>
  <c r="G2" i="32"/>
  <c r="F27" i="10"/>
  <c r="F26" i="10"/>
  <c r="G22" i="10" s="1"/>
  <c r="F25" i="10"/>
  <c r="F24" i="10"/>
  <c r="F23" i="10"/>
  <c r="F22" i="10"/>
  <c r="E35" i="28"/>
  <c r="F35" i="28" s="1"/>
  <c r="E33" i="28"/>
  <c r="E34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F24" i="28" l="1"/>
  <c r="F19" i="28"/>
  <c r="C21" i="35"/>
  <c r="H1" i="39"/>
  <c r="C20" i="35" s="1"/>
  <c r="C18" i="35"/>
  <c r="C17" i="35"/>
  <c r="C16" i="35"/>
  <c r="C15" i="35"/>
  <c r="C13" i="35"/>
  <c r="C9" i="35"/>
  <c r="C7" i="35"/>
  <c r="G1" i="43"/>
  <c r="C6" i="35" s="1"/>
  <c r="F3" i="29" l="1"/>
  <c r="F21" i="10"/>
  <c r="F20" i="10"/>
  <c r="F19" i="10"/>
  <c r="G19" i="10" s="1"/>
  <c r="E12" i="28" l="1"/>
  <c r="E13" i="28"/>
  <c r="E14" i="28"/>
  <c r="E15" i="28"/>
  <c r="E16" i="28"/>
  <c r="E17" i="28"/>
  <c r="E18" i="28"/>
  <c r="F12" i="10"/>
  <c r="F13" i="10"/>
  <c r="F14" i="10"/>
  <c r="F15" i="10"/>
  <c r="F16" i="10"/>
  <c r="F17" i="10"/>
  <c r="F18" i="10"/>
  <c r="F12" i="28" l="1"/>
  <c r="G12" i="10"/>
  <c r="F11" i="10" l="1"/>
  <c r="F10" i="10"/>
  <c r="G10" i="10" s="1"/>
  <c r="F8" i="10"/>
  <c r="F9" i="10"/>
  <c r="F3" i="10"/>
  <c r="F4" i="10"/>
  <c r="F5" i="10"/>
  <c r="F6" i="10"/>
  <c r="F7" i="10"/>
  <c r="F2" i="10"/>
  <c r="E9" i="28"/>
  <c r="E10" i="28"/>
  <c r="E11" i="28"/>
  <c r="F3" i="45"/>
  <c r="F4" i="45"/>
  <c r="F5" i="45"/>
  <c r="F2" i="45"/>
  <c r="F2" i="29"/>
  <c r="E15" i="29" s="1"/>
  <c r="H1" i="29" s="1"/>
  <c r="E3" i="28"/>
  <c r="E5" i="28"/>
  <c r="E7" i="28"/>
  <c r="E8" i="28"/>
  <c r="E2" i="28"/>
  <c r="G1" i="38"/>
  <c r="D9" i="37"/>
  <c r="E13" i="42"/>
  <c r="E10" i="42"/>
  <c r="E19" i="26"/>
  <c r="E8" i="32"/>
  <c r="G6" i="5"/>
  <c r="G7" i="5"/>
  <c r="G8" i="5"/>
  <c r="G9" i="5"/>
  <c r="G10" i="5"/>
  <c r="G11" i="5"/>
  <c r="G12" i="5"/>
  <c r="G13" i="5"/>
  <c r="G14" i="5"/>
  <c r="G15" i="5"/>
  <c r="G2" i="45" l="1"/>
  <c r="C5" i="35"/>
  <c r="F9" i="28"/>
  <c r="G8" i="10"/>
  <c r="G2" i="10"/>
  <c r="F2" i="28"/>
  <c r="F8" i="44"/>
  <c r="G8" i="44" s="1"/>
  <c r="G9" i="44" s="1"/>
  <c r="E10" i="44" s="1"/>
  <c r="F2" i="44" l="1"/>
  <c r="F5" i="44"/>
  <c r="G5" i="44" l="1"/>
  <c r="G6" i="44" s="1"/>
  <c r="G2" i="5"/>
  <c r="F14" i="26"/>
  <c r="F4" i="32"/>
  <c r="F5" i="32"/>
  <c r="F6" i="32"/>
  <c r="F3" i="32"/>
  <c r="F2" i="32"/>
  <c r="F15" i="26" l="1"/>
  <c r="E16" i="26" s="1"/>
  <c r="H1" i="40" l="1"/>
  <c r="F2" i="4"/>
  <c r="G2" i="4" s="1"/>
  <c r="G7" i="4" s="1"/>
  <c r="F11" i="26"/>
  <c r="F12" i="26" s="1"/>
  <c r="E13" i="26" s="1"/>
  <c r="E2" i="41"/>
  <c r="D3" i="41" s="1"/>
  <c r="E2" i="39"/>
  <c r="D3" i="39" s="1"/>
  <c r="F2" i="15"/>
  <c r="C3" i="38"/>
  <c r="D9" i="33"/>
  <c r="F8" i="33"/>
  <c r="D6" i="33"/>
  <c r="F5" i="33"/>
  <c r="F6" i="33" s="1"/>
  <c r="E7" i="33" s="1"/>
  <c r="D3" i="33"/>
  <c r="F2" i="33"/>
  <c r="G3" i="13"/>
  <c r="F4" i="13" s="1"/>
  <c r="G2" i="13"/>
  <c r="F15" i="37"/>
  <c r="E16" i="37" s="1"/>
  <c r="F11" i="37"/>
  <c r="F8" i="37"/>
  <c r="D6" i="37"/>
  <c r="F5" i="37"/>
  <c r="F6" i="37" s="1"/>
  <c r="E7" i="37" s="1"/>
  <c r="D3" i="37"/>
  <c r="F2" i="37"/>
  <c r="E7" i="44"/>
  <c r="G2" i="44"/>
  <c r="G3" i="44" s="1"/>
  <c r="F5" i="42"/>
  <c r="E7" i="42" s="1"/>
  <c r="F2" i="42"/>
  <c r="E4" i="42" s="1"/>
  <c r="F8" i="26"/>
  <c r="F9" i="26" s="1"/>
  <c r="F5" i="26"/>
  <c r="F6" i="26" s="1"/>
  <c r="F2" i="26"/>
  <c r="F3" i="26" s="1"/>
  <c r="D12" i="6"/>
  <c r="F11" i="6"/>
  <c r="F10" i="6"/>
  <c r="F9" i="6"/>
  <c r="F8" i="6"/>
  <c r="F7" i="6"/>
  <c r="D5" i="6"/>
  <c r="F2" i="6"/>
  <c r="G2" i="40"/>
  <c r="E3" i="40" s="1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F5" i="5"/>
  <c r="G5" i="5" s="1"/>
  <c r="H5" i="5" s="1"/>
  <c r="H4" i="5"/>
  <c r="F4" i="5"/>
  <c r="G4" i="5" s="1"/>
  <c r="F3" i="5"/>
  <c r="G3" i="5" s="1"/>
  <c r="H3" i="5" s="1"/>
  <c r="H2" i="5"/>
  <c r="E47" i="43"/>
  <c r="I1" i="41" l="1"/>
  <c r="F6" i="15"/>
  <c r="G6" i="15" s="1"/>
  <c r="H6" i="15" s="1"/>
  <c r="I6" i="15" s="1"/>
  <c r="G2" i="15"/>
  <c r="H2" i="15" s="1"/>
  <c r="I2" i="15" s="1"/>
  <c r="F9" i="37"/>
  <c r="E10" i="37" s="1"/>
  <c r="E14" i="42"/>
  <c r="G7" i="6"/>
  <c r="G12" i="6" s="1"/>
  <c r="E13" i="6" s="1"/>
  <c r="I1" i="4"/>
  <c r="J1" i="13"/>
  <c r="F16" i="5"/>
  <c r="E10" i="26"/>
  <c r="E4" i="44"/>
  <c r="E14" i="44" s="1"/>
  <c r="I1" i="44" s="1"/>
  <c r="F3" i="37"/>
  <c r="E4" i="37" s="1"/>
  <c r="F12" i="37"/>
  <c r="E13" i="37" s="1"/>
  <c r="F3" i="33"/>
  <c r="E4" i="33" s="1"/>
  <c r="E7" i="26"/>
  <c r="E6" i="6"/>
  <c r="E4" i="26"/>
  <c r="F9" i="33"/>
  <c r="E10" i="33" s="1"/>
  <c r="H1" i="10"/>
  <c r="F127" i="10"/>
  <c r="C14" i="35" l="1"/>
  <c r="C4" i="35"/>
  <c r="H1" i="42"/>
  <c r="H1" i="26"/>
  <c r="E14" i="6"/>
  <c r="I1" i="6" s="1"/>
  <c r="K1" i="5"/>
  <c r="C3" i="35"/>
  <c r="J1" i="32"/>
  <c r="J6" i="15"/>
  <c r="J2" i="15"/>
  <c r="E9" i="15" s="1"/>
  <c r="E62" i="45"/>
  <c r="H1" i="45"/>
  <c r="C2" i="35" s="1"/>
  <c r="G1" i="28"/>
  <c r="E17" i="37"/>
  <c r="E11" i="33"/>
  <c r="C10" i="35" l="1"/>
  <c r="C8" i="35"/>
  <c r="C12" i="35"/>
  <c r="C11" i="35"/>
  <c r="I1" i="37"/>
  <c r="I1" i="33"/>
  <c r="L1" i="15"/>
  <c r="C19" i="35" l="1"/>
  <c r="C22" i="35" s="1"/>
</calcChain>
</file>

<file path=xl/sharedStrings.xml><?xml version="1.0" encoding="utf-8"?>
<sst xmlns="http://schemas.openxmlformats.org/spreadsheetml/2006/main" count="516" uniqueCount="120">
  <si>
    <t>DATE</t>
  </si>
  <si>
    <t>ITEM</t>
  </si>
  <si>
    <t>QYT</t>
  </si>
  <si>
    <t>PRICE</t>
  </si>
  <si>
    <t>SUB TOTAL</t>
  </si>
  <si>
    <t>TOTAL</t>
  </si>
  <si>
    <t>INV NO</t>
  </si>
  <si>
    <t>SUBTOTAL</t>
  </si>
  <si>
    <t>TOTALPRICE</t>
  </si>
  <si>
    <t>GRAND TOTAL</t>
  </si>
  <si>
    <t>INV NO.</t>
  </si>
  <si>
    <t>DESCRIPTIONS</t>
  </si>
  <si>
    <t>QTY</t>
  </si>
  <si>
    <t>BILLS</t>
  </si>
  <si>
    <t>TOTAL PRICE</t>
  </si>
  <si>
    <t>UNIT PRICE</t>
  </si>
  <si>
    <t>DISCOUNT</t>
  </si>
  <si>
    <t>BILL</t>
  </si>
  <si>
    <t>PPN (11%)</t>
  </si>
  <si>
    <t>AMOUNT</t>
  </si>
  <si>
    <t>PPN</t>
  </si>
  <si>
    <t>STATUS</t>
  </si>
  <si>
    <t>DUE DATE</t>
  </si>
  <si>
    <t>Total</t>
  </si>
  <si>
    <t>TAX</t>
  </si>
  <si>
    <t>NO</t>
  </si>
  <si>
    <t>SUPPLIER</t>
  </si>
  <si>
    <t>BUK BUNGA</t>
  </si>
  <si>
    <t>TOKO EKA WHOLESALE</t>
  </si>
  <si>
    <t>DEWATA COCONUT</t>
  </si>
  <si>
    <t>SEDANA JAYA</t>
  </si>
  <si>
    <t>PNB</t>
  </si>
  <si>
    <t>DSP</t>
  </si>
  <si>
    <t>DSP ARYA BIMA</t>
  </si>
  <si>
    <t>SELERA (SYRUP)</t>
  </si>
  <si>
    <t>DW BALI</t>
  </si>
  <si>
    <t>DDB</t>
  </si>
  <si>
    <t>BALI PERMATA JAYA</t>
  </si>
  <si>
    <t>BLACK COFFEE ROASTERY</t>
  </si>
  <si>
    <t>PRASIDA LANTUR MAJU</t>
  </si>
  <si>
    <t>PT. LOVINA BEACH BREWERY</t>
  </si>
  <si>
    <t>CHAI CHITAI</t>
  </si>
  <si>
    <t>MULIA JAYA</t>
  </si>
  <si>
    <t>DEWATA KENCANA DISTRIBUSI</t>
  </si>
  <si>
    <t>FRESH MILK (GREENFIELDS)</t>
  </si>
  <si>
    <t>OAT MILK</t>
  </si>
  <si>
    <t>WATERMELON</t>
  </si>
  <si>
    <t>IMPORTED LEMON</t>
  </si>
  <si>
    <t>AVOCADO</t>
  </si>
  <si>
    <t>KINTAMANI ORANGE</t>
  </si>
  <si>
    <t>YOGHURT</t>
  </si>
  <si>
    <t>COCONUT LOGO</t>
  </si>
  <si>
    <t>WHITE SUGAR</t>
  </si>
  <si>
    <t>LIME</t>
  </si>
  <si>
    <t>BANANA</t>
  </si>
  <si>
    <t>AQUA REFLECTIONS STILL 750 ML</t>
  </si>
  <si>
    <t>AQUA REFLECTIONS SPARKLING 750 ML</t>
  </si>
  <si>
    <t>POLARIS SODA WATER CAN 330 ML</t>
  </si>
  <si>
    <t>SCHWEPPES GINGER ALE CAN 250 ML</t>
  </si>
  <si>
    <t>CRYSTAL ICE 5 KG</t>
  </si>
  <si>
    <t>CLEO GALLOON 19 LTR</t>
  </si>
  <si>
    <t>AQUA GALLOON 19 LTR</t>
  </si>
  <si>
    <t>BINTANG PINT 330 ML</t>
  </si>
  <si>
    <t>EMPTY BOTTLE CHARGE</t>
  </si>
  <si>
    <t>AQUA REFLECTIONS STILL 380 ML</t>
  </si>
  <si>
    <t>AQUA REFLECTIONS SPARKLING 380 ML</t>
  </si>
  <si>
    <t>HONEY</t>
  </si>
  <si>
    <t>SARIWANGI</t>
  </si>
  <si>
    <t>CORONA BEER</t>
  </si>
  <si>
    <t>INV/PERMAQ/26/04/0069</t>
  </si>
  <si>
    <t>TEGAL JAYA</t>
  </si>
  <si>
    <t>NANO DEWATA NON CK</t>
  </si>
  <si>
    <t>NANO DEWATA CK</t>
  </si>
  <si>
    <t>MANGO</t>
  </si>
  <si>
    <t>GREEN MUSTARD</t>
  </si>
  <si>
    <t>CUCUMBER</t>
  </si>
  <si>
    <t>ENGLISH SPINACH</t>
  </si>
  <si>
    <t>BASIL</t>
  </si>
  <si>
    <t>STRAWBERRY</t>
  </si>
  <si>
    <t>RED BULL BLUE IMPORT CAN 250 ML</t>
  </si>
  <si>
    <t>DW/75/069</t>
  </si>
  <si>
    <t>HAVANA CLUB 3 YO 700 ML</t>
  </si>
  <si>
    <t>JIM BEAM BLACK 700 ML</t>
  </si>
  <si>
    <t>GORDON GIN PREMIUM DRY 750 ML</t>
  </si>
  <si>
    <t>SO/DSP/26/04/0423</t>
  </si>
  <si>
    <t>MCGUIGAN-BLACK LABEL SAUVIGNON BLANC</t>
  </si>
  <si>
    <t>SO.03-260134</t>
  </si>
  <si>
    <t>MARVELOUS MANGO PET 800 ML</t>
  </si>
  <si>
    <t>KOOL KIWI PET 800 ML</t>
  </si>
  <si>
    <t>VOILA VANILLA PET 800 ML</t>
  </si>
  <si>
    <t>CHERRY RED TOMATOES</t>
  </si>
  <si>
    <t>HONEY PINEAPPLE</t>
  </si>
  <si>
    <t>BEETROOT</t>
  </si>
  <si>
    <t>PEANUT BUTTER (SKIPPY)</t>
  </si>
  <si>
    <t>COCA-COLA CAN 330 ML</t>
  </si>
  <si>
    <t>MINT LEAVES</t>
  </si>
  <si>
    <t>CARROT</t>
  </si>
  <si>
    <t>GREEN APPLE</t>
  </si>
  <si>
    <t>CHAMOMILE</t>
  </si>
  <si>
    <t>RED GABA</t>
  </si>
  <si>
    <t>#1</t>
  </si>
  <si>
    <t>BANNA</t>
  </si>
  <si>
    <t>BEET ROOT</t>
  </si>
  <si>
    <t>N/A</t>
  </si>
  <si>
    <t>BABY CUCUMBER/ KYURI</t>
  </si>
  <si>
    <t>LUMAJANG ORANGE</t>
  </si>
  <si>
    <t>SUNKIST</t>
  </si>
  <si>
    <t>THE SARIWANGI</t>
  </si>
  <si>
    <t>BROWN SUGAR</t>
  </si>
  <si>
    <t>ALMOND MILK</t>
  </si>
  <si>
    <t>ROSEMARY</t>
  </si>
  <si>
    <t>COKE ZERO CAN 330 ML</t>
  </si>
  <si>
    <t>CAPE DISCOVERY BRUT CUVEE 750 ML</t>
  </si>
  <si>
    <t>INV/NANDAQ/26/04/0431</t>
  </si>
  <si>
    <t>SAN TELMO MALBEC</t>
  </si>
  <si>
    <t>SO/DSP/26/04/1407</t>
  </si>
  <si>
    <t>DA VINCI LEONARDO PROSECCO DOC</t>
  </si>
  <si>
    <t>MUSTARD GREEN</t>
  </si>
  <si>
    <t>PANDAN LEAVES</t>
  </si>
  <si>
    <t>MANGO (ARUM MANIS)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</si>
</sst>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(&quot;Rp&quot;* #,##0_);_(&quot;Rp&quot;* \(#,##0\);_(&quot;Rp&quot;* &quot;-&quot;_);_(@_)"/>
    <numFmt numFmtId="164" formatCode="_-&quot;Rp&quot;* #,##0_-;\-&quot;Rp&quot;* #,##0_-;_-&quot;Rp&quot;* &quot;-&quot;??_-;_-@_-"/>
    <numFmt numFmtId="165" formatCode="[$-409]d\-mmm\-yyyy;@"/>
    <numFmt numFmtId="166" formatCode="_ [$IDR]\ * #,##0_ ;_ [$IDR]\ * \-#,##0_ ;_ [$IDR]\ * &quot;-&quot;_ ;_ @_ "/>
    <numFmt numFmtId="167" formatCode="[$Rp-421]#,##0.00;[Red][$Rp-421]#,##0.00"/>
    <numFmt numFmtId="168" formatCode="_-[$Rp-421]* #,##0_-;\-[$Rp-421]* #,##0_-;_-[$Rp-421]* &quot;-&quot;_-;_-@_-"/>
    <numFmt numFmtId="169" formatCode="[$-809]dd\ mmmm\ yyyy;@"/>
    <numFmt numFmtId="170" formatCode="[$Rp-421]#,##0;[Red][$Rp-421]#,##0"/>
    <numFmt numFmtId="171" formatCode="&quot;Rp&quot;#,##0.00;[Red]&quot;Rp&quot;#,##0.00"/>
    <numFmt numFmtId="172" formatCode="#,##0.00;[Red]#,##0.00"/>
  </numFmts>
  <fonts count="43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Garamond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i/>
      <sz val="16"/>
      <color theme="1"/>
      <name val="Calibri"/>
      <family val="2"/>
    </font>
    <font>
      <sz val="20"/>
      <color theme="1"/>
      <name val="Garamond"/>
      <family val="1"/>
    </font>
    <font>
      <sz val="16"/>
      <color theme="1"/>
      <name val="Arial Narrow"/>
      <family val="2"/>
    </font>
    <font>
      <sz val="18"/>
      <color theme="1"/>
      <name val="Cambria"/>
      <family val="1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20"/>
      <color theme="1"/>
      <name val="Calibri"/>
      <family val="2"/>
    </font>
    <font>
      <sz val="26"/>
      <color theme="1"/>
      <name val="Calibri"/>
      <family val="2"/>
      <scheme val="minor"/>
    </font>
    <font>
      <sz val="18"/>
      <color theme="1"/>
      <name val="Cambria Math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sz val="9"/>
      <color theme="1"/>
      <name val="Cambria"/>
      <family val="1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64" fontId="0" fillId="4" borderId="2" xfId="0" applyNumberFormat="1" applyFill="1" applyBorder="1" applyAlignment="1">
      <alignment horizontal="left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>
      <alignment vertical="center"/>
    </xf>
    <xf numFmtId="164" fontId="0" fillId="2" borderId="2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5" fontId="6" fillId="4" borderId="2" xfId="0" applyNumberFormat="1" applyFont="1" applyFill="1" applyBorder="1">
      <alignment vertical="center"/>
    </xf>
    <xf numFmtId="164" fontId="6" fillId="4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6" fontId="0" fillId="4" borderId="2" xfId="0" applyNumberFormat="1" applyFill="1" applyBorder="1">
      <alignment vertical="center"/>
    </xf>
    <xf numFmtId="166" fontId="0" fillId="4" borderId="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0" fillId="0" borderId="0" xfId="0" applyNumberFormat="1">
      <alignment vertical="center"/>
    </xf>
    <xf numFmtId="0" fontId="10" fillId="5" borderId="2" xfId="0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>
      <alignment vertical="center"/>
    </xf>
    <xf numFmtId="167" fontId="0" fillId="4" borderId="2" xfId="0" applyNumberFormat="1" applyFill="1" applyBorder="1" applyAlignment="1">
      <alignment horizontal="center" vertical="center"/>
    </xf>
    <xf numFmtId="167" fontId="0" fillId="4" borderId="2" xfId="0" applyNumberFormat="1" applyFill="1" applyBorder="1">
      <alignment vertical="center"/>
    </xf>
    <xf numFmtId="167" fontId="0" fillId="4" borderId="1" xfId="0" applyNumberFormat="1" applyFill="1" applyBorder="1">
      <alignment vertical="center"/>
    </xf>
    <xf numFmtId="167" fontId="12" fillId="4" borderId="2" xfId="0" applyNumberFormat="1" applyFont="1" applyFill="1" applyBorder="1" applyAlignment="1">
      <alignment horizontal="center" vertical="center"/>
    </xf>
    <xf numFmtId="167" fontId="12" fillId="4" borderId="2" xfId="0" applyNumberFormat="1" applyFont="1" applyFill="1" applyBorder="1">
      <alignment vertical="center"/>
    </xf>
    <xf numFmtId="167" fontId="13" fillId="4" borderId="1" xfId="0" applyNumberFormat="1" applyFont="1" applyFill="1" applyBorder="1">
      <alignment vertical="center"/>
    </xf>
    <xf numFmtId="0" fontId="0" fillId="4" borderId="9" xfId="0" applyFill="1" applyBorder="1" applyAlignment="1">
      <alignment horizontal="center" vertical="center"/>
    </xf>
    <xf numFmtId="164" fontId="9" fillId="4" borderId="3" xfId="0" applyNumberFormat="1" applyFont="1" applyFill="1" applyBorder="1">
      <alignment vertical="center"/>
    </xf>
    <xf numFmtId="167" fontId="9" fillId="4" borderId="4" xfId="0" applyNumberFormat="1" applyFont="1" applyFill="1" applyBorder="1">
      <alignment vertical="center"/>
    </xf>
    <xf numFmtId="167" fontId="13" fillId="4" borderId="4" xfId="0" applyNumberFormat="1" applyFont="1" applyFill="1" applyBorder="1">
      <alignment vertical="center"/>
    </xf>
    <xf numFmtId="167" fontId="13" fillId="4" borderId="2" xfId="0" applyNumberFormat="1" applyFont="1" applyFill="1" applyBorder="1">
      <alignment vertical="center"/>
    </xf>
    <xf numFmtId="165" fontId="0" fillId="4" borderId="2" xfId="0" applyNumberFormat="1" applyFill="1" applyBorder="1">
      <alignment vertical="center"/>
    </xf>
    <xf numFmtId="165" fontId="0" fillId="4" borderId="1" xfId="0" applyNumberFormat="1" applyFill="1" applyBorder="1">
      <alignment vertical="center"/>
    </xf>
    <xf numFmtId="164" fontId="0" fillId="4" borderId="2" xfId="0" applyNumberFormat="1" applyFill="1" applyBorder="1" applyAlignment="1">
      <alignment horizontal="left" vertical="center" wrapText="1"/>
    </xf>
    <xf numFmtId="165" fontId="7" fillId="4" borderId="2" xfId="0" applyNumberFormat="1" applyFont="1" applyFill="1" applyBorder="1" applyAlignment="1">
      <alignment horizontal="center" vertical="center"/>
    </xf>
    <xf numFmtId="16" fontId="7" fillId="4" borderId="2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6" fontId="7" fillId="4" borderId="2" xfId="0" applyNumberFormat="1" applyFont="1" applyFill="1" applyBorder="1">
      <alignment vertical="center"/>
    </xf>
    <xf numFmtId="164" fontId="8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" fontId="0" fillId="4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164" fontId="0" fillId="0" borderId="0" xfId="0" applyNumberFormat="1">
      <alignment vertical="center"/>
    </xf>
    <xf numFmtId="164" fontId="17" fillId="4" borderId="2" xfId="0" applyNumberFormat="1" applyFont="1" applyFill="1" applyBorder="1" applyAlignment="1">
      <alignment horizontal="center" vertical="center"/>
    </xf>
    <xf numFmtId="166" fontId="17" fillId="4" borderId="2" xfId="0" applyNumberFormat="1" applyFont="1" applyFill="1" applyBorder="1" applyAlignment="1">
      <alignment horizontal="center" vertical="center"/>
    </xf>
    <xf numFmtId="166" fontId="0" fillId="0" borderId="0" xfId="0" applyNumberFormat="1">
      <alignment vertical="center"/>
    </xf>
    <xf numFmtId="0" fontId="18" fillId="0" borderId="0" xfId="0" applyFont="1">
      <alignment vertical="center"/>
    </xf>
    <xf numFmtId="0" fontId="18" fillId="5" borderId="2" xfId="0" applyFont="1" applyFill="1" applyBorder="1" applyAlignment="1">
      <alignment horizontal="center" vertical="center"/>
    </xf>
    <xf numFmtId="164" fontId="18" fillId="4" borderId="2" xfId="0" applyNumberFormat="1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 wrapText="1"/>
    </xf>
    <xf numFmtId="164" fontId="18" fillId="4" borderId="1" xfId="0" applyNumberFormat="1" applyFont="1" applyFill="1" applyBorder="1" applyAlignment="1">
      <alignment horizontal="left" vertical="center"/>
    </xf>
    <xf numFmtId="0" fontId="18" fillId="5" borderId="2" xfId="0" applyFont="1" applyFill="1" applyBorder="1">
      <alignment vertical="center"/>
    </xf>
    <xf numFmtId="0" fontId="18" fillId="4" borderId="2" xfId="0" applyFont="1" applyFill="1" applyBorder="1" applyAlignment="1">
      <alignment horizontal="center" vertical="center"/>
    </xf>
    <xf numFmtId="166" fontId="18" fillId="4" borderId="2" xfId="0" applyNumberFormat="1" applyFont="1" applyFill="1" applyBorder="1" applyAlignment="1">
      <alignment horizontal="center" vertical="center"/>
    </xf>
    <xf numFmtId="166" fontId="18" fillId="4" borderId="2" xfId="0" applyNumberFormat="1" applyFont="1" applyFill="1" applyBorder="1">
      <alignment vertical="center"/>
    </xf>
    <xf numFmtId="0" fontId="19" fillId="4" borderId="2" xfId="0" applyFont="1" applyFill="1" applyBorder="1" applyAlignment="1">
      <alignment horizontal="center" vertical="center"/>
    </xf>
    <xf numFmtId="166" fontId="19" fillId="4" borderId="2" xfId="0" applyNumberFormat="1" applyFont="1" applyFill="1" applyBorder="1" applyAlignment="1">
      <alignment horizontal="center" vertical="center"/>
    </xf>
    <xf numFmtId="164" fontId="19" fillId="6" borderId="2" xfId="0" applyNumberFormat="1" applyFont="1" applyFill="1" applyBorder="1" applyAlignment="1">
      <alignment horizontal="left" vertical="center"/>
    </xf>
    <xf numFmtId="164" fontId="18" fillId="0" borderId="0" xfId="0" applyNumberFormat="1" applyFont="1">
      <alignment vertical="center"/>
    </xf>
    <xf numFmtId="0" fontId="21" fillId="5" borderId="2" xfId="0" applyFont="1" applyFill="1" applyBorder="1" applyAlignment="1">
      <alignment horizontal="center" vertical="center"/>
    </xf>
    <xf numFmtId="165" fontId="22" fillId="4" borderId="2" xfId="0" applyNumberFormat="1" applyFont="1" applyFill="1" applyBorder="1" applyAlignment="1">
      <alignment horizontal="center" vertical="center"/>
    </xf>
    <xf numFmtId="165" fontId="16" fillId="4" borderId="2" xfId="0" applyNumberFormat="1" applyFont="1" applyFill="1" applyBorder="1">
      <alignment vertical="center"/>
    </xf>
    <xf numFmtId="164" fontId="23" fillId="4" borderId="2" xfId="0" applyNumberFormat="1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/>
    </xf>
    <xf numFmtId="166" fontId="8" fillId="4" borderId="2" xfId="0" applyNumberFormat="1" applyFont="1" applyFill="1" applyBorder="1">
      <alignment vertical="center"/>
    </xf>
    <xf numFmtId="0" fontId="25" fillId="0" borderId="0" xfId="0" applyFont="1">
      <alignment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165" fontId="16" fillId="4" borderId="2" xfId="0" applyNumberFormat="1" applyFont="1" applyFill="1" applyBorder="1" applyAlignment="1">
      <alignment horizontal="center" vertical="center"/>
    </xf>
    <xf numFmtId="165" fontId="22" fillId="4" borderId="2" xfId="0" applyNumberFormat="1" applyFont="1" applyFill="1" applyBorder="1">
      <alignment vertical="center"/>
    </xf>
    <xf numFmtId="16" fontId="16" fillId="4" borderId="2" xfId="0" applyNumberFormat="1" applyFont="1" applyFill="1" applyBorder="1" applyAlignment="1">
      <alignment horizontal="center" vertical="center"/>
    </xf>
    <xf numFmtId="16" fontId="23" fillId="4" borderId="2" xfId="0" applyNumberFormat="1" applyFont="1" applyFill="1" applyBorder="1" applyAlignment="1">
      <alignment horizontal="center" vertical="center" wrapText="1"/>
    </xf>
    <xf numFmtId="165" fontId="16" fillId="4" borderId="2" xfId="0" applyNumberFormat="1" applyFont="1" applyFill="1" applyBorder="1" applyAlignment="1">
      <alignment horizontal="center" vertical="center" wrapText="1"/>
    </xf>
    <xf numFmtId="166" fontId="28" fillId="4" borderId="2" xfId="0" applyNumberFormat="1" applyFont="1" applyFill="1" applyBorder="1">
      <alignment vertical="center"/>
    </xf>
    <xf numFmtId="164" fontId="28" fillId="4" borderId="2" xfId="0" applyNumberFormat="1" applyFont="1" applyFill="1" applyBorder="1" applyAlignment="1">
      <alignment horizontal="center" vertical="center" wrapText="1"/>
    </xf>
    <xf numFmtId="164" fontId="28" fillId="4" borderId="2" xfId="0" applyNumberFormat="1" applyFont="1" applyFill="1" applyBorder="1">
      <alignment vertical="center"/>
    </xf>
    <xf numFmtId="164" fontId="28" fillId="4" borderId="2" xfId="0" applyNumberFormat="1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23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vertical="center" wrapText="1"/>
    </xf>
    <xf numFmtId="16" fontId="0" fillId="4" borderId="5" xfId="0" applyNumberFormat="1" applyFill="1" applyBorder="1" applyAlignment="1">
      <alignment horizontal="center" vertical="center"/>
    </xf>
    <xf numFmtId="0" fontId="7" fillId="0" borderId="0" xfId="0" applyFont="1">
      <alignment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5" fontId="29" fillId="5" borderId="2" xfId="0" applyNumberFormat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165" fontId="7" fillId="0" borderId="2" xfId="0" applyNumberFormat="1" applyFont="1" applyBorder="1">
      <alignment vertical="center"/>
    </xf>
    <xf numFmtId="0" fontId="7" fillId="0" borderId="2" xfId="0" applyFont="1" applyBorder="1">
      <alignment vertical="center"/>
    </xf>
    <xf numFmtId="164" fontId="7" fillId="4" borderId="2" xfId="0" applyNumberFormat="1" applyFont="1" applyFill="1" applyBorder="1">
      <alignment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>
      <alignment vertical="center"/>
    </xf>
    <xf numFmtId="164" fontId="7" fillId="0" borderId="0" xfId="0" applyNumberFormat="1" applyFont="1">
      <alignment vertical="center"/>
    </xf>
    <xf numFmtId="169" fontId="0" fillId="0" borderId="0" xfId="0" applyNumberFormat="1">
      <alignment vertical="center"/>
    </xf>
    <xf numFmtId="169" fontId="5" fillId="5" borderId="2" xfId="0" applyNumberFormat="1" applyFont="1" applyFill="1" applyBorder="1" applyAlignment="1">
      <alignment horizontal="center" vertical="center"/>
    </xf>
    <xf numFmtId="169" fontId="0" fillId="4" borderId="2" xfId="0" applyNumberForma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6" fontId="0" fillId="0" borderId="2" xfId="0" applyNumberFormat="1" applyBorder="1">
      <alignment vertical="center"/>
    </xf>
    <xf numFmtId="164" fontId="0" fillId="0" borderId="0" xfId="0" applyNumberFormat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165" fontId="33" fillId="5" borderId="2" xfId="0" applyNumberFormat="1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164" fontId="33" fillId="5" borderId="2" xfId="0" applyNumberFormat="1" applyFont="1" applyFill="1" applyBorder="1" applyAlignment="1">
      <alignment horizontal="center" vertical="center"/>
    </xf>
    <xf numFmtId="164" fontId="13" fillId="4" borderId="2" xfId="0" applyNumberFormat="1" applyFont="1" applyFill="1" applyBorder="1">
      <alignment vertical="center"/>
    </xf>
    <xf numFmtId="165" fontId="34" fillId="0" borderId="0" xfId="0" applyNumberFormat="1" applyFont="1" applyAlignment="1">
      <alignment horizontal="center" vertical="center"/>
    </xf>
    <xf numFmtId="165" fontId="34" fillId="0" borderId="0" xfId="0" applyNumberFormat="1" applyFont="1">
      <alignment vertical="center"/>
    </xf>
    <xf numFmtId="165" fontId="34" fillId="4" borderId="10" xfId="0" applyNumberFormat="1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170" fontId="13" fillId="6" borderId="0" xfId="0" applyNumberFormat="1" applyFont="1" applyFill="1">
      <alignment vertical="center"/>
    </xf>
    <xf numFmtId="165" fontId="34" fillId="4" borderId="2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>
      <alignment vertical="center"/>
    </xf>
    <xf numFmtId="0" fontId="0" fillId="0" borderId="2" xfId="0" applyBorder="1" applyAlignment="1">
      <alignment vertical="center" wrapText="1"/>
    </xf>
    <xf numFmtId="164" fontId="35" fillId="4" borderId="2" xfId="0" applyNumberFormat="1" applyFont="1" applyFill="1" applyBorder="1" applyAlignment="1">
      <alignment horizontal="left" vertical="center" wrapText="1"/>
    </xf>
    <xf numFmtId="0" fontId="35" fillId="0" borderId="2" xfId="0" applyFont="1" applyBorder="1">
      <alignment vertical="center"/>
    </xf>
    <xf numFmtId="164" fontId="0" fillId="4" borderId="10" xfId="0" applyNumberFormat="1" applyFill="1" applyBorder="1" applyAlignment="1">
      <alignment horizontal="center" vertical="center"/>
    </xf>
    <xf numFmtId="16" fontId="35" fillId="4" borderId="2" xfId="0" applyNumberFormat="1" applyFont="1" applyFill="1" applyBorder="1" applyAlignment="1">
      <alignment horizontal="center" vertical="center"/>
    </xf>
    <xf numFmtId="164" fontId="35" fillId="4" borderId="2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164" fontId="4" fillId="0" borderId="0" xfId="0" applyNumberFormat="1" applyFont="1">
      <alignment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10" fillId="5" borderId="0" xfId="0" applyNumberFormat="1" applyFont="1" applyFill="1" applyAlignment="1">
      <alignment horizontal="center" vertical="center"/>
    </xf>
    <xf numFmtId="165" fontId="0" fillId="0" borderId="0" xfId="0" applyNumberFormat="1">
      <alignment vertical="center"/>
    </xf>
    <xf numFmtId="0" fontId="35" fillId="4" borderId="2" xfId="0" applyFont="1" applyFill="1" applyBorder="1" applyAlignment="1">
      <alignment horizontal="center" vertical="center"/>
    </xf>
    <xf numFmtId="168" fontId="36" fillId="5" borderId="2" xfId="0" applyNumberFormat="1" applyFont="1" applyFill="1" applyBorder="1">
      <alignment vertical="center"/>
    </xf>
    <xf numFmtId="171" fontId="10" fillId="5" borderId="2" xfId="0" applyNumberFormat="1" applyFont="1" applyFill="1" applyBorder="1" applyAlignment="1">
      <alignment horizontal="center" vertical="center"/>
    </xf>
    <xf numFmtId="171" fontId="0" fillId="4" borderId="2" xfId="0" applyNumberFormat="1" applyFill="1" applyBorder="1">
      <alignment vertical="center"/>
    </xf>
    <xf numFmtId="171" fontId="0" fillId="4" borderId="4" xfId="0" applyNumberFormat="1" applyFill="1" applyBorder="1">
      <alignment vertical="center"/>
    </xf>
    <xf numFmtId="171" fontId="0" fillId="4" borderId="2" xfId="0" applyNumberFormat="1" applyFill="1" applyBorder="1" applyAlignment="1">
      <alignment horizontal="center" vertical="center"/>
    </xf>
    <xf numFmtId="171" fontId="0" fillId="0" borderId="0" xfId="0" applyNumberFormat="1">
      <alignment vertical="center"/>
    </xf>
    <xf numFmtId="172" fontId="10" fillId="5" borderId="2" xfId="0" applyNumberFormat="1" applyFont="1" applyFill="1" applyBorder="1" applyAlignment="1">
      <alignment horizontal="center" vertical="center"/>
    </xf>
    <xf numFmtId="172" fontId="0" fillId="4" borderId="2" xfId="0" applyNumberFormat="1" applyFill="1" applyBorder="1">
      <alignment vertical="center"/>
    </xf>
    <xf numFmtId="172" fontId="0" fillId="4" borderId="4" xfId="0" applyNumberFormat="1" applyFill="1" applyBorder="1">
      <alignment vertical="center"/>
    </xf>
    <xf numFmtId="172" fontId="0" fillId="4" borderId="2" xfId="0" applyNumberFormat="1" applyFill="1" applyBorder="1" applyAlignment="1">
      <alignment horizontal="center" vertical="center"/>
    </xf>
    <xf numFmtId="172" fontId="0" fillId="0" borderId="0" xfId="0" applyNumberFormat="1">
      <alignment vertical="center"/>
    </xf>
    <xf numFmtId="16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left" vertical="center" wrapText="1"/>
    </xf>
    <xf numFmtId="164" fontId="35" fillId="4" borderId="2" xfId="0" applyNumberFormat="1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64" fontId="0" fillId="5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165" fontId="4" fillId="0" borderId="2" xfId="0" applyNumberFormat="1" applyFont="1" applyBorder="1">
      <alignment vertical="center"/>
    </xf>
    <xf numFmtId="16" fontId="35" fillId="4" borderId="2" xfId="0" applyNumberFormat="1" applyFont="1" applyFill="1" applyBorder="1">
      <alignment vertical="center"/>
    </xf>
    <xf numFmtId="166" fontId="9" fillId="7" borderId="3" xfId="0" applyNumberFormat="1" applyFont="1" applyFill="1" applyBorder="1">
      <alignment vertical="center"/>
    </xf>
    <xf numFmtId="0" fontId="9" fillId="7" borderId="4" xfId="0" applyFont="1" applyFill="1" applyBorder="1">
      <alignment vertical="center"/>
    </xf>
    <xf numFmtId="0" fontId="9" fillId="7" borderId="5" xfId="0" applyFont="1" applyFill="1" applyBorder="1">
      <alignment vertical="center"/>
    </xf>
    <xf numFmtId="164" fontId="17" fillId="4" borderId="2" xfId="0" applyNumberFormat="1" applyFont="1" applyFill="1" applyBorder="1">
      <alignment vertical="center"/>
    </xf>
    <xf numFmtId="166" fontId="0" fillId="5" borderId="2" xfId="0" applyNumberFormat="1" applyFill="1" applyBorder="1">
      <alignment vertical="center"/>
    </xf>
    <xf numFmtId="164" fontId="8" fillId="4" borderId="2" xfId="0" applyNumberFormat="1" applyFont="1" applyFill="1" applyBorder="1">
      <alignment vertical="center"/>
    </xf>
    <xf numFmtId="167" fontId="8" fillId="4" borderId="2" xfId="0" applyNumberFormat="1" applyFont="1" applyFill="1" applyBorder="1">
      <alignment vertical="center"/>
    </xf>
    <xf numFmtId="164" fontId="16" fillId="4" borderId="2" xfId="0" applyNumberFormat="1" applyFont="1" applyFill="1" applyBorder="1">
      <alignment vertical="center"/>
    </xf>
    <xf numFmtId="167" fontId="16" fillId="4" borderId="2" xfId="0" applyNumberFormat="1" applyFont="1" applyFill="1" applyBorder="1">
      <alignment vertical="center"/>
    </xf>
    <xf numFmtId="164" fontId="0" fillId="7" borderId="3" xfId="0" applyNumberFormat="1" applyFill="1" applyBorder="1">
      <alignment vertical="center"/>
    </xf>
    <xf numFmtId="167" fontId="0" fillId="7" borderId="4" xfId="0" applyNumberFormat="1" applyFill="1" applyBorder="1">
      <alignment vertical="center"/>
    </xf>
    <xf numFmtId="0" fontId="0" fillId="7" borderId="5" xfId="0" applyFill="1" applyBorder="1">
      <alignment vertical="center"/>
    </xf>
    <xf numFmtId="0" fontId="37" fillId="9" borderId="4" xfId="0" applyFont="1" applyFill="1" applyBorder="1" applyAlignment="1">
      <alignment horizontal="center" vertical="center"/>
    </xf>
    <xf numFmtId="164" fontId="9" fillId="6" borderId="5" xfId="0" applyNumberFormat="1" applyFont="1" applyFill="1" applyBorder="1">
      <alignment vertical="center"/>
    </xf>
    <xf numFmtId="164" fontId="9" fillId="4" borderId="4" xfId="0" applyNumberFormat="1" applyFont="1" applyFill="1" applyBorder="1">
      <alignment vertical="center"/>
    </xf>
    <xf numFmtId="164" fontId="9" fillId="4" borderId="5" xfId="0" applyNumberFormat="1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2" xfId="0" applyNumberFormat="1" applyFont="1" applyBorder="1">
      <alignment vertical="center"/>
    </xf>
    <xf numFmtId="42" fontId="29" fillId="5" borderId="2" xfId="0" applyNumberFormat="1" applyFont="1" applyFill="1" applyBorder="1" applyAlignment="1">
      <alignment horizontal="center" vertical="center"/>
    </xf>
    <xf numFmtId="42" fontId="13" fillId="5" borderId="2" xfId="0" applyNumberFormat="1" applyFont="1" applyFill="1" applyBorder="1" applyAlignment="1">
      <alignment horizontal="center" vertical="center"/>
    </xf>
    <xf numFmtId="42" fontId="4" fillId="0" borderId="2" xfId="0" applyNumberFormat="1" applyFont="1" applyBorder="1">
      <alignment vertical="center"/>
    </xf>
    <xf numFmtId="42" fontId="4" fillId="0" borderId="0" xfId="0" applyNumberFormat="1" applyFont="1">
      <alignment vertical="center"/>
    </xf>
    <xf numFmtId="42" fontId="4" fillId="0" borderId="0" xfId="0" applyNumberFormat="1" applyFont="1" applyAlignment="1">
      <alignment horizontal="center" vertical="center"/>
    </xf>
    <xf numFmtId="0" fontId="35" fillId="0" borderId="1" xfId="0" applyFont="1" applyBorder="1">
      <alignment vertical="center"/>
    </xf>
    <xf numFmtId="42" fontId="0" fillId="0" borderId="2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31" fillId="4" borderId="2" xfId="0" applyFont="1" applyFill="1" applyBorder="1" applyAlignment="1">
      <alignment horizontal="center" vertical="center"/>
    </xf>
    <xf numFmtId="0" fontId="18" fillId="4" borderId="2" xfId="0" applyFont="1" applyFill="1" applyBorder="1">
      <alignment vertical="center"/>
    </xf>
    <xf numFmtId="167" fontId="20" fillId="4" borderId="5" xfId="0" applyNumberFormat="1" applyFont="1" applyFill="1" applyBorder="1">
      <alignment vertical="center"/>
    </xf>
    <xf numFmtId="164" fontId="20" fillId="6" borderId="3" xfId="0" applyNumberFormat="1" applyFont="1" applyFill="1" applyBorder="1">
      <alignment vertical="center"/>
    </xf>
    <xf numFmtId="164" fontId="20" fillId="6" borderId="4" xfId="0" applyNumberFormat="1" applyFont="1" applyFill="1" applyBorder="1">
      <alignment vertical="center"/>
    </xf>
    <xf numFmtId="164" fontId="20" fillId="6" borderId="5" xfId="0" applyNumberFormat="1" applyFont="1" applyFill="1" applyBorder="1">
      <alignment vertical="center"/>
    </xf>
    <xf numFmtId="166" fontId="18" fillId="0" borderId="1" xfId="0" applyNumberFormat="1" applyFont="1" applyBorder="1">
      <alignment vertical="center"/>
    </xf>
    <xf numFmtId="166" fontId="19" fillId="4" borderId="3" xfId="0" applyNumberFormat="1" applyFont="1" applyFill="1" applyBorder="1">
      <alignment vertical="center"/>
    </xf>
    <xf numFmtId="166" fontId="19" fillId="4" borderId="5" xfId="0" applyNumberFormat="1" applyFont="1" applyFill="1" applyBorder="1">
      <alignment vertical="center"/>
    </xf>
    <xf numFmtId="167" fontId="20" fillId="4" borderId="4" xfId="0" applyNumberFormat="1" applyFont="1" applyFill="1" applyBorder="1">
      <alignment vertical="center"/>
    </xf>
    <xf numFmtId="166" fontId="18" fillId="0" borderId="6" xfId="0" applyNumberFormat="1" applyFont="1" applyBorder="1">
      <alignment vertical="center"/>
    </xf>
    <xf numFmtId="166" fontId="18" fillId="0" borderId="10" xfId="0" applyNumberFormat="1" applyFont="1" applyBorder="1">
      <alignment vertical="center"/>
    </xf>
    <xf numFmtId="167" fontId="20" fillId="4" borderId="3" xfId="0" applyNumberFormat="1" applyFont="1" applyFill="1" applyBorder="1" applyAlignment="1">
      <alignment horizontal="center" vertical="center"/>
    </xf>
    <xf numFmtId="164" fontId="18" fillId="5" borderId="2" xfId="0" applyNumberFormat="1" applyFont="1" applyFill="1" applyBorder="1">
      <alignment vertical="center"/>
    </xf>
    <xf numFmtId="164" fontId="38" fillId="4" borderId="2" xfId="0" applyNumberFormat="1" applyFont="1" applyFill="1" applyBorder="1" applyAlignment="1">
      <alignment horizontal="left" vertical="center" wrapText="1"/>
    </xf>
    <xf numFmtId="0" fontId="41" fillId="5" borderId="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164" fontId="41" fillId="4" borderId="2" xfId="0" applyNumberFormat="1" applyFont="1" applyFill="1" applyBorder="1" applyAlignment="1">
      <alignment vertical="center" wrapText="1"/>
    </xf>
    <xf numFmtId="0" fontId="41" fillId="0" borderId="0" xfId="0" applyFont="1" applyAlignment="1">
      <alignment horizontal="left" vertical="center" wrapText="1"/>
    </xf>
    <xf numFmtId="0" fontId="42" fillId="4" borderId="4" xfId="0" applyFont="1" applyFill="1" applyBorder="1" applyAlignment="1">
      <alignment vertical="center" wrapText="1"/>
    </xf>
    <xf numFmtId="165" fontId="39" fillId="5" borderId="2" xfId="0" applyNumberFormat="1" applyFont="1" applyFill="1" applyBorder="1" applyAlignment="1">
      <alignment horizontal="center" vertical="center"/>
    </xf>
    <xf numFmtId="165" fontId="40" fillId="4" borderId="2" xfId="0" applyNumberFormat="1" applyFont="1" applyFill="1" applyBorder="1" applyAlignment="1">
      <alignment horizontal="center" vertical="center"/>
    </xf>
    <xf numFmtId="0" fontId="40" fillId="4" borderId="4" xfId="0" applyFont="1" applyFill="1" applyBorder="1">
      <alignment vertical="center"/>
    </xf>
    <xf numFmtId="165" fontId="40" fillId="0" borderId="0" xfId="0" applyNumberFormat="1" applyFont="1" applyAlignment="1">
      <alignment horizontal="center" vertical="center"/>
    </xf>
    <xf numFmtId="164" fontId="0" fillId="4" borderId="6" xfId="0" applyNumberFormat="1" applyFill="1" applyBorder="1">
      <alignment vertical="center"/>
    </xf>
    <xf numFmtId="165" fontId="34" fillId="4" borderId="1" xfId="0" applyNumberFormat="1" applyFont="1" applyFill="1" applyBorder="1" applyAlignment="1">
      <alignment horizontal="center" vertical="center"/>
    </xf>
    <xf numFmtId="165" fontId="34" fillId="4" borderId="6" xfId="0" applyNumberFormat="1" applyFont="1" applyFill="1" applyBorder="1" applyAlignment="1">
      <alignment horizontal="center" vertical="center"/>
    </xf>
    <xf numFmtId="165" fontId="34" fillId="4" borderId="10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4" fillId="0" borderId="6" xfId="0" applyNumberFormat="1" applyFont="1" applyBorder="1" applyAlignment="1">
      <alignment horizontal="center" vertical="center"/>
    </xf>
    <xf numFmtId="42" fontId="4" fillId="0" borderId="10" xfId="0" applyNumberFormat="1" applyFont="1" applyBorder="1" applyAlignment="1">
      <alignment horizontal="center" vertical="center"/>
    </xf>
    <xf numFmtId="42" fontId="4" fillId="0" borderId="3" xfId="0" applyNumberFormat="1" applyFont="1" applyBorder="1" applyAlignment="1">
      <alignment horizontal="center" vertical="center"/>
    </xf>
    <xf numFmtId="42" fontId="4" fillId="0" borderId="5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40" fillId="4" borderId="1" xfId="0" applyNumberFormat="1" applyFont="1" applyFill="1" applyBorder="1" applyAlignment="1">
      <alignment horizontal="center" vertical="center"/>
    </xf>
    <xf numFmtId="165" fontId="40" fillId="4" borderId="10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164" fontId="13" fillId="4" borderId="10" xfId="0" applyNumberFormat="1" applyFont="1" applyFill="1" applyBorder="1" applyAlignment="1">
      <alignment horizontal="center" vertical="center"/>
    </xf>
    <xf numFmtId="165" fontId="40" fillId="4" borderId="6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13" fillId="4" borderId="6" xfId="0" applyNumberFormat="1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169" fontId="8" fillId="6" borderId="4" xfId="0" applyNumberFormat="1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4" fontId="9" fillId="6" borderId="3" xfId="0" applyNumberFormat="1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164" fontId="9" fillId="6" borderId="5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168" fontId="27" fillId="8" borderId="0" xfId="0" applyNumberFormat="1" applyFont="1" applyFill="1" applyAlignment="1">
      <alignment horizontal="center" vertical="center"/>
    </xf>
    <xf numFmtId="16" fontId="24" fillId="4" borderId="4" xfId="0" applyNumberFormat="1" applyFont="1" applyFill="1" applyBorder="1" applyAlignment="1">
      <alignment horizontal="center" vertical="center"/>
    </xf>
    <xf numFmtId="16" fontId="24" fillId="4" borderId="5" xfId="0" applyNumberFormat="1" applyFont="1" applyFill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center" vertical="center"/>
    </xf>
    <xf numFmtId="164" fontId="9" fillId="4" borderId="4" xfId="0" applyNumberFormat="1" applyFont="1" applyFill="1" applyBorder="1" applyAlignment="1">
      <alignment horizontal="center" vertical="center"/>
    </xf>
    <xf numFmtId="164" fontId="9" fillId="4" borderId="5" xfId="0" applyNumberFormat="1" applyFont="1" applyFill="1" applyBorder="1" applyAlignment="1">
      <alignment horizontal="center" vertical="center"/>
    </xf>
    <xf numFmtId="165" fontId="18" fillId="4" borderId="1" xfId="0" applyNumberFormat="1" applyFont="1" applyFill="1" applyBorder="1" applyAlignment="1">
      <alignment horizontal="center" vertical="center"/>
    </xf>
    <xf numFmtId="165" fontId="18" fillId="4" borderId="6" xfId="0" applyNumberFormat="1" applyFont="1" applyFill="1" applyBorder="1" applyAlignment="1">
      <alignment horizontal="center" vertical="center"/>
    </xf>
    <xf numFmtId="165" fontId="18" fillId="4" borderId="10" xfId="0" applyNumberFormat="1" applyFont="1" applyFill="1" applyBorder="1" applyAlignment="1">
      <alignment horizontal="center" vertical="center"/>
    </xf>
    <xf numFmtId="165" fontId="18" fillId="4" borderId="1" xfId="0" applyNumberFormat="1" applyFont="1" applyFill="1" applyBorder="1" applyAlignment="1">
      <alignment horizontal="center" vertical="center" wrapText="1"/>
    </xf>
    <xf numFmtId="165" fontId="18" fillId="4" borderId="6" xfId="0" applyNumberFormat="1" applyFont="1" applyFill="1" applyBorder="1" applyAlignment="1">
      <alignment horizontal="center" vertical="center" wrapText="1"/>
    </xf>
    <xf numFmtId="165" fontId="18" fillId="4" borderId="10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 vertical="center"/>
    </xf>
    <xf numFmtId="166" fontId="18" fillId="0" borderId="6" xfId="0" applyNumberFormat="1" applyFont="1" applyBorder="1" applyAlignment="1">
      <alignment horizontal="center" vertical="center"/>
    </xf>
    <xf numFmtId="166" fontId="18" fillId="0" borderId="10" xfId="0" applyNumberFormat="1" applyFont="1" applyBorder="1" applyAlignment="1">
      <alignment horizontal="center" vertical="center"/>
    </xf>
    <xf numFmtId="165" fontId="19" fillId="4" borderId="3" xfId="0" applyNumberFormat="1" applyFont="1" applyFill="1" applyBorder="1" applyAlignment="1">
      <alignment horizontal="center" vertical="center"/>
    </xf>
    <xf numFmtId="165" fontId="19" fillId="4" borderId="4" xfId="0" applyNumberFormat="1" applyFont="1" applyFill="1" applyBorder="1" applyAlignment="1">
      <alignment horizontal="center" vertical="center"/>
    </xf>
    <xf numFmtId="165" fontId="19" fillId="4" borderId="5" xfId="0" applyNumberFormat="1" applyFont="1" applyFill="1" applyBorder="1" applyAlignment="1">
      <alignment horizontal="center" vertical="center"/>
    </xf>
    <xf numFmtId="165" fontId="19" fillId="4" borderId="2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16" fontId="18" fillId="6" borderId="4" xfId="0" applyNumberFormat="1" applyFont="1" applyFill="1" applyBorder="1" applyAlignment="1">
      <alignment horizontal="center" vertical="center"/>
    </xf>
    <xf numFmtId="16" fontId="18" fillId="6" borderId="5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5" fillId="4" borderId="10" xfId="0" applyFont="1" applyFill="1" applyBorder="1" applyAlignment="1">
      <alignment horizontal="center" vertical="center"/>
    </xf>
    <xf numFmtId="165" fontId="13" fillId="4" borderId="3" xfId="0" applyNumberFormat="1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65" fontId="13" fillId="4" borderId="5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64" fontId="17" fillId="4" borderId="3" xfId="0" applyNumberFormat="1" applyFont="1" applyFill="1" applyBorder="1" applyAlignment="1">
      <alignment horizontal="center" vertical="center"/>
    </xf>
    <xf numFmtId="164" fontId="17" fillId="4" borderId="5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6" fontId="9" fillId="7" borderId="3" xfId="0" applyNumberFormat="1" applyFont="1" applyFill="1" applyBorder="1" applyAlignment="1">
      <alignment horizontal="center" vertical="center"/>
    </xf>
    <xf numFmtId="166" fontId="9" fillId="7" borderId="5" xfId="0" applyNumberFormat="1" applyFont="1" applyFill="1" applyBorder="1" applyAlignment="1">
      <alignment horizontal="center" vertical="center"/>
    </xf>
    <xf numFmtId="166" fontId="15" fillId="4" borderId="3" xfId="0" applyNumberFormat="1" applyFont="1" applyFill="1" applyBorder="1" applyAlignment="1">
      <alignment horizontal="center" vertical="center"/>
    </xf>
    <xf numFmtId="166" fontId="15" fillId="4" borderId="5" xfId="0" applyNumberFormat="1" applyFont="1" applyFill="1" applyBorder="1" applyAlignment="1">
      <alignment horizontal="center" vertical="center"/>
    </xf>
    <xf numFmtId="166" fontId="15" fillId="4" borderId="4" xfId="0" applyNumberFormat="1" applyFont="1" applyFill="1" applyBorder="1" applyAlignment="1">
      <alignment horizontal="center" vertical="center"/>
    </xf>
    <xf numFmtId="164" fontId="17" fillId="4" borderId="4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164" fontId="15" fillId="6" borderId="3" xfId="0" applyNumberFormat="1" applyFont="1" applyFill="1" applyBorder="1" applyAlignment="1">
      <alignment horizontal="center" vertical="center"/>
    </xf>
    <xf numFmtId="164" fontId="15" fillId="6" borderId="5" xfId="0" applyNumberFormat="1" applyFont="1" applyFill="1" applyBorder="1" applyAlignment="1">
      <alignment horizontal="center" vertical="center"/>
    </xf>
    <xf numFmtId="164" fontId="9" fillId="7" borderId="3" xfId="0" applyNumberFormat="1" applyFont="1" applyFill="1" applyBorder="1" applyAlignment="1">
      <alignment horizontal="center" vertical="center"/>
    </xf>
    <xf numFmtId="164" fontId="9" fillId="7" borderId="5" xfId="0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66" fontId="9" fillId="4" borderId="3" xfId="0" applyNumberFormat="1" applyFont="1" applyFill="1" applyBorder="1" applyAlignment="1">
      <alignment horizontal="center" vertical="center"/>
    </xf>
    <xf numFmtId="166" fontId="9" fillId="4" borderId="4" xfId="0" applyNumberFormat="1" applyFont="1" applyFill="1" applyBorder="1" applyAlignment="1">
      <alignment horizontal="center" vertical="center"/>
    </xf>
    <xf numFmtId="166" fontId="9" fillId="4" borderId="5" xfId="0" applyNumberFormat="1" applyFont="1" applyFill="1" applyBorder="1" applyAlignment="1">
      <alignment horizontal="center" vertical="center"/>
    </xf>
    <xf numFmtId="165" fontId="11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7" fontId="0" fillId="4" borderId="1" xfId="0" applyNumberFormat="1" applyFill="1" applyBorder="1">
      <alignment vertical="center"/>
    </xf>
    <xf numFmtId="167" fontId="0" fillId="4" borderId="6" xfId="0" applyNumberFormat="1" applyFill="1" applyBorder="1">
      <alignment vertical="center"/>
    </xf>
    <xf numFmtId="167" fontId="0" fillId="4" borderId="2" xfId="0" applyNumberFormat="1" applyFill="1" applyBorder="1">
      <alignment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165" fontId="1" fillId="0" borderId="2" xfId="0" applyNumberFormat="1" applyFont="1" applyBorder="1">
      <alignment vertical="center"/>
    </xf>
    <xf numFmtId="170" fontId="13" fillId="5" borderId="9" xfId="0" applyNumberFormat="1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g"/><Relationship Id="rId1" Type="http://schemas.openxmlformats.org/officeDocument/2006/relationships/image" Target="../media/image14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33136</xdr:colOff>
      <xdr:row>1</xdr:row>
      <xdr:rowOff>53456</xdr:rowOff>
    </xdr:from>
    <xdr:to>
      <xdr:col>6</xdr:col>
      <xdr:colOff>2958780</xdr:colOff>
      <xdr:row>1</xdr:row>
      <xdr:rowOff>1696720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C53725-1ECB-FC44-BE59-9003B52FD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1856" y="297296"/>
          <a:ext cx="2925644" cy="1643264"/>
        </a:xfrm>
        <a:prstGeom prst="rect">
          <a:avLst/>
        </a:prstGeom>
      </xdr:spPr>
    </xdr:pic>
    <xdr:clientData/>
  </xdr:twoCellAnchor>
  <xdr:twoCellAnchor editAs="oneCell">
    <xdr:from>
      <xdr:col>6</xdr:col>
      <xdr:colOff>20321</xdr:colOff>
      <xdr:row>2</xdr:row>
      <xdr:rowOff>30481</xdr:rowOff>
    </xdr:from>
    <xdr:to>
      <xdr:col>6</xdr:col>
      <xdr:colOff>2956561</xdr:colOff>
      <xdr:row>2</xdr:row>
      <xdr:rowOff>1682116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298C8F-AD5C-7D5B-B0F3-BD88ED632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9041" y="1991361"/>
          <a:ext cx="2936240" cy="1651635"/>
        </a:xfrm>
        <a:prstGeom prst="rect">
          <a:avLst/>
        </a:prstGeom>
      </xdr:spPr>
    </xdr:pic>
    <xdr:clientData/>
  </xdr:twoCellAnchor>
  <xdr:twoCellAnchor editAs="oneCell">
    <xdr:from>
      <xdr:col>6</xdr:col>
      <xdr:colOff>17428</xdr:colOff>
      <xdr:row>3</xdr:row>
      <xdr:rowOff>18697</xdr:rowOff>
    </xdr:from>
    <xdr:to>
      <xdr:col>7</xdr:col>
      <xdr:colOff>1</xdr:colOff>
      <xdr:row>3</xdr:row>
      <xdr:rowOff>1554483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3F4A14-A808-1D17-2820-9F37B8BAE1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744"/>
        <a:stretch>
          <a:fillRect/>
        </a:stretch>
      </xdr:blipFill>
      <xdr:spPr>
        <a:xfrm rot="16200000">
          <a:off x="6997982" y="2974623"/>
          <a:ext cx="1535786" cy="2959453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4</xdr:row>
      <xdr:rowOff>10161</xdr:rowOff>
    </xdr:from>
    <xdr:to>
      <xdr:col>6</xdr:col>
      <xdr:colOff>2966720</xdr:colOff>
      <xdr:row>4</xdr:row>
      <xdr:rowOff>1504360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F4FBB8D-2E62-D846-9A6D-A52412F53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3187" t="1875" b="2166"/>
        <a:stretch>
          <a:fillRect/>
        </a:stretch>
      </xdr:blipFill>
      <xdr:spPr>
        <a:xfrm rot="16200000">
          <a:off x="7020221" y="4521541"/>
          <a:ext cx="1494199" cy="2936239"/>
        </a:xfrm>
        <a:prstGeom prst="rect">
          <a:avLst/>
        </a:prstGeom>
      </xdr:spPr>
    </xdr:pic>
    <xdr:clientData/>
  </xdr:twoCellAnchor>
  <xdr:twoCellAnchor editAs="oneCell">
    <xdr:from>
      <xdr:col>6</xdr:col>
      <xdr:colOff>30482</xdr:colOff>
      <xdr:row>5</xdr:row>
      <xdr:rowOff>30480</xdr:rowOff>
    </xdr:from>
    <xdr:to>
      <xdr:col>6</xdr:col>
      <xdr:colOff>2956562</xdr:colOff>
      <xdr:row>5</xdr:row>
      <xdr:rowOff>1676400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1C601A-AC45-CC49-BB26-7E0568F30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939282" y="6136640"/>
          <a:ext cx="1645920" cy="2926080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</xdr:colOff>
      <xdr:row>6</xdr:row>
      <xdr:rowOff>10161</xdr:rowOff>
    </xdr:from>
    <xdr:to>
      <xdr:col>6</xdr:col>
      <xdr:colOff>2956563</xdr:colOff>
      <xdr:row>6</xdr:row>
      <xdr:rowOff>1667513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AEBE7E-4AE6-0A4B-B95F-90C0BDBD3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923406" y="7798435"/>
          <a:ext cx="1657352" cy="2946403"/>
        </a:xfrm>
        <a:prstGeom prst="rect">
          <a:avLst/>
        </a:prstGeom>
      </xdr:spPr>
    </xdr:pic>
    <xdr:clientData/>
  </xdr:twoCellAnchor>
  <xdr:twoCellAnchor editAs="oneCell">
    <xdr:from>
      <xdr:col>6</xdr:col>
      <xdr:colOff>20320</xdr:colOff>
      <xdr:row>7</xdr:row>
      <xdr:rowOff>10161</xdr:rowOff>
    </xdr:from>
    <xdr:to>
      <xdr:col>6</xdr:col>
      <xdr:colOff>2966723</xdr:colOff>
      <xdr:row>7</xdr:row>
      <xdr:rowOff>1455375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96C71A3-ABA8-8E4A-B703-30CA980CD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2800"/>
        <a:stretch>
          <a:fillRect/>
        </a:stretch>
      </xdr:blipFill>
      <xdr:spPr>
        <a:xfrm rot="16200000">
          <a:off x="7039635" y="9368766"/>
          <a:ext cx="1445214" cy="2946403"/>
        </a:xfrm>
        <a:prstGeom prst="rect">
          <a:avLst/>
        </a:prstGeom>
      </xdr:spPr>
    </xdr:pic>
    <xdr:clientData/>
  </xdr:twoCellAnchor>
  <xdr:oneCellAnchor>
    <xdr:from>
      <xdr:col>6</xdr:col>
      <xdr:colOff>20814</xdr:colOff>
      <xdr:row>9</xdr:row>
      <xdr:rowOff>22084</xdr:rowOff>
    </xdr:from>
    <xdr:ext cx="2941006" cy="1654316"/>
    <xdr:pic>
      <xdr:nvPicPr>
        <xdr:cNvPr id="15" name="Picture 14">
          <a:extLst>
            <a:ext uri="{FF2B5EF4-FFF2-40B4-BE49-F238E27FC236}">
              <a16:creationId xmlns:a16="http://schemas.microsoft.com/office/drawing/2014/main" id="{F41A0C9C-3AEC-2546-B533-03FC2EAFD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6932879" y="10961139"/>
          <a:ext cx="1654316" cy="2941006"/>
        </a:xfrm>
        <a:prstGeom prst="rect">
          <a:avLst/>
        </a:prstGeom>
      </xdr:spPr>
    </xdr:pic>
    <xdr:clientData/>
  </xdr:oneCellAnchor>
  <xdr:twoCellAnchor editAs="oneCell">
    <xdr:from>
      <xdr:col>6</xdr:col>
      <xdr:colOff>30482</xdr:colOff>
      <xdr:row>8</xdr:row>
      <xdr:rowOff>20320</xdr:rowOff>
    </xdr:from>
    <xdr:to>
      <xdr:col>6</xdr:col>
      <xdr:colOff>2956563</xdr:colOff>
      <xdr:row>8</xdr:row>
      <xdr:rowOff>1666240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18369A0-6A56-E449-B237-27DE37266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6939283" y="10962639"/>
          <a:ext cx="1645920" cy="29260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36812</xdr:colOff>
      <xdr:row>1</xdr:row>
      <xdr:rowOff>55216</xdr:rowOff>
    </xdr:from>
    <xdr:to>
      <xdr:col>9</xdr:col>
      <xdr:colOff>3681160</xdr:colOff>
      <xdr:row>1</xdr:row>
      <xdr:rowOff>4726317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89130-93E9-B7FA-9EFB-A44281F13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7902"/>
        <a:stretch>
          <a:fillRect/>
        </a:stretch>
      </xdr:blipFill>
      <xdr:spPr>
        <a:xfrm>
          <a:off x="13436232" y="386520"/>
          <a:ext cx="3644348" cy="4671101"/>
        </a:xfrm>
        <a:prstGeom prst="rect">
          <a:avLst/>
        </a:prstGeom>
      </xdr:spPr>
    </xdr:pic>
    <xdr:clientData/>
  </xdr:twoCellAnchor>
  <xdr:twoCellAnchor editAs="oneCell">
    <xdr:from>
      <xdr:col>9</xdr:col>
      <xdr:colOff>36812</xdr:colOff>
      <xdr:row>2</xdr:row>
      <xdr:rowOff>36813</xdr:rowOff>
    </xdr:from>
    <xdr:to>
      <xdr:col>9</xdr:col>
      <xdr:colOff>3696915</xdr:colOff>
      <xdr:row>2</xdr:row>
      <xdr:rowOff>4656667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522240-6A6C-E748-B639-55C9A5598D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9000"/>
        <a:stretch>
          <a:fillRect/>
        </a:stretch>
      </xdr:blipFill>
      <xdr:spPr>
        <a:xfrm>
          <a:off x="13436232" y="5135219"/>
          <a:ext cx="3660103" cy="46198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22087</xdr:colOff>
      <xdr:row>1</xdr:row>
      <xdr:rowOff>1</xdr:rowOff>
    </xdr:from>
    <xdr:to>
      <xdr:col>7</xdr:col>
      <xdr:colOff>3390349</xdr:colOff>
      <xdr:row>5</xdr:row>
      <xdr:rowOff>364882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173E9-E307-7C5B-CC2C-307BA316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2957" y="430697"/>
          <a:ext cx="3368262" cy="29932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</xdr:colOff>
      <xdr:row>1</xdr:row>
      <xdr:rowOff>33655</xdr:rowOff>
    </xdr:from>
    <xdr:to>
      <xdr:col>8</xdr:col>
      <xdr:colOff>3535680</xdr:colOff>
      <xdr:row>2</xdr:row>
      <xdr:rowOff>1002705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33ED8D-A49D-F3FD-7EE0-BBD4D41BF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0973098" y="-531158"/>
          <a:ext cx="1974890" cy="3510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26194</xdr:colOff>
      <xdr:row>1</xdr:row>
      <xdr:rowOff>32543</xdr:rowOff>
    </xdr:from>
    <xdr:to>
      <xdr:col>6</xdr:col>
      <xdr:colOff>4574200</xdr:colOff>
      <xdr:row>3</xdr:row>
      <xdr:rowOff>266697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797D1-AA1D-C331-96AA-A574F1956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996670" y="-759133"/>
          <a:ext cx="2558254" cy="454800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4</xdr:row>
      <xdr:rowOff>38100</xdr:rowOff>
    </xdr:from>
    <xdr:to>
      <xdr:col>6</xdr:col>
      <xdr:colOff>4576233</xdr:colOff>
      <xdr:row>6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799E05-51BF-7A4E-93F4-5C6CB02A8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9006417" y="1864783"/>
          <a:ext cx="2552700" cy="45381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27912</xdr:colOff>
      <xdr:row>1</xdr:row>
      <xdr:rowOff>27912</xdr:rowOff>
    </xdr:from>
    <xdr:to>
      <xdr:col>7</xdr:col>
      <xdr:colOff>3526227</xdr:colOff>
      <xdr:row>3</xdr:row>
      <xdr:rowOff>279121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A722EF-6653-B942-B566-3FDDB562F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9822729" y="-528004"/>
          <a:ext cx="1967802" cy="34983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25638</xdr:colOff>
      <xdr:row>1</xdr:row>
      <xdr:rowOff>28986</xdr:rowOff>
    </xdr:from>
    <xdr:to>
      <xdr:col>7</xdr:col>
      <xdr:colOff>4805261</xdr:colOff>
      <xdr:row>3</xdr:row>
      <xdr:rowOff>286772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E5E261-1F13-0CFF-6615-0711B3916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0043116" y="-811718"/>
          <a:ext cx="2688538" cy="47796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22478</xdr:colOff>
      <xdr:row>1</xdr:row>
      <xdr:rowOff>22478</xdr:rowOff>
    </xdr:from>
    <xdr:to>
      <xdr:col>10</xdr:col>
      <xdr:colOff>3445525</xdr:colOff>
      <xdr:row>3</xdr:row>
      <xdr:rowOff>67433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E30C75-AD24-5341-214D-5AEA348D3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2478" y="224779"/>
          <a:ext cx="3423047" cy="2652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05A6-34CC-364B-B8E9-51301DBAEDAC}">
  <sheetPr codeName="Sheet1"/>
  <dimension ref="A1:I63"/>
  <sheetViews>
    <sheetView workbookViewId="0">
      <selection activeCell="F42" sqref="F42"/>
    </sheetView>
  </sheetViews>
  <sheetFormatPr baseColWidth="10" defaultColWidth="9.1640625" defaultRowHeight="16" x14ac:dyDescent="0.2"/>
  <cols>
    <col min="1" max="1" width="11.83203125" style="141" bestFit="1" customWidth="1"/>
    <col min="2" max="2" width="30.1640625" style="142" customWidth="1"/>
    <col min="3" max="3" width="10.1640625" style="184" bestFit="1" customWidth="1"/>
    <col min="4" max="4" width="6" style="184" customWidth="1"/>
    <col min="5" max="5" width="12" style="190" customWidth="1"/>
    <col min="6" max="6" width="12.6640625" style="190" bestFit="1" customWidth="1"/>
    <col min="7" max="7" width="18" style="190" customWidth="1"/>
    <col min="8" max="8" width="14.1640625" style="190" customWidth="1"/>
    <col min="9" max="16384" width="9.1640625" style="139"/>
  </cols>
  <sheetData>
    <row r="1" spans="1:8" s="8" customFormat="1" ht="19" x14ac:dyDescent="0.2">
      <c r="A1" s="104" t="s">
        <v>0</v>
      </c>
      <c r="B1" s="105" t="s">
        <v>1</v>
      </c>
      <c r="C1" s="105" t="s">
        <v>10</v>
      </c>
      <c r="D1" s="106" t="s">
        <v>2</v>
      </c>
      <c r="E1" s="187" t="s">
        <v>3</v>
      </c>
      <c r="F1" s="187" t="s">
        <v>7</v>
      </c>
      <c r="G1" s="187" t="s">
        <v>5</v>
      </c>
      <c r="H1" s="188">
        <f>SUM(G:G)</f>
        <v>2787300</v>
      </c>
    </row>
    <row r="2" spans="1:8" x14ac:dyDescent="0.2">
      <c r="A2" s="227">
        <v>46114</v>
      </c>
      <c r="B2" s="186" t="s">
        <v>47</v>
      </c>
      <c r="C2" s="230">
        <v>9229</v>
      </c>
      <c r="D2" s="185">
        <v>1</v>
      </c>
      <c r="E2" s="189">
        <v>45000</v>
      </c>
      <c r="F2" s="189">
        <f>E2*D2</f>
        <v>45000</v>
      </c>
      <c r="G2" s="233">
        <f>SUM(F2:F5)</f>
        <v>253000</v>
      </c>
      <c r="H2" s="189"/>
    </row>
    <row r="3" spans="1:8" x14ac:dyDescent="0.2">
      <c r="A3" s="228"/>
      <c r="B3" s="186" t="s">
        <v>49</v>
      </c>
      <c r="C3" s="231"/>
      <c r="D3" s="185">
        <v>6</v>
      </c>
      <c r="E3" s="189">
        <v>25000</v>
      </c>
      <c r="F3" s="189">
        <f t="shared" ref="F3:F42" si="0">E3*D3</f>
        <v>150000</v>
      </c>
      <c r="G3" s="234"/>
      <c r="H3" s="189"/>
    </row>
    <row r="4" spans="1:8" x14ac:dyDescent="0.2">
      <c r="A4" s="228"/>
      <c r="B4" s="186" t="s">
        <v>52</v>
      </c>
      <c r="C4" s="231"/>
      <c r="D4" s="185">
        <v>2</v>
      </c>
      <c r="E4" s="189">
        <v>25000</v>
      </c>
      <c r="F4" s="189">
        <f t="shared" si="0"/>
        <v>50000</v>
      </c>
      <c r="G4" s="234"/>
      <c r="H4" s="189"/>
    </row>
    <row r="5" spans="1:8" x14ac:dyDescent="0.2">
      <c r="A5" s="229"/>
      <c r="B5" s="186" t="s">
        <v>53</v>
      </c>
      <c r="C5" s="232"/>
      <c r="D5" s="185">
        <v>0.5</v>
      </c>
      <c r="E5" s="189">
        <v>16000</v>
      </c>
      <c r="F5" s="189">
        <f t="shared" si="0"/>
        <v>8000</v>
      </c>
      <c r="G5" s="235"/>
      <c r="H5" s="189"/>
    </row>
    <row r="6" spans="1:8" x14ac:dyDescent="0.2">
      <c r="A6" s="227">
        <v>46116</v>
      </c>
      <c r="B6" s="186" t="s">
        <v>44</v>
      </c>
      <c r="C6" s="230">
        <v>9051</v>
      </c>
      <c r="D6" s="185">
        <v>2</v>
      </c>
      <c r="E6" s="189">
        <v>35000</v>
      </c>
      <c r="F6" s="189">
        <f t="shared" si="0"/>
        <v>70000</v>
      </c>
      <c r="G6" s="233">
        <f>SUM(F6:F10)</f>
        <v>296800</v>
      </c>
      <c r="H6" s="189"/>
    </row>
    <row r="7" spans="1:8" x14ac:dyDescent="0.2">
      <c r="A7" s="228"/>
      <c r="B7" s="186" t="s">
        <v>53</v>
      </c>
      <c r="C7" s="231"/>
      <c r="D7" s="185">
        <v>0.3</v>
      </c>
      <c r="E7" s="189">
        <v>16000</v>
      </c>
      <c r="F7" s="189">
        <f t="shared" si="0"/>
        <v>4800</v>
      </c>
      <c r="G7" s="234"/>
      <c r="H7" s="189"/>
    </row>
    <row r="8" spans="1:8" x14ac:dyDescent="0.2">
      <c r="A8" s="228"/>
      <c r="B8" s="186" t="s">
        <v>46</v>
      </c>
      <c r="C8" s="231"/>
      <c r="D8" s="185">
        <v>3.8</v>
      </c>
      <c r="E8" s="189">
        <v>15000</v>
      </c>
      <c r="F8" s="189">
        <f t="shared" si="0"/>
        <v>57000</v>
      </c>
      <c r="G8" s="234"/>
      <c r="H8" s="189"/>
    </row>
    <row r="9" spans="1:8" x14ac:dyDescent="0.2">
      <c r="A9" s="228"/>
      <c r="B9" s="186" t="s">
        <v>47</v>
      </c>
      <c r="C9" s="231"/>
      <c r="D9" s="185">
        <v>2</v>
      </c>
      <c r="E9" s="189">
        <v>45000</v>
      </c>
      <c r="F9" s="189">
        <f t="shared" si="0"/>
        <v>90000</v>
      </c>
      <c r="G9" s="234"/>
      <c r="H9" s="189"/>
    </row>
    <row r="10" spans="1:8" x14ac:dyDescent="0.2">
      <c r="A10" s="229"/>
      <c r="B10" s="186" t="s">
        <v>49</v>
      </c>
      <c r="C10" s="232"/>
      <c r="D10" s="185">
        <v>3</v>
      </c>
      <c r="E10" s="189">
        <v>25000</v>
      </c>
      <c r="F10" s="189">
        <f t="shared" si="0"/>
        <v>75000</v>
      </c>
      <c r="G10" s="235"/>
      <c r="H10" s="189"/>
    </row>
    <row r="11" spans="1:8" x14ac:dyDescent="0.2">
      <c r="A11" s="227">
        <v>46125</v>
      </c>
      <c r="B11" s="186" t="s">
        <v>91</v>
      </c>
      <c r="C11" s="230">
        <v>11476</v>
      </c>
      <c r="D11" s="185">
        <v>5</v>
      </c>
      <c r="E11" s="189">
        <v>12000</v>
      </c>
      <c r="F11" s="189">
        <f t="shared" si="0"/>
        <v>60000</v>
      </c>
      <c r="G11" s="233">
        <f>SUM(F11:F18)</f>
        <v>920000</v>
      </c>
      <c r="H11" s="189"/>
    </row>
    <row r="12" spans="1:8" x14ac:dyDescent="0.2">
      <c r="A12" s="228"/>
      <c r="B12" s="186" t="s">
        <v>47</v>
      </c>
      <c r="C12" s="231"/>
      <c r="D12" s="185">
        <v>1</v>
      </c>
      <c r="E12" s="189">
        <v>45000</v>
      </c>
      <c r="F12" s="189">
        <f t="shared" si="0"/>
        <v>45000</v>
      </c>
      <c r="G12" s="234"/>
      <c r="H12" s="189"/>
    </row>
    <row r="13" spans="1:8" x14ac:dyDescent="0.2">
      <c r="A13" s="228"/>
      <c r="B13" s="186" t="s">
        <v>49</v>
      </c>
      <c r="C13" s="231"/>
      <c r="D13" s="185">
        <v>5</v>
      </c>
      <c r="E13" s="189">
        <v>30000</v>
      </c>
      <c r="F13" s="189">
        <f t="shared" si="0"/>
        <v>150000</v>
      </c>
      <c r="G13" s="234"/>
      <c r="H13" s="189"/>
    </row>
    <row r="14" spans="1:8" x14ac:dyDescent="0.2">
      <c r="A14" s="228"/>
      <c r="B14" s="186" t="s">
        <v>45</v>
      </c>
      <c r="C14" s="231"/>
      <c r="D14" s="185">
        <v>4</v>
      </c>
      <c r="E14" s="189">
        <v>80000</v>
      </c>
      <c r="F14" s="189">
        <f t="shared" si="0"/>
        <v>320000</v>
      </c>
      <c r="G14" s="234"/>
      <c r="H14" s="189"/>
    </row>
    <row r="15" spans="1:8" x14ac:dyDescent="0.2">
      <c r="A15" s="228"/>
      <c r="B15" s="186" t="s">
        <v>44</v>
      </c>
      <c r="C15" s="231"/>
      <c r="D15" s="185">
        <v>4</v>
      </c>
      <c r="E15" s="189">
        <v>35000</v>
      </c>
      <c r="F15" s="189">
        <f t="shared" si="0"/>
        <v>140000</v>
      </c>
      <c r="G15" s="234"/>
      <c r="H15" s="189"/>
    </row>
    <row r="16" spans="1:8" x14ac:dyDescent="0.2">
      <c r="A16" s="228"/>
      <c r="B16" s="186" t="s">
        <v>78</v>
      </c>
      <c r="C16" s="231"/>
      <c r="D16" s="185">
        <v>1</v>
      </c>
      <c r="E16" s="189">
        <v>80000</v>
      </c>
      <c r="F16" s="189">
        <f t="shared" si="0"/>
        <v>80000</v>
      </c>
      <c r="G16" s="234"/>
      <c r="H16" s="189"/>
    </row>
    <row r="17" spans="1:8" x14ac:dyDescent="0.2">
      <c r="A17" s="228"/>
      <c r="B17" s="186" t="s">
        <v>97</v>
      </c>
      <c r="C17" s="231"/>
      <c r="D17" s="185">
        <v>1.1000000000000001</v>
      </c>
      <c r="E17" s="189">
        <v>50000</v>
      </c>
      <c r="F17" s="189">
        <f t="shared" si="0"/>
        <v>55000.000000000007</v>
      </c>
      <c r="G17" s="234"/>
      <c r="H17" s="189"/>
    </row>
    <row r="18" spans="1:8" x14ac:dyDescent="0.2">
      <c r="A18" s="229"/>
      <c r="B18" s="186" t="s">
        <v>73</v>
      </c>
      <c r="C18" s="232"/>
      <c r="D18" s="185">
        <v>1</v>
      </c>
      <c r="E18" s="189">
        <v>70000</v>
      </c>
      <c r="F18" s="189">
        <f t="shared" si="0"/>
        <v>70000</v>
      </c>
      <c r="G18" s="235"/>
      <c r="H18" s="189"/>
    </row>
    <row r="19" spans="1:8" x14ac:dyDescent="0.2">
      <c r="A19" s="227">
        <v>46127</v>
      </c>
      <c r="B19" s="186" t="s">
        <v>102</v>
      </c>
      <c r="C19" s="238" t="s">
        <v>103</v>
      </c>
      <c r="D19" s="185">
        <v>1</v>
      </c>
      <c r="E19" s="189">
        <v>35000</v>
      </c>
      <c r="F19" s="189">
        <f t="shared" si="0"/>
        <v>35000</v>
      </c>
      <c r="G19" s="233">
        <f>SUM(F19:F26)</f>
        <v>404800</v>
      </c>
      <c r="H19" s="189"/>
    </row>
    <row r="20" spans="1:8" x14ac:dyDescent="0.2">
      <c r="A20" s="228"/>
      <c r="B20" s="186" t="s">
        <v>104</v>
      </c>
      <c r="C20" s="239"/>
      <c r="D20" s="185">
        <v>1.1000000000000001</v>
      </c>
      <c r="E20" s="189">
        <v>18000</v>
      </c>
      <c r="F20" s="189">
        <f t="shared" si="0"/>
        <v>19800</v>
      </c>
      <c r="G20" s="234"/>
      <c r="H20" s="189"/>
    </row>
    <row r="21" spans="1:8" x14ac:dyDescent="0.2">
      <c r="A21" s="228"/>
      <c r="B21" s="186" t="s">
        <v>73</v>
      </c>
      <c r="C21" s="239"/>
      <c r="D21" s="185">
        <v>1</v>
      </c>
      <c r="E21" s="189">
        <v>70000</v>
      </c>
      <c r="F21" s="189">
        <f t="shared" si="0"/>
        <v>70000</v>
      </c>
      <c r="G21" s="234"/>
      <c r="H21" s="189"/>
    </row>
    <row r="22" spans="1:8" x14ac:dyDescent="0.2">
      <c r="A22" s="228"/>
      <c r="B22" s="186" t="s">
        <v>78</v>
      </c>
      <c r="C22" s="239"/>
      <c r="D22" s="185">
        <v>0.5</v>
      </c>
      <c r="E22" s="189">
        <v>80000</v>
      </c>
      <c r="F22" s="189">
        <f t="shared" si="0"/>
        <v>40000</v>
      </c>
      <c r="G22" s="234"/>
      <c r="H22" s="189"/>
    </row>
    <row r="23" spans="1:8" x14ac:dyDescent="0.2">
      <c r="A23" s="228"/>
      <c r="B23" s="186" t="s">
        <v>105</v>
      </c>
      <c r="C23" s="239"/>
      <c r="D23" s="185">
        <v>4</v>
      </c>
      <c r="E23" s="189">
        <v>25000</v>
      </c>
      <c r="F23" s="189">
        <f t="shared" si="0"/>
        <v>100000</v>
      </c>
      <c r="G23" s="234"/>
      <c r="H23" s="189"/>
    </row>
    <row r="24" spans="1:8" x14ac:dyDescent="0.2">
      <c r="A24" s="228"/>
      <c r="B24" s="186" t="s">
        <v>47</v>
      </c>
      <c r="C24" s="239"/>
      <c r="D24" s="185">
        <v>1</v>
      </c>
      <c r="E24" s="189">
        <v>45000</v>
      </c>
      <c r="F24" s="189">
        <f t="shared" si="0"/>
        <v>45000</v>
      </c>
      <c r="G24" s="234"/>
      <c r="H24" s="189"/>
    </row>
    <row r="25" spans="1:8" x14ac:dyDescent="0.2">
      <c r="A25" s="228"/>
      <c r="B25" s="186" t="s">
        <v>106</v>
      </c>
      <c r="C25" s="239"/>
      <c r="D25" s="185">
        <v>1</v>
      </c>
      <c r="E25" s="189">
        <v>45000</v>
      </c>
      <c r="F25" s="189">
        <f t="shared" si="0"/>
        <v>45000</v>
      </c>
      <c r="G25" s="234"/>
      <c r="H25" s="189"/>
    </row>
    <row r="26" spans="1:8" x14ac:dyDescent="0.2">
      <c r="A26" s="229"/>
      <c r="B26" s="186" t="s">
        <v>107</v>
      </c>
      <c r="C26" s="240"/>
      <c r="D26" s="185">
        <v>2</v>
      </c>
      <c r="E26" s="189">
        <v>25000</v>
      </c>
      <c r="F26" s="189">
        <f t="shared" si="0"/>
        <v>50000</v>
      </c>
      <c r="G26" s="235"/>
      <c r="H26" s="189"/>
    </row>
    <row r="27" spans="1:8" x14ac:dyDescent="0.2">
      <c r="A27" s="227">
        <v>46128</v>
      </c>
      <c r="B27" s="186" t="s">
        <v>49</v>
      </c>
      <c r="C27" s="230">
        <v>9095</v>
      </c>
      <c r="D27" s="185">
        <v>5</v>
      </c>
      <c r="E27" s="189">
        <v>30000</v>
      </c>
      <c r="F27" s="189">
        <f t="shared" si="0"/>
        <v>150000</v>
      </c>
      <c r="G27" s="233">
        <f>SUM(F27:F31)</f>
        <v>344500</v>
      </c>
      <c r="H27" s="189"/>
    </row>
    <row r="28" spans="1:8" x14ac:dyDescent="0.2">
      <c r="A28" s="228"/>
      <c r="B28" s="186" t="s">
        <v>47</v>
      </c>
      <c r="C28" s="231"/>
      <c r="D28" s="185">
        <v>1</v>
      </c>
      <c r="E28" s="189">
        <v>45000</v>
      </c>
      <c r="F28" s="189">
        <f t="shared" si="0"/>
        <v>45000</v>
      </c>
      <c r="G28" s="234"/>
      <c r="H28" s="189"/>
    </row>
    <row r="29" spans="1:8" x14ac:dyDescent="0.2">
      <c r="A29" s="228"/>
      <c r="B29" s="186" t="s">
        <v>91</v>
      </c>
      <c r="C29" s="231"/>
      <c r="D29" s="185">
        <v>5</v>
      </c>
      <c r="E29" s="189">
        <v>12000</v>
      </c>
      <c r="F29" s="189">
        <f t="shared" si="0"/>
        <v>60000</v>
      </c>
      <c r="G29" s="234"/>
      <c r="H29" s="189"/>
    </row>
    <row r="30" spans="1:8" x14ac:dyDescent="0.2">
      <c r="A30" s="228"/>
      <c r="B30" s="186" t="s">
        <v>97</v>
      </c>
      <c r="C30" s="231"/>
      <c r="D30" s="185">
        <v>1.1000000000000001</v>
      </c>
      <c r="E30" s="189">
        <v>45000</v>
      </c>
      <c r="F30" s="189">
        <f t="shared" si="0"/>
        <v>49500.000000000007</v>
      </c>
      <c r="G30" s="234"/>
      <c r="H30" s="189"/>
    </row>
    <row r="31" spans="1:8" x14ac:dyDescent="0.2">
      <c r="A31" s="229"/>
      <c r="B31" s="186" t="s">
        <v>78</v>
      </c>
      <c r="C31" s="232"/>
      <c r="D31" s="185">
        <v>0.5</v>
      </c>
      <c r="E31" s="189">
        <v>80000</v>
      </c>
      <c r="F31" s="189">
        <f t="shared" si="0"/>
        <v>40000</v>
      </c>
      <c r="G31" s="235"/>
      <c r="H31" s="189"/>
    </row>
    <row r="32" spans="1:8" x14ac:dyDescent="0.2">
      <c r="A32" s="227">
        <v>46132</v>
      </c>
      <c r="B32" s="355" t="s">
        <v>78</v>
      </c>
      <c r="C32" s="230">
        <v>10862</v>
      </c>
      <c r="D32" s="185">
        <v>0.5</v>
      </c>
      <c r="E32" s="189">
        <v>90000</v>
      </c>
      <c r="F32" s="189">
        <f t="shared" si="0"/>
        <v>45000</v>
      </c>
      <c r="G32" s="233">
        <f>SUM(F32:F42)</f>
        <v>568200</v>
      </c>
      <c r="H32" s="189"/>
    </row>
    <row r="33" spans="1:8" x14ac:dyDescent="0.2">
      <c r="A33" s="228"/>
      <c r="B33" s="355" t="s">
        <v>75</v>
      </c>
      <c r="C33" s="231"/>
      <c r="D33" s="185">
        <v>0.5</v>
      </c>
      <c r="E33" s="189">
        <v>16000</v>
      </c>
      <c r="F33" s="189">
        <f t="shared" si="0"/>
        <v>8000</v>
      </c>
      <c r="G33" s="234"/>
      <c r="H33" s="189"/>
    </row>
    <row r="34" spans="1:8" x14ac:dyDescent="0.2">
      <c r="A34" s="228"/>
      <c r="B34" s="355" t="s">
        <v>96</v>
      </c>
      <c r="C34" s="231"/>
      <c r="D34" s="185">
        <v>0.6</v>
      </c>
      <c r="E34" s="189">
        <v>20000</v>
      </c>
      <c r="F34" s="189">
        <f t="shared" si="0"/>
        <v>12000</v>
      </c>
      <c r="G34" s="234"/>
      <c r="H34" s="189"/>
    </row>
    <row r="35" spans="1:8" x14ac:dyDescent="0.2">
      <c r="A35" s="228"/>
      <c r="B35" s="355" t="s">
        <v>73</v>
      </c>
      <c r="C35" s="231"/>
      <c r="D35" s="185">
        <v>3</v>
      </c>
      <c r="E35" s="189">
        <v>70000</v>
      </c>
      <c r="F35" s="189">
        <f t="shared" si="0"/>
        <v>210000</v>
      </c>
      <c r="G35" s="234"/>
      <c r="H35" s="189"/>
    </row>
    <row r="36" spans="1:8" x14ac:dyDescent="0.2">
      <c r="A36" s="228"/>
      <c r="B36" s="355" t="s">
        <v>76</v>
      </c>
      <c r="C36" s="231"/>
      <c r="D36" s="185">
        <v>0.6</v>
      </c>
      <c r="E36" s="189">
        <v>15000</v>
      </c>
      <c r="F36" s="189">
        <f t="shared" si="0"/>
        <v>9000</v>
      </c>
      <c r="G36" s="234"/>
      <c r="H36" s="189"/>
    </row>
    <row r="37" spans="1:8" x14ac:dyDescent="0.2">
      <c r="A37" s="228"/>
      <c r="B37" s="355" t="s">
        <v>117</v>
      </c>
      <c r="C37" s="231"/>
      <c r="D37" s="185">
        <v>0.5</v>
      </c>
      <c r="E37" s="189">
        <v>25000</v>
      </c>
      <c r="F37" s="189">
        <f t="shared" si="0"/>
        <v>12500</v>
      </c>
      <c r="G37" s="234"/>
      <c r="H37" s="189"/>
    </row>
    <row r="38" spans="1:8" x14ac:dyDescent="0.2">
      <c r="A38" s="228"/>
      <c r="B38" s="355" t="s">
        <v>46</v>
      </c>
      <c r="C38" s="231"/>
      <c r="D38" s="185">
        <v>3.2</v>
      </c>
      <c r="E38" s="189">
        <v>15000</v>
      </c>
      <c r="F38" s="189">
        <f t="shared" si="0"/>
        <v>48000</v>
      </c>
      <c r="G38" s="234"/>
      <c r="H38" s="189"/>
    </row>
    <row r="39" spans="1:8" x14ac:dyDescent="0.2">
      <c r="A39" s="228"/>
      <c r="B39" s="355" t="s">
        <v>48</v>
      </c>
      <c r="C39" s="231"/>
      <c r="D39" s="185">
        <v>1.3</v>
      </c>
      <c r="E39" s="189">
        <v>35000</v>
      </c>
      <c r="F39" s="189">
        <f t="shared" si="0"/>
        <v>45500</v>
      </c>
      <c r="G39" s="234"/>
      <c r="H39" s="189"/>
    </row>
    <row r="40" spans="1:8" x14ac:dyDescent="0.2">
      <c r="A40" s="228"/>
      <c r="B40" s="355" t="s">
        <v>53</v>
      </c>
      <c r="C40" s="231"/>
      <c r="D40" s="185">
        <v>0.2</v>
      </c>
      <c r="E40" s="189">
        <v>16000</v>
      </c>
      <c r="F40" s="189">
        <f t="shared" si="0"/>
        <v>3200</v>
      </c>
      <c r="G40" s="234"/>
      <c r="H40" s="189"/>
    </row>
    <row r="41" spans="1:8" x14ac:dyDescent="0.2">
      <c r="A41" s="228"/>
      <c r="B41" s="355" t="s">
        <v>106</v>
      </c>
      <c r="C41" s="231"/>
      <c r="D41" s="185">
        <v>1</v>
      </c>
      <c r="E41" s="189">
        <v>45000</v>
      </c>
      <c r="F41" s="189">
        <f t="shared" si="0"/>
        <v>45000</v>
      </c>
      <c r="G41" s="234"/>
      <c r="H41" s="189"/>
    </row>
    <row r="42" spans="1:8" x14ac:dyDescent="0.2">
      <c r="A42" s="229"/>
      <c r="B42" s="355" t="s">
        <v>105</v>
      </c>
      <c r="C42" s="232"/>
      <c r="D42" s="185">
        <v>5</v>
      </c>
      <c r="E42" s="189">
        <v>26000</v>
      </c>
      <c r="F42" s="189">
        <f t="shared" si="0"/>
        <v>130000</v>
      </c>
      <c r="G42" s="235"/>
      <c r="H42" s="189"/>
    </row>
    <row r="43" spans="1:8" x14ac:dyDescent="0.2">
      <c r="A43" s="163"/>
      <c r="B43" s="163"/>
      <c r="C43" s="185"/>
      <c r="D43" s="185"/>
      <c r="E43" s="189"/>
      <c r="F43" s="189"/>
      <c r="G43" s="189"/>
      <c r="H43" s="189"/>
    </row>
    <row r="44" spans="1:8" x14ac:dyDescent="0.2">
      <c r="A44" s="163"/>
      <c r="B44" s="163"/>
      <c r="C44" s="185"/>
      <c r="D44" s="185"/>
      <c r="E44" s="189"/>
      <c r="F44" s="189"/>
      <c r="G44" s="189"/>
      <c r="H44" s="189"/>
    </row>
    <row r="45" spans="1:8" x14ac:dyDescent="0.2">
      <c r="A45" s="163"/>
      <c r="B45" s="163"/>
      <c r="C45" s="185"/>
      <c r="D45" s="185"/>
      <c r="E45" s="189"/>
      <c r="F45" s="189"/>
      <c r="G45" s="189"/>
      <c r="H45" s="189"/>
    </row>
    <row r="46" spans="1:8" x14ac:dyDescent="0.2">
      <c r="A46" s="163"/>
      <c r="B46" s="163"/>
      <c r="C46" s="185"/>
      <c r="D46" s="185"/>
      <c r="E46" s="189"/>
      <c r="F46" s="189"/>
      <c r="G46" s="189"/>
      <c r="H46" s="189"/>
    </row>
    <row r="47" spans="1:8" x14ac:dyDescent="0.2">
      <c r="A47" s="163"/>
      <c r="B47" s="163"/>
      <c r="C47" s="185"/>
      <c r="D47" s="185"/>
      <c r="E47" s="189"/>
      <c r="F47" s="189"/>
      <c r="G47" s="189"/>
      <c r="H47" s="189"/>
    </row>
    <row r="48" spans="1:8" x14ac:dyDescent="0.2">
      <c r="A48" s="163"/>
      <c r="B48" s="163"/>
      <c r="C48" s="185"/>
      <c r="D48" s="185"/>
      <c r="E48" s="189"/>
      <c r="F48" s="189"/>
      <c r="G48" s="189"/>
      <c r="H48" s="189"/>
    </row>
    <row r="49" spans="1:9" x14ac:dyDescent="0.2">
      <c r="A49" s="163"/>
      <c r="B49" s="163"/>
      <c r="C49" s="185"/>
      <c r="D49" s="185"/>
      <c r="E49" s="189"/>
      <c r="F49" s="189"/>
      <c r="G49" s="189"/>
      <c r="H49" s="189"/>
    </row>
    <row r="50" spans="1:9" x14ac:dyDescent="0.2">
      <c r="A50" s="163"/>
      <c r="B50" s="163"/>
      <c r="C50" s="185"/>
      <c r="D50" s="185"/>
      <c r="E50" s="189"/>
      <c r="F50" s="189"/>
      <c r="G50" s="189"/>
      <c r="H50" s="189"/>
    </row>
    <row r="51" spans="1:9" x14ac:dyDescent="0.2">
      <c r="A51" s="163"/>
      <c r="B51" s="163"/>
      <c r="C51" s="185"/>
      <c r="D51" s="185"/>
      <c r="E51" s="189"/>
      <c r="F51" s="189"/>
      <c r="G51" s="189"/>
      <c r="H51" s="189"/>
    </row>
    <row r="52" spans="1:9" x14ac:dyDescent="0.2">
      <c r="A52" s="163"/>
      <c r="B52" s="163"/>
      <c r="C52" s="185"/>
      <c r="D52" s="185"/>
      <c r="E52" s="189"/>
      <c r="F52" s="189"/>
      <c r="G52" s="189"/>
      <c r="H52" s="189"/>
    </row>
    <row r="53" spans="1:9" x14ac:dyDescent="0.2">
      <c r="A53" s="163"/>
      <c r="B53" s="163"/>
      <c r="C53" s="185"/>
      <c r="D53" s="185"/>
      <c r="E53" s="189"/>
      <c r="F53" s="189"/>
      <c r="G53" s="189"/>
      <c r="H53" s="189"/>
    </row>
    <row r="54" spans="1:9" x14ac:dyDescent="0.2">
      <c r="A54" s="163"/>
      <c r="B54" s="163"/>
      <c r="C54" s="185"/>
      <c r="D54" s="185"/>
      <c r="E54" s="189"/>
      <c r="F54" s="189"/>
      <c r="G54" s="189"/>
      <c r="H54" s="189"/>
    </row>
    <row r="55" spans="1:9" x14ac:dyDescent="0.2">
      <c r="A55" s="163"/>
      <c r="B55" s="163"/>
      <c r="C55" s="185"/>
      <c r="D55" s="185"/>
      <c r="E55" s="189"/>
      <c r="F55" s="189"/>
      <c r="G55" s="189"/>
      <c r="H55" s="189"/>
    </row>
    <row r="56" spans="1:9" x14ac:dyDescent="0.2">
      <c r="A56" s="163"/>
      <c r="B56" s="163"/>
      <c r="C56" s="185"/>
      <c r="D56" s="185"/>
      <c r="E56" s="189"/>
      <c r="F56" s="189"/>
      <c r="G56" s="189"/>
      <c r="H56" s="189"/>
    </row>
    <row r="57" spans="1:9" x14ac:dyDescent="0.2">
      <c r="A57" s="163"/>
      <c r="B57" s="163"/>
      <c r="C57" s="185"/>
      <c r="D57" s="185"/>
      <c r="E57" s="189"/>
      <c r="F57" s="189"/>
      <c r="G57" s="189"/>
      <c r="H57" s="189"/>
    </row>
    <row r="58" spans="1:9" x14ac:dyDescent="0.2">
      <c r="A58" s="163"/>
      <c r="B58" s="163"/>
      <c r="C58" s="185"/>
      <c r="D58" s="185"/>
      <c r="E58" s="189"/>
      <c r="F58" s="189"/>
      <c r="G58" s="189"/>
      <c r="H58" s="189"/>
    </row>
    <row r="59" spans="1:9" x14ac:dyDescent="0.2">
      <c r="A59" s="163"/>
      <c r="B59" s="163"/>
      <c r="C59" s="185"/>
      <c r="D59" s="185"/>
      <c r="E59" s="189"/>
      <c r="F59" s="189"/>
      <c r="G59" s="189"/>
      <c r="H59" s="189"/>
    </row>
    <row r="60" spans="1:9" x14ac:dyDescent="0.2">
      <c r="A60" s="163"/>
      <c r="B60" s="163"/>
      <c r="C60" s="185"/>
      <c r="D60" s="185"/>
      <c r="E60" s="189"/>
      <c r="F60" s="189"/>
      <c r="G60" s="189"/>
      <c r="H60" s="189"/>
    </row>
    <row r="61" spans="1:9" x14ac:dyDescent="0.2">
      <c r="A61" s="163"/>
      <c r="B61" s="163"/>
      <c r="C61" s="185"/>
      <c r="D61" s="185"/>
      <c r="E61" s="189"/>
      <c r="F61" s="189"/>
      <c r="G61" s="189"/>
      <c r="H61" s="189"/>
    </row>
    <row r="62" spans="1:9" x14ac:dyDescent="0.2">
      <c r="A62" s="163" t="s">
        <v>9</v>
      </c>
      <c r="B62" s="163"/>
      <c r="C62" s="163"/>
      <c r="D62" s="163"/>
      <c r="E62" s="236">
        <f>SUM(G2:G61)</f>
        <v>2787300</v>
      </c>
      <c r="F62" s="237"/>
      <c r="G62" s="189"/>
      <c r="H62" s="189"/>
      <c r="I62" s="140"/>
    </row>
    <row r="63" spans="1:9" x14ac:dyDescent="0.2">
      <c r="G63" s="191"/>
      <c r="H63" s="191"/>
    </row>
  </sheetData>
  <mergeCells count="19">
    <mergeCell ref="A32:A42"/>
    <mergeCell ref="C32:C42"/>
    <mergeCell ref="G32:G42"/>
    <mergeCell ref="A27:A31"/>
    <mergeCell ref="C27:C31"/>
    <mergeCell ref="G27:G31"/>
    <mergeCell ref="E62:F62"/>
    <mergeCell ref="A2:A5"/>
    <mergeCell ref="G2:G5"/>
    <mergeCell ref="C2:C5"/>
    <mergeCell ref="A6:A10"/>
    <mergeCell ref="C6:C10"/>
    <mergeCell ref="G6:G10"/>
    <mergeCell ref="A11:A18"/>
    <mergeCell ref="G11:G18"/>
    <mergeCell ref="C11:C18"/>
    <mergeCell ref="A19:A26"/>
    <mergeCell ref="G19:G26"/>
    <mergeCell ref="C19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325"/>
  <sheetViews>
    <sheetView tabSelected="1" zoomScale="125" zoomScaleNormal="90" workbookViewId="0">
      <pane xSplit="2" ySplit="1" topLeftCell="D76" activePane="bottomRight" state="frozen"/>
      <selection pane="topRight"/>
      <selection pane="bottomLeft"/>
      <selection pane="bottomRight" activeCell="F35" sqref="F35:F36"/>
    </sheetView>
  </sheetViews>
  <sheetFormatPr baseColWidth="10" defaultColWidth="9.1640625" defaultRowHeight="15" x14ac:dyDescent="0.2"/>
  <cols>
    <col min="1" max="1" width="17.5" style="9" customWidth="1"/>
    <col min="2" max="2" width="24.5" customWidth="1"/>
    <col min="3" max="3" width="7.1640625" style="8" bestFit="1" customWidth="1"/>
    <col min="4" max="4" width="15.83203125" customWidth="1"/>
    <col min="5" max="5" width="13.6640625" customWidth="1"/>
    <col min="6" max="6" width="12.1640625" bestFit="1" customWidth="1"/>
    <col min="7" max="8" width="13.1640625"/>
  </cols>
  <sheetData>
    <row r="1" spans="1:7" ht="20" customHeight="1" x14ac:dyDescent="0.2">
      <c r="A1" s="122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9" t="s">
        <v>5</v>
      </c>
      <c r="G1" s="130">
        <f>SUM(F:F)</f>
        <v>8433000</v>
      </c>
    </row>
    <row r="2" spans="1:7" ht="14" customHeight="1" x14ac:dyDescent="0.2">
      <c r="A2" s="220">
        <v>46113</v>
      </c>
      <c r="B2" s="135" t="s">
        <v>44</v>
      </c>
      <c r="C2" s="23">
        <v>6</v>
      </c>
      <c r="D2" s="6">
        <v>24000</v>
      </c>
      <c r="E2" s="6">
        <f>D2*C2</f>
        <v>144000</v>
      </c>
      <c r="F2" s="223">
        <f>SUM(E2:E8)</f>
        <v>810000</v>
      </c>
    </row>
    <row r="3" spans="1:7" ht="14" customHeight="1" x14ac:dyDescent="0.2">
      <c r="A3" s="221"/>
      <c r="B3" s="135" t="s">
        <v>45</v>
      </c>
      <c r="C3" s="23">
        <v>2</v>
      </c>
      <c r="D3" s="6">
        <v>40000</v>
      </c>
      <c r="E3" s="6">
        <f t="shared" ref="E3:E35" si="0">D3*C3</f>
        <v>80000</v>
      </c>
      <c r="F3" s="224"/>
    </row>
    <row r="4" spans="1:7" ht="14" customHeight="1" x14ac:dyDescent="0.2">
      <c r="A4" s="221"/>
      <c r="B4" s="135" t="s">
        <v>46</v>
      </c>
      <c r="C4" s="23">
        <v>6.41</v>
      </c>
      <c r="D4" s="6">
        <v>20000</v>
      </c>
      <c r="E4" s="6">
        <v>128000</v>
      </c>
      <c r="F4" s="224"/>
    </row>
    <row r="5" spans="1:7" ht="14" customHeight="1" x14ac:dyDescent="0.2">
      <c r="A5" s="221"/>
      <c r="B5" s="135" t="s">
        <v>47</v>
      </c>
      <c r="C5" s="23">
        <v>2</v>
      </c>
      <c r="D5" s="6">
        <v>70000</v>
      </c>
      <c r="E5" s="6">
        <f t="shared" si="0"/>
        <v>140000</v>
      </c>
      <c r="F5" s="224"/>
    </row>
    <row r="6" spans="1:7" ht="14" customHeight="1" x14ac:dyDescent="0.2">
      <c r="A6" s="221"/>
      <c r="B6" s="135" t="s">
        <v>48</v>
      </c>
      <c r="C6" s="23">
        <v>1.335</v>
      </c>
      <c r="D6" s="6">
        <v>40000</v>
      </c>
      <c r="E6" s="6">
        <v>53000</v>
      </c>
      <c r="F6" s="224"/>
    </row>
    <row r="7" spans="1:7" ht="14" customHeight="1" x14ac:dyDescent="0.2">
      <c r="A7" s="221"/>
      <c r="B7" s="135" t="s">
        <v>49</v>
      </c>
      <c r="C7" s="23">
        <v>5</v>
      </c>
      <c r="D7" s="6">
        <v>35000</v>
      </c>
      <c r="E7" s="6">
        <f t="shared" si="0"/>
        <v>175000</v>
      </c>
      <c r="F7" s="224"/>
    </row>
    <row r="8" spans="1:7" ht="14" customHeight="1" x14ac:dyDescent="0.2">
      <c r="A8" s="222"/>
      <c r="B8" s="135" t="s">
        <v>50</v>
      </c>
      <c r="C8" s="23">
        <v>1</v>
      </c>
      <c r="D8" s="6">
        <v>90000</v>
      </c>
      <c r="E8" s="6">
        <f t="shared" si="0"/>
        <v>90000</v>
      </c>
      <c r="F8" s="225"/>
    </row>
    <row r="9" spans="1:7" ht="14" customHeight="1" x14ac:dyDescent="0.2">
      <c r="A9" s="220">
        <v>46114</v>
      </c>
      <c r="B9" s="135" t="s">
        <v>44</v>
      </c>
      <c r="C9" s="23">
        <v>4</v>
      </c>
      <c r="D9" s="6">
        <v>24000</v>
      </c>
      <c r="E9" s="6">
        <f t="shared" si="0"/>
        <v>96000</v>
      </c>
      <c r="F9" s="223">
        <f>SUM(E9:E11)</f>
        <v>248000</v>
      </c>
    </row>
    <row r="10" spans="1:7" ht="14" customHeight="1" x14ac:dyDescent="0.2">
      <c r="A10" s="221"/>
      <c r="B10" s="135" t="s">
        <v>45</v>
      </c>
      <c r="C10" s="23">
        <v>2</v>
      </c>
      <c r="D10" s="6">
        <v>40000</v>
      </c>
      <c r="E10" s="6">
        <f t="shared" si="0"/>
        <v>80000</v>
      </c>
      <c r="F10" s="224"/>
    </row>
    <row r="11" spans="1:7" ht="14" customHeight="1" x14ac:dyDescent="0.2">
      <c r="A11" s="222"/>
      <c r="B11" s="135" t="s">
        <v>54</v>
      </c>
      <c r="C11" s="23">
        <v>36</v>
      </c>
      <c r="D11" s="6">
        <v>2000</v>
      </c>
      <c r="E11" s="6">
        <f t="shared" si="0"/>
        <v>72000</v>
      </c>
      <c r="F11" s="225"/>
    </row>
    <row r="12" spans="1:7" ht="14" customHeight="1" x14ac:dyDescent="0.2">
      <c r="A12" s="220">
        <v>46115</v>
      </c>
      <c r="B12" s="135" t="s">
        <v>66</v>
      </c>
      <c r="C12" s="23">
        <v>1</v>
      </c>
      <c r="D12" s="6">
        <v>35000</v>
      </c>
      <c r="E12" s="6">
        <f t="shared" si="0"/>
        <v>35000</v>
      </c>
      <c r="F12" s="223">
        <f>SUM(E12:E18)</f>
        <v>490000</v>
      </c>
    </row>
    <row r="13" spans="1:7" ht="14" customHeight="1" x14ac:dyDescent="0.2">
      <c r="A13" s="221"/>
      <c r="B13" s="135" t="s">
        <v>44</v>
      </c>
      <c r="C13" s="23">
        <v>4</v>
      </c>
      <c r="D13" s="6">
        <v>24000</v>
      </c>
      <c r="E13" s="6">
        <f t="shared" si="0"/>
        <v>96000</v>
      </c>
      <c r="F13" s="224"/>
    </row>
    <row r="14" spans="1:7" ht="14" customHeight="1" x14ac:dyDescent="0.2">
      <c r="A14" s="221"/>
      <c r="B14" s="135" t="s">
        <v>45</v>
      </c>
      <c r="C14" s="23">
        <v>2</v>
      </c>
      <c r="D14" s="6">
        <v>40000</v>
      </c>
      <c r="E14" s="6">
        <f t="shared" si="0"/>
        <v>80000</v>
      </c>
      <c r="F14" s="224"/>
    </row>
    <row r="15" spans="1:7" ht="14" customHeight="1" x14ac:dyDescent="0.2">
      <c r="A15" s="221"/>
      <c r="B15" s="135" t="s">
        <v>49</v>
      </c>
      <c r="C15" s="23">
        <v>3</v>
      </c>
      <c r="D15" s="6">
        <v>35000</v>
      </c>
      <c r="E15" s="6">
        <f t="shared" si="0"/>
        <v>105000</v>
      </c>
      <c r="F15" s="224"/>
    </row>
    <row r="16" spans="1:7" ht="14" customHeight="1" x14ac:dyDescent="0.2">
      <c r="A16" s="221"/>
      <c r="B16" s="135" t="s">
        <v>47</v>
      </c>
      <c r="C16" s="23">
        <v>2</v>
      </c>
      <c r="D16" s="6">
        <v>70000</v>
      </c>
      <c r="E16" s="6">
        <f t="shared" si="0"/>
        <v>140000</v>
      </c>
      <c r="F16" s="224"/>
    </row>
    <row r="17" spans="1:6" ht="14" customHeight="1" x14ac:dyDescent="0.2">
      <c r="A17" s="221"/>
      <c r="B17" s="135" t="s">
        <v>53</v>
      </c>
      <c r="C17" s="23">
        <v>0.3</v>
      </c>
      <c r="D17" s="6">
        <v>30000</v>
      </c>
      <c r="E17" s="6">
        <f t="shared" si="0"/>
        <v>9000</v>
      </c>
      <c r="F17" s="224"/>
    </row>
    <row r="18" spans="1:6" ht="14" customHeight="1" x14ac:dyDescent="0.2">
      <c r="A18" s="222"/>
      <c r="B18" s="135" t="s">
        <v>67</v>
      </c>
      <c r="C18" s="23">
        <v>1</v>
      </c>
      <c r="D18" s="6">
        <v>25000</v>
      </c>
      <c r="E18" s="6">
        <f t="shared" si="0"/>
        <v>25000</v>
      </c>
      <c r="F18" s="225"/>
    </row>
    <row r="19" spans="1:6" ht="14" customHeight="1" x14ac:dyDescent="0.2">
      <c r="A19" s="220">
        <v>46117</v>
      </c>
      <c r="B19" s="135" t="s">
        <v>44</v>
      </c>
      <c r="C19" s="23">
        <v>4</v>
      </c>
      <c r="D19" s="6">
        <v>24000</v>
      </c>
      <c r="E19" s="6">
        <f t="shared" si="0"/>
        <v>96000</v>
      </c>
      <c r="F19" s="223">
        <f>SUM(E19:E23)</f>
        <v>333000</v>
      </c>
    </row>
    <row r="20" spans="1:6" ht="14" customHeight="1" x14ac:dyDescent="0.2">
      <c r="A20" s="221"/>
      <c r="B20" s="135" t="s">
        <v>45</v>
      </c>
      <c r="C20" s="23">
        <v>2</v>
      </c>
      <c r="D20" s="6">
        <v>40000</v>
      </c>
      <c r="E20" s="6">
        <f t="shared" si="0"/>
        <v>80000</v>
      </c>
      <c r="F20" s="224"/>
    </row>
    <row r="21" spans="1:6" ht="14" customHeight="1" x14ac:dyDescent="0.2">
      <c r="A21" s="221"/>
      <c r="B21" s="135" t="s">
        <v>53</v>
      </c>
      <c r="C21" s="23">
        <v>0.5</v>
      </c>
      <c r="D21" s="6">
        <v>30000</v>
      </c>
      <c r="E21" s="6">
        <f t="shared" si="0"/>
        <v>15000</v>
      </c>
      <c r="F21" s="224"/>
    </row>
    <row r="22" spans="1:6" ht="14" customHeight="1" x14ac:dyDescent="0.2">
      <c r="A22" s="221"/>
      <c r="B22" s="135" t="s">
        <v>49</v>
      </c>
      <c r="C22" s="23">
        <v>2</v>
      </c>
      <c r="D22" s="6">
        <v>35000</v>
      </c>
      <c r="E22" s="6">
        <f t="shared" si="0"/>
        <v>70000</v>
      </c>
      <c r="F22" s="224"/>
    </row>
    <row r="23" spans="1:6" ht="14" customHeight="1" x14ac:dyDescent="0.2">
      <c r="A23" s="222"/>
      <c r="B23" s="135" t="s">
        <v>73</v>
      </c>
      <c r="C23" s="23">
        <v>1.2</v>
      </c>
      <c r="D23" s="6">
        <v>60000</v>
      </c>
      <c r="E23" s="6">
        <f t="shared" si="0"/>
        <v>72000</v>
      </c>
      <c r="F23" s="225"/>
    </row>
    <row r="24" spans="1:6" ht="14" customHeight="1" x14ac:dyDescent="0.2">
      <c r="A24" s="220">
        <v>46118</v>
      </c>
      <c r="B24" s="135" t="s">
        <v>74</v>
      </c>
      <c r="C24" s="23">
        <v>0.4</v>
      </c>
      <c r="D24" s="6">
        <v>20000</v>
      </c>
      <c r="E24" s="6">
        <f t="shared" si="0"/>
        <v>8000</v>
      </c>
      <c r="F24" s="223">
        <f>SUM(E24:E34)</f>
        <v>630000</v>
      </c>
    </row>
    <row r="25" spans="1:6" ht="14" customHeight="1" x14ac:dyDescent="0.2">
      <c r="A25" s="221"/>
      <c r="B25" s="135" t="s">
        <v>49</v>
      </c>
      <c r="C25" s="23">
        <v>2</v>
      </c>
      <c r="D25" s="6">
        <v>35000</v>
      </c>
      <c r="E25" s="6">
        <f t="shared" si="0"/>
        <v>70000</v>
      </c>
      <c r="F25" s="224"/>
    </row>
    <row r="26" spans="1:6" ht="14" customHeight="1" x14ac:dyDescent="0.2">
      <c r="A26" s="221"/>
      <c r="B26" s="135" t="s">
        <v>73</v>
      </c>
      <c r="C26" s="23">
        <v>2</v>
      </c>
      <c r="D26" s="6">
        <v>60000</v>
      </c>
      <c r="E26" s="6">
        <f t="shared" si="0"/>
        <v>120000</v>
      </c>
      <c r="F26" s="224"/>
    </row>
    <row r="27" spans="1:6" ht="14" customHeight="1" x14ac:dyDescent="0.2">
      <c r="A27" s="221"/>
      <c r="B27" s="135" t="s">
        <v>47</v>
      </c>
      <c r="C27" s="23">
        <v>2</v>
      </c>
      <c r="D27" s="6">
        <v>70000</v>
      </c>
      <c r="E27" s="6">
        <f t="shared" si="0"/>
        <v>140000</v>
      </c>
      <c r="F27" s="224"/>
    </row>
    <row r="28" spans="1:6" ht="14" customHeight="1" x14ac:dyDescent="0.2">
      <c r="A28" s="221"/>
      <c r="B28" s="135" t="s">
        <v>75</v>
      </c>
      <c r="C28" s="23">
        <v>2</v>
      </c>
      <c r="D28" s="6">
        <v>15000</v>
      </c>
      <c r="E28" s="6">
        <f t="shared" si="0"/>
        <v>30000</v>
      </c>
      <c r="F28" s="224"/>
    </row>
    <row r="29" spans="1:6" ht="14" customHeight="1" x14ac:dyDescent="0.2">
      <c r="A29" s="221"/>
      <c r="B29" s="135" t="s">
        <v>53</v>
      </c>
      <c r="C29" s="23">
        <v>0.4</v>
      </c>
      <c r="D29" s="6">
        <v>30000</v>
      </c>
      <c r="E29" s="6">
        <f t="shared" si="0"/>
        <v>12000</v>
      </c>
      <c r="F29" s="224"/>
    </row>
    <row r="30" spans="1:6" ht="14" customHeight="1" x14ac:dyDescent="0.2">
      <c r="A30" s="221"/>
      <c r="B30" s="135" t="s">
        <v>76</v>
      </c>
      <c r="C30" s="23">
        <v>0.2</v>
      </c>
      <c r="D30" s="6">
        <v>40000</v>
      </c>
      <c r="E30" s="6">
        <f t="shared" si="0"/>
        <v>8000</v>
      </c>
      <c r="F30" s="224"/>
    </row>
    <row r="31" spans="1:6" ht="14" customHeight="1" x14ac:dyDescent="0.2">
      <c r="A31" s="221"/>
      <c r="B31" s="135" t="s">
        <v>77</v>
      </c>
      <c r="C31" s="23">
        <v>0.2</v>
      </c>
      <c r="D31" s="6">
        <v>80000</v>
      </c>
      <c r="E31" s="6">
        <f t="shared" si="0"/>
        <v>16000</v>
      </c>
      <c r="F31" s="224"/>
    </row>
    <row r="32" spans="1:6" ht="14" customHeight="1" x14ac:dyDescent="0.2">
      <c r="A32" s="221"/>
      <c r="B32" s="135" t="s">
        <v>78</v>
      </c>
      <c r="C32" s="23">
        <v>0.5</v>
      </c>
      <c r="D32" s="6">
        <v>100000</v>
      </c>
      <c r="E32" s="6">
        <f t="shared" si="0"/>
        <v>50000</v>
      </c>
      <c r="F32" s="224"/>
    </row>
    <row r="33" spans="1:6" ht="14" customHeight="1" x14ac:dyDescent="0.2">
      <c r="A33" s="221"/>
      <c r="B33" s="135" t="s">
        <v>44</v>
      </c>
      <c r="C33" s="23">
        <v>4</v>
      </c>
      <c r="D33" s="6">
        <v>24000</v>
      </c>
      <c r="E33" s="6">
        <f t="shared" si="0"/>
        <v>96000</v>
      </c>
      <c r="F33" s="224"/>
    </row>
    <row r="34" spans="1:6" ht="14" customHeight="1" x14ac:dyDescent="0.2">
      <c r="A34" s="222"/>
      <c r="B34" s="135" t="s">
        <v>45</v>
      </c>
      <c r="C34" s="23">
        <v>2</v>
      </c>
      <c r="D34" s="6">
        <v>40000</v>
      </c>
      <c r="E34" s="6">
        <f t="shared" si="0"/>
        <v>80000</v>
      </c>
      <c r="F34" s="225"/>
    </row>
    <row r="35" spans="1:6" ht="14" customHeight="1" x14ac:dyDescent="0.2">
      <c r="A35" s="220">
        <v>46119</v>
      </c>
      <c r="B35" s="135" t="s">
        <v>44</v>
      </c>
      <c r="C35" s="23">
        <v>5</v>
      </c>
      <c r="D35" s="6">
        <v>24000</v>
      </c>
      <c r="E35" s="6">
        <f t="shared" si="0"/>
        <v>120000</v>
      </c>
      <c r="F35" s="223">
        <f>SUM(E35:E36)</f>
        <v>235000</v>
      </c>
    </row>
    <row r="36" spans="1:6" ht="14" customHeight="1" x14ac:dyDescent="0.2">
      <c r="A36" s="222"/>
      <c r="B36" s="135" t="s">
        <v>46</v>
      </c>
      <c r="C36" s="23">
        <v>5.2050000000000001</v>
      </c>
      <c r="D36" s="6">
        <v>22000</v>
      </c>
      <c r="E36" s="6">
        <v>115000</v>
      </c>
      <c r="F36" s="225"/>
    </row>
    <row r="37" spans="1:6" ht="14" customHeight="1" x14ac:dyDescent="0.2">
      <c r="A37" s="220">
        <v>46120</v>
      </c>
      <c r="B37" s="135" t="s">
        <v>44</v>
      </c>
      <c r="C37" s="23">
        <v>4</v>
      </c>
      <c r="D37" s="6">
        <v>24000</v>
      </c>
      <c r="E37" s="6">
        <f>D37*C37</f>
        <v>96000</v>
      </c>
      <c r="F37" s="223">
        <f>SUM(E37:E38)</f>
        <v>166000</v>
      </c>
    </row>
    <row r="38" spans="1:6" ht="14" customHeight="1" x14ac:dyDescent="0.2">
      <c r="A38" s="222"/>
      <c r="B38" s="135" t="s">
        <v>90</v>
      </c>
      <c r="C38" s="23">
        <v>1</v>
      </c>
      <c r="D38" s="6">
        <v>70000</v>
      </c>
      <c r="E38" s="6">
        <f>D38*C38</f>
        <v>70000</v>
      </c>
      <c r="F38" s="225"/>
    </row>
    <row r="39" spans="1:6" ht="14" customHeight="1" x14ac:dyDescent="0.2">
      <c r="A39" s="220">
        <v>46121</v>
      </c>
      <c r="B39" s="135" t="s">
        <v>91</v>
      </c>
      <c r="C39" s="23">
        <v>5</v>
      </c>
      <c r="D39" s="6">
        <v>10000</v>
      </c>
      <c r="E39" s="6">
        <f>D39*C39</f>
        <v>50000</v>
      </c>
      <c r="F39" s="223">
        <f>SUM(E39:E46)</f>
        <v>772000</v>
      </c>
    </row>
    <row r="40" spans="1:6" ht="14" customHeight="1" x14ac:dyDescent="0.2">
      <c r="A40" s="221"/>
      <c r="B40" s="135" t="s">
        <v>49</v>
      </c>
      <c r="C40" s="23">
        <v>3</v>
      </c>
      <c r="D40" s="6">
        <v>35000</v>
      </c>
      <c r="E40" s="6">
        <f>D40*C40</f>
        <v>105000</v>
      </c>
      <c r="F40" s="224"/>
    </row>
    <row r="41" spans="1:6" ht="14" customHeight="1" x14ac:dyDescent="0.2">
      <c r="A41" s="221"/>
      <c r="B41" s="135" t="s">
        <v>92</v>
      </c>
      <c r="C41" s="23">
        <v>1</v>
      </c>
      <c r="D41" s="6">
        <v>45000</v>
      </c>
      <c r="E41" s="6">
        <f>D41*C41</f>
        <v>45000</v>
      </c>
      <c r="F41" s="224"/>
    </row>
    <row r="42" spans="1:6" ht="14" customHeight="1" x14ac:dyDescent="0.2">
      <c r="A42" s="221"/>
      <c r="B42" s="135" t="s">
        <v>73</v>
      </c>
      <c r="C42" s="23">
        <v>1.2949999999999999</v>
      </c>
      <c r="D42" s="6">
        <v>60000</v>
      </c>
      <c r="E42" s="6">
        <v>78000</v>
      </c>
      <c r="F42" s="224"/>
    </row>
    <row r="43" spans="1:6" ht="14" customHeight="1" x14ac:dyDescent="0.2">
      <c r="A43" s="221"/>
      <c r="B43" s="135" t="s">
        <v>93</v>
      </c>
      <c r="C43" s="23">
        <v>2</v>
      </c>
      <c r="D43" s="6">
        <v>60000</v>
      </c>
      <c r="E43" s="6">
        <f t="shared" ref="E43:E57" si="1">D43*C43</f>
        <v>120000</v>
      </c>
      <c r="F43" s="224"/>
    </row>
    <row r="44" spans="1:6" ht="14" customHeight="1" x14ac:dyDescent="0.2">
      <c r="A44" s="221"/>
      <c r="B44" s="135" t="s">
        <v>66</v>
      </c>
      <c r="C44" s="23">
        <v>2</v>
      </c>
      <c r="D44" s="6">
        <v>35000</v>
      </c>
      <c r="E44" s="6">
        <f t="shared" si="1"/>
        <v>70000</v>
      </c>
      <c r="F44" s="224"/>
    </row>
    <row r="45" spans="1:6" ht="14" customHeight="1" x14ac:dyDescent="0.2">
      <c r="A45" s="221"/>
      <c r="B45" s="135" t="s">
        <v>44</v>
      </c>
      <c r="C45" s="23">
        <v>6</v>
      </c>
      <c r="D45" s="6">
        <v>24000</v>
      </c>
      <c r="E45" s="6">
        <f t="shared" si="1"/>
        <v>144000</v>
      </c>
      <c r="F45" s="224"/>
    </row>
    <row r="46" spans="1:6" ht="14" customHeight="1" x14ac:dyDescent="0.2">
      <c r="A46" s="222"/>
      <c r="B46" s="135" t="s">
        <v>45</v>
      </c>
      <c r="C46" s="23">
        <v>4</v>
      </c>
      <c r="D46" s="6">
        <v>40000</v>
      </c>
      <c r="E46" s="6">
        <f t="shared" si="1"/>
        <v>160000</v>
      </c>
      <c r="F46" s="225"/>
    </row>
    <row r="47" spans="1:6" ht="14" customHeight="1" x14ac:dyDescent="0.2">
      <c r="A47" s="220">
        <v>46122</v>
      </c>
      <c r="B47" s="135" t="s">
        <v>95</v>
      </c>
      <c r="C47" s="23">
        <v>0.5</v>
      </c>
      <c r="D47" s="6">
        <v>80000</v>
      </c>
      <c r="E47" s="6">
        <f t="shared" si="1"/>
        <v>40000</v>
      </c>
      <c r="F47" s="223">
        <f>SUM(E47:E55)</f>
        <v>407000</v>
      </c>
    </row>
    <row r="48" spans="1:6" ht="14" customHeight="1" x14ac:dyDescent="0.2">
      <c r="A48" s="221"/>
      <c r="B48" s="135" t="s">
        <v>53</v>
      </c>
      <c r="C48" s="23">
        <v>0.5</v>
      </c>
      <c r="D48" s="6">
        <v>30000</v>
      </c>
      <c r="E48" s="6">
        <f t="shared" si="1"/>
        <v>15000</v>
      </c>
      <c r="F48" s="224"/>
    </row>
    <row r="49" spans="1:6" ht="14" customHeight="1" x14ac:dyDescent="0.2">
      <c r="A49" s="221"/>
      <c r="B49" s="135" t="s">
        <v>49</v>
      </c>
      <c r="C49" s="23">
        <v>3</v>
      </c>
      <c r="D49" s="6">
        <v>35000</v>
      </c>
      <c r="E49" s="6">
        <f t="shared" si="1"/>
        <v>105000</v>
      </c>
      <c r="F49" s="224"/>
    </row>
    <row r="50" spans="1:6" ht="14" customHeight="1" x14ac:dyDescent="0.2">
      <c r="A50" s="221"/>
      <c r="B50" s="135" t="s">
        <v>78</v>
      </c>
      <c r="C50" s="23">
        <v>0.25</v>
      </c>
      <c r="D50" s="6">
        <v>100000</v>
      </c>
      <c r="E50" s="6">
        <f t="shared" si="1"/>
        <v>25000</v>
      </c>
      <c r="F50" s="224"/>
    </row>
    <row r="51" spans="1:6" ht="14" customHeight="1" x14ac:dyDescent="0.2">
      <c r="A51" s="221"/>
      <c r="B51" s="135" t="s">
        <v>44</v>
      </c>
      <c r="C51" s="23">
        <v>4</v>
      </c>
      <c r="D51" s="6">
        <v>24000</v>
      </c>
      <c r="E51" s="6">
        <f t="shared" si="1"/>
        <v>96000</v>
      </c>
      <c r="F51" s="224"/>
    </row>
    <row r="52" spans="1:6" ht="14" customHeight="1" x14ac:dyDescent="0.2">
      <c r="A52" s="221"/>
      <c r="B52" s="135" t="s">
        <v>74</v>
      </c>
      <c r="C52" s="23">
        <v>0.3</v>
      </c>
      <c r="D52" s="6">
        <v>20000</v>
      </c>
      <c r="E52" s="6">
        <f t="shared" si="1"/>
        <v>6000</v>
      </c>
      <c r="F52" s="224"/>
    </row>
    <row r="53" spans="1:6" ht="14" customHeight="1" x14ac:dyDescent="0.2">
      <c r="A53" s="221"/>
      <c r="B53" s="135" t="s">
        <v>75</v>
      </c>
      <c r="C53" s="23">
        <v>1</v>
      </c>
      <c r="D53" s="6">
        <v>15000</v>
      </c>
      <c r="E53" s="6">
        <f t="shared" si="1"/>
        <v>15000</v>
      </c>
      <c r="F53" s="224"/>
    </row>
    <row r="54" spans="1:6" ht="15" customHeight="1" x14ac:dyDescent="0.2">
      <c r="A54" s="221"/>
      <c r="B54" s="135" t="s">
        <v>96</v>
      </c>
      <c r="C54" s="23">
        <v>1</v>
      </c>
      <c r="D54" s="6">
        <v>25000</v>
      </c>
      <c r="E54" s="6">
        <f t="shared" si="1"/>
        <v>25000</v>
      </c>
      <c r="F54" s="224"/>
    </row>
    <row r="55" spans="1:6" ht="15" customHeight="1" x14ac:dyDescent="0.2">
      <c r="A55" s="222"/>
      <c r="B55" s="135" t="s">
        <v>45</v>
      </c>
      <c r="C55" s="23">
        <v>2</v>
      </c>
      <c r="D55" s="6">
        <v>40000</v>
      </c>
      <c r="E55" s="6">
        <f t="shared" si="1"/>
        <v>80000</v>
      </c>
      <c r="F55" s="225"/>
    </row>
    <row r="56" spans="1:6" ht="15" customHeight="1" x14ac:dyDescent="0.2">
      <c r="A56" s="220">
        <v>46123</v>
      </c>
      <c r="B56" s="135" t="s">
        <v>96</v>
      </c>
      <c r="C56" s="23">
        <v>1</v>
      </c>
      <c r="D56" s="6">
        <v>30000</v>
      </c>
      <c r="E56" s="6">
        <f t="shared" si="1"/>
        <v>30000</v>
      </c>
      <c r="F56" s="223">
        <f>SUM(E56:E62)</f>
        <v>625000</v>
      </c>
    </row>
    <row r="57" spans="1:6" ht="15" customHeight="1" x14ac:dyDescent="0.2">
      <c r="A57" s="221"/>
      <c r="B57" s="135" t="s">
        <v>97</v>
      </c>
      <c r="C57" s="23">
        <v>1</v>
      </c>
      <c r="D57" s="6">
        <v>55000</v>
      </c>
      <c r="E57" s="6">
        <f t="shared" si="1"/>
        <v>55000</v>
      </c>
      <c r="F57" s="224"/>
    </row>
    <row r="58" spans="1:6" ht="15" customHeight="1" x14ac:dyDescent="0.2">
      <c r="A58" s="221"/>
      <c r="B58" s="135" t="s">
        <v>46</v>
      </c>
      <c r="C58" s="23">
        <v>7.26</v>
      </c>
      <c r="D58" s="6">
        <v>20000</v>
      </c>
      <c r="E58" s="6">
        <v>145000</v>
      </c>
      <c r="F58" s="224"/>
    </row>
    <row r="59" spans="1:6" ht="15" customHeight="1" x14ac:dyDescent="0.2">
      <c r="A59" s="221"/>
      <c r="B59" s="135" t="s">
        <v>47</v>
      </c>
      <c r="C59" s="23">
        <v>1</v>
      </c>
      <c r="D59" s="6">
        <v>70000</v>
      </c>
      <c r="E59" s="6">
        <f t="shared" ref="E59:E82" si="2">D59*C59</f>
        <v>70000</v>
      </c>
      <c r="F59" s="224"/>
    </row>
    <row r="60" spans="1:6" ht="15" customHeight="1" x14ac:dyDescent="0.2">
      <c r="A60" s="221"/>
      <c r="B60" s="135" t="s">
        <v>45</v>
      </c>
      <c r="C60" s="23">
        <v>2</v>
      </c>
      <c r="D60" s="6">
        <v>40000</v>
      </c>
      <c r="E60" s="6">
        <f t="shared" si="2"/>
        <v>80000</v>
      </c>
      <c r="F60" s="224"/>
    </row>
    <row r="61" spans="1:6" ht="15" customHeight="1" x14ac:dyDescent="0.2">
      <c r="A61" s="221"/>
      <c r="B61" s="135" t="s">
        <v>49</v>
      </c>
      <c r="C61" s="23">
        <v>3</v>
      </c>
      <c r="D61" s="6">
        <v>35000</v>
      </c>
      <c r="E61" s="6">
        <f t="shared" si="2"/>
        <v>105000</v>
      </c>
      <c r="F61" s="224"/>
    </row>
    <row r="62" spans="1:6" ht="15" customHeight="1" x14ac:dyDescent="0.2">
      <c r="A62" s="222"/>
      <c r="B62" s="135" t="s">
        <v>47</v>
      </c>
      <c r="C62" s="23">
        <v>2</v>
      </c>
      <c r="D62" s="6">
        <v>70000</v>
      </c>
      <c r="E62" s="6">
        <f t="shared" si="2"/>
        <v>140000</v>
      </c>
      <c r="F62" s="225"/>
    </row>
    <row r="63" spans="1:6" ht="15" customHeight="1" x14ac:dyDescent="0.2">
      <c r="A63" s="220">
        <v>46124</v>
      </c>
      <c r="B63" s="135" t="s">
        <v>91</v>
      </c>
      <c r="C63" s="23">
        <v>8</v>
      </c>
      <c r="D63" s="6">
        <v>10000</v>
      </c>
      <c r="E63" s="6">
        <f t="shared" si="2"/>
        <v>80000</v>
      </c>
      <c r="F63" s="223">
        <f>SUM(E63:E75)</f>
        <v>844000</v>
      </c>
    </row>
    <row r="64" spans="1:6" ht="15" customHeight="1" x14ac:dyDescent="0.2">
      <c r="A64" s="221"/>
      <c r="B64" s="135" t="s">
        <v>49</v>
      </c>
      <c r="C64" s="23">
        <v>4</v>
      </c>
      <c r="D64" s="6">
        <v>35000</v>
      </c>
      <c r="E64" s="6">
        <f t="shared" si="2"/>
        <v>140000</v>
      </c>
      <c r="F64" s="224"/>
    </row>
    <row r="65" spans="1:6" ht="15" customHeight="1" x14ac:dyDescent="0.2">
      <c r="A65" s="221"/>
      <c r="B65" s="135" t="s">
        <v>47</v>
      </c>
      <c r="C65" s="23">
        <v>2</v>
      </c>
      <c r="D65" s="6">
        <v>70000</v>
      </c>
      <c r="E65" s="6">
        <f t="shared" si="2"/>
        <v>140000</v>
      </c>
      <c r="F65" s="224"/>
    </row>
    <row r="66" spans="1:6" ht="15" customHeight="1" x14ac:dyDescent="0.2">
      <c r="A66" s="221"/>
      <c r="B66" s="135" t="s">
        <v>78</v>
      </c>
      <c r="C66" s="23">
        <v>0.5</v>
      </c>
      <c r="D66" s="6">
        <v>100000</v>
      </c>
      <c r="E66" s="6">
        <f t="shared" si="2"/>
        <v>50000</v>
      </c>
      <c r="F66" s="224"/>
    </row>
    <row r="67" spans="1:6" ht="15" customHeight="1" x14ac:dyDescent="0.2">
      <c r="A67" s="221"/>
      <c r="B67" s="135" t="s">
        <v>75</v>
      </c>
      <c r="C67" s="23">
        <v>1</v>
      </c>
      <c r="D67" s="6">
        <v>15000</v>
      </c>
      <c r="E67" s="6">
        <f t="shared" si="2"/>
        <v>15000</v>
      </c>
      <c r="F67" s="224"/>
    </row>
    <row r="68" spans="1:6" ht="15" customHeight="1" x14ac:dyDescent="0.2">
      <c r="A68" s="221"/>
      <c r="B68" s="135" t="s">
        <v>96</v>
      </c>
      <c r="C68" s="23">
        <v>1</v>
      </c>
      <c r="D68" s="6">
        <v>30000</v>
      </c>
      <c r="E68" s="6">
        <f t="shared" si="2"/>
        <v>30000</v>
      </c>
      <c r="F68" s="224"/>
    </row>
    <row r="69" spans="1:6" ht="15" customHeight="1" x14ac:dyDescent="0.2">
      <c r="A69" s="221"/>
      <c r="B69" s="135" t="s">
        <v>74</v>
      </c>
      <c r="C69" s="23">
        <v>0.3</v>
      </c>
      <c r="D69" s="6">
        <v>20000</v>
      </c>
      <c r="E69" s="6">
        <f t="shared" si="2"/>
        <v>6000</v>
      </c>
      <c r="F69" s="224"/>
    </row>
    <row r="70" spans="1:6" ht="15" customHeight="1" x14ac:dyDescent="0.2">
      <c r="A70" s="221"/>
      <c r="B70" s="135" t="s">
        <v>53</v>
      </c>
      <c r="C70" s="23">
        <v>0.5</v>
      </c>
      <c r="D70" s="6">
        <v>30000</v>
      </c>
      <c r="E70" s="6">
        <f t="shared" si="2"/>
        <v>15000</v>
      </c>
      <c r="F70" s="224"/>
    </row>
    <row r="71" spans="1:6" ht="15" customHeight="1" x14ac:dyDescent="0.2">
      <c r="A71" s="221"/>
      <c r="B71" s="135" t="s">
        <v>73</v>
      </c>
      <c r="C71" s="23">
        <v>1</v>
      </c>
      <c r="D71" s="6">
        <v>60000</v>
      </c>
      <c r="E71" s="6">
        <f t="shared" si="2"/>
        <v>60000</v>
      </c>
      <c r="F71" s="224"/>
    </row>
    <row r="72" spans="1:6" ht="15" customHeight="1" x14ac:dyDescent="0.2">
      <c r="A72" s="221"/>
      <c r="B72" s="135" t="s">
        <v>45</v>
      </c>
      <c r="C72" s="23">
        <v>4</v>
      </c>
      <c r="D72" s="6">
        <v>40000</v>
      </c>
      <c r="E72" s="6">
        <f t="shared" si="2"/>
        <v>160000</v>
      </c>
      <c r="F72" s="224"/>
    </row>
    <row r="73" spans="1:6" ht="15" customHeight="1" x14ac:dyDescent="0.2">
      <c r="A73" s="221"/>
      <c r="B73" s="135" t="s">
        <v>73</v>
      </c>
      <c r="C73" s="23">
        <v>1</v>
      </c>
      <c r="D73" s="6">
        <v>60000</v>
      </c>
      <c r="E73" s="6">
        <f t="shared" si="2"/>
        <v>60000</v>
      </c>
      <c r="F73" s="224"/>
    </row>
    <row r="74" spans="1:6" ht="15" customHeight="1" x14ac:dyDescent="0.2">
      <c r="A74" s="221"/>
      <c r="B74" s="135" t="s">
        <v>101</v>
      </c>
      <c r="C74" s="23">
        <v>20</v>
      </c>
      <c r="D74" s="6">
        <v>2000</v>
      </c>
      <c r="E74" s="6">
        <f t="shared" si="2"/>
        <v>40000</v>
      </c>
      <c r="F74" s="224"/>
    </row>
    <row r="75" spans="1:6" ht="15" customHeight="1" x14ac:dyDescent="0.2">
      <c r="A75" s="222"/>
      <c r="B75" s="135" t="s">
        <v>44</v>
      </c>
      <c r="C75" s="23">
        <v>2</v>
      </c>
      <c r="D75" s="6">
        <v>24000</v>
      </c>
      <c r="E75" s="6">
        <f t="shared" si="2"/>
        <v>48000</v>
      </c>
      <c r="F75" s="225"/>
    </row>
    <row r="76" spans="1:6" ht="15" customHeight="1" x14ac:dyDescent="0.2">
      <c r="A76" s="220">
        <v>46126</v>
      </c>
      <c r="B76" s="135" t="s">
        <v>108</v>
      </c>
      <c r="C76" s="23">
        <v>1</v>
      </c>
      <c r="D76" s="6">
        <v>35000</v>
      </c>
      <c r="E76" s="6">
        <f t="shared" si="2"/>
        <v>35000</v>
      </c>
      <c r="F76" s="223">
        <f>SUM(E76:E87)</f>
        <v>589000</v>
      </c>
    </row>
    <row r="77" spans="1:6" ht="15" customHeight="1" x14ac:dyDescent="0.2">
      <c r="A77" s="221"/>
      <c r="B77" s="135" t="s">
        <v>52</v>
      </c>
      <c r="C77" s="23">
        <v>1</v>
      </c>
      <c r="D77" s="6">
        <v>20000</v>
      </c>
      <c r="E77" s="6">
        <f t="shared" si="2"/>
        <v>20000</v>
      </c>
      <c r="F77" s="224"/>
    </row>
    <row r="78" spans="1:6" ht="15" customHeight="1" x14ac:dyDescent="0.2">
      <c r="A78" s="221"/>
      <c r="B78" s="135" t="s">
        <v>44</v>
      </c>
      <c r="C78" s="23">
        <v>3</v>
      </c>
      <c r="D78" s="6">
        <v>24000</v>
      </c>
      <c r="E78" s="6">
        <f t="shared" si="2"/>
        <v>72000</v>
      </c>
      <c r="F78" s="224"/>
    </row>
    <row r="79" spans="1:6" ht="15" customHeight="1" x14ac:dyDescent="0.2">
      <c r="A79" s="221"/>
      <c r="B79" s="135" t="s">
        <v>109</v>
      </c>
      <c r="C79" s="23">
        <v>1</v>
      </c>
      <c r="D79" s="6">
        <v>49000</v>
      </c>
      <c r="E79" s="6">
        <f t="shared" si="2"/>
        <v>49000</v>
      </c>
      <c r="F79" s="224"/>
    </row>
    <row r="80" spans="1:6" ht="15" customHeight="1" x14ac:dyDescent="0.2">
      <c r="A80" s="221"/>
      <c r="B80" s="135" t="s">
        <v>110</v>
      </c>
      <c r="C80" s="23">
        <v>0.1</v>
      </c>
      <c r="D80" s="6">
        <v>150000</v>
      </c>
      <c r="E80" s="6">
        <f t="shared" si="2"/>
        <v>15000</v>
      </c>
      <c r="F80" s="224"/>
    </row>
    <row r="81" spans="1:6" ht="15" customHeight="1" x14ac:dyDescent="0.2">
      <c r="A81" s="221"/>
      <c r="B81" s="135" t="s">
        <v>78</v>
      </c>
      <c r="C81" s="23">
        <v>0.25</v>
      </c>
      <c r="D81" s="6">
        <v>100000</v>
      </c>
      <c r="E81" s="6">
        <f t="shared" si="2"/>
        <v>25000</v>
      </c>
      <c r="F81" s="224"/>
    </row>
    <row r="82" spans="1:6" ht="15" customHeight="1" x14ac:dyDescent="0.2">
      <c r="A82" s="221"/>
      <c r="B82" s="135" t="s">
        <v>97</v>
      </c>
      <c r="C82" s="23">
        <v>0.5</v>
      </c>
      <c r="D82" s="6">
        <v>60000</v>
      </c>
      <c r="E82" s="6">
        <f t="shared" si="2"/>
        <v>30000</v>
      </c>
      <c r="F82" s="224"/>
    </row>
    <row r="83" spans="1:6" ht="15" customHeight="1" x14ac:dyDescent="0.2">
      <c r="A83" s="221"/>
      <c r="B83" s="135" t="s">
        <v>46</v>
      </c>
      <c r="C83" s="23">
        <v>4.2450000000000001</v>
      </c>
      <c r="D83" s="6">
        <v>20000</v>
      </c>
      <c r="E83" s="6">
        <v>85000</v>
      </c>
      <c r="F83" s="224"/>
    </row>
    <row r="84" spans="1:6" ht="15" customHeight="1" x14ac:dyDescent="0.2">
      <c r="A84" s="221"/>
      <c r="B84" s="135" t="s">
        <v>91</v>
      </c>
      <c r="C84" s="23">
        <v>4</v>
      </c>
      <c r="D84" s="6">
        <v>10000</v>
      </c>
      <c r="E84" s="6">
        <f>D84*C84</f>
        <v>40000</v>
      </c>
      <c r="F84" s="224"/>
    </row>
    <row r="85" spans="1:6" ht="15" customHeight="1" x14ac:dyDescent="0.2">
      <c r="A85" s="221"/>
      <c r="B85" s="135" t="s">
        <v>49</v>
      </c>
      <c r="C85" s="23">
        <v>4</v>
      </c>
      <c r="D85" s="6">
        <v>35000</v>
      </c>
      <c r="E85" s="6">
        <f>D85*C85</f>
        <v>140000</v>
      </c>
      <c r="F85" s="224"/>
    </row>
    <row r="86" spans="1:6" ht="15" customHeight="1" x14ac:dyDescent="0.2">
      <c r="A86" s="221"/>
      <c r="B86" s="135" t="s">
        <v>47</v>
      </c>
      <c r="C86" s="23">
        <v>1</v>
      </c>
      <c r="D86" s="6">
        <v>70000</v>
      </c>
      <c r="E86" s="6">
        <f>D86*C86</f>
        <v>70000</v>
      </c>
      <c r="F86" s="224"/>
    </row>
    <row r="87" spans="1:6" ht="15" customHeight="1" x14ac:dyDescent="0.2">
      <c r="A87" s="222"/>
      <c r="B87" s="135" t="s">
        <v>53</v>
      </c>
      <c r="C87" s="23">
        <v>0.25</v>
      </c>
      <c r="D87" s="6">
        <v>30000</v>
      </c>
      <c r="E87" s="6">
        <v>8000</v>
      </c>
      <c r="F87" s="225"/>
    </row>
    <row r="88" spans="1:6" ht="15" customHeight="1" x14ac:dyDescent="0.2">
      <c r="A88" s="220">
        <v>46128</v>
      </c>
      <c r="B88" s="135" t="s">
        <v>44</v>
      </c>
      <c r="C88" s="23">
        <v>6</v>
      </c>
      <c r="D88" s="6">
        <v>24000</v>
      </c>
      <c r="E88" s="6">
        <f>D88*C88</f>
        <v>144000</v>
      </c>
      <c r="F88" s="223">
        <f>SUM(E88:E90)</f>
        <v>284000</v>
      </c>
    </row>
    <row r="89" spans="1:6" ht="15" customHeight="1" x14ac:dyDescent="0.2">
      <c r="A89" s="221"/>
      <c r="B89" s="135" t="s">
        <v>45</v>
      </c>
      <c r="C89" s="23">
        <v>3</v>
      </c>
      <c r="D89" s="6">
        <v>40000</v>
      </c>
      <c r="E89" s="6">
        <f t="shared" ref="E89:E102" si="3">D89*C89</f>
        <v>120000</v>
      </c>
      <c r="F89" s="224"/>
    </row>
    <row r="90" spans="1:6" ht="15" customHeight="1" x14ac:dyDescent="0.2">
      <c r="A90" s="222"/>
      <c r="B90" s="135" t="s">
        <v>52</v>
      </c>
      <c r="C90" s="23">
        <v>1</v>
      </c>
      <c r="D90" s="6">
        <v>20000</v>
      </c>
      <c r="E90" s="6">
        <f t="shared" si="3"/>
        <v>20000</v>
      </c>
      <c r="F90" s="225"/>
    </row>
    <row r="91" spans="1:6" ht="15" customHeight="1" x14ac:dyDescent="0.2">
      <c r="A91" s="220">
        <v>46129</v>
      </c>
      <c r="B91" s="135" t="s">
        <v>49</v>
      </c>
      <c r="C91" s="23">
        <v>4</v>
      </c>
      <c r="D91" s="6">
        <v>35000</v>
      </c>
      <c r="E91" s="6">
        <f t="shared" si="3"/>
        <v>140000</v>
      </c>
      <c r="F91" s="223">
        <f>SUM(E91:E97)</f>
        <v>545000</v>
      </c>
    </row>
    <row r="92" spans="1:6" ht="15" customHeight="1" x14ac:dyDescent="0.2">
      <c r="A92" s="221"/>
      <c r="B92" s="135" t="s">
        <v>47</v>
      </c>
      <c r="C92" s="23">
        <v>1</v>
      </c>
      <c r="D92" s="6">
        <v>70000</v>
      </c>
      <c r="E92" s="6">
        <f t="shared" si="3"/>
        <v>70000</v>
      </c>
      <c r="F92" s="224"/>
    </row>
    <row r="93" spans="1:6" ht="15" customHeight="1" x14ac:dyDescent="0.2">
      <c r="A93" s="221"/>
      <c r="B93" s="135" t="s">
        <v>44</v>
      </c>
      <c r="C93" s="23">
        <v>4</v>
      </c>
      <c r="D93" s="6">
        <v>24000</v>
      </c>
      <c r="E93" s="6">
        <f t="shared" si="3"/>
        <v>96000</v>
      </c>
      <c r="F93" s="224"/>
    </row>
    <row r="94" spans="1:6" ht="15" customHeight="1" x14ac:dyDescent="0.2">
      <c r="A94" s="221"/>
      <c r="B94" s="135" t="s">
        <v>109</v>
      </c>
      <c r="C94" s="23">
        <v>2</v>
      </c>
      <c r="D94" s="6">
        <v>49000</v>
      </c>
      <c r="E94" s="6">
        <f t="shared" si="3"/>
        <v>98000</v>
      </c>
      <c r="F94" s="224"/>
    </row>
    <row r="95" spans="1:6" ht="15" customHeight="1" x14ac:dyDescent="0.2">
      <c r="A95" s="221"/>
      <c r="B95" s="135" t="s">
        <v>45</v>
      </c>
      <c r="C95" s="23">
        <v>1</v>
      </c>
      <c r="D95" s="6">
        <v>40000</v>
      </c>
      <c r="E95" s="6">
        <f t="shared" si="3"/>
        <v>40000</v>
      </c>
      <c r="F95" s="224"/>
    </row>
    <row r="96" spans="1:6" ht="15" customHeight="1" x14ac:dyDescent="0.2">
      <c r="A96" s="221"/>
      <c r="B96" s="135" t="s">
        <v>50</v>
      </c>
      <c r="C96" s="23">
        <v>1</v>
      </c>
      <c r="D96" s="6">
        <v>95000</v>
      </c>
      <c r="E96" s="219">
        <f t="shared" si="3"/>
        <v>95000</v>
      </c>
      <c r="F96" s="224"/>
    </row>
    <row r="97" spans="1:6" ht="15" customHeight="1" x14ac:dyDescent="0.2">
      <c r="A97" s="222"/>
      <c r="B97" s="135" t="s">
        <v>74</v>
      </c>
      <c r="C97" s="23">
        <v>0.3</v>
      </c>
      <c r="D97" s="6">
        <v>20000</v>
      </c>
      <c r="E97" s="6">
        <f t="shared" si="3"/>
        <v>6000</v>
      </c>
      <c r="F97" s="225"/>
    </row>
    <row r="98" spans="1:6" ht="15" customHeight="1" x14ac:dyDescent="0.2">
      <c r="A98" s="220">
        <v>46130</v>
      </c>
      <c r="B98" s="135" t="s">
        <v>74</v>
      </c>
      <c r="C98" s="23">
        <v>0.25</v>
      </c>
      <c r="D98" s="6">
        <v>20000</v>
      </c>
      <c r="E98" s="6">
        <f t="shared" si="3"/>
        <v>5000</v>
      </c>
      <c r="F98" s="223">
        <f>SUM(E98:E111)</f>
        <v>530000</v>
      </c>
    </row>
    <row r="99" spans="1:6" ht="15" customHeight="1" x14ac:dyDescent="0.2">
      <c r="A99" s="221"/>
      <c r="B99" s="135" t="s">
        <v>46</v>
      </c>
      <c r="C99" s="23">
        <v>2.41</v>
      </c>
      <c r="D99" s="6">
        <v>20000</v>
      </c>
      <c r="E99" s="6">
        <v>48000</v>
      </c>
      <c r="F99" s="224"/>
    </row>
    <row r="100" spans="1:6" ht="15" customHeight="1" x14ac:dyDescent="0.2">
      <c r="A100" s="221"/>
      <c r="B100" s="135" t="s">
        <v>53</v>
      </c>
      <c r="C100" s="23">
        <v>0.25</v>
      </c>
      <c r="D100" s="6">
        <v>30000</v>
      </c>
      <c r="E100" s="6">
        <v>8000</v>
      </c>
      <c r="F100" s="224"/>
    </row>
    <row r="101" spans="1:6" ht="15" customHeight="1" x14ac:dyDescent="0.2">
      <c r="A101" s="221"/>
      <c r="B101" s="135" t="s">
        <v>97</v>
      </c>
      <c r="C101" s="23">
        <v>0.5</v>
      </c>
      <c r="D101" s="6">
        <v>55000</v>
      </c>
      <c r="E101" s="6">
        <v>28000</v>
      </c>
      <c r="F101" s="224"/>
    </row>
    <row r="102" spans="1:6" ht="15" customHeight="1" x14ac:dyDescent="0.2">
      <c r="A102" s="221"/>
      <c r="B102" s="135" t="s">
        <v>54</v>
      </c>
      <c r="C102" s="23">
        <v>16</v>
      </c>
      <c r="D102" s="6">
        <v>2000</v>
      </c>
      <c r="E102" s="6">
        <f t="shared" si="3"/>
        <v>32000</v>
      </c>
      <c r="F102" s="224"/>
    </row>
    <row r="103" spans="1:6" ht="15" customHeight="1" x14ac:dyDescent="0.2">
      <c r="A103" s="221"/>
      <c r="B103" s="135" t="s">
        <v>75</v>
      </c>
      <c r="C103" s="23">
        <v>0.5</v>
      </c>
      <c r="D103" s="6">
        <v>15000</v>
      </c>
      <c r="E103" s="6">
        <v>8000</v>
      </c>
      <c r="F103" s="224"/>
    </row>
    <row r="104" spans="1:6" ht="15" customHeight="1" x14ac:dyDescent="0.2">
      <c r="A104" s="221"/>
      <c r="B104" s="135" t="s">
        <v>96</v>
      </c>
      <c r="C104" s="23">
        <v>1</v>
      </c>
      <c r="D104" s="6">
        <v>25000</v>
      </c>
      <c r="E104" s="6">
        <f t="shared" ref="E104:E127" si="4">D104*C104</f>
        <v>25000</v>
      </c>
      <c r="F104" s="224"/>
    </row>
    <row r="105" spans="1:6" ht="15" customHeight="1" x14ac:dyDescent="0.2">
      <c r="A105" s="221"/>
      <c r="B105" s="135" t="s">
        <v>49</v>
      </c>
      <c r="C105" s="23">
        <v>4</v>
      </c>
      <c r="D105" s="6">
        <v>35000</v>
      </c>
      <c r="E105" s="6">
        <f t="shared" si="4"/>
        <v>140000</v>
      </c>
      <c r="F105" s="224"/>
    </row>
    <row r="106" spans="1:6" ht="15" customHeight="1" x14ac:dyDescent="0.2">
      <c r="A106" s="221"/>
      <c r="B106" s="135" t="s">
        <v>47</v>
      </c>
      <c r="C106" s="23">
        <v>1</v>
      </c>
      <c r="D106" s="6">
        <v>70000</v>
      </c>
      <c r="E106" s="6">
        <f t="shared" si="4"/>
        <v>70000</v>
      </c>
      <c r="F106" s="224"/>
    </row>
    <row r="107" spans="1:6" ht="15" customHeight="1" x14ac:dyDescent="0.2">
      <c r="A107" s="221"/>
      <c r="B107" s="135" t="s">
        <v>91</v>
      </c>
      <c r="C107" s="23">
        <v>2</v>
      </c>
      <c r="D107" s="6">
        <v>10000</v>
      </c>
      <c r="E107" s="6">
        <f t="shared" si="4"/>
        <v>20000</v>
      </c>
      <c r="F107" s="224"/>
    </row>
    <row r="108" spans="1:6" ht="15" customHeight="1" x14ac:dyDescent="0.2">
      <c r="A108" s="221"/>
      <c r="B108" s="135" t="s">
        <v>106</v>
      </c>
      <c r="C108" s="23">
        <v>0.65</v>
      </c>
      <c r="D108" s="6">
        <v>50000</v>
      </c>
      <c r="E108" s="6">
        <v>33000</v>
      </c>
      <c r="F108" s="224"/>
    </row>
    <row r="109" spans="1:6" ht="15" customHeight="1" x14ac:dyDescent="0.2">
      <c r="A109" s="221"/>
      <c r="B109" s="135" t="s">
        <v>44</v>
      </c>
      <c r="C109" s="23">
        <v>1</v>
      </c>
      <c r="D109" s="6">
        <v>24000</v>
      </c>
      <c r="E109" s="6">
        <f t="shared" si="4"/>
        <v>24000</v>
      </c>
      <c r="F109" s="224"/>
    </row>
    <row r="110" spans="1:6" ht="15" customHeight="1" x14ac:dyDescent="0.2">
      <c r="A110" s="221"/>
      <c r="B110" s="135" t="s">
        <v>45</v>
      </c>
      <c r="C110" s="23">
        <v>1</v>
      </c>
      <c r="D110" s="6">
        <v>40000</v>
      </c>
      <c r="E110" s="6">
        <f t="shared" si="4"/>
        <v>40000</v>
      </c>
      <c r="F110" s="224"/>
    </row>
    <row r="111" spans="1:6" ht="15" customHeight="1" x14ac:dyDescent="0.2">
      <c r="A111" s="222"/>
      <c r="B111" s="135" t="s">
        <v>109</v>
      </c>
      <c r="C111" s="23">
        <v>1</v>
      </c>
      <c r="D111" s="6">
        <v>49000</v>
      </c>
      <c r="E111" s="6">
        <f t="shared" si="4"/>
        <v>49000</v>
      </c>
      <c r="F111" s="225"/>
    </row>
    <row r="112" spans="1:6" ht="15" customHeight="1" x14ac:dyDescent="0.2">
      <c r="A112" s="220">
        <v>46131</v>
      </c>
      <c r="B112" s="135" t="s">
        <v>78</v>
      </c>
      <c r="C112" s="23">
        <v>0.25</v>
      </c>
      <c r="D112" s="6">
        <v>100000</v>
      </c>
      <c r="E112" s="6">
        <f t="shared" si="4"/>
        <v>25000</v>
      </c>
      <c r="F112" s="223">
        <f>SUM(E112:E125)</f>
        <v>733000</v>
      </c>
    </row>
    <row r="113" spans="1:6" ht="15" customHeight="1" x14ac:dyDescent="0.2">
      <c r="A113" s="221"/>
      <c r="B113" s="135" t="s">
        <v>46</v>
      </c>
      <c r="C113" s="23">
        <v>5.07</v>
      </c>
      <c r="D113" s="6">
        <v>20000</v>
      </c>
      <c r="E113" s="6">
        <v>101000</v>
      </c>
      <c r="F113" s="224"/>
    </row>
    <row r="114" spans="1:6" ht="15" customHeight="1" x14ac:dyDescent="0.2">
      <c r="A114" s="221"/>
      <c r="B114" s="135" t="s">
        <v>97</v>
      </c>
      <c r="C114" s="23">
        <v>0.5</v>
      </c>
      <c r="D114" s="6">
        <v>60000</v>
      </c>
      <c r="E114" s="6">
        <f t="shared" si="4"/>
        <v>30000</v>
      </c>
      <c r="F114" s="224"/>
    </row>
    <row r="115" spans="1:6" ht="15" customHeight="1" x14ac:dyDescent="0.2">
      <c r="A115" s="221"/>
      <c r="B115" s="135" t="s">
        <v>77</v>
      </c>
      <c r="C115" s="23">
        <v>0.1</v>
      </c>
      <c r="D115" s="6">
        <v>90000</v>
      </c>
      <c r="E115" s="6">
        <f t="shared" si="4"/>
        <v>9000</v>
      </c>
      <c r="F115" s="224"/>
    </row>
    <row r="116" spans="1:6" ht="15" customHeight="1" x14ac:dyDescent="0.2">
      <c r="A116" s="221"/>
      <c r="B116" s="135" t="s">
        <v>118</v>
      </c>
      <c r="C116" s="23">
        <v>0.1</v>
      </c>
      <c r="D116" s="6">
        <v>20000</v>
      </c>
      <c r="E116" s="6">
        <f t="shared" si="4"/>
        <v>2000</v>
      </c>
      <c r="F116" s="224"/>
    </row>
    <row r="117" spans="1:6" ht="15" customHeight="1" x14ac:dyDescent="0.2">
      <c r="A117" s="221"/>
      <c r="B117" s="135" t="s">
        <v>119</v>
      </c>
      <c r="C117" s="23">
        <v>1</v>
      </c>
      <c r="D117" s="6">
        <v>60000</v>
      </c>
      <c r="E117" s="6">
        <f t="shared" si="4"/>
        <v>60000</v>
      </c>
      <c r="F117" s="224"/>
    </row>
    <row r="118" spans="1:6" ht="15" customHeight="1" x14ac:dyDescent="0.2">
      <c r="A118" s="221"/>
      <c r="B118" s="135" t="s">
        <v>75</v>
      </c>
      <c r="C118" s="23">
        <v>0.5</v>
      </c>
      <c r="D118" s="6">
        <v>15000</v>
      </c>
      <c r="E118" s="6">
        <v>8000</v>
      </c>
      <c r="F118" s="224"/>
    </row>
    <row r="119" spans="1:6" ht="15" customHeight="1" x14ac:dyDescent="0.2">
      <c r="A119" s="221"/>
      <c r="B119" s="135" t="s">
        <v>96</v>
      </c>
      <c r="C119" s="23">
        <v>0.5</v>
      </c>
      <c r="D119" s="6">
        <v>25000</v>
      </c>
      <c r="E119" s="6">
        <v>13000</v>
      </c>
      <c r="F119" s="224"/>
    </row>
    <row r="120" spans="1:6" ht="15" customHeight="1" x14ac:dyDescent="0.2">
      <c r="A120" s="221"/>
      <c r="B120" s="135" t="s">
        <v>91</v>
      </c>
      <c r="C120" s="23">
        <v>13</v>
      </c>
      <c r="D120" s="6">
        <v>10000</v>
      </c>
      <c r="E120" s="6">
        <f t="shared" si="4"/>
        <v>130000</v>
      </c>
      <c r="F120" s="224"/>
    </row>
    <row r="121" spans="1:6" ht="15" customHeight="1" x14ac:dyDescent="0.2">
      <c r="A121" s="221"/>
      <c r="B121" s="135" t="s">
        <v>47</v>
      </c>
      <c r="C121" s="23">
        <v>1</v>
      </c>
      <c r="D121" s="6">
        <v>70000</v>
      </c>
      <c r="E121" s="6">
        <f t="shared" si="4"/>
        <v>70000</v>
      </c>
      <c r="F121" s="224"/>
    </row>
    <row r="122" spans="1:6" ht="15" customHeight="1" x14ac:dyDescent="0.2">
      <c r="A122" s="221"/>
      <c r="B122" s="135" t="s">
        <v>49</v>
      </c>
      <c r="C122" s="23">
        <v>3</v>
      </c>
      <c r="D122" s="6">
        <v>28000</v>
      </c>
      <c r="E122" s="6">
        <f t="shared" si="4"/>
        <v>84000</v>
      </c>
      <c r="F122" s="224"/>
    </row>
    <row r="123" spans="1:6" ht="15" customHeight="1" x14ac:dyDescent="0.2">
      <c r="A123" s="221"/>
      <c r="B123" s="135" t="s">
        <v>44</v>
      </c>
      <c r="C123" s="23">
        <v>3</v>
      </c>
      <c r="D123" s="6">
        <v>24000</v>
      </c>
      <c r="E123" s="6">
        <f t="shared" si="4"/>
        <v>72000</v>
      </c>
      <c r="F123" s="224"/>
    </row>
    <row r="124" spans="1:6" ht="15" customHeight="1" x14ac:dyDescent="0.2">
      <c r="A124" s="221"/>
      <c r="B124" s="135" t="s">
        <v>45</v>
      </c>
      <c r="C124" s="23">
        <v>2</v>
      </c>
      <c r="D124" s="6">
        <v>40000</v>
      </c>
      <c r="E124" s="6">
        <f t="shared" si="4"/>
        <v>80000</v>
      </c>
      <c r="F124" s="224"/>
    </row>
    <row r="125" spans="1:6" ht="15" customHeight="1" x14ac:dyDescent="0.2">
      <c r="A125" s="222"/>
      <c r="B125" s="135" t="s">
        <v>109</v>
      </c>
      <c r="C125" s="23">
        <v>1</v>
      </c>
      <c r="D125" s="6">
        <v>49000</v>
      </c>
      <c r="E125" s="6">
        <f t="shared" si="4"/>
        <v>49000</v>
      </c>
      <c r="F125" s="224"/>
    </row>
    <row r="126" spans="1:6" ht="15" customHeight="1" x14ac:dyDescent="0.2">
      <c r="A126" s="220">
        <v>46132</v>
      </c>
      <c r="B126" s="135" t="s">
        <v>45</v>
      </c>
      <c r="C126" s="23">
        <v>3</v>
      </c>
      <c r="D126" s="6">
        <v>40000</v>
      </c>
      <c r="E126" s="6">
        <f t="shared" si="4"/>
        <v>120000</v>
      </c>
      <c r="F126" s="223">
        <f>SUM(E126:E127)</f>
        <v>192000</v>
      </c>
    </row>
    <row r="127" spans="1:6" ht="15" customHeight="1" x14ac:dyDescent="0.2">
      <c r="A127" s="222"/>
      <c r="B127" s="135" t="s">
        <v>44</v>
      </c>
      <c r="C127" s="23">
        <v>3</v>
      </c>
      <c r="D127" s="6">
        <v>24000</v>
      </c>
      <c r="E127" s="6">
        <f t="shared" si="4"/>
        <v>72000</v>
      </c>
      <c r="F127" s="225"/>
    </row>
    <row r="128" spans="1:6" ht="15" customHeight="1" x14ac:dyDescent="0.2">
      <c r="A128" s="131"/>
      <c r="B128" s="3"/>
      <c r="C128" s="23"/>
      <c r="D128" s="6"/>
      <c r="E128" s="6"/>
      <c r="F128" s="6"/>
    </row>
    <row r="129" spans="1:6" ht="15" customHeight="1" x14ac:dyDescent="0.2">
      <c r="A129" s="131"/>
      <c r="B129" s="3"/>
      <c r="C129" s="23"/>
      <c r="D129" s="6"/>
      <c r="E129" s="6"/>
      <c r="F129" s="6"/>
    </row>
    <row r="130" spans="1:6" ht="15" customHeight="1" x14ac:dyDescent="0.2">
      <c r="A130" s="131"/>
      <c r="B130" s="3"/>
      <c r="C130" s="23"/>
      <c r="D130" s="6"/>
      <c r="E130" s="6"/>
      <c r="F130" s="6"/>
    </row>
    <row r="131" spans="1:6" ht="15" customHeight="1" x14ac:dyDescent="0.2">
      <c r="A131" s="131"/>
      <c r="B131" s="3"/>
      <c r="C131" s="23"/>
      <c r="D131" s="6"/>
      <c r="E131" s="6"/>
      <c r="F131" s="6"/>
    </row>
    <row r="132" spans="1:6" ht="15" customHeight="1" x14ac:dyDescent="0.2">
      <c r="A132" s="131"/>
      <c r="B132" s="3"/>
      <c r="C132" s="23"/>
      <c r="D132" s="6"/>
      <c r="E132" s="6"/>
      <c r="F132" s="6"/>
    </row>
    <row r="133" spans="1:6" ht="15" customHeight="1" x14ac:dyDescent="0.2">
      <c r="A133" s="131"/>
      <c r="B133" s="3"/>
      <c r="C133" s="23"/>
      <c r="D133" s="6"/>
      <c r="E133" s="6"/>
      <c r="F133" s="6"/>
    </row>
    <row r="134" spans="1:6" ht="15" customHeight="1" x14ac:dyDescent="0.2">
      <c r="A134" s="131"/>
      <c r="B134" s="3"/>
      <c r="C134" s="23"/>
      <c r="D134" s="6"/>
      <c r="E134" s="6"/>
      <c r="F134" s="6"/>
    </row>
    <row r="135" spans="1:6" ht="15" customHeight="1" x14ac:dyDescent="0.2">
      <c r="A135" s="131"/>
      <c r="B135" s="3"/>
      <c r="C135" s="23"/>
      <c r="D135" s="6"/>
      <c r="E135" s="6"/>
      <c r="F135" s="6"/>
    </row>
    <row r="136" spans="1:6" ht="16" customHeight="1" x14ac:dyDescent="0.2">
      <c r="A136" s="131"/>
      <c r="B136" s="135"/>
      <c r="C136" s="23"/>
      <c r="D136" s="6"/>
      <c r="E136" s="6"/>
      <c r="F136" s="6"/>
    </row>
    <row r="137" spans="1:6" ht="16" customHeight="1" x14ac:dyDescent="0.2">
      <c r="A137" s="131"/>
      <c r="B137" s="135"/>
      <c r="C137" s="23"/>
      <c r="D137" s="6"/>
      <c r="E137" s="6"/>
      <c r="F137" s="6"/>
    </row>
    <row r="138" spans="1:6" ht="16" customHeight="1" x14ac:dyDescent="0.2">
      <c r="A138" s="131"/>
      <c r="B138" s="135"/>
      <c r="C138" s="23"/>
      <c r="D138" s="6"/>
      <c r="E138" s="6"/>
      <c r="F138" s="6"/>
    </row>
    <row r="139" spans="1:6" ht="16" customHeight="1" x14ac:dyDescent="0.2">
      <c r="A139" s="131"/>
      <c r="B139" s="135"/>
      <c r="C139" s="23"/>
      <c r="D139" s="6"/>
      <c r="E139" s="6"/>
      <c r="F139" s="6"/>
    </row>
    <row r="140" spans="1:6" ht="16" customHeight="1" x14ac:dyDescent="0.2">
      <c r="A140" s="131"/>
      <c r="B140" s="135"/>
      <c r="C140" s="23"/>
      <c r="D140" s="6"/>
      <c r="E140" s="6"/>
      <c r="F140" s="6"/>
    </row>
    <row r="141" spans="1:6" ht="16" customHeight="1" x14ac:dyDescent="0.2">
      <c r="A141" s="131"/>
      <c r="B141" s="135"/>
      <c r="C141" s="23"/>
      <c r="D141" s="6"/>
      <c r="E141" s="6"/>
      <c r="F141" s="6"/>
    </row>
    <row r="142" spans="1:6" ht="16" customHeight="1" x14ac:dyDescent="0.2">
      <c r="A142" s="131"/>
      <c r="B142" s="135"/>
      <c r="C142" s="23"/>
      <c r="D142" s="6"/>
      <c r="E142" s="6"/>
      <c r="F142" s="6"/>
    </row>
    <row r="143" spans="1:6" ht="16" customHeight="1" x14ac:dyDescent="0.2">
      <c r="A143" s="131"/>
      <c r="B143" s="135"/>
      <c r="C143" s="23"/>
      <c r="D143" s="6"/>
      <c r="E143" s="6"/>
      <c r="F143" s="6"/>
    </row>
    <row r="144" spans="1:6" ht="16" customHeight="1" x14ac:dyDescent="0.2">
      <c r="A144" s="131"/>
      <c r="B144" s="135"/>
      <c r="C144" s="23"/>
      <c r="D144" s="6"/>
      <c r="E144" s="6"/>
      <c r="F144" s="6"/>
    </row>
    <row r="145" spans="1:6" ht="16" customHeight="1" x14ac:dyDescent="0.2">
      <c r="A145" s="131"/>
      <c r="B145" s="135"/>
      <c r="C145" s="23"/>
      <c r="D145" s="6"/>
      <c r="E145" s="6"/>
      <c r="F145" s="6"/>
    </row>
    <row r="146" spans="1:6" ht="16" customHeight="1" x14ac:dyDescent="0.2">
      <c r="A146" s="131"/>
      <c r="B146" s="135"/>
      <c r="C146" s="23"/>
      <c r="D146" s="6"/>
      <c r="E146" s="6"/>
      <c r="F146" s="6"/>
    </row>
    <row r="147" spans="1:6" ht="16" customHeight="1" x14ac:dyDescent="0.2">
      <c r="A147" s="131"/>
      <c r="B147" s="135"/>
      <c r="C147" s="23"/>
      <c r="D147" s="6"/>
      <c r="E147" s="6"/>
      <c r="F147" s="6"/>
    </row>
    <row r="148" spans="1:6" ht="16" customHeight="1" x14ac:dyDescent="0.2">
      <c r="A148" s="131"/>
      <c r="B148" s="135"/>
      <c r="C148" s="23"/>
      <c r="D148" s="6"/>
      <c r="E148" s="6"/>
      <c r="F148" s="6"/>
    </row>
    <row r="149" spans="1:6" ht="16" customHeight="1" x14ac:dyDescent="0.2">
      <c r="A149" s="131"/>
      <c r="B149" s="135"/>
      <c r="C149" s="23"/>
      <c r="D149" s="6"/>
      <c r="E149" s="6"/>
      <c r="F149" s="6"/>
    </row>
    <row r="150" spans="1:6" ht="16" customHeight="1" x14ac:dyDescent="0.2">
      <c r="A150" s="131"/>
      <c r="B150" s="135"/>
      <c r="C150" s="23"/>
      <c r="D150" s="6"/>
      <c r="E150" s="6"/>
      <c r="F150" s="6"/>
    </row>
    <row r="151" spans="1:6" ht="16" customHeight="1" x14ac:dyDescent="0.2">
      <c r="A151" s="131"/>
      <c r="B151" s="135"/>
      <c r="C151" s="23"/>
      <c r="D151" s="6"/>
      <c r="E151" s="6"/>
      <c r="F151" s="6"/>
    </row>
    <row r="152" spans="1:6" ht="16" customHeight="1" x14ac:dyDescent="0.2">
      <c r="A152" s="131"/>
      <c r="B152" s="135"/>
      <c r="C152" s="23"/>
      <c r="D152" s="6"/>
      <c r="E152" s="6"/>
      <c r="F152" s="6"/>
    </row>
    <row r="153" spans="1:6" ht="16" customHeight="1" x14ac:dyDescent="0.2">
      <c r="A153" s="131"/>
      <c r="B153" s="135"/>
      <c r="C153" s="23"/>
      <c r="D153" s="6"/>
      <c r="E153" s="6"/>
      <c r="F153" s="6"/>
    </row>
    <row r="154" spans="1:6" ht="16" customHeight="1" x14ac:dyDescent="0.2">
      <c r="A154" s="131"/>
      <c r="B154" s="135"/>
      <c r="C154" s="23"/>
      <c r="D154" s="6"/>
      <c r="E154" s="6"/>
      <c r="F154" s="6"/>
    </row>
    <row r="155" spans="1:6" ht="16" customHeight="1" x14ac:dyDescent="0.2">
      <c r="A155" s="131"/>
      <c r="B155" s="135"/>
      <c r="C155" s="23"/>
      <c r="D155" s="6"/>
      <c r="E155" s="6"/>
      <c r="F155" s="6"/>
    </row>
    <row r="156" spans="1:6" ht="16" customHeight="1" x14ac:dyDescent="0.2">
      <c r="A156" s="131"/>
      <c r="B156" s="135"/>
      <c r="C156" s="23"/>
      <c r="D156" s="6"/>
      <c r="E156" s="6"/>
      <c r="F156" s="6"/>
    </row>
    <row r="157" spans="1:6" ht="16" customHeight="1" x14ac:dyDescent="0.2">
      <c r="A157" s="131"/>
      <c r="B157" s="135"/>
      <c r="C157" s="23"/>
      <c r="D157" s="6"/>
      <c r="E157" s="6"/>
      <c r="F157" s="6"/>
    </row>
    <row r="158" spans="1:6" ht="16" customHeight="1" x14ac:dyDescent="0.2">
      <c r="A158" s="131"/>
      <c r="B158" s="135"/>
      <c r="C158" s="23"/>
      <c r="D158" s="6"/>
      <c r="E158" s="6"/>
      <c r="F158" s="6"/>
    </row>
    <row r="159" spans="1:6" ht="16" customHeight="1" x14ac:dyDescent="0.2">
      <c r="A159" s="131"/>
      <c r="B159" s="135"/>
      <c r="C159" s="23"/>
      <c r="D159" s="6"/>
      <c r="E159" s="6"/>
      <c r="F159" s="6"/>
    </row>
    <row r="160" spans="1:6" ht="16" customHeight="1" x14ac:dyDescent="0.2">
      <c r="A160" s="131"/>
      <c r="B160" s="135"/>
      <c r="C160" s="23"/>
      <c r="D160" s="6"/>
      <c r="E160" s="6"/>
      <c r="F160" s="6"/>
    </row>
    <row r="161" spans="1:6" ht="16" customHeight="1" x14ac:dyDescent="0.2">
      <c r="A161" s="131"/>
      <c r="B161" s="135"/>
      <c r="C161" s="23"/>
      <c r="D161" s="6"/>
      <c r="E161" s="6"/>
      <c r="F161" s="6"/>
    </row>
    <row r="162" spans="1:6" ht="16" customHeight="1" x14ac:dyDescent="0.2">
      <c r="A162" s="131"/>
      <c r="B162" s="135"/>
      <c r="C162" s="23"/>
      <c r="D162" s="6"/>
      <c r="E162" s="6"/>
      <c r="F162" s="6"/>
    </row>
    <row r="163" spans="1:6" ht="16" customHeight="1" x14ac:dyDescent="0.2">
      <c r="A163" s="131"/>
      <c r="B163" s="135"/>
      <c r="C163" s="23"/>
      <c r="D163" s="6"/>
      <c r="E163" s="6"/>
      <c r="F163" s="6"/>
    </row>
    <row r="164" spans="1:6" ht="16" customHeight="1" x14ac:dyDescent="0.2">
      <c r="A164" s="131"/>
      <c r="B164" s="135"/>
      <c r="C164" s="23"/>
      <c r="D164" s="6"/>
      <c r="E164" s="6"/>
      <c r="F164" s="6"/>
    </row>
    <row r="165" spans="1:6" ht="16" customHeight="1" x14ac:dyDescent="0.2">
      <c r="A165" s="131"/>
      <c r="B165" s="135"/>
      <c r="C165" s="23"/>
      <c r="D165" s="6"/>
      <c r="E165" s="6"/>
      <c r="F165" s="6"/>
    </row>
    <row r="166" spans="1:6" ht="16" customHeight="1" x14ac:dyDescent="0.2">
      <c r="A166" s="131"/>
      <c r="B166" s="135"/>
      <c r="C166" s="23"/>
      <c r="D166" s="6"/>
      <c r="E166" s="6"/>
      <c r="F166" s="6"/>
    </row>
    <row r="167" spans="1:6" ht="16" customHeight="1" x14ac:dyDescent="0.2">
      <c r="A167" s="131"/>
      <c r="B167" s="135"/>
      <c r="C167" s="23"/>
      <c r="D167" s="6"/>
      <c r="E167" s="6"/>
      <c r="F167" s="6"/>
    </row>
    <row r="168" spans="1:6" ht="16" customHeight="1" x14ac:dyDescent="0.2">
      <c r="A168" s="131"/>
      <c r="B168" s="135"/>
      <c r="C168" s="23"/>
      <c r="D168" s="6"/>
      <c r="E168" s="6"/>
      <c r="F168" s="6"/>
    </row>
    <row r="169" spans="1:6" ht="16" customHeight="1" x14ac:dyDescent="0.2">
      <c r="A169" s="131"/>
      <c r="B169" s="135"/>
      <c r="C169" s="23"/>
      <c r="D169" s="6"/>
      <c r="E169" s="6"/>
      <c r="F169" s="6"/>
    </row>
    <row r="170" spans="1:6" ht="16" customHeight="1" x14ac:dyDescent="0.2">
      <c r="A170" s="131"/>
      <c r="B170" s="135"/>
      <c r="C170" s="23"/>
      <c r="D170" s="6"/>
      <c r="E170" s="6"/>
      <c r="F170" s="6"/>
    </row>
    <row r="171" spans="1:6" ht="16" customHeight="1" x14ac:dyDescent="0.2">
      <c r="A171" s="131"/>
      <c r="B171" s="135"/>
      <c r="C171" s="23"/>
      <c r="D171" s="6"/>
      <c r="E171" s="6"/>
      <c r="F171" s="6"/>
    </row>
    <row r="172" spans="1:6" ht="16" customHeight="1" x14ac:dyDescent="0.2">
      <c r="A172" s="131"/>
      <c r="B172" s="135"/>
      <c r="C172" s="23"/>
      <c r="D172" s="6"/>
      <c r="E172" s="6"/>
      <c r="F172" s="6"/>
    </row>
    <row r="173" spans="1:6" ht="16" customHeight="1" x14ac:dyDescent="0.2">
      <c r="A173" s="131"/>
      <c r="B173" s="135"/>
      <c r="C173" s="23"/>
      <c r="D173" s="6"/>
      <c r="E173" s="6"/>
      <c r="F173" s="6"/>
    </row>
    <row r="174" spans="1:6" ht="16" customHeight="1" x14ac:dyDescent="0.2">
      <c r="A174" s="131"/>
      <c r="B174" s="135"/>
      <c r="C174" s="23"/>
      <c r="D174" s="6"/>
      <c r="E174" s="6"/>
      <c r="F174" s="6"/>
    </row>
    <row r="175" spans="1:6" ht="16" customHeight="1" x14ac:dyDescent="0.2">
      <c r="A175" s="131"/>
      <c r="B175" s="135"/>
      <c r="C175" s="23"/>
      <c r="D175" s="6"/>
      <c r="E175" s="6"/>
      <c r="F175" s="6"/>
    </row>
    <row r="176" spans="1:6" ht="16" customHeight="1" x14ac:dyDescent="0.2">
      <c r="A176" s="131"/>
      <c r="B176" s="135"/>
      <c r="C176" s="23"/>
      <c r="D176" s="6"/>
      <c r="E176" s="6"/>
      <c r="F176" s="6"/>
    </row>
    <row r="177" spans="1:6" ht="16" customHeight="1" x14ac:dyDescent="0.2">
      <c r="A177" s="131"/>
      <c r="B177" s="135"/>
      <c r="C177" s="23"/>
      <c r="D177" s="6"/>
      <c r="E177" s="6"/>
      <c r="F177" s="6"/>
    </row>
    <row r="178" spans="1:6" ht="16" customHeight="1" x14ac:dyDescent="0.2">
      <c r="A178" s="131"/>
      <c r="B178" s="135"/>
      <c r="C178" s="23"/>
      <c r="D178" s="6"/>
      <c r="E178" s="6"/>
      <c r="F178" s="6"/>
    </row>
    <row r="179" spans="1:6" ht="16" customHeight="1" x14ac:dyDescent="0.2">
      <c r="A179" s="131"/>
      <c r="B179" s="135"/>
      <c r="C179" s="23"/>
      <c r="D179" s="6"/>
      <c r="E179" s="6"/>
      <c r="F179" s="6"/>
    </row>
    <row r="180" spans="1:6" ht="16" customHeight="1" x14ac:dyDescent="0.2">
      <c r="A180" s="131"/>
      <c r="B180" s="135"/>
      <c r="C180" s="23"/>
      <c r="D180" s="6"/>
      <c r="E180" s="6"/>
      <c r="F180" s="6"/>
    </row>
    <row r="181" spans="1:6" ht="16" customHeight="1" x14ac:dyDescent="0.2">
      <c r="A181" s="131"/>
      <c r="B181" s="135"/>
      <c r="C181" s="23"/>
      <c r="D181" s="6"/>
      <c r="E181" s="6"/>
      <c r="F181" s="6"/>
    </row>
    <row r="182" spans="1:6" ht="16" customHeight="1" x14ac:dyDescent="0.2">
      <c r="A182" s="131"/>
      <c r="B182" s="135"/>
      <c r="C182" s="23"/>
      <c r="D182" s="6"/>
      <c r="E182" s="6"/>
      <c r="F182" s="6"/>
    </row>
    <row r="183" spans="1:6" ht="16" customHeight="1" x14ac:dyDescent="0.2">
      <c r="A183" s="131"/>
      <c r="B183" s="135"/>
      <c r="C183" s="23"/>
      <c r="D183" s="6"/>
      <c r="E183" s="6"/>
      <c r="F183" s="6"/>
    </row>
    <row r="184" spans="1:6" ht="16" customHeight="1" x14ac:dyDescent="0.2">
      <c r="A184" s="131"/>
      <c r="B184" s="135"/>
      <c r="C184" s="23"/>
      <c r="D184" s="6"/>
      <c r="E184" s="6"/>
      <c r="F184" s="6"/>
    </row>
    <row r="185" spans="1:6" ht="16" customHeight="1" x14ac:dyDescent="0.2">
      <c r="A185" s="131"/>
      <c r="B185" s="135"/>
      <c r="C185" s="23"/>
      <c r="D185" s="6"/>
      <c r="E185" s="6"/>
      <c r="F185" s="6"/>
    </row>
    <row r="186" spans="1:6" ht="16" customHeight="1" x14ac:dyDescent="0.2">
      <c r="A186" s="131"/>
      <c r="B186" s="135"/>
      <c r="C186" s="23"/>
      <c r="D186" s="6"/>
      <c r="E186" s="6"/>
      <c r="F186" s="6"/>
    </row>
    <row r="187" spans="1:6" ht="16" customHeight="1" x14ac:dyDescent="0.2">
      <c r="A187" s="131"/>
      <c r="B187" s="135"/>
      <c r="C187" s="23"/>
      <c r="D187" s="6"/>
      <c r="E187" s="6"/>
      <c r="F187" s="6"/>
    </row>
    <row r="188" spans="1:6" ht="16" customHeight="1" x14ac:dyDescent="0.2">
      <c r="A188" s="131"/>
      <c r="B188" s="135"/>
      <c r="C188" s="23"/>
      <c r="D188" s="6"/>
      <c r="E188" s="6"/>
      <c r="F188" s="5"/>
    </row>
    <row r="189" spans="1:6" ht="16" customHeight="1" x14ac:dyDescent="0.2">
      <c r="A189" s="131"/>
      <c r="B189" s="135"/>
      <c r="C189" s="23"/>
      <c r="D189" s="6"/>
      <c r="E189" s="6"/>
      <c r="F189" s="6"/>
    </row>
    <row r="190" spans="1:6" ht="16" customHeight="1" x14ac:dyDescent="0.2">
      <c r="A190" s="131"/>
      <c r="B190" s="135"/>
      <c r="C190" s="23"/>
      <c r="D190" s="6"/>
      <c r="E190" s="6"/>
      <c r="F190" s="6"/>
    </row>
    <row r="191" spans="1:6" ht="16" customHeight="1" x14ac:dyDescent="0.2">
      <c r="A191" s="131"/>
      <c r="B191" s="135"/>
      <c r="C191" s="23"/>
      <c r="D191" s="6"/>
      <c r="E191" s="6"/>
      <c r="F191" s="6"/>
    </row>
    <row r="192" spans="1:6" ht="16" customHeight="1" x14ac:dyDescent="0.2">
      <c r="A192" s="131"/>
      <c r="B192" s="135"/>
      <c r="C192" s="23"/>
      <c r="D192" s="6"/>
      <c r="E192" s="6"/>
      <c r="F192" s="6"/>
    </row>
    <row r="193" spans="1:6" ht="16" customHeight="1" x14ac:dyDescent="0.2">
      <c r="A193" s="131"/>
      <c r="B193" s="135"/>
      <c r="C193" s="23"/>
      <c r="D193" s="6"/>
      <c r="E193" s="6"/>
      <c r="F193" s="6"/>
    </row>
    <row r="194" spans="1:6" ht="16" customHeight="1" x14ac:dyDescent="0.2">
      <c r="A194" s="131"/>
      <c r="B194" s="135"/>
      <c r="C194" s="23"/>
      <c r="D194" s="6"/>
      <c r="E194" s="6"/>
      <c r="F194" s="6"/>
    </row>
    <row r="195" spans="1:6" ht="16" customHeight="1" x14ac:dyDescent="0.2">
      <c r="A195" s="131"/>
      <c r="B195" s="135"/>
      <c r="C195" s="23"/>
      <c r="D195" s="6"/>
      <c r="E195" s="6"/>
      <c r="F195" s="6"/>
    </row>
    <row r="196" spans="1:6" ht="16" customHeight="1" x14ac:dyDescent="0.2">
      <c r="A196" s="131"/>
      <c r="B196" s="135"/>
      <c r="C196" s="23"/>
      <c r="D196" s="6"/>
      <c r="E196" s="6"/>
      <c r="F196" s="6"/>
    </row>
    <row r="197" spans="1:6" ht="16" customHeight="1" x14ac:dyDescent="0.2">
      <c r="A197" s="131"/>
      <c r="B197" s="135"/>
      <c r="C197" s="23"/>
      <c r="D197" s="6"/>
      <c r="E197" s="6"/>
      <c r="F197" s="6"/>
    </row>
    <row r="198" spans="1:6" ht="16" customHeight="1" x14ac:dyDescent="0.2">
      <c r="A198" s="131"/>
      <c r="B198" s="135"/>
      <c r="C198" s="23"/>
      <c r="D198" s="6"/>
      <c r="E198" s="6"/>
      <c r="F198" s="6"/>
    </row>
    <row r="199" spans="1:6" ht="16" customHeight="1" x14ac:dyDescent="0.2">
      <c r="A199" s="131"/>
      <c r="B199" s="135"/>
      <c r="C199" s="23"/>
      <c r="D199" s="6"/>
      <c r="E199" s="6"/>
      <c r="F199" s="6"/>
    </row>
    <row r="200" spans="1:6" ht="16" customHeight="1" x14ac:dyDescent="0.2">
      <c r="A200" s="131"/>
      <c r="B200" s="135"/>
      <c r="C200" s="23"/>
      <c r="D200" s="6"/>
      <c r="E200" s="6"/>
      <c r="F200" s="6"/>
    </row>
    <row r="201" spans="1:6" ht="16" customHeight="1" x14ac:dyDescent="0.2">
      <c r="A201" s="131"/>
      <c r="B201" s="135"/>
      <c r="C201" s="23"/>
      <c r="D201" s="6"/>
      <c r="E201" s="6"/>
      <c r="F201" s="6"/>
    </row>
    <row r="202" spans="1:6" ht="16" customHeight="1" x14ac:dyDescent="0.2">
      <c r="A202" s="131"/>
      <c r="B202" s="135"/>
      <c r="C202" s="23"/>
      <c r="D202" s="6"/>
      <c r="E202" s="6"/>
      <c r="F202" s="6"/>
    </row>
    <row r="203" spans="1:6" ht="16" customHeight="1" x14ac:dyDescent="0.2">
      <c r="A203" s="131"/>
      <c r="B203" s="135"/>
      <c r="C203" s="23"/>
      <c r="D203" s="6"/>
      <c r="E203" s="6"/>
      <c r="F203" s="6"/>
    </row>
    <row r="204" spans="1:6" ht="16" customHeight="1" x14ac:dyDescent="0.2">
      <c r="A204" s="131"/>
      <c r="B204" s="135"/>
      <c r="C204" s="23"/>
      <c r="D204" s="6"/>
      <c r="E204" s="6"/>
      <c r="F204" s="6"/>
    </row>
    <row r="205" spans="1:6" ht="16" customHeight="1" x14ac:dyDescent="0.2">
      <c r="A205" s="131"/>
      <c r="B205" s="135"/>
      <c r="C205" s="23"/>
      <c r="D205" s="6"/>
      <c r="E205" s="6"/>
      <c r="F205" s="6"/>
    </row>
    <row r="206" spans="1:6" ht="16" customHeight="1" x14ac:dyDescent="0.2">
      <c r="A206" s="131"/>
      <c r="B206" s="135"/>
      <c r="C206" s="23"/>
      <c r="D206" s="6"/>
      <c r="E206" s="6"/>
      <c r="F206" s="6"/>
    </row>
    <row r="207" spans="1:6" ht="16" customHeight="1" x14ac:dyDescent="0.2">
      <c r="A207" s="131"/>
      <c r="B207" s="135"/>
      <c r="C207" s="23"/>
      <c r="D207" s="6"/>
      <c r="E207" s="6"/>
      <c r="F207" s="6"/>
    </row>
    <row r="208" spans="1:6" ht="16" customHeight="1" x14ac:dyDescent="0.2">
      <c r="A208" s="131"/>
      <c r="B208" s="135"/>
      <c r="C208" s="23"/>
      <c r="D208" s="6"/>
      <c r="E208" s="6"/>
      <c r="F208" s="6"/>
    </row>
    <row r="209" spans="1:6" ht="16" customHeight="1" x14ac:dyDescent="0.2">
      <c r="A209" s="131"/>
      <c r="B209" s="135"/>
      <c r="C209" s="23"/>
      <c r="D209" s="6"/>
      <c r="E209" s="6"/>
      <c r="F209" s="6"/>
    </row>
    <row r="210" spans="1:6" ht="16" customHeight="1" x14ac:dyDescent="0.2">
      <c r="A210" s="131"/>
      <c r="B210" s="135"/>
      <c r="C210" s="23"/>
      <c r="D210" s="6"/>
      <c r="E210" s="6"/>
      <c r="F210" s="6"/>
    </row>
    <row r="211" spans="1:6" ht="16" customHeight="1" x14ac:dyDescent="0.2">
      <c r="A211" s="131"/>
      <c r="B211" s="135"/>
      <c r="C211" s="23"/>
      <c r="D211" s="6"/>
      <c r="E211" s="6"/>
      <c r="F211" s="6"/>
    </row>
    <row r="212" spans="1:6" ht="16" customHeight="1" x14ac:dyDescent="0.2">
      <c r="A212" s="131"/>
      <c r="B212" s="135"/>
      <c r="C212" s="23"/>
      <c r="D212" s="6"/>
      <c r="E212" s="6"/>
      <c r="F212" s="6"/>
    </row>
    <row r="213" spans="1:6" ht="16" customHeight="1" x14ac:dyDescent="0.2">
      <c r="A213" s="131"/>
      <c r="B213" s="135"/>
      <c r="C213" s="23"/>
      <c r="D213" s="6"/>
      <c r="E213" s="6"/>
      <c r="F213" s="6"/>
    </row>
    <row r="214" spans="1:6" ht="16" customHeight="1" x14ac:dyDescent="0.2">
      <c r="A214" s="131"/>
      <c r="B214" s="135"/>
      <c r="C214" s="23"/>
      <c r="D214" s="6"/>
      <c r="E214" s="6"/>
      <c r="F214" s="6"/>
    </row>
    <row r="215" spans="1:6" ht="16" customHeight="1" x14ac:dyDescent="0.2">
      <c r="A215" s="131"/>
      <c r="B215" s="135"/>
      <c r="C215" s="23"/>
      <c r="D215" s="6"/>
      <c r="E215" s="6"/>
      <c r="F215" s="6"/>
    </row>
    <row r="216" spans="1:6" ht="16" customHeight="1" x14ac:dyDescent="0.2">
      <c r="A216" s="131"/>
      <c r="B216" s="135"/>
      <c r="C216" s="23"/>
      <c r="D216" s="6"/>
      <c r="E216" s="6"/>
      <c r="F216" s="6"/>
    </row>
    <row r="217" spans="1:6" ht="16" customHeight="1" x14ac:dyDescent="0.2">
      <c r="A217" s="131"/>
      <c r="B217" s="135"/>
      <c r="C217" s="23"/>
      <c r="D217" s="6"/>
      <c r="E217" s="6"/>
      <c r="F217" s="6"/>
    </row>
    <row r="218" spans="1:6" ht="16" customHeight="1" x14ac:dyDescent="0.2">
      <c r="A218" s="131"/>
      <c r="B218" s="135"/>
      <c r="C218" s="23"/>
      <c r="D218" s="6"/>
      <c r="E218" s="6"/>
      <c r="F218" s="6"/>
    </row>
    <row r="219" spans="1:6" ht="16" customHeight="1" x14ac:dyDescent="0.2">
      <c r="A219" s="131"/>
      <c r="B219" s="135"/>
      <c r="C219" s="23"/>
      <c r="D219" s="6"/>
      <c r="E219" s="6"/>
      <c r="F219" s="6"/>
    </row>
    <row r="220" spans="1:6" ht="16" customHeight="1" x14ac:dyDescent="0.2">
      <c r="A220" s="131"/>
      <c r="B220" s="135"/>
      <c r="C220" s="23"/>
      <c r="D220" s="6"/>
      <c r="E220" s="6"/>
      <c r="F220" s="6"/>
    </row>
    <row r="221" spans="1:6" ht="16" customHeight="1" x14ac:dyDescent="0.2">
      <c r="A221" s="131"/>
      <c r="B221" s="135"/>
      <c r="C221" s="23"/>
      <c r="D221" s="6"/>
      <c r="E221" s="6"/>
      <c r="F221" s="5"/>
    </row>
    <row r="222" spans="1:6" ht="16" customHeight="1" x14ac:dyDescent="0.2">
      <c r="A222" s="128"/>
      <c r="B222" s="135"/>
      <c r="C222" s="23"/>
      <c r="D222" s="6"/>
      <c r="E222" s="132"/>
      <c r="F222" s="136"/>
    </row>
    <row r="223" spans="1:6" ht="16" customHeight="1" x14ac:dyDescent="0.2">
      <c r="A223" s="128"/>
      <c r="B223" s="135"/>
      <c r="C223" s="23"/>
      <c r="D223" s="6"/>
      <c r="E223" s="132"/>
      <c r="F223" s="136"/>
    </row>
    <row r="224" spans="1:6" ht="16" customHeight="1" x14ac:dyDescent="0.2">
      <c r="A224" s="128"/>
      <c r="B224" s="135"/>
      <c r="C224" s="23"/>
      <c r="D224" s="6"/>
      <c r="E224" s="132"/>
      <c r="F224" s="136"/>
    </row>
    <row r="225" spans="1:6" ht="16" customHeight="1" x14ac:dyDescent="0.2">
      <c r="A225" s="128"/>
      <c r="B225" s="135"/>
      <c r="C225" s="23"/>
      <c r="D225" s="6"/>
      <c r="E225" s="132"/>
      <c r="F225" s="5"/>
    </row>
    <row r="226" spans="1:6" ht="16" x14ac:dyDescent="0.2">
      <c r="A226" s="131"/>
      <c r="B226" s="3"/>
      <c r="C226" s="23"/>
      <c r="D226" s="6"/>
      <c r="E226" s="132"/>
      <c r="F226" s="132"/>
    </row>
    <row r="227" spans="1:6" x14ac:dyDescent="0.2">
      <c r="E227" s="226">
        <f>SUM(F2:F226)</f>
        <v>8433000</v>
      </c>
      <c r="F227" s="226"/>
    </row>
    <row r="229" spans="1:6" x14ac:dyDescent="0.2">
      <c r="F229" s="60"/>
    </row>
    <row r="231" spans="1:6" x14ac:dyDescent="0.2">
      <c r="E231" s="60"/>
    </row>
    <row r="325" spans="7:7" x14ac:dyDescent="0.2">
      <c r="G325" s="60"/>
    </row>
  </sheetData>
  <mergeCells count="35">
    <mergeCell ref="A126:A127"/>
    <mergeCell ref="F126:F127"/>
    <mergeCell ref="A112:A125"/>
    <mergeCell ref="F112:F125"/>
    <mergeCell ref="E227:F227"/>
    <mergeCell ref="A2:A8"/>
    <mergeCell ref="F2:F8"/>
    <mergeCell ref="A9:A11"/>
    <mergeCell ref="F9:F11"/>
    <mergeCell ref="A12:A18"/>
    <mergeCell ref="F12:F18"/>
    <mergeCell ref="F19:F23"/>
    <mergeCell ref="A19:A23"/>
    <mergeCell ref="F24:F34"/>
    <mergeCell ref="A24:A34"/>
    <mergeCell ref="A35:A36"/>
    <mergeCell ref="F35:F36"/>
    <mergeCell ref="F37:F38"/>
    <mergeCell ref="A37:A38"/>
    <mergeCell ref="F39:F46"/>
    <mergeCell ref="A39:A46"/>
    <mergeCell ref="A47:A55"/>
    <mergeCell ref="F47:F55"/>
    <mergeCell ref="F56:F62"/>
    <mergeCell ref="A56:A62"/>
    <mergeCell ref="A91:A97"/>
    <mergeCell ref="F91:F97"/>
    <mergeCell ref="A98:A111"/>
    <mergeCell ref="F98:F111"/>
    <mergeCell ref="F63:F75"/>
    <mergeCell ref="A63:A75"/>
    <mergeCell ref="A76:A87"/>
    <mergeCell ref="F76:F87"/>
    <mergeCell ref="F88:F90"/>
    <mergeCell ref="A88:A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162"/>
  <sheetViews>
    <sheetView zoomScale="150" zoomScaleNormal="107" workbookViewId="0">
      <pane xSplit="2" ySplit="1" topLeftCell="D47" activePane="bottomRight" state="frozen"/>
      <selection pane="topRight"/>
      <selection pane="bottomLeft"/>
      <selection pane="bottomRight" activeCell="E74" sqref="E74"/>
    </sheetView>
  </sheetViews>
  <sheetFormatPr baseColWidth="10" defaultColWidth="9.1640625" defaultRowHeight="15" x14ac:dyDescent="0.2"/>
  <cols>
    <col min="1" max="1" width="10.1640625" style="218" bestFit="1" customWidth="1"/>
    <col min="2" max="2" width="28.6640625" style="213" customWidth="1"/>
    <col min="3" max="3" width="8.1640625" style="8" customWidth="1"/>
    <col min="4" max="4" width="6.83203125" style="8" customWidth="1"/>
    <col min="5" max="5" width="13.1640625" style="120" customWidth="1"/>
    <col min="6" max="6" width="11.33203125" customWidth="1"/>
    <col min="7" max="7" width="13.1640625" style="8" customWidth="1"/>
    <col min="8" max="8" width="14.1640625"/>
    <col min="9" max="9" width="29.33203125" customWidth="1"/>
    <col min="10" max="10" width="12.83203125"/>
    <col min="11" max="11" width="18" customWidth="1"/>
    <col min="12" max="12" width="11.5"/>
    <col min="13" max="15" width="10.33203125"/>
  </cols>
  <sheetData>
    <row r="1" spans="1:8" ht="16" x14ac:dyDescent="0.2">
      <c r="A1" s="215" t="s">
        <v>0</v>
      </c>
      <c r="B1" s="210" t="s">
        <v>1</v>
      </c>
      <c r="C1" s="121" t="s">
        <v>6</v>
      </c>
      <c r="D1" s="123" t="s">
        <v>2</v>
      </c>
      <c r="E1" s="124" t="s">
        <v>3</v>
      </c>
      <c r="F1" s="123" t="s">
        <v>7</v>
      </c>
      <c r="G1" s="123" t="s">
        <v>8</v>
      </c>
      <c r="H1" s="356">
        <f>SUM(G:G)</f>
        <v>7132000</v>
      </c>
    </row>
    <row r="2" spans="1:8" x14ac:dyDescent="0.2">
      <c r="A2" s="241">
        <v>46113</v>
      </c>
      <c r="B2" s="211" t="s">
        <v>55</v>
      </c>
      <c r="C2" s="246">
        <v>82580</v>
      </c>
      <c r="D2" s="30">
        <v>1</v>
      </c>
      <c r="E2" s="6">
        <v>115000</v>
      </c>
      <c r="F2" s="6">
        <f>E2*D2</f>
        <v>115000</v>
      </c>
      <c r="G2" s="250">
        <f>SUM(F2:F7)</f>
        <v>540000</v>
      </c>
    </row>
    <row r="3" spans="1:8" x14ac:dyDescent="0.2">
      <c r="A3" s="245"/>
      <c r="B3" s="211" t="s">
        <v>56</v>
      </c>
      <c r="C3" s="247"/>
      <c r="D3" s="30">
        <v>1</v>
      </c>
      <c r="E3" s="6">
        <v>120000</v>
      </c>
      <c r="F3" s="6">
        <f t="shared" ref="F3:F72" si="0">E3*D3</f>
        <v>120000</v>
      </c>
      <c r="G3" s="251"/>
    </row>
    <row r="4" spans="1:8" x14ac:dyDescent="0.2">
      <c r="A4" s="245"/>
      <c r="B4" s="211" t="s">
        <v>57</v>
      </c>
      <c r="C4" s="247"/>
      <c r="D4" s="30">
        <v>1</v>
      </c>
      <c r="E4" s="6">
        <v>125000</v>
      </c>
      <c r="F4" s="6">
        <f t="shared" si="0"/>
        <v>125000</v>
      </c>
      <c r="G4" s="251"/>
    </row>
    <row r="5" spans="1:8" x14ac:dyDescent="0.2">
      <c r="A5" s="245"/>
      <c r="B5" s="211" t="s">
        <v>58</v>
      </c>
      <c r="C5" s="247"/>
      <c r="D5" s="30">
        <v>1</v>
      </c>
      <c r="E5" s="6">
        <v>125000</v>
      </c>
      <c r="F5" s="6">
        <f t="shared" si="0"/>
        <v>125000</v>
      </c>
      <c r="G5" s="251"/>
    </row>
    <row r="6" spans="1:8" x14ac:dyDescent="0.2">
      <c r="A6" s="245"/>
      <c r="B6" s="211" t="s">
        <v>59</v>
      </c>
      <c r="C6" s="247"/>
      <c r="D6" s="30">
        <v>4</v>
      </c>
      <c r="E6" s="6">
        <v>8000</v>
      </c>
      <c r="F6" s="6">
        <f t="shared" si="0"/>
        <v>32000</v>
      </c>
      <c r="G6" s="251"/>
    </row>
    <row r="7" spans="1:8" x14ac:dyDescent="0.2">
      <c r="A7" s="242"/>
      <c r="B7" s="211" t="s">
        <v>60</v>
      </c>
      <c r="C7" s="248"/>
      <c r="D7" s="30">
        <v>1</v>
      </c>
      <c r="E7" s="6">
        <v>23000</v>
      </c>
      <c r="F7" s="6">
        <f t="shared" si="0"/>
        <v>23000</v>
      </c>
      <c r="G7" s="252"/>
    </row>
    <row r="8" spans="1:8" x14ac:dyDescent="0.2">
      <c r="A8" s="241">
        <v>46114</v>
      </c>
      <c r="B8" s="211" t="s">
        <v>59</v>
      </c>
      <c r="C8" s="246">
        <v>8287</v>
      </c>
      <c r="D8" s="30">
        <v>6</v>
      </c>
      <c r="E8" s="6">
        <v>8000</v>
      </c>
      <c r="F8" s="6">
        <f t="shared" si="0"/>
        <v>48000</v>
      </c>
      <c r="G8" s="250">
        <f>SUM(F8:F9)</f>
        <v>69000</v>
      </c>
    </row>
    <row r="9" spans="1:8" x14ac:dyDescent="0.2">
      <c r="A9" s="242"/>
      <c r="B9" s="211" t="s">
        <v>61</v>
      </c>
      <c r="C9" s="248"/>
      <c r="D9" s="30">
        <v>1</v>
      </c>
      <c r="E9" s="6">
        <v>21000</v>
      </c>
      <c r="F9" s="6">
        <f t="shared" si="0"/>
        <v>21000</v>
      </c>
      <c r="G9" s="252"/>
    </row>
    <row r="10" spans="1:8" x14ac:dyDescent="0.2">
      <c r="A10" s="241">
        <v>46114</v>
      </c>
      <c r="B10" s="211" t="s">
        <v>62</v>
      </c>
      <c r="C10" s="246">
        <v>8303</v>
      </c>
      <c r="D10" s="30">
        <v>1</v>
      </c>
      <c r="E10" s="6">
        <v>480000</v>
      </c>
      <c r="F10" s="6">
        <f t="shared" si="0"/>
        <v>480000</v>
      </c>
      <c r="G10" s="250">
        <f>SUM(F10:F11)</f>
        <v>492000</v>
      </c>
    </row>
    <row r="11" spans="1:8" x14ac:dyDescent="0.2">
      <c r="A11" s="242"/>
      <c r="B11" s="211" t="s">
        <v>63</v>
      </c>
      <c r="C11" s="248"/>
      <c r="D11" s="30">
        <v>6</v>
      </c>
      <c r="E11" s="6">
        <v>2000</v>
      </c>
      <c r="F11" s="6">
        <f t="shared" si="0"/>
        <v>12000</v>
      </c>
      <c r="G11" s="252"/>
    </row>
    <row r="12" spans="1:8" x14ac:dyDescent="0.2">
      <c r="A12" s="241">
        <v>46115</v>
      </c>
      <c r="B12" s="212" t="s">
        <v>60</v>
      </c>
      <c r="C12" s="246">
        <v>82704</v>
      </c>
      <c r="D12" s="30">
        <v>1</v>
      </c>
      <c r="E12" s="6">
        <v>23000</v>
      </c>
      <c r="F12" s="6">
        <f t="shared" si="0"/>
        <v>23000</v>
      </c>
      <c r="G12" s="250">
        <f>SUM(F12:F18)</f>
        <v>629000</v>
      </c>
    </row>
    <row r="13" spans="1:8" x14ac:dyDescent="0.2">
      <c r="A13" s="245"/>
      <c r="B13" s="211" t="s">
        <v>61</v>
      </c>
      <c r="C13" s="247"/>
      <c r="D13" s="30">
        <v>1</v>
      </c>
      <c r="E13" s="6">
        <v>21000</v>
      </c>
      <c r="F13" s="6">
        <f t="shared" si="0"/>
        <v>21000</v>
      </c>
      <c r="G13" s="251"/>
    </row>
    <row r="14" spans="1:8" x14ac:dyDescent="0.2">
      <c r="A14" s="245"/>
      <c r="B14" s="211" t="s">
        <v>59</v>
      </c>
      <c r="C14" s="247"/>
      <c r="D14" s="30">
        <v>8</v>
      </c>
      <c r="E14" s="6">
        <v>10000</v>
      </c>
      <c r="F14" s="6">
        <f t="shared" si="0"/>
        <v>80000</v>
      </c>
      <c r="G14" s="251"/>
    </row>
    <row r="15" spans="1:8" x14ac:dyDescent="0.2">
      <c r="A15" s="245"/>
      <c r="B15" s="212" t="s">
        <v>57</v>
      </c>
      <c r="C15" s="247"/>
      <c r="D15" s="30">
        <v>1</v>
      </c>
      <c r="E15" s="6">
        <v>125000</v>
      </c>
      <c r="F15" s="6">
        <f t="shared" si="0"/>
        <v>125000</v>
      </c>
      <c r="G15" s="251"/>
    </row>
    <row r="16" spans="1:8" x14ac:dyDescent="0.2">
      <c r="A16" s="245"/>
      <c r="B16" s="212" t="s">
        <v>64</v>
      </c>
      <c r="C16" s="247"/>
      <c r="D16" s="30">
        <v>1</v>
      </c>
      <c r="E16" s="6">
        <v>125000</v>
      </c>
      <c r="F16" s="6">
        <f t="shared" si="0"/>
        <v>125000</v>
      </c>
      <c r="G16" s="251"/>
    </row>
    <row r="17" spans="1:7" x14ac:dyDescent="0.2">
      <c r="A17" s="245"/>
      <c r="B17" s="212" t="s">
        <v>65</v>
      </c>
      <c r="C17" s="247"/>
      <c r="D17" s="30">
        <v>1</v>
      </c>
      <c r="E17" s="6">
        <v>135000</v>
      </c>
      <c r="F17" s="6">
        <f t="shared" si="0"/>
        <v>135000</v>
      </c>
      <c r="G17" s="251"/>
    </row>
    <row r="18" spans="1:7" x14ac:dyDescent="0.2">
      <c r="A18" s="242"/>
      <c r="B18" s="212" t="s">
        <v>56</v>
      </c>
      <c r="C18" s="248"/>
      <c r="D18" s="30">
        <v>1</v>
      </c>
      <c r="E18" s="6">
        <v>120000</v>
      </c>
      <c r="F18" s="6">
        <f t="shared" si="0"/>
        <v>120000</v>
      </c>
      <c r="G18" s="252"/>
    </row>
    <row r="19" spans="1:7" x14ac:dyDescent="0.2">
      <c r="A19" s="241">
        <v>46116</v>
      </c>
      <c r="B19" s="211" t="s">
        <v>59</v>
      </c>
      <c r="C19" s="246">
        <v>82791</v>
      </c>
      <c r="D19" s="30">
        <v>3</v>
      </c>
      <c r="E19" s="6">
        <v>10000</v>
      </c>
      <c r="F19" s="6">
        <f t="shared" si="0"/>
        <v>30000</v>
      </c>
      <c r="G19" s="250">
        <f>SUM(F19:F21)</f>
        <v>166000</v>
      </c>
    </row>
    <row r="20" spans="1:7" x14ac:dyDescent="0.2">
      <c r="A20" s="245"/>
      <c r="B20" s="211" t="s">
        <v>55</v>
      </c>
      <c r="C20" s="247"/>
      <c r="D20" s="30">
        <v>1</v>
      </c>
      <c r="E20" s="6">
        <v>115000</v>
      </c>
      <c r="F20" s="6">
        <f t="shared" si="0"/>
        <v>115000</v>
      </c>
      <c r="G20" s="251"/>
    </row>
    <row r="21" spans="1:7" x14ac:dyDescent="0.2">
      <c r="A21" s="242"/>
      <c r="B21" s="211" t="s">
        <v>61</v>
      </c>
      <c r="C21" s="248"/>
      <c r="D21" s="30">
        <v>1</v>
      </c>
      <c r="E21" s="6">
        <v>21000</v>
      </c>
      <c r="F21" s="6">
        <f t="shared" si="0"/>
        <v>21000</v>
      </c>
      <c r="G21" s="252"/>
    </row>
    <row r="22" spans="1:7" x14ac:dyDescent="0.2">
      <c r="A22" s="241">
        <v>46117</v>
      </c>
      <c r="B22" s="211" t="s">
        <v>61</v>
      </c>
      <c r="C22" s="246">
        <v>82895</v>
      </c>
      <c r="D22" s="30">
        <v>1</v>
      </c>
      <c r="E22" s="6">
        <v>21000</v>
      </c>
      <c r="F22" s="6">
        <f t="shared" si="0"/>
        <v>21000</v>
      </c>
      <c r="G22" s="250">
        <f>SUM(F22:F27)</f>
        <v>815000</v>
      </c>
    </row>
    <row r="23" spans="1:7" x14ac:dyDescent="0.2">
      <c r="A23" s="245"/>
      <c r="B23" s="212" t="s">
        <v>60</v>
      </c>
      <c r="C23" s="247"/>
      <c r="D23" s="30">
        <v>1</v>
      </c>
      <c r="E23" s="6">
        <v>23000</v>
      </c>
      <c r="F23" s="6">
        <f t="shared" si="0"/>
        <v>23000</v>
      </c>
      <c r="G23" s="251"/>
    </row>
    <row r="24" spans="1:7" x14ac:dyDescent="0.2">
      <c r="A24" s="245"/>
      <c r="B24" s="211" t="s">
        <v>59</v>
      </c>
      <c r="C24" s="247"/>
      <c r="D24" s="30">
        <v>2</v>
      </c>
      <c r="E24" s="6">
        <v>8000</v>
      </c>
      <c r="F24" s="6">
        <f t="shared" si="0"/>
        <v>16000</v>
      </c>
      <c r="G24" s="251"/>
    </row>
    <row r="25" spans="1:7" x14ac:dyDescent="0.2">
      <c r="A25" s="245"/>
      <c r="B25" s="211" t="s">
        <v>55</v>
      </c>
      <c r="C25" s="247"/>
      <c r="D25" s="30">
        <v>1</v>
      </c>
      <c r="E25" s="6">
        <v>115000</v>
      </c>
      <c r="F25" s="6">
        <f t="shared" si="0"/>
        <v>115000</v>
      </c>
      <c r="G25" s="251"/>
    </row>
    <row r="26" spans="1:7" x14ac:dyDescent="0.2">
      <c r="A26" s="245"/>
      <c r="B26" s="212" t="s">
        <v>56</v>
      </c>
      <c r="C26" s="247"/>
      <c r="D26" s="30">
        <v>1</v>
      </c>
      <c r="E26" s="6">
        <v>120000</v>
      </c>
      <c r="F26" s="6">
        <f t="shared" si="0"/>
        <v>120000</v>
      </c>
      <c r="G26" s="251"/>
    </row>
    <row r="27" spans="1:7" x14ac:dyDescent="0.2">
      <c r="A27" s="242"/>
      <c r="B27" s="211" t="s">
        <v>79</v>
      </c>
      <c r="C27" s="248"/>
      <c r="D27" s="30">
        <v>1</v>
      </c>
      <c r="E27" s="6">
        <v>520000</v>
      </c>
      <c r="F27" s="6">
        <f t="shared" si="0"/>
        <v>520000</v>
      </c>
      <c r="G27" s="252"/>
    </row>
    <row r="28" spans="1:7" x14ac:dyDescent="0.2">
      <c r="A28" s="241">
        <v>46118</v>
      </c>
      <c r="B28" s="211" t="s">
        <v>59</v>
      </c>
      <c r="C28" s="246">
        <v>82979</v>
      </c>
      <c r="D28" s="30">
        <v>4</v>
      </c>
      <c r="E28" s="6">
        <v>8000</v>
      </c>
      <c r="F28" s="6">
        <f t="shared" si="0"/>
        <v>32000</v>
      </c>
      <c r="G28" s="250">
        <f>SUM(F28:F30)</f>
        <v>199000</v>
      </c>
    </row>
    <row r="29" spans="1:7" x14ac:dyDescent="0.2">
      <c r="A29" s="245"/>
      <c r="B29" s="211" t="s">
        <v>61</v>
      </c>
      <c r="C29" s="247"/>
      <c r="D29" s="30">
        <v>2</v>
      </c>
      <c r="E29" s="6">
        <v>21000</v>
      </c>
      <c r="F29" s="6">
        <f t="shared" si="0"/>
        <v>42000</v>
      </c>
      <c r="G29" s="251"/>
    </row>
    <row r="30" spans="1:7" x14ac:dyDescent="0.2">
      <c r="A30" s="242"/>
      <c r="B30" s="211" t="s">
        <v>57</v>
      </c>
      <c r="C30" s="248"/>
      <c r="D30" s="30">
        <v>1</v>
      </c>
      <c r="E30" s="6">
        <v>125000</v>
      </c>
      <c r="F30" s="6">
        <f t="shared" si="0"/>
        <v>125000</v>
      </c>
      <c r="G30" s="252"/>
    </row>
    <row r="31" spans="1:7" x14ac:dyDescent="0.2">
      <c r="A31" s="241">
        <v>46119</v>
      </c>
      <c r="B31" s="211" t="s">
        <v>60</v>
      </c>
      <c r="C31" s="246">
        <v>83064</v>
      </c>
      <c r="D31" s="30">
        <v>1</v>
      </c>
      <c r="E31" s="6">
        <v>23000</v>
      </c>
      <c r="F31" s="6">
        <f t="shared" si="0"/>
        <v>23000</v>
      </c>
      <c r="G31" s="250">
        <f>SUM(F31:F32)</f>
        <v>55000</v>
      </c>
    </row>
    <row r="32" spans="1:7" x14ac:dyDescent="0.2">
      <c r="A32" s="242"/>
      <c r="B32" s="211" t="s">
        <v>59</v>
      </c>
      <c r="C32" s="248"/>
      <c r="D32" s="30">
        <v>4</v>
      </c>
      <c r="E32" s="6">
        <v>8000</v>
      </c>
      <c r="F32" s="6">
        <f t="shared" si="0"/>
        <v>32000</v>
      </c>
      <c r="G32" s="252"/>
    </row>
    <row r="33" spans="1:7" x14ac:dyDescent="0.2">
      <c r="A33" s="241">
        <v>46120</v>
      </c>
      <c r="B33" s="213" t="s">
        <v>61</v>
      </c>
      <c r="C33" s="246">
        <v>83152</v>
      </c>
      <c r="D33" s="195">
        <v>1</v>
      </c>
      <c r="E33" s="6">
        <v>21000</v>
      </c>
      <c r="F33" s="6">
        <f t="shared" si="0"/>
        <v>21000</v>
      </c>
      <c r="G33" s="243">
        <f>SUM(F33:F37)</f>
        <v>668000</v>
      </c>
    </row>
    <row r="34" spans="1:7" x14ac:dyDescent="0.2">
      <c r="A34" s="245"/>
      <c r="B34" s="211" t="s">
        <v>59</v>
      </c>
      <c r="C34" s="247"/>
      <c r="D34" s="30">
        <v>5</v>
      </c>
      <c r="E34" s="6">
        <v>8000</v>
      </c>
      <c r="F34" s="6">
        <f t="shared" si="0"/>
        <v>40000</v>
      </c>
      <c r="G34" s="249"/>
    </row>
    <row r="35" spans="1:7" x14ac:dyDescent="0.2">
      <c r="A35" s="245"/>
      <c r="B35" s="211" t="s">
        <v>55</v>
      </c>
      <c r="C35" s="247"/>
      <c r="D35" s="30">
        <v>1</v>
      </c>
      <c r="E35" s="6">
        <v>115000</v>
      </c>
      <c r="F35" s="6">
        <f t="shared" si="0"/>
        <v>115000</v>
      </c>
      <c r="G35" s="249"/>
    </row>
    <row r="36" spans="1:7" x14ac:dyDescent="0.2">
      <c r="A36" s="245"/>
      <c r="B36" s="211" t="s">
        <v>62</v>
      </c>
      <c r="C36" s="247"/>
      <c r="D36" s="30">
        <v>1</v>
      </c>
      <c r="E36" s="6">
        <v>480000</v>
      </c>
      <c r="F36" s="6">
        <f t="shared" si="0"/>
        <v>480000</v>
      </c>
      <c r="G36" s="249"/>
    </row>
    <row r="37" spans="1:7" x14ac:dyDescent="0.2">
      <c r="A37" s="242"/>
      <c r="B37" s="211" t="s">
        <v>63</v>
      </c>
      <c r="C37" s="248"/>
      <c r="D37" s="30">
        <v>8</v>
      </c>
      <c r="E37" s="6">
        <v>1500</v>
      </c>
      <c r="F37" s="6">
        <f t="shared" si="0"/>
        <v>12000</v>
      </c>
      <c r="G37" s="244"/>
    </row>
    <row r="38" spans="1:7" x14ac:dyDescent="0.2">
      <c r="A38" s="241">
        <v>46121</v>
      </c>
      <c r="B38" s="211" t="s">
        <v>59</v>
      </c>
      <c r="C38" s="246">
        <v>83250</v>
      </c>
      <c r="D38" s="30">
        <v>5</v>
      </c>
      <c r="E38" s="6">
        <v>8000</v>
      </c>
      <c r="F38" s="6">
        <f t="shared" si="0"/>
        <v>40000</v>
      </c>
      <c r="G38" s="243">
        <f>SUM(F38:F42)</f>
        <v>409000</v>
      </c>
    </row>
    <row r="39" spans="1:7" x14ac:dyDescent="0.2">
      <c r="A39" s="245"/>
      <c r="B39" s="211" t="s">
        <v>61</v>
      </c>
      <c r="C39" s="247"/>
      <c r="D39" s="30">
        <v>3</v>
      </c>
      <c r="E39" s="6">
        <v>21000</v>
      </c>
      <c r="F39" s="6">
        <f t="shared" si="0"/>
        <v>63000</v>
      </c>
      <c r="G39" s="249"/>
    </row>
    <row r="40" spans="1:7" x14ac:dyDescent="0.2">
      <c r="A40" s="245"/>
      <c r="B40" s="211" t="s">
        <v>60</v>
      </c>
      <c r="C40" s="247"/>
      <c r="D40" s="30">
        <v>2</v>
      </c>
      <c r="E40" s="6">
        <v>23000</v>
      </c>
      <c r="F40" s="6">
        <f t="shared" si="0"/>
        <v>46000</v>
      </c>
      <c r="G40" s="249"/>
    </row>
    <row r="41" spans="1:7" x14ac:dyDescent="0.2">
      <c r="A41" s="245"/>
      <c r="B41" s="211" t="s">
        <v>57</v>
      </c>
      <c r="C41" s="247"/>
      <c r="D41" s="30">
        <v>1</v>
      </c>
      <c r="E41" s="6">
        <v>125000</v>
      </c>
      <c r="F41" s="6">
        <f t="shared" si="0"/>
        <v>125000</v>
      </c>
      <c r="G41" s="249"/>
    </row>
    <row r="42" spans="1:7" x14ac:dyDescent="0.2">
      <c r="A42" s="242"/>
      <c r="B42" s="211" t="s">
        <v>94</v>
      </c>
      <c r="C42" s="248"/>
      <c r="D42" s="30">
        <v>1</v>
      </c>
      <c r="E42" s="6">
        <v>135000</v>
      </c>
      <c r="F42" s="6">
        <f t="shared" si="0"/>
        <v>135000</v>
      </c>
      <c r="G42" s="244"/>
    </row>
    <row r="43" spans="1:7" x14ac:dyDescent="0.2">
      <c r="A43" s="241">
        <v>46121</v>
      </c>
      <c r="B43" s="211" t="s">
        <v>56</v>
      </c>
      <c r="C43" s="246">
        <v>83251</v>
      </c>
      <c r="D43" s="30">
        <v>1</v>
      </c>
      <c r="E43" s="6">
        <v>120000</v>
      </c>
      <c r="F43" s="6">
        <f t="shared" si="0"/>
        <v>120000</v>
      </c>
      <c r="G43" s="243">
        <f>SUM(F43:F44)</f>
        <v>235000</v>
      </c>
    </row>
    <row r="44" spans="1:7" x14ac:dyDescent="0.2">
      <c r="A44" s="242"/>
      <c r="B44" s="211" t="s">
        <v>55</v>
      </c>
      <c r="C44" s="248"/>
      <c r="D44" s="30">
        <v>1</v>
      </c>
      <c r="E44" s="6">
        <v>115000</v>
      </c>
      <c r="F44" s="6">
        <f t="shared" si="0"/>
        <v>115000</v>
      </c>
      <c r="G44" s="244"/>
    </row>
    <row r="45" spans="1:7" x14ac:dyDescent="0.2">
      <c r="A45" s="216">
        <v>46122</v>
      </c>
      <c r="B45" s="211" t="s">
        <v>59</v>
      </c>
      <c r="C45" s="30">
        <v>83353</v>
      </c>
      <c r="D45" s="30">
        <v>5</v>
      </c>
      <c r="E45" s="6">
        <v>8000</v>
      </c>
      <c r="F45" s="6">
        <f t="shared" si="0"/>
        <v>40000</v>
      </c>
      <c r="G45" s="125">
        <f>SUM(F45)</f>
        <v>40000</v>
      </c>
    </row>
    <row r="46" spans="1:7" x14ac:dyDescent="0.2">
      <c r="A46" s="241">
        <v>46124</v>
      </c>
      <c r="B46" s="211" t="s">
        <v>59</v>
      </c>
      <c r="C46" s="246">
        <v>83527</v>
      </c>
      <c r="D46" s="30">
        <v>5</v>
      </c>
      <c r="E46" s="6">
        <v>8000</v>
      </c>
      <c r="F46" s="6">
        <f t="shared" si="0"/>
        <v>40000</v>
      </c>
      <c r="G46" s="243">
        <f>SUM(F46:F49)</f>
        <v>358000</v>
      </c>
    </row>
    <row r="47" spans="1:7" x14ac:dyDescent="0.2">
      <c r="A47" s="245"/>
      <c r="B47" s="211" t="s">
        <v>61</v>
      </c>
      <c r="C47" s="247"/>
      <c r="D47" s="30">
        <v>2</v>
      </c>
      <c r="E47" s="6">
        <v>21000</v>
      </c>
      <c r="F47" s="6">
        <f t="shared" si="0"/>
        <v>42000</v>
      </c>
      <c r="G47" s="249"/>
    </row>
    <row r="48" spans="1:7" x14ac:dyDescent="0.2">
      <c r="A48" s="245"/>
      <c r="B48" s="211" t="s">
        <v>60</v>
      </c>
      <c r="C48" s="247"/>
      <c r="D48" s="30">
        <v>2</v>
      </c>
      <c r="E48" s="6">
        <v>23000</v>
      </c>
      <c r="F48" s="6">
        <f t="shared" si="0"/>
        <v>46000</v>
      </c>
      <c r="G48" s="249"/>
    </row>
    <row r="49" spans="1:7" x14ac:dyDescent="0.2">
      <c r="A49" s="242"/>
      <c r="B49" s="211" t="s">
        <v>55</v>
      </c>
      <c r="C49" s="248"/>
      <c r="D49" s="30">
        <v>2</v>
      </c>
      <c r="E49" s="6">
        <v>115000</v>
      </c>
      <c r="F49" s="6">
        <f t="shared" si="0"/>
        <v>230000</v>
      </c>
      <c r="G49" s="244"/>
    </row>
    <row r="50" spans="1:7" x14ac:dyDescent="0.2">
      <c r="A50" s="241">
        <v>46125</v>
      </c>
      <c r="B50" s="211" t="s">
        <v>59</v>
      </c>
      <c r="C50" s="246">
        <v>83620</v>
      </c>
      <c r="D50" s="30">
        <v>6</v>
      </c>
      <c r="E50" s="6">
        <v>8000</v>
      </c>
      <c r="F50" s="6">
        <f t="shared" si="0"/>
        <v>48000</v>
      </c>
      <c r="G50" s="243">
        <f>SUM(F50:F53)</f>
        <v>572000</v>
      </c>
    </row>
    <row r="51" spans="1:7" x14ac:dyDescent="0.2">
      <c r="A51" s="245"/>
      <c r="B51" s="211" t="s">
        <v>61</v>
      </c>
      <c r="C51" s="247"/>
      <c r="D51" s="30">
        <v>1</v>
      </c>
      <c r="E51" s="6">
        <v>21000</v>
      </c>
      <c r="F51" s="6">
        <f t="shared" si="0"/>
        <v>21000</v>
      </c>
      <c r="G51" s="249"/>
    </row>
    <row r="52" spans="1:7" x14ac:dyDescent="0.2">
      <c r="A52" s="245"/>
      <c r="B52" s="211" t="s">
        <v>60</v>
      </c>
      <c r="C52" s="247"/>
      <c r="D52" s="30">
        <v>1</v>
      </c>
      <c r="E52" s="6">
        <v>23000</v>
      </c>
      <c r="F52" s="6">
        <f t="shared" si="0"/>
        <v>23000</v>
      </c>
      <c r="G52" s="249"/>
    </row>
    <row r="53" spans="1:7" x14ac:dyDescent="0.2">
      <c r="A53" s="242"/>
      <c r="B53" s="211" t="s">
        <v>62</v>
      </c>
      <c r="C53" s="248"/>
      <c r="D53" s="30">
        <v>1</v>
      </c>
      <c r="E53" s="6">
        <v>480000</v>
      </c>
      <c r="F53" s="6">
        <f t="shared" si="0"/>
        <v>480000</v>
      </c>
      <c r="G53" s="244"/>
    </row>
    <row r="54" spans="1:7" x14ac:dyDescent="0.2">
      <c r="A54" s="241">
        <v>46126</v>
      </c>
      <c r="B54" s="211" t="s">
        <v>61</v>
      </c>
      <c r="C54" s="246">
        <v>83714</v>
      </c>
      <c r="D54" s="30">
        <v>1</v>
      </c>
      <c r="E54" s="6">
        <v>21000</v>
      </c>
      <c r="F54" s="6">
        <f t="shared" si="0"/>
        <v>21000</v>
      </c>
      <c r="G54" s="243">
        <f>SUM(F54:F55)</f>
        <v>45000</v>
      </c>
    </row>
    <row r="55" spans="1:7" x14ac:dyDescent="0.2">
      <c r="A55" s="242"/>
      <c r="B55" s="211" t="s">
        <v>59</v>
      </c>
      <c r="C55" s="248"/>
      <c r="D55" s="30">
        <v>3</v>
      </c>
      <c r="E55" s="6">
        <v>8000</v>
      </c>
      <c r="F55" s="6">
        <f t="shared" si="0"/>
        <v>24000</v>
      </c>
      <c r="G55" s="244"/>
    </row>
    <row r="56" spans="1:7" x14ac:dyDescent="0.2">
      <c r="A56" s="241">
        <v>46127</v>
      </c>
      <c r="B56" s="211" t="s">
        <v>59</v>
      </c>
      <c r="C56" s="246">
        <v>83810</v>
      </c>
      <c r="D56" s="30">
        <v>3</v>
      </c>
      <c r="E56" s="6">
        <v>8000</v>
      </c>
      <c r="F56" s="6">
        <f t="shared" si="0"/>
        <v>24000</v>
      </c>
      <c r="G56" s="243">
        <f>SUM(F56:F58)</f>
        <v>619000</v>
      </c>
    </row>
    <row r="57" spans="1:7" x14ac:dyDescent="0.2">
      <c r="A57" s="245"/>
      <c r="B57" s="211" t="s">
        <v>55</v>
      </c>
      <c r="C57" s="247"/>
      <c r="D57" s="30">
        <v>4</v>
      </c>
      <c r="E57" s="6">
        <v>115000</v>
      </c>
      <c r="F57" s="6">
        <f t="shared" si="0"/>
        <v>460000</v>
      </c>
      <c r="G57" s="249"/>
    </row>
    <row r="58" spans="1:7" x14ac:dyDescent="0.2">
      <c r="A58" s="242"/>
      <c r="B58" s="211" t="s">
        <v>111</v>
      </c>
      <c r="C58" s="248"/>
      <c r="D58" s="30">
        <v>1</v>
      </c>
      <c r="E58" s="6">
        <v>135000</v>
      </c>
      <c r="F58" s="6">
        <f t="shared" si="0"/>
        <v>135000</v>
      </c>
      <c r="G58" s="244"/>
    </row>
    <row r="59" spans="1:7" x14ac:dyDescent="0.2">
      <c r="A59" s="241">
        <v>46128</v>
      </c>
      <c r="B59" s="211" t="s">
        <v>61</v>
      </c>
      <c r="C59" s="246">
        <v>83905</v>
      </c>
      <c r="D59" s="30">
        <v>2</v>
      </c>
      <c r="E59" s="6">
        <v>21000</v>
      </c>
      <c r="F59" s="6">
        <f t="shared" si="0"/>
        <v>42000</v>
      </c>
      <c r="G59" s="243">
        <f>SUM(F59:F62)</f>
        <v>325000</v>
      </c>
    </row>
    <row r="60" spans="1:7" x14ac:dyDescent="0.2">
      <c r="A60" s="245"/>
      <c r="B60" s="211" t="s">
        <v>60</v>
      </c>
      <c r="C60" s="247"/>
      <c r="D60" s="30">
        <v>1</v>
      </c>
      <c r="E60" s="6">
        <v>23000</v>
      </c>
      <c r="F60" s="6">
        <f t="shared" si="0"/>
        <v>23000</v>
      </c>
      <c r="G60" s="249"/>
    </row>
    <row r="61" spans="1:7" x14ac:dyDescent="0.2">
      <c r="A61" s="245"/>
      <c r="B61" s="213" t="s">
        <v>94</v>
      </c>
      <c r="C61" s="247"/>
      <c r="D61" s="30">
        <v>1</v>
      </c>
      <c r="E61" s="6">
        <v>135000</v>
      </c>
      <c r="F61" s="6">
        <f t="shared" si="0"/>
        <v>135000</v>
      </c>
      <c r="G61" s="249"/>
    </row>
    <row r="62" spans="1:7" x14ac:dyDescent="0.2">
      <c r="A62" s="242"/>
      <c r="B62" s="211" t="s">
        <v>57</v>
      </c>
      <c r="C62" s="248"/>
      <c r="D62" s="30">
        <v>1</v>
      </c>
      <c r="E62" s="6">
        <v>125000</v>
      </c>
      <c r="F62" s="6">
        <f t="shared" si="0"/>
        <v>125000</v>
      </c>
      <c r="G62" s="244"/>
    </row>
    <row r="63" spans="1:7" x14ac:dyDescent="0.2">
      <c r="A63" s="241">
        <v>46129</v>
      </c>
      <c r="B63" s="211" t="s">
        <v>59</v>
      </c>
      <c r="C63" s="246">
        <v>84010</v>
      </c>
      <c r="D63" s="30">
        <v>6</v>
      </c>
      <c r="E63" s="6">
        <v>8000</v>
      </c>
      <c r="F63" s="6">
        <f t="shared" si="0"/>
        <v>48000</v>
      </c>
      <c r="G63" s="243">
        <f>SUM(F63:F64)</f>
        <v>94000</v>
      </c>
    </row>
    <row r="64" spans="1:7" x14ac:dyDescent="0.2">
      <c r="A64" s="242"/>
      <c r="B64" s="211" t="s">
        <v>60</v>
      </c>
      <c r="C64" s="248"/>
      <c r="D64" s="30">
        <v>2</v>
      </c>
      <c r="E64" s="6">
        <v>23000</v>
      </c>
      <c r="F64" s="6">
        <f t="shared" si="0"/>
        <v>46000</v>
      </c>
      <c r="G64" s="244"/>
    </row>
    <row r="65" spans="1:14" x14ac:dyDescent="0.2">
      <c r="A65" s="241">
        <v>46131</v>
      </c>
      <c r="B65" s="211" t="s">
        <v>61</v>
      </c>
      <c r="C65" s="246">
        <v>84182</v>
      </c>
      <c r="D65" s="30">
        <v>1</v>
      </c>
      <c r="E65" s="6">
        <v>21000</v>
      </c>
      <c r="F65" s="6">
        <f t="shared" si="0"/>
        <v>21000</v>
      </c>
      <c r="G65" s="243">
        <f>SUM(F65:F68)</f>
        <v>227000</v>
      </c>
    </row>
    <row r="66" spans="1:14" x14ac:dyDescent="0.2">
      <c r="A66" s="245"/>
      <c r="B66" s="211" t="s">
        <v>60</v>
      </c>
      <c r="C66" s="247"/>
      <c r="D66" s="30">
        <v>1</v>
      </c>
      <c r="E66" s="6">
        <v>23000</v>
      </c>
      <c r="F66" s="6">
        <f t="shared" si="0"/>
        <v>23000</v>
      </c>
      <c r="G66" s="249"/>
    </row>
    <row r="67" spans="1:14" x14ac:dyDescent="0.2">
      <c r="A67" s="245"/>
      <c r="B67" s="211" t="s">
        <v>111</v>
      </c>
      <c r="C67" s="247"/>
      <c r="D67" s="30">
        <v>1</v>
      </c>
      <c r="E67" s="6">
        <v>135000</v>
      </c>
      <c r="F67" s="6">
        <f t="shared" si="0"/>
        <v>135000</v>
      </c>
      <c r="G67" s="249"/>
      <c r="H67" s="60"/>
    </row>
    <row r="68" spans="1:14" ht="16" x14ac:dyDescent="0.2">
      <c r="A68" s="242"/>
      <c r="B68" s="211" t="s">
        <v>59</v>
      </c>
      <c r="C68" s="248"/>
      <c r="D68" s="30">
        <v>6</v>
      </c>
      <c r="E68" s="6">
        <v>8000</v>
      </c>
      <c r="F68" s="6">
        <f t="shared" si="0"/>
        <v>48000</v>
      </c>
      <c r="G68" s="244"/>
      <c r="H68" s="60"/>
      <c r="I68" s="126"/>
      <c r="K68" s="8"/>
      <c r="L68" s="120"/>
      <c r="M68" s="120"/>
      <c r="N68" s="60"/>
    </row>
    <row r="69" spans="1:14" ht="16" x14ac:dyDescent="0.2">
      <c r="A69" s="241">
        <v>46132</v>
      </c>
      <c r="B69" s="211" t="s">
        <v>59</v>
      </c>
      <c r="C69" s="246">
        <v>84259</v>
      </c>
      <c r="D69" s="30">
        <v>4</v>
      </c>
      <c r="E69" s="6">
        <v>8000</v>
      </c>
      <c r="F69" s="6">
        <f t="shared" si="0"/>
        <v>32000</v>
      </c>
      <c r="G69" s="243">
        <f>SUM(F69:F72)</f>
        <v>575000</v>
      </c>
      <c r="I69" s="127"/>
      <c r="K69" s="8"/>
      <c r="L69" s="120"/>
      <c r="M69" s="120"/>
      <c r="N69" s="253"/>
    </row>
    <row r="70" spans="1:14" ht="16" x14ac:dyDescent="0.2">
      <c r="A70" s="245"/>
      <c r="B70" s="211" t="s">
        <v>61</v>
      </c>
      <c r="C70" s="247"/>
      <c r="D70" s="30">
        <v>3</v>
      </c>
      <c r="E70" s="6">
        <v>21000</v>
      </c>
      <c r="F70" s="6">
        <f t="shared" si="0"/>
        <v>63000</v>
      </c>
      <c r="G70" s="249"/>
      <c r="I70" s="127"/>
      <c r="K70" s="8"/>
      <c r="L70" s="120"/>
      <c r="M70" s="120"/>
      <c r="N70" s="253"/>
    </row>
    <row r="71" spans="1:14" ht="16" x14ac:dyDescent="0.2">
      <c r="A71" s="245"/>
      <c r="B71" s="211" t="s">
        <v>111</v>
      </c>
      <c r="C71" s="247"/>
      <c r="D71" s="30">
        <v>1</v>
      </c>
      <c r="E71" s="6">
        <v>135000</v>
      </c>
      <c r="F71" s="6">
        <f t="shared" si="0"/>
        <v>135000</v>
      </c>
      <c r="G71" s="249"/>
      <c r="I71" s="127"/>
      <c r="K71" s="8"/>
      <c r="L71" s="120"/>
      <c r="M71" s="120"/>
      <c r="N71" s="253"/>
    </row>
    <row r="72" spans="1:14" x14ac:dyDescent="0.2">
      <c r="A72" s="242"/>
      <c r="B72" s="211" t="s">
        <v>55</v>
      </c>
      <c r="C72" s="248"/>
      <c r="D72" s="30">
        <v>3</v>
      </c>
      <c r="E72" s="6">
        <v>115000</v>
      </c>
      <c r="F72" s="6">
        <f t="shared" si="0"/>
        <v>345000</v>
      </c>
      <c r="G72" s="244"/>
    </row>
    <row r="73" spans="1:14" x14ac:dyDescent="0.2">
      <c r="A73" s="216"/>
      <c r="B73" s="211"/>
      <c r="C73" s="30"/>
      <c r="D73" s="30"/>
      <c r="E73" s="6"/>
      <c r="F73" s="6"/>
      <c r="G73" s="125"/>
    </row>
    <row r="74" spans="1:14" x14ac:dyDescent="0.2">
      <c r="A74" s="216"/>
      <c r="B74" s="211"/>
      <c r="C74" s="30"/>
      <c r="D74" s="30"/>
      <c r="E74" s="6"/>
      <c r="F74" s="6"/>
      <c r="G74" s="125"/>
    </row>
    <row r="75" spans="1:14" x14ac:dyDescent="0.2">
      <c r="A75" s="216"/>
      <c r="B75" s="211"/>
      <c r="C75" s="30"/>
      <c r="D75" s="30"/>
      <c r="E75" s="6"/>
      <c r="F75" s="6"/>
      <c r="G75" s="125"/>
    </row>
    <row r="76" spans="1:14" x14ac:dyDescent="0.2">
      <c r="A76" s="216"/>
      <c r="B76" s="211"/>
      <c r="C76" s="30"/>
      <c r="D76" s="30"/>
      <c r="E76" s="6"/>
      <c r="F76" s="6"/>
      <c r="G76" s="125"/>
    </row>
    <row r="77" spans="1:14" x14ac:dyDescent="0.2">
      <c r="A77" s="216"/>
      <c r="B77" s="211"/>
      <c r="C77" s="30"/>
      <c r="D77" s="30"/>
      <c r="E77" s="6"/>
      <c r="F77" s="6"/>
      <c r="G77" s="125"/>
    </row>
    <row r="78" spans="1:14" x14ac:dyDescent="0.2">
      <c r="A78" s="216"/>
      <c r="B78" s="211"/>
      <c r="C78" s="30"/>
      <c r="D78" s="30"/>
      <c r="E78" s="6"/>
      <c r="F78" s="6"/>
      <c r="G78" s="125"/>
    </row>
    <row r="79" spans="1:14" x14ac:dyDescent="0.2">
      <c r="A79" s="216"/>
      <c r="B79" s="211"/>
      <c r="C79" s="30"/>
      <c r="D79" s="30"/>
      <c r="E79" s="6"/>
      <c r="F79" s="6"/>
      <c r="G79" s="125"/>
    </row>
    <row r="80" spans="1:14" x14ac:dyDescent="0.2">
      <c r="A80" s="216"/>
      <c r="B80" s="211"/>
      <c r="C80" s="30"/>
      <c r="D80" s="30"/>
      <c r="E80" s="6"/>
      <c r="F80" s="6"/>
      <c r="G80" s="125"/>
    </row>
    <row r="81" spans="1:7" x14ac:dyDescent="0.2">
      <c r="A81" s="216"/>
      <c r="B81" s="211"/>
      <c r="C81" s="30"/>
      <c r="D81" s="30"/>
      <c r="E81" s="6"/>
      <c r="F81" s="6"/>
      <c r="G81" s="125"/>
    </row>
    <row r="82" spans="1:7" x14ac:dyDescent="0.2">
      <c r="A82" s="216"/>
      <c r="B82" s="211"/>
      <c r="C82" s="30"/>
      <c r="D82" s="30"/>
      <c r="E82" s="6"/>
      <c r="F82" s="6"/>
      <c r="G82" s="125"/>
    </row>
    <row r="83" spans="1:7" x14ac:dyDescent="0.2">
      <c r="A83" s="216"/>
      <c r="B83" s="211"/>
      <c r="C83" s="30"/>
      <c r="D83" s="30"/>
      <c r="E83" s="6"/>
      <c r="F83" s="6"/>
      <c r="G83" s="125"/>
    </row>
    <row r="84" spans="1:7" x14ac:dyDescent="0.2">
      <c r="A84" s="216"/>
      <c r="B84" s="211"/>
      <c r="C84" s="30"/>
      <c r="D84" s="30"/>
      <c r="E84" s="6"/>
      <c r="F84" s="6"/>
      <c r="G84" s="125"/>
    </row>
    <row r="85" spans="1:7" x14ac:dyDescent="0.2">
      <c r="A85" s="216"/>
      <c r="B85" s="211"/>
      <c r="C85" s="30"/>
      <c r="D85" s="30"/>
      <c r="E85" s="6"/>
      <c r="F85" s="6"/>
      <c r="G85" s="125"/>
    </row>
    <row r="86" spans="1:7" x14ac:dyDescent="0.2">
      <c r="A86" s="216"/>
      <c r="B86" s="211"/>
      <c r="C86" s="30"/>
      <c r="D86" s="30"/>
      <c r="E86" s="6"/>
      <c r="F86" s="6"/>
      <c r="G86" s="125"/>
    </row>
    <row r="87" spans="1:7" x14ac:dyDescent="0.2">
      <c r="A87" s="216"/>
      <c r="B87" s="211"/>
      <c r="C87" s="30"/>
      <c r="D87" s="30"/>
      <c r="E87" s="6"/>
      <c r="F87" s="6"/>
      <c r="G87" s="125"/>
    </row>
    <row r="88" spans="1:7" x14ac:dyDescent="0.2">
      <c r="A88" s="216"/>
      <c r="B88" s="211"/>
      <c r="C88" s="30"/>
      <c r="D88" s="30"/>
      <c r="E88" s="6"/>
      <c r="F88" s="6"/>
      <c r="G88" s="125"/>
    </row>
    <row r="89" spans="1:7" x14ac:dyDescent="0.2">
      <c r="A89" s="216"/>
      <c r="B89" s="211"/>
      <c r="C89" s="30"/>
      <c r="D89" s="30"/>
      <c r="E89" s="6"/>
      <c r="F89" s="6"/>
      <c r="G89" s="125"/>
    </row>
    <row r="90" spans="1:7" x14ac:dyDescent="0.2">
      <c r="A90" s="216"/>
      <c r="B90" s="211"/>
      <c r="C90" s="30"/>
      <c r="D90" s="30"/>
      <c r="E90" s="6"/>
      <c r="F90" s="6"/>
      <c r="G90" s="125"/>
    </row>
    <row r="91" spans="1:7" x14ac:dyDescent="0.2">
      <c r="A91" s="216"/>
      <c r="B91" s="211"/>
      <c r="C91" s="30"/>
      <c r="D91" s="30"/>
      <c r="E91" s="6"/>
      <c r="F91" s="6"/>
      <c r="G91" s="125"/>
    </row>
    <row r="92" spans="1:7" x14ac:dyDescent="0.2">
      <c r="A92" s="216"/>
      <c r="B92" s="211"/>
      <c r="C92" s="30"/>
      <c r="D92" s="30"/>
      <c r="E92" s="6"/>
      <c r="F92" s="6"/>
      <c r="G92" s="125"/>
    </row>
    <row r="93" spans="1:7" x14ac:dyDescent="0.2">
      <c r="A93" s="216"/>
      <c r="B93" s="211"/>
      <c r="C93" s="30"/>
      <c r="D93" s="30"/>
      <c r="E93" s="6"/>
      <c r="F93" s="6"/>
      <c r="G93" s="125"/>
    </row>
    <row r="94" spans="1:7" x14ac:dyDescent="0.2">
      <c r="A94" s="216"/>
      <c r="B94" s="211"/>
      <c r="C94" s="30"/>
      <c r="D94" s="30"/>
      <c r="E94" s="6"/>
      <c r="F94" s="6"/>
      <c r="G94" s="125"/>
    </row>
    <row r="95" spans="1:7" x14ac:dyDescent="0.2">
      <c r="A95" s="216"/>
      <c r="B95" s="211"/>
      <c r="C95" s="30"/>
      <c r="D95" s="30"/>
      <c r="E95" s="6"/>
      <c r="F95" s="6"/>
      <c r="G95" s="125"/>
    </row>
    <row r="96" spans="1:7" x14ac:dyDescent="0.2">
      <c r="A96" s="216"/>
      <c r="B96" s="211"/>
      <c r="C96" s="30"/>
      <c r="D96" s="30"/>
      <c r="E96" s="6"/>
      <c r="F96" s="6"/>
      <c r="G96" s="125"/>
    </row>
    <row r="97" spans="1:7" x14ac:dyDescent="0.2">
      <c r="A97" s="216"/>
      <c r="B97" s="211"/>
      <c r="C97" s="30"/>
      <c r="D97" s="30"/>
      <c r="E97" s="6"/>
      <c r="F97" s="6"/>
      <c r="G97" s="125"/>
    </row>
    <row r="98" spans="1:7" x14ac:dyDescent="0.2">
      <c r="A98" s="216"/>
      <c r="B98" s="211"/>
      <c r="C98" s="30"/>
      <c r="D98" s="30"/>
      <c r="E98" s="6"/>
      <c r="F98" s="6"/>
      <c r="G98" s="125"/>
    </row>
    <row r="99" spans="1:7" x14ac:dyDescent="0.2">
      <c r="A99" s="216"/>
      <c r="B99" s="211"/>
      <c r="C99" s="30"/>
      <c r="D99" s="30"/>
      <c r="E99" s="6"/>
      <c r="F99" s="6"/>
      <c r="G99" s="125"/>
    </row>
    <row r="100" spans="1:7" x14ac:dyDescent="0.2">
      <c r="A100" s="216"/>
      <c r="B100" s="211"/>
      <c r="C100" s="30"/>
      <c r="D100" s="30"/>
      <c r="E100" s="6"/>
      <c r="F100" s="6"/>
      <c r="G100" s="125"/>
    </row>
    <row r="101" spans="1:7" x14ac:dyDescent="0.2">
      <c r="A101" s="216"/>
      <c r="B101" s="211"/>
      <c r="C101" s="30"/>
      <c r="D101" s="30"/>
      <c r="E101" s="6"/>
      <c r="F101" s="6"/>
      <c r="G101" s="125"/>
    </row>
    <row r="102" spans="1:7" x14ac:dyDescent="0.2">
      <c r="A102" s="216"/>
      <c r="B102" s="211"/>
      <c r="C102" s="30"/>
      <c r="D102" s="30"/>
      <c r="E102" s="6"/>
      <c r="F102" s="6"/>
      <c r="G102" s="125"/>
    </row>
    <row r="103" spans="1:7" x14ac:dyDescent="0.2">
      <c r="A103" s="216"/>
      <c r="B103" s="211"/>
      <c r="C103" s="30"/>
      <c r="D103" s="30"/>
      <c r="E103" s="6"/>
      <c r="F103" s="6"/>
      <c r="G103" s="125"/>
    </row>
    <row r="104" spans="1:7" x14ac:dyDescent="0.2">
      <c r="A104" s="216"/>
      <c r="B104" s="211"/>
      <c r="C104" s="30"/>
      <c r="D104" s="30"/>
      <c r="E104" s="6"/>
      <c r="F104" s="6"/>
      <c r="G104" s="125"/>
    </row>
    <row r="105" spans="1:7" x14ac:dyDescent="0.2">
      <c r="A105" s="216"/>
      <c r="B105" s="211"/>
      <c r="C105" s="30"/>
      <c r="D105" s="30"/>
      <c r="E105" s="6"/>
      <c r="F105" s="6"/>
      <c r="G105" s="125"/>
    </row>
    <row r="106" spans="1:7" x14ac:dyDescent="0.2">
      <c r="A106" s="216"/>
      <c r="B106" s="211"/>
      <c r="C106" s="30"/>
      <c r="D106" s="30"/>
      <c r="E106" s="6"/>
      <c r="F106" s="6"/>
      <c r="G106" s="125"/>
    </row>
    <row r="107" spans="1:7" x14ac:dyDescent="0.2">
      <c r="A107" s="216"/>
      <c r="B107" s="211"/>
      <c r="C107" s="30"/>
      <c r="D107" s="30"/>
      <c r="E107" s="6"/>
      <c r="F107" s="6"/>
      <c r="G107" s="125"/>
    </row>
    <row r="108" spans="1:7" x14ac:dyDescent="0.2">
      <c r="A108" s="216"/>
      <c r="B108" s="211"/>
      <c r="C108" s="30"/>
      <c r="D108" s="30"/>
      <c r="E108" s="6"/>
      <c r="F108" s="6"/>
      <c r="G108" s="125"/>
    </row>
    <row r="109" spans="1:7" x14ac:dyDescent="0.2">
      <c r="A109" s="216"/>
      <c r="B109" s="211"/>
      <c r="C109" s="30"/>
      <c r="D109" s="30"/>
      <c r="E109" s="6"/>
      <c r="F109" s="6"/>
      <c r="G109" s="125"/>
    </row>
    <row r="110" spans="1:7" x14ac:dyDescent="0.2">
      <c r="A110" s="216"/>
      <c r="B110" s="211"/>
      <c r="C110" s="30"/>
      <c r="D110" s="30"/>
      <c r="E110" s="6"/>
      <c r="F110" s="6"/>
      <c r="G110" s="125"/>
    </row>
    <row r="111" spans="1:7" x14ac:dyDescent="0.2">
      <c r="A111" s="216"/>
      <c r="B111" s="211"/>
      <c r="C111" s="30"/>
      <c r="D111" s="30"/>
      <c r="E111" s="6"/>
      <c r="F111" s="6"/>
      <c r="G111" s="125"/>
    </row>
    <row r="112" spans="1:7" x14ac:dyDescent="0.2">
      <c r="A112" s="216"/>
      <c r="B112" s="211"/>
      <c r="C112" s="30"/>
      <c r="D112" s="30"/>
      <c r="E112" s="6"/>
      <c r="F112" s="6"/>
      <c r="G112" s="125"/>
    </row>
    <row r="113" spans="1:8" x14ac:dyDescent="0.2">
      <c r="A113" s="216"/>
      <c r="B113" s="211"/>
      <c r="C113" s="30"/>
      <c r="D113" s="30"/>
      <c r="E113" s="6"/>
      <c r="F113" s="6"/>
      <c r="G113" s="125"/>
    </row>
    <row r="114" spans="1:8" x14ac:dyDescent="0.2">
      <c r="A114" s="216"/>
      <c r="B114" s="211"/>
      <c r="C114" s="30"/>
      <c r="D114" s="30"/>
      <c r="E114" s="6"/>
      <c r="F114" s="6"/>
      <c r="G114" s="125"/>
    </row>
    <row r="115" spans="1:8" x14ac:dyDescent="0.2">
      <c r="A115" s="216"/>
      <c r="B115" s="211"/>
      <c r="C115" s="30"/>
      <c r="D115" s="30"/>
      <c r="E115" s="6"/>
      <c r="F115" s="6"/>
      <c r="G115" s="125"/>
    </row>
    <row r="116" spans="1:8" x14ac:dyDescent="0.2">
      <c r="A116" s="216"/>
      <c r="B116" s="211"/>
      <c r="C116" s="30"/>
      <c r="D116" s="30"/>
      <c r="E116" s="6"/>
      <c r="F116" s="6"/>
      <c r="G116" s="125"/>
    </row>
    <row r="117" spans="1:8" x14ac:dyDescent="0.2">
      <c r="A117" s="216"/>
      <c r="B117" s="211"/>
      <c r="C117" s="30"/>
      <c r="D117" s="30"/>
      <c r="E117" s="6"/>
      <c r="F117" s="6"/>
      <c r="G117" s="125"/>
    </row>
    <row r="118" spans="1:8" x14ac:dyDescent="0.2">
      <c r="A118" s="216"/>
      <c r="B118" s="211"/>
      <c r="C118" s="30"/>
      <c r="D118" s="30"/>
      <c r="E118" s="6"/>
      <c r="F118" s="6"/>
      <c r="G118" s="125"/>
    </row>
    <row r="119" spans="1:8" x14ac:dyDescent="0.2">
      <c r="A119" s="216"/>
      <c r="B119" s="211"/>
      <c r="C119" s="30"/>
      <c r="D119" s="30"/>
      <c r="E119" s="6"/>
      <c r="F119" s="6"/>
      <c r="G119" s="125"/>
    </row>
    <row r="120" spans="1:8" x14ac:dyDescent="0.2">
      <c r="A120" s="216"/>
      <c r="B120" s="211"/>
      <c r="C120" s="30"/>
      <c r="D120" s="30"/>
      <c r="E120" s="6"/>
      <c r="F120" s="6"/>
      <c r="G120" s="125"/>
    </row>
    <row r="121" spans="1:8" x14ac:dyDescent="0.2">
      <c r="A121" s="216"/>
      <c r="B121" s="211"/>
      <c r="C121" s="30"/>
      <c r="D121" s="30"/>
      <c r="E121" s="6"/>
      <c r="F121" s="6"/>
      <c r="G121" s="125"/>
    </row>
    <row r="122" spans="1:8" x14ac:dyDescent="0.2">
      <c r="A122" s="216"/>
      <c r="B122" s="211"/>
      <c r="C122" s="30"/>
      <c r="D122" s="30"/>
      <c r="E122" s="6"/>
      <c r="F122" s="6"/>
      <c r="G122" s="125"/>
    </row>
    <row r="123" spans="1:8" x14ac:dyDescent="0.2">
      <c r="A123" s="216"/>
      <c r="B123" s="211"/>
      <c r="C123" s="30"/>
      <c r="D123" s="30"/>
      <c r="E123" s="6"/>
      <c r="F123" s="6"/>
      <c r="G123" s="125"/>
    </row>
    <row r="124" spans="1:8" x14ac:dyDescent="0.2">
      <c r="A124" s="216"/>
      <c r="B124" s="211"/>
      <c r="C124" s="30"/>
      <c r="D124" s="30"/>
      <c r="E124" s="6"/>
      <c r="F124" s="6"/>
      <c r="G124" s="125"/>
    </row>
    <row r="125" spans="1:8" x14ac:dyDescent="0.2">
      <c r="A125" s="216"/>
      <c r="B125" s="211"/>
      <c r="C125" s="30"/>
      <c r="D125" s="30"/>
      <c r="E125" s="6"/>
      <c r="F125" s="6"/>
      <c r="G125" s="125"/>
    </row>
    <row r="126" spans="1:8" x14ac:dyDescent="0.2">
      <c r="A126" s="216"/>
      <c r="B126" s="211"/>
      <c r="C126" s="30"/>
      <c r="D126" s="30"/>
      <c r="E126" s="6"/>
      <c r="F126" s="6"/>
      <c r="G126" s="125"/>
    </row>
    <row r="127" spans="1:8" x14ac:dyDescent="0.2">
      <c r="A127" s="217"/>
      <c r="B127" s="214"/>
      <c r="C127" s="181" t="s">
        <v>9</v>
      </c>
      <c r="D127" s="182"/>
      <c r="E127" s="182"/>
      <c r="F127" s="254">
        <f>SUM(G2:G126)</f>
        <v>7132000</v>
      </c>
      <c r="G127" s="254"/>
      <c r="H127" s="60"/>
    </row>
    <row r="162" spans="8:8" x14ac:dyDescent="0.2">
      <c r="H162" s="60"/>
    </row>
  </sheetData>
  <mergeCells count="59">
    <mergeCell ref="A65:A68"/>
    <mergeCell ref="C63:C64"/>
    <mergeCell ref="C65:C68"/>
    <mergeCell ref="G65:G68"/>
    <mergeCell ref="A69:A72"/>
    <mergeCell ref="G69:G72"/>
    <mergeCell ref="C69:C72"/>
    <mergeCell ref="N69:N71"/>
    <mergeCell ref="F127:G127"/>
    <mergeCell ref="G2:G7"/>
    <mergeCell ref="G8:G9"/>
    <mergeCell ref="G10:G11"/>
    <mergeCell ref="G12:G18"/>
    <mergeCell ref="G19:G21"/>
    <mergeCell ref="G28:G30"/>
    <mergeCell ref="G31:G32"/>
    <mergeCell ref="A19:A21"/>
    <mergeCell ref="G22:G27"/>
    <mergeCell ref="A22:A27"/>
    <mergeCell ref="C22:C27"/>
    <mergeCell ref="C28:C30"/>
    <mergeCell ref="C31:C32"/>
    <mergeCell ref="C33:C37"/>
    <mergeCell ref="C38:C42"/>
    <mergeCell ref="C2:C7"/>
    <mergeCell ref="C8:C9"/>
    <mergeCell ref="C10:C11"/>
    <mergeCell ref="C12:C18"/>
    <mergeCell ref="C19:C21"/>
    <mergeCell ref="A2:A7"/>
    <mergeCell ref="A8:A9"/>
    <mergeCell ref="A10:A11"/>
    <mergeCell ref="A12:A18"/>
    <mergeCell ref="A28:A30"/>
    <mergeCell ref="A31:A32"/>
    <mergeCell ref="A43:A44"/>
    <mergeCell ref="C46:C49"/>
    <mergeCell ref="A46:A49"/>
    <mergeCell ref="G46:G49"/>
    <mergeCell ref="G43:G44"/>
    <mergeCell ref="C43:C44"/>
    <mergeCell ref="A33:A37"/>
    <mergeCell ref="G33:G37"/>
    <mergeCell ref="A38:A42"/>
    <mergeCell ref="G38:G42"/>
    <mergeCell ref="C50:C53"/>
    <mergeCell ref="A50:A53"/>
    <mergeCell ref="G50:G53"/>
    <mergeCell ref="C54:C55"/>
    <mergeCell ref="A54:A55"/>
    <mergeCell ref="G54:G55"/>
    <mergeCell ref="A63:A64"/>
    <mergeCell ref="G63:G64"/>
    <mergeCell ref="A56:A58"/>
    <mergeCell ref="C56:C58"/>
    <mergeCell ref="G56:G58"/>
    <mergeCell ref="A59:A62"/>
    <mergeCell ref="G59:G62"/>
    <mergeCell ref="C59:C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H15"/>
  <sheetViews>
    <sheetView zoomScale="125" zoomScaleNormal="85" workbookViewId="0">
      <pane xSplit="3" ySplit="1" topLeftCell="F7" activePane="bottomRight" state="frozen"/>
      <selection pane="topRight"/>
      <selection pane="bottomLeft"/>
      <selection pane="bottomRight" activeCell="G13" sqref="G13"/>
    </sheetView>
  </sheetViews>
  <sheetFormatPr baseColWidth="10" defaultColWidth="9.1640625" defaultRowHeight="15" x14ac:dyDescent="0.2"/>
  <cols>
    <col min="1" max="1" width="16" style="115"/>
    <col min="2" max="2" width="10.1640625" customWidth="1"/>
    <col min="3" max="3" width="14.6640625" customWidth="1"/>
    <col min="4" max="4" width="6" customWidth="1"/>
    <col min="5" max="6" width="17.6640625" customWidth="1"/>
    <col min="7" max="7" width="39" customWidth="1"/>
    <col min="8" max="8" width="12.83203125" customWidth="1"/>
  </cols>
  <sheetData>
    <row r="1" spans="1:8" ht="19" x14ac:dyDescent="0.2">
      <c r="A1" s="116" t="s">
        <v>0</v>
      </c>
      <c r="B1" s="10" t="s">
        <v>10</v>
      </c>
      <c r="C1" s="10" t="s">
        <v>11</v>
      </c>
      <c r="D1" s="10" t="s">
        <v>12</v>
      </c>
      <c r="E1" s="10" t="s">
        <v>3</v>
      </c>
      <c r="F1" s="10" t="s">
        <v>5</v>
      </c>
      <c r="G1" s="10" t="s">
        <v>13</v>
      </c>
      <c r="H1" s="161">
        <f>E15</f>
        <v>1070000</v>
      </c>
    </row>
    <row r="2" spans="1:8" ht="135" customHeight="1" x14ac:dyDescent="0.2">
      <c r="A2" s="117">
        <v>46114</v>
      </c>
      <c r="B2" s="30">
        <v>14098</v>
      </c>
      <c r="C2" s="134" t="s">
        <v>51</v>
      </c>
      <c r="D2" s="13">
        <v>10</v>
      </c>
      <c r="E2" s="119">
        <v>12000</v>
      </c>
      <c r="F2" s="119">
        <f t="shared" ref="F2:F10" si="0">E2*D2</f>
        <v>120000</v>
      </c>
      <c r="G2" s="3"/>
    </row>
    <row r="3" spans="1:8" ht="134" customHeight="1" x14ac:dyDescent="0.2">
      <c r="A3" s="117">
        <v>46116</v>
      </c>
      <c r="B3" s="30">
        <v>14226</v>
      </c>
      <c r="C3" s="134" t="s">
        <v>51</v>
      </c>
      <c r="D3" s="13">
        <v>10</v>
      </c>
      <c r="E3" s="119">
        <v>12000</v>
      </c>
      <c r="F3" s="119">
        <f t="shared" si="0"/>
        <v>120000</v>
      </c>
      <c r="G3" s="3"/>
    </row>
    <row r="4" spans="1:8" ht="123" customHeight="1" x14ac:dyDescent="0.2">
      <c r="A4" s="117">
        <v>46118</v>
      </c>
      <c r="B4" s="30">
        <v>14303</v>
      </c>
      <c r="C4" s="134" t="s">
        <v>51</v>
      </c>
      <c r="D4" s="13">
        <v>10</v>
      </c>
      <c r="E4" s="119">
        <v>12000</v>
      </c>
      <c r="F4" s="119">
        <f t="shared" si="0"/>
        <v>120000</v>
      </c>
      <c r="G4" s="3"/>
    </row>
    <row r="5" spans="1:8" ht="119" customHeight="1" x14ac:dyDescent="0.2">
      <c r="A5" s="117">
        <v>46119</v>
      </c>
      <c r="B5" s="30">
        <v>14326</v>
      </c>
      <c r="C5" s="134" t="s">
        <v>51</v>
      </c>
      <c r="D5" s="13">
        <v>10</v>
      </c>
      <c r="E5" s="119">
        <v>12000</v>
      </c>
      <c r="F5" s="119">
        <f t="shared" si="0"/>
        <v>120000</v>
      </c>
      <c r="G5" s="3"/>
    </row>
    <row r="6" spans="1:8" ht="133" customHeight="1" x14ac:dyDescent="0.2">
      <c r="A6" s="117">
        <v>46120</v>
      </c>
      <c r="B6" s="30">
        <v>13813</v>
      </c>
      <c r="C6" s="134" t="s">
        <v>51</v>
      </c>
      <c r="D6" s="13">
        <v>10</v>
      </c>
      <c r="E6" s="119">
        <v>11000</v>
      </c>
      <c r="F6" s="119">
        <f t="shared" si="0"/>
        <v>110000</v>
      </c>
      <c r="G6" s="133"/>
    </row>
    <row r="7" spans="1:8" ht="132" customHeight="1" x14ac:dyDescent="0.2">
      <c r="A7" s="117">
        <v>46121</v>
      </c>
      <c r="B7" s="30">
        <v>14378</v>
      </c>
      <c r="C7" s="134" t="s">
        <v>51</v>
      </c>
      <c r="D7" s="13">
        <v>10</v>
      </c>
      <c r="E7" s="119">
        <v>12000</v>
      </c>
      <c r="F7" s="119">
        <f t="shared" si="0"/>
        <v>120000</v>
      </c>
      <c r="G7" s="3"/>
    </row>
    <row r="8" spans="1:8" ht="116" customHeight="1" x14ac:dyDescent="0.2">
      <c r="A8" s="117">
        <v>46122</v>
      </c>
      <c r="B8" s="30">
        <v>14465</v>
      </c>
      <c r="C8" s="134" t="s">
        <v>51</v>
      </c>
      <c r="D8" s="13">
        <v>10</v>
      </c>
      <c r="E8" s="119">
        <v>12000</v>
      </c>
      <c r="F8" s="119">
        <f t="shared" si="0"/>
        <v>120000</v>
      </c>
      <c r="G8" s="3"/>
    </row>
    <row r="9" spans="1:8" ht="133" customHeight="1" x14ac:dyDescent="0.2">
      <c r="A9" s="117">
        <v>46127</v>
      </c>
      <c r="B9" s="30">
        <v>14653</v>
      </c>
      <c r="C9" s="134" t="s">
        <v>51</v>
      </c>
      <c r="D9" s="13">
        <v>10</v>
      </c>
      <c r="E9" s="119">
        <v>12000</v>
      </c>
      <c r="F9" s="119">
        <f t="shared" si="0"/>
        <v>120000</v>
      </c>
      <c r="G9" s="3"/>
    </row>
    <row r="10" spans="1:8" ht="133" customHeight="1" x14ac:dyDescent="0.2">
      <c r="A10" s="117">
        <v>46128</v>
      </c>
      <c r="B10" s="30">
        <v>14688</v>
      </c>
      <c r="C10" s="134" t="s">
        <v>51</v>
      </c>
      <c r="D10" s="13">
        <v>10</v>
      </c>
      <c r="E10" s="119">
        <v>12000</v>
      </c>
      <c r="F10" s="119">
        <f t="shared" si="0"/>
        <v>120000</v>
      </c>
      <c r="G10" s="3"/>
    </row>
    <row r="11" spans="1:8" ht="19" x14ac:dyDescent="0.2">
      <c r="A11" s="117"/>
      <c r="B11" s="30"/>
      <c r="C11" s="134"/>
      <c r="D11" s="13"/>
      <c r="E11" s="119"/>
      <c r="F11" s="119"/>
      <c r="G11" s="3"/>
    </row>
    <row r="12" spans="1:8" ht="19" x14ac:dyDescent="0.2">
      <c r="A12" s="117"/>
      <c r="B12" s="30"/>
      <c r="C12" s="46"/>
      <c r="D12" s="13"/>
      <c r="E12" s="119"/>
      <c r="F12" s="119"/>
    </row>
    <row r="13" spans="1:8" ht="19" x14ac:dyDescent="0.2">
      <c r="A13" s="117"/>
      <c r="B13" s="30"/>
      <c r="C13" s="46"/>
      <c r="D13" s="13"/>
      <c r="F13" s="119"/>
      <c r="G13" s="3"/>
    </row>
    <row r="14" spans="1:8" ht="19" x14ac:dyDescent="0.2">
      <c r="A14" s="117"/>
      <c r="B14" s="30"/>
      <c r="C14" s="46"/>
      <c r="D14" s="13"/>
      <c r="E14" s="119"/>
      <c r="F14" s="119"/>
      <c r="G14" s="3"/>
    </row>
    <row r="15" spans="1:8" ht="24" x14ac:dyDescent="0.2">
      <c r="A15" s="255"/>
      <c r="B15" s="256"/>
      <c r="C15" s="256"/>
      <c r="D15" s="118"/>
      <c r="E15" s="257">
        <f>SUM(F2:F14)</f>
        <v>1070000</v>
      </c>
      <c r="F15" s="258"/>
      <c r="G15" s="259"/>
    </row>
  </sheetData>
  <mergeCells count="2">
    <mergeCell ref="A15:C15"/>
    <mergeCell ref="E15:G1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129"/>
  <sheetViews>
    <sheetView zoomScale="85" zoomScaleNormal="85" workbookViewId="0">
      <pane ySplit="1" topLeftCell="A2" activePane="bottomLeft" state="frozen"/>
      <selection pane="bottomLeft" activeCell="G1" sqref="G1"/>
    </sheetView>
  </sheetViews>
  <sheetFormatPr baseColWidth="10" defaultColWidth="9.1640625" defaultRowHeight="16" x14ac:dyDescent="0.2"/>
  <cols>
    <col min="1" max="1" width="28.33203125" style="101" customWidth="1"/>
    <col min="2" max="2" width="32.1640625" style="102" customWidth="1"/>
    <col min="3" max="3" width="9.1640625" style="103"/>
    <col min="4" max="4" width="13.33203125" style="100" customWidth="1"/>
    <col min="5" max="5" width="28" style="100" customWidth="1"/>
    <col min="6" max="6" width="28.1640625" style="100" customWidth="1"/>
    <col min="7" max="8" width="14.33203125" style="100"/>
    <col min="9" max="16384" width="9.1640625" style="100"/>
  </cols>
  <sheetData>
    <row r="1" spans="1:7" s="8" customFormat="1" ht="31" customHeight="1" x14ac:dyDescent="0.2">
      <c r="A1" s="104" t="s">
        <v>0</v>
      </c>
      <c r="B1" s="105" t="s">
        <v>1</v>
      </c>
      <c r="C1" s="106" t="s">
        <v>2</v>
      </c>
      <c r="D1" s="106" t="s">
        <v>3</v>
      </c>
      <c r="E1" s="106" t="s">
        <v>14</v>
      </c>
      <c r="F1" s="106" t="s">
        <v>5</v>
      </c>
      <c r="G1" s="120">
        <f>E47</f>
        <v>0</v>
      </c>
    </row>
    <row r="2" spans="1:7" x14ac:dyDescent="0.2">
      <c r="A2" s="107"/>
      <c r="B2" s="108"/>
      <c r="C2" s="108"/>
      <c r="D2" s="109"/>
      <c r="E2" s="109"/>
      <c r="F2" s="113"/>
    </row>
    <row r="3" spans="1:7" x14ac:dyDescent="0.2">
      <c r="A3" s="107"/>
      <c r="B3" s="108"/>
      <c r="C3" s="108"/>
      <c r="D3" s="109"/>
      <c r="E3" s="109"/>
      <c r="F3" s="113"/>
    </row>
    <row r="4" spans="1:7" x14ac:dyDescent="0.2">
      <c r="A4" s="107"/>
      <c r="B4" s="108"/>
      <c r="C4" s="108"/>
      <c r="D4" s="109"/>
      <c r="E4" s="109"/>
      <c r="F4" s="113"/>
      <c r="G4" s="114"/>
    </row>
    <row r="5" spans="1:7" x14ac:dyDescent="0.2">
      <c r="A5" s="107"/>
      <c r="B5" s="108"/>
      <c r="C5" s="108"/>
      <c r="D5" s="109"/>
      <c r="E5" s="109"/>
      <c r="F5" s="113"/>
    </row>
    <row r="6" spans="1:7" x14ac:dyDescent="0.2">
      <c r="A6" s="107"/>
      <c r="B6" s="108"/>
      <c r="C6" s="108"/>
      <c r="D6" s="109"/>
      <c r="E6" s="109"/>
      <c r="F6" s="113"/>
      <c r="G6" s="114"/>
    </row>
    <row r="7" spans="1:7" x14ac:dyDescent="0.2">
      <c r="A7" s="107"/>
      <c r="B7" s="108"/>
      <c r="C7" s="108"/>
      <c r="D7" s="109"/>
      <c r="E7" s="109"/>
      <c r="F7" s="113"/>
    </row>
    <row r="8" spans="1:7" x14ac:dyDescent="0.2">
      <c r="A8" s="107"/>
      <c r="B8" s="108"/>
      <c r="C8" s="108"/>
      <c r="D8" s="109"/>
      <c r="E8" s="109"/>
      <c r="F8" s="113"/>
    </row>
    <row r="9" spans="1:7" x14ac:dyDescent="0.2">
      <c r="A9" s="107"/>
      <c r="B9" s="108"/>
      <c r="C9" s="108"/>
      <c r="D9" s="109"/>
      <c r="E9" s="109"/>
      <c r="F9" s="113"/>
    </row>
    <row r="10" spans="1:7" x14ac:dyDescent="0.2">
      <c r="A10" s="107"/>
      <c r="B10" s="108"/>
      <c r="C10" s="108"/>
      <c r="D10" s="109"/>
      <c r="E10" s="109"/>
      <c r="F10" s="113"/>
    </row>
    <row r="11" spans="1:7" x14ac:dyDescent="0.2">
      <c r="A11" s="107"/>
      <c r="B11" s="108"/>
      <c r="C11" s="108"/>
      <c r="D11" s="109"/>
      <c r="E11" s="109"/>
      <c r="F11" s="113"/>
    </row>
    <row r="12" spans="1:7" x14ac:dyDescent="0.2">
      <c r="A12" s="107"/>
      <c r="B12" s="108"/>
      <c r="C12" s="108"/>
      <c r="D12" s="109"/>
      <c r="E12" s="109"/>
      <c r="F12" s="113"/>
      <c r="G12" s="114"/>
    </row>
    <row r="13" spans="1:7" x14ac:dyDescent="0.2">
      <c r="A13" s="107"/>
      <c r="B13" s="108"/>
      <c r="C13" s="108"/>
      <c r="D13" s="109"/>
      <c r="E13" s="109"/>
      <c r="F13" s="113"/>
    </row>
    <row r="14" spans="1:7" x14ac:dyDescent="0.2">
      <c r="A14" s="107"/>
      <c r="B14" s="108"/>
      <c r="C14" s="108"/>
      <c r="D14" s="109"/>
      <c r="E14" s="109"/>
      <c r="F14" s="113"/>
    </row>
    <row r="15" spans="1:7" x14ac:dyDescent="0.2">
      <c r="A15" s="107"/>
      <c r="B15" s="108"/>
      <c r="C15" s="108"/>
      <c r="D15" s="109"/>
      <c r="E15" s="109"/>
      <c r="F15" s="113"/>
    </row>
    <row r="16" spans="1:7" x14ac:dyDescent="0.2">
      <c r="A16" s="107"/>
      <c r="B16" s="108"/>
      <c r="C16" s="108"/>
      <c r="D16" s="109"/>
      <c r="E16" s="109"/>
      <c r="F16" s="113"/>
    </row>
    <row r="17" spans="1:6" x14ac:dyDescent="0.2">
      <c r="A17" s="107"/>
      <c r="B17" s="108"/>
      <c r="C17" s="108"/>
      <c r="D17" s="109"/>
      <c r="E17" s="109"/>
      <c r="F17" s="113"/>
    </row>
    <row r="18" spans="1:6" x14ac:dyDescent="0.2">
      <c r="A18" s="107"/>
      <c r="B18" s="108"/>
      <c r="C18" s="108"/>
      <c r="D18" s="109"/>
      <c r="E18" s="109"/>
      <c r="F18" s="113"/>
    </row>
    <row r="19" spans="1:6" x14ac:dyDescent="0.2">
      <c r="A19" s="107"/>
      <c r="B19" s="108"/>
      <c r="C19" s="108"/>
      <c r="D19" s="109"/>
      <c r="E19" s="109"/>
      <c r="F19" s="113"/>
    </row>
    <row r="20" spans="1:6" x14ac:dyDescent="0.2">
      <c r="A20" s="107"/>
      <c r="B20" s="108"/>
      <c r="C20" s="108"/>
      <c r="D20" s="109"/>
      <c r="E20" s="109"/>
      <c r="F20" s="113"/>
    </row>
    <row r="21" spans="1:6" x14ac:dyDescent="0.2">
      <c r="A21" s="107"/>
      <c r="B21" s="108"/>
      <c r="C21" s="108"/>
      <c r="D21" s="109"/>
      <c r="E21" s="109"/>
      <c r="F21" s="113"/>
    </row>
    <row r="22" spans="1:6" x14ac:dyDescent="0.2">
      <c r="A22" s="107"/>
      <c r="B22" s="108"/>
      <c r="C22" s="108"/>
      <c r="D22" s="109"/>
      <c r="E22" s="109"/>
      <c r="F22" s="113"/>
    </row>
    <row r="23" spans="1:6" x14ac:dyDescent="0.2">
      <c r="A23" s="107"/>
      <c r="B23" s="108"/>
      <c r="C23" s="108"/>
      <c r="D23" s="109"/>
      <c r="E23" s="109"/>
      <c r="F23" s="113"/>
    </row>
    <row r="24" spans="1:6" x14ac:dyDescent="0.2">
      <c r="A24" s="107"/>
      <c r="B24" s="108"/>
      <c r="C24" s="108"/>
      <c r="D24" s="109"/>
      <c r="E24" s="109"/>
      <c r="F24" s="113"/>
    </row>
    <row r="25" spans="1:6" x14ac:dyDescent="0.2">
      <c r="A25" s="107"/>
      <c r="B25" s="108"/>
      <c r="C25" s="108"/>
      <c r="D25" s="109"/>
      <c r="E25" s="109"/>
      <c r="F25" s="113"/>
    </row>
    <row r="26" spans="1:6" x14ac:dyDescent="0.2">
      <c r="A26" s="107"/>
      <c r="B26" s="108"/>
      <c r="C26" s="108"/>
      <c r="D26" s="109"/>
      <c r="E26" s="109"/>
      <c r="F26" s="113"/>
    </row>
    <row r="27" spans="1:6" x14ac:dyDescent="0.2">
      <c r="A27" s="107"/>
      <c r="B27" s="108"/>
      <c r="C27" s="108"/>
      <c r="D27" s="109"/>
      <c r="E27" s="109"/>
      <c r="F27" s="113"/>
    </row>
    <row r="28" spans="1:6" x14ac:dyDescent="0.2">
      <c r="A28" s="107"/>
      <c r="B28" s="108"/>
      <c r="C28" s="108"/>
      <c r="D28" s="109"/>
      <c r="E28" s="109"/>
      <c r="F28" s="113"/>
    </row>
    <row r="29" spans="1:6" x14ac:dyDescent="0.2">
      <c r="A29" s="107"/>
      <c r="B29" s="108"/>
      <c r="C29" s="108"/>
      <c r="D29" s="109"/>
      <c r="E29" s="109"/>
      <c r="F29" s="113"/>
    </row>
    <row r="30" spans="1:6" x14ac:dyDescent="0.2">
      <c r="A30" s="107"/>
      <c r="B30" s="108"/>
      <c r="C30" s="108"/>
      <c r="D30" s="109"/>
      <c r="E30" s="109"/>
      <c r="F30" s="113"/>
    </row>
    <row r="31" spans="1:6" x14ac:dyDescent="0.2">
      <c r="A31" s="107"/>
      <c r="B31" s="108"/>
      <c r="C31" s="108"/>
      <c r="D31" s="109"/>
      <c r="E31" s="109"/>
      <c r="F31" s="113"/>
    </row>
    <row r="32" spans="1:6" x14ac:dyDescent="0.2">
      <c r="A32" s="107"/>
      <c r="B32" s="108"/>
      <c r="C32" s="108"/>
      <c r="D32" s="109"/>
      <c r="E32" s="109"/>
      <c r="F32" s="113"/>
    </row>
    <row r="33" spans="1:6" x14ac:dyDescent="0.2">
      <c r="A33" s="107"/>
      <c r="B33" s="108"/>
      <c r="C33" s="108"/>
      <c r="D33" s="109"/>
      <c r="E33" s="109"/>
      <c r="F33" s="113"/>
    </row>
    <row r="34" spans="1:6" x14ac:dyDescent="0.2">
      <c r="A34" s="107"/>
      <c r="B34" s="108"/>
      <c r="C34" s="108"/>
      <c r="D34" s="109"/>
      <c r="E34" s="109"/>
      <c r="F34" s="113"/>
    </row>
    <row r="35" spans="1:6" x14ac:dyDescent="0.2">
      <c r="A35" s="107"/>
      <c r="B35" s="108"/>
      <c r="C35" s="108"/>
      <c r="D35" s="109"/>
      <c r="E35" s="109"/>
      <c r="F35" s="113"/>
    </row>
    <row r="36" spans="1:6" x14ac:dyDescent="0.2">
      <c r="A36" s="107"/>
      <c r="B36" s="108"/>
      <c r="C36" s="108"/>
      <c r="D36" s="109"/>
      <c r="E36" s="109"/>
      <c r="F36" s="113"/>
    </row>
    <row r="37" spans="1:6" x14ac:dyDescent="0.2">
      <c r="A37" s="107"/>
      <c r="B37" s="108"/>
      <c r="C37" s="108"/>
      <c r="D37" s="109"/>
      <c r="E37" s="109"/>
      <c r="F37" s="113"/>
    </row>
    <row r="38" spans="1:6" x14ac:dyDescent="0.2">
      <c r="A38" s="107"/>
      <c r="B38" s="108"/>
      <c r="C38" s="108"/>
      <c r="D38" s="109"/>
      <c r="E38" s="109"/>
      <c r="F38" s="113"/>
    </row>
    <row r="39" spans="1:6" x14ac:dyDescent="0.2">
      <c r="A39" s="107"/>
      <c r="B39" s="108"/>
      <c r="C39" s="108"/>
      <c r="D39" s="109"/>
      <c r="E39" s="109"/>
      <c r="F39" s="113"/>
    </row>
    <row r="40" spans="1:6" x14ac:dyDescent="0.2">
      <c r="A40" s="107"/>
      <c r="B40" s="108"/>
      <c r="C40" s="108"/>
      <c r="D40" s="109"/>
      <c r="E40" s="109"/>
      <c r="F40" s="113"/>
    </row>
    <row r="41" spans="1:6" x14ac:dyDescent="0.2">
      <c r="A41" s="107"/>
      <c r="B41" s="108"/>
      <c r="C41" s="108"/>
      <c r="D41" s="109"/>
      <c r="E41" s="109"/>
      <c r="F41" s="113"/>
    </row>
    <row r="42" spans="1:6" x14ac:dyDescent="0.2">
      <c r="A42" s="107"/>
      <c r="B42" s="108"/>
      <c r="C42" s="108"/>
      <c r="D42" s="109"/>
      <c r="E42" s="109"/>
      <c r="F42" s="113"/>
    </row>
    <row r="43" spans="1:6" x14ac:dyDescent="0.2">
      <c r="A43" s="107"/>
      <c r="B43" s="108"/>
      <c r="C43" s="108"/>
      <c r="D43" s="109"/>
      <c r="E43" s="109"/>
      <c r="F43" s="113"/>
    </row>
    <row r="44" spans="1:6" x14ac:dyDescent="0.2">
      <c r="A44" s="107"/>
      <c r="B44" s="108"/>
      <c r="C44" s="108"/>
      <c r="D44" s="109"/>
      <c r="E44" s="109"/>
      <c r="F44" s="113"/>
    </row>
    <row r="45" spans="1:6" x14ac:dyDescent="0.2">
      <c r="A45" s="107"/>
      <c r="B45" s="108"/>
      <c r="C45" s="108"/>
      <c r="D45" s="109"/>
      <c r="E45" s="109"/>
      <c r="F45" s="113"/>
    </row>
    <row r="46" spans="1:6" x14ac:dyDescent="0.2">
      <c r="A46" s="110"/>
      <c r="B46" s="108"/>
      <c r="C46" s="111"/>
      <c r="D46" s="109"/>
      <c r="E46" s="109"/>
      <c r="F46" s="113"/>
    </row>
    <row r="47" spans="1:6" x14ac:dyDescent="0.2">
      <c r="A47" s="110"/>
      <c r="B47" s="112"/>
      <c r="C47" s="111"/>
      <c r="D47" s="108"/>
      <c r="E47" s="113">
        <f>SUM(F2:F46)</f>
        <v>0</v>
      </c>
    </row>
    <row r="129" spans="7:7" x14ac:dyDescent="0.2">
      <c r="G129" s="11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7"/>
  <sheetViews>
    <sheetView topLeftCell="F1" zoomScale="113" zoomScaleNormal="78" workbookViewId="0">
      <pane ySplit="1" topLeftCell="A2" activePane="bottomLeft" state="frozen"/>
      <selection pane="bottomLeft" activeCell="C9" sqref="C9"/>
    </sheetView>
  </sheetViews>
  <sheetFormatPr baseColWidth="10" defaultColWidth="9.1640625" defaultRowHeight="15" x14ac:dyDescent="0.2"/>
  <cols>
    <col min="1" max="1" width="17.5" customWidth="1"/>
    <col min="2" max="2" width="19.1640625" customWidth="1"/>
    <col min="3" max="3" width="28.5" customWidth="1"/>
    <col min="4" max="4" width="7.1640625" style="8" customWidth="1"/>
    <col min="5" max="5" width="20" customWidth="1"/>
    <col min="6" max="6" width="25.6640625" customWidth="1"/>
    <col min="7" max="7" width="29" customWidth="1"/>
    <col min="8" max="8" width="50.1640625" customWidth="1"/>
    <col min="9" max="9" width="14.5"/>
    <col min="11" max="11" width="14.5"/>
  </cols>
  <sheetData>
    <row r="1" spans="1:9" ht="19" x14ac:dyDescent="0.2">
      <c r="A1" s="10" t="s">
        <v>0</v>
      </c>
      <c r="B1" s="10" t="s">
        <v>10</v>
      </c>
      <c r="C1" s="10" t="s">
        <v>11</v>
      </c>
      <c r="D1" s="10" t="s">
        <v>12</v>
      </c>
      <c r="E1" s="10" t="s">
        <v>15</v>
      </c>
      <c r="F1" s="10" t="s">
        <v>4</v>
      </c>
      <c r="G1" s="10" t="s">
        <v>5</v>
      </c>
      <c r="H1" s="10" t="s">
        <v>13</v>
      </c>
      <c r="I1" s="60">
        <f>G7</f>
        <v>0</v>
      </c>
    </row>
    <row r="2" spans="1:9" ht="19" x14ac:dyDescent="0.2">
      <c r="A2" s="11"/>
      <c r="B2" s="11"/>
      <c r="C2" s="98"/>
      <c r="D2" s="13"/>
      <c r="E2" s="17"/>
      <c r="F2" s="17">
        <f>E2*D2</f>
        <v>0</v>
      </c>
      <c r="G2" s="17">
        <f>SUM(F2)</f>
        <v>0</v>
      </c>
      <c r="H2" s="14"/>
    </row>
    <row r="3" spans="1:9" ht="19" x14ac:dyDescent="0.2">
      <c r="A3" s="11"/>
      <c r="B3" s="11"/>
      <c r="C3" s="98"/>
      <c r="D3" s="13"/>
      <c r="E3" s="17"/>
      <c r="F3" s="17"/>
      <c r="G3" s="17"/>
      <c r="H3" s="14"/>
    </row>
    <row r="4" spans="1:9" ht="19" x14ac:dyDescent="0.2">
      <c r="A4" s="11"/>
      <c r="B4" s="11"/>
      <c r="C4" s="98"/>
      <c r="D4" s="13"/>
      <c r="E4" s="17"/>
      <c r="F4" s="17"/>
      <c r="G4" s="17"/>
      <c r="H4" s="14"/>
    </row>
    <row r="5" spans="1:9" ht="19" x14ac:dyDescent="0.2">
      <c r="A5" s="11"/>
      <c r="B5" s="11"/>
      <c r="C5" s="98"/>
      <c r="D5" s="13"/>
      <c r="E5" s="17"/>
      <c r="F5" s="17"/>
      <c r="G5" s="17"/>
      <c r="H5" s="14"/>
    </row>
    <row r="6" spans="1:9" ht="19" x14ac:dyDescent="0.2">
      <c r="A6" s="11"/>
      <c r="B6" s="11"/>
      <c r="C6" s="98"/>
      <c r="D6" s="13"/>
      <c r="E6" s="17"/>
      <c r="F6" s="17"/>
      <c r="G6" s="17"/>
      <c r="H6" s="14"/>
    </row>
    <row r="7" spans="1:9" x14ac:dyDescent="0.2">
      <c r="A7" s="260"/>
      <c r="B7" s="261"/>
      <c r="C7" s="262"/>
      <c r="D7" s="99"/>
      <c r="E7" s="4"/>
      <c r="F7" s="4"/>
      <c r="G7" s="4">
        <f>SUM(G2:G6)</f>
        <v>0</v>
      </c>
      <c r="H7" s="4"/>
    </row>
  </sheetData>
  <mergeCells count="1">
    <mergeCell ref="A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K16"/>
  <sheetViews>
    <sheetView zoomScale="69" zoomScaleNormal="186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baseColWidth="10" defaultColWidth="9.1640625" defaultRowHeight="15" x14ac:dyDescent="0.2"/>
  <cols>
    <col min="1" max="1" width="14.1640625" style="8" bestFit="1" customWidth="1"/>
    <col min="2" max="2" width="36.5" style="8" customWidth="1"/>
    <col min="3" max="3" width="27.1640625" customWidth="1"/>
    <col min="4" max="4" width="7.1640625" bestFit="1" customWidth="1"/>
    <col min="5" max="5" width="19.1640625" bestFit="1" customWidth="1"/>
    <col min="6" max="6" width="16.33203125" bestFit="1" customWidth="1"/>
    <col min="7" max="7" width="17.5" bestFit="1" customWidth="1"/>
    <col min="8" max="8" width="22.33203125" customWidth="1"/>
    <col min="9" max="9" width="20.1640625" bestFit="1" customWidth="1"/>
    <col min="10" max="10" width="48.5" customWidth="1"/>
    <col min="11" max="11" width="18.6640625" customWidth="1"/>
  </cols>
  <sheetData>
    <row r="1" spans="1:11" s="84" customFormat="1" ht="26" x14ac:dyDescent="0.2">
      <c r="A1" s="85" t="s">
        <v>0</v>
      </c>
      <c r="B1" s="85" t="s">
        <v>10</v>
      </c>
      <c r="C1" s="86" t="s">
        <v>11</v>
      </c>
      <c r="D1" s="86" t="s">
        <v>12</v>
      </c>
      <c r="E1" s="86" t="s">
        <v>3</v>
      </c>
      <c r="F1" s="86" t="s">
        <v>16</v>
      </c>
      <c r="G1" s="86" t="s">
        <v>15</v>
      </c>
      <c r="H1" s="86" t="s">
        <v>7</v>
      </c>
      <c r="I1" s="86" t="s">
        <v>5</v>
      </c>
      <c r="J1" s="86" t="s">
        <v>17</v>
      </c>
      <c r="K1" s="146">
        <f>F16</f>
        <v>2128500</v>
      </c>
    </row>
    <row r="2" spans="1:11" ht="375" customHeight="1" x14ac:dyDescent="0.2">
      <c r="A2" s="78">
        <v>46118</v>
      </c>
      <c r="B2" s="87" t="s">
        <v>84</v>
      </c>
      <c r="C2" s="80" t="s">
        <v>85</v>
      </c>
      <c r="D2" s="81">
        <v>3</v>
      </c>
      <c r="E2" s="92">
        <v>295000</v>
      </c>
      <c r="F2" s="93">
        <f>E2*10%</f>
        <v>29500</v>
      </c>
      <c r="G2" s="93">
        <f>E2-F2</f>
        <v>265500</v>
      </c>
      <c r="H2" s="94">
        <f t="shared" ref="H2:H8" si="0">SUM(D2*G2)</f>
        <v>796500</v>
      </c>
      <c r="I2" s="95">
        <f>SUM(H2)</f>
        <v>796500</v>
      </c>
      <c r="J2" s="14"/>
    </row>
    <row r="3" spans="1:11" ht="369" customHeight="1" x14ac:dyDescent="0.2">
      <c r="A3" s="78">
        <v>46130</v>
      </c>
      <c r="B3" s="87" t="s">
        <v>115</v>
      </c>
      <c r="C3" s="80" t="s">
        <v>116</v>
      </c>
      <c r="D3" s="81">
        <v>4</v>
      </c>
      <c r="E3" s="92">
        <v>370000</v>
      </c>
      <c r="F3" s="93">
        <f t="shared" ref="F3:F15" si="1">E3*10%</f>
        <v>37000</v>
      </c>
      <c r="G3" s="93">
        <f>E3-F3</f>
        <v>333000</v>
      </c>
      <c r="H3" s="94">
        <f t="shared" si="0"/>
        <v>1332000</v>
      </c>
      <c r="I3" s="95">
        <f>SUM(H3)</f>
        <v>1332000</v>
      </c>
      <c r="J3" s="14"/>
    </row>
    <row r="4" spans="1:11" ht="23" x14ac:dyDescent="0.2">
      <c r="A4" s="88"/>
      <c r="B4" s="79"/>
      <c r="C4" s="80"/>
      <c r="D4" s="81"/>
      <c r="E4" s="92"/>
      <c r="F4" s="93">
        <f t="shared" si="1"/>
        <v>0</v>
      </c>
      <c r="G4" s="93">
        <f t="shared" ref="G4:G15" si="2">E4-F4</f>
        <v>0</v>
      </c>
      <c r="H4" s="94">
        <f t="shared" si="0"/>
        <v>0</v>
      </c>
      <c r="I4" s="94"/>
      <c r="J4" s="14"/>
    </row>
    <row r="5" spans="1:11" ht="23" x14ac:dyDescent="0.2">
      <c r="A5" s="88"/>
      <c r="B5" s="79"/>
      <c r="C5" s="80"/>
      <c r="D5" s="81"/>
      <c r="E5" s="92"/>
      <c r="F5" s="93">
        <f t="shared" si="1"/>
        <v>0</v>
      </c>
      <c r="G5" s="93">
        <f t="shared" si="2"/>
        <v>0</v>
      </c>
      <c r="H5" s="94">
        <f t="shared" si="0"/>
        <v>0</v>
      </c>
      <c r="I5" s="94"/>
      <c r="J5" s="14"/>
    </row>
    <row r="6" spans="1:11" ht="23" x14ac:dyDescent="0.2">
      <c r="A6" s="78"/>
      <c r="B6" s="87"/>
      <c r="C6" s="80"/>
      <c r="D6" s="81"/>
      <c r="E6" s="92"/>
      <c r="F6" s="93">
        <f t="shared" si="1"/>
        <v>0</v>
      </c>
      <c r="G6" s="93">
        <f t="shared" si="2"/>
        <v>0</v>
      </c>
      <c r="H6" s="94">
        <f t="shared" si="0"/>
        <v>0</v>
      </c>
      <c r="I6" s="95"/>
      <c r="J6" s="14"/>
    </row>
    <row r="7" spans="1:11" ht="23" x14ac:dyDescent="0.2">
      <c r="A7" s="88"/>
      <c r="B7" s="87"/>
      <c r="C7" s="80"/>
      <c r="D7" s="81"/>
      <c r="E7" s="92"/>
      <c r="F7" s="93">
        <f t="shared" si="1"/>
        <v>0</v>
      </c>
      <c r="G7" s="93">
        <f t="shared" si="2"/>
        <v>0</v>
      </c>
      <c r="H7" s="94">
        <f t="shared" si="0"/>
        <v>0</v>
      </c>
      <c r="I7" s="95"/>
      <c r="J7" s="14"/>
    </row>
    <row r="8" spans="1:11" ht="23" x14ac:dyDescent="0.2">
      <c r="A8" s="88"/>
      <c r="B8" s="87"/>
      <c r="C8" s="80"/>
      <c r="D8" s="81"/>
      <c r="E8" s="92"/>
      <c r="F8" s="93">
        <f t="shared" si="1"/>
        <v>0</v>
      </c>
      <c r="G8" s="93">
        <f t="shared" si="2"/>
        <v>0</v>
      </c>
      <c r="H8" s="94">
        <f t="shared" si="0"/>
        <v>0</v>
      </c>
      <c r="I8" s="95"/>
      <c r="J8" s="14"/>
    </row>
    <row r="9" spans="1:11" ht="23" x14ac:dyDescent="0.2">
      <c r="A9" s="88"/>
      <c r="B9" s="87"/>
      <c r="C9" s="80"/>
      <c r="D9" s="81"/>
      <c r="E9" s="92"/>
      <c r="F9" s="93">
        <f t="shared" si="1"/>
        <v>0</v>
      </c>
      <c r="G9" s="93">
        <f t="shared" si="2"/>
        <v>0</v>
      </c>
      <c r="H9" s="94">
        <f t="shared" ref="H9:H15" si="3">SUM(D9*G9)</f>
        <v>0</v>
      </c>
      <c r="I9" s="95"/>
      <c r="J9" s="14"/>
    </row>
    <row r="10" spans="1:11" ht="23" x14ac:dyDescent="0.2">
      <c r="A10" s="87"/>
      <c r="B10" s="89"/>
      <c r="C10" s="90"/>
      <c r="D10" s="81"/>
      <c r="E10" s="92"/>
      <c r="F10" s="93">
        <f t="shared" si="1"/>
        <v>0</v>
      </c>
      <c r="G10" s="93">
        <f t="shared" si="2"/>
        <v>0</v>
      </c>
      <c r="H10" s="94">
        <f t="shared" si="3"/>
        <v>0</v>
      </c>
      <c r="I10" s="95"/>
      <c r="J10" s="96"/>
    </row>
    <row r="11" spans="1:11" ht="23" x14ac:dyDescent="0.2">
      <c r="A11" s="87"/>
      <c r="B11" s="89"/>
      <c r="C11" s="90"/>
      <c r="D11" s="81"/>
      <c r="E11" s="92"/>
      <c r="F11" s="93">
        <f t="shared" si="1"/>
        <v>0</v>
      </c>
      <c r="G11" s="93">
        <f t="shared" si="2"/>
        <v>0</v>
      </c>
      <c r="H11" s="94">
        <f t="shared" si="3"/>
        <v>0</v>
      </c>
      <c r="I11" s="95"/>
      <c r="J11" s="14"/>
    </row>
    <row r="12" spans="1:11" ht="23" x14ac:dyDescent="0.2">
      <c r="A12" s="91"/>
      <c r="B12" s="81"/>
      <c r="C12" s="81"/>
      <c r="D12" s="81"/>
      <c r="E12" s="93"/>
      <c r="F12" s="93">
        <f t="shared" si="1"/>
        <v>0</v>
      </c>
      <c r="G12" s="93">
        <f t="shared" si="2"/>
        <v>0</v>
      </c>
      <c r="H12" s="94">
        <f t="shared" si="3"/>
        <v>0</v>
      </c>
      <c r="I12" s="95"/>
      <c r="J12" s="97"/>
    </row>
    <row r="13" spans="1:11" ht="23" x14ac:dyDescent="0.2">
      <c r="A13" s="91"/>
      <c r="B13" s="81"/>
      <c r="C13" s="81"/>
      <c r="D13" s="81"/>
      <c r="E13" s="93"/>
      <c r="F13" s="93">
        <f t="shared" si="1"/>
        <v>0</v>
      </c>
      <c r="G13" s="93">
        <f t="shared" si="2"/>
        <v>0</v>
      </c>
      <c r="H13" s="94">
        <f t="shared" si="3"/>
        <v>0</v>
      </c>
      <c r="I13" s="95"/>
      <c r="J13" s="97"/>
    </row>
    <row r="14" spans="1:11" ht="23" x14ac:dyDescent="0.2">
      <c r="A14" s="91"/>
      <c r="B14" s="81"/>
      <c r="C14" s="81"/>
      <c r="D14" s="81"/>
      <c r="E14" s="93"/>
      <c r="F14" s="93">
        <f t="shared" si="1"/>
        <v>0</v>
      </c>
      <c r="G14" s="93">
        <f t="shared" si="2"/>
        <v>0</v>
      </c>
      <c r="H14" s="94">
        <f t="shared" si="3"/>
        <v>0</v>
      </c>
      <c r="I14" s="95"/>
      <c r="J14" s="97"/>
    </row>
    <row r="15" spans="1:11" ht="23" x14ac:dyDescent="0.2">
      <c r="A15" s="91"/>
      <c r="B15" s="81"/>
      <c r="C15" s="81"/>
      <c r="D15" s="81"/>
      <c r="E15" s="93"/>
      <c r="F15" s="93">
        <f t="shared" si="1"/>
        <v>0</v>
      </c>
      <c r="G15" s="93">
        <f t="shared" si="2"/>
        <v>0</v>
      </c>
      <c r="H15" s="94">
        <f t="shared" si="3"/>
        <v>0</v>
      </c>
      <c r="I15" s="95"/>
      <c r="J15" s="97"/>
    </row>
    <row r="16" spans="1:11" ht="34" x14ac:dyDescent="0.2">
      <c r="A16" s="263" t="s">
        <v>5</v>
      </c>
      <c r="B16" s="263"/>
      <c r="C16" s="263"/>
      <c r="D16" s="263"/>
      <c r="E16" s="263"/>
      <c r="F16" s="264">
        <f>SUM(I2:I15)</f>
        <v>2128500</v>
      </c>
      <c r="G16" s="264"/>
      <c r="H16" s="264"/>
      <c r="I16" s="264"/>
      <c r="J16" s="264"/>
    </row>
  </sheetData>
  <mergeCells count="2">
    <mergeCell ref="A16:E16"/>
    <mergeCell ref="F16:J16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3"/>
  <sheetViews>
    <sheetView topLeftCell="D1" zoomScale="62" zoomScaleNormal="62" workbookViewId="0">
      <selection activeCell="H2" sqref="H2"/>
    </sheetView>
  </sheetViews>
  <sheetFormatPr baseColWidth="10" defaultColWidth="9.1640625" defaultRowHeight="15" x14ac:dyDescent="0.2"/>
  <cols>
    <col min="1" max="1" width="19" style="8" customWidth="1"/>
    <col min="2" max="2" width="33" customWidth="1"/>
    <col min="3" max="3" width="29.33203125" customWidth="1"/>
    <col min="4" max="4" width="25.33203125" style="8" customWidth="1"/>
    <col min="5" max="5" width="60.33203125" customWidth="1"/>
    <col min="6" max="7" width="30.6640625" customWidth="1"/>
  </cols>
  <sheetData>
    <row r="1" spans="1:8" ht="34" customHeight="1" x14ac:dyDescent="0.2">
      <c r="A1" s="77" t="s">
        <v>0</v>
      </c>
      <c r="B1" s="77" t="s">
        <v>10</v>
      </c>
      <c r="C1" s="77" t="s">
        <v>11</v>
      </c>
      <c r="D1" s="77" t="s">
        <v>12</v>
      </c>
      <c r="E1" s="77" t="s">
        <v>13</v>
      </c>
      <c r="F1" s="77" t="s">
        <v>3</v>
      </c>
      <c r="G1" s="77" t="s">
        <v>5</v>
      </c>
      <c r="H1" s="60">
        <f>E3</f>
        <v>0</v>
      </c>
    </row>
    <row r="2" spans="1:8" ht="409.5" customHeight="1" x14ac:dyDescent="0.2">
      <c r="A2" s="78"/>
      <c r="B2" s="79"/>
      <c r="C2" s="80"/>
      <c r="D2" s="81"/>
      <c r="E2" s="14"/>
      <c r="F2" s="83"/>
      <c r="G2" s="83">
        <f>F2*D2</f>
        <v>0</v>
      </c>
    </row>
    <row r="3" spans="1:8" ht="35" customHeight="1" x14ac:dyDescent="0.2">
      <c r="A3" s="265" t="s">
        <v>5</v>
      </c>
      <c r="B3" s="265"/>
      <c r="C3" s="266"/>
      <c r="D3" s="82"/>
      <c r="E3" s="267">
        <f>SUM(G2)</f>
        <v>0</v>
      </c>
      <c r="F3" s="268"/>
      <c r="G3" s="269"/>
    </row>
  </sheetData>
  <mergeCells count="2">
    <mergeCell ref="A3:C3"/>
    <mergeCell ref="E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38"/>
  <sheetViews>
    <sheetView zoomScale="115" zoomScaleNormal="67" workbookViewId="0">
      <pane xSplit="3" ySplit="1" topLeftCell="D2" activePane="bottomRight" state="frozen"/>
      <selection pane="topRight"/>
      <selection pane="bottomLeft"/>
      <selection pane="bottomRight" activeCell="C10" sqref="C10"/>
    </sheetView>
  </sheetViews>
  <sheetFormatPr baseColWidth="10" defaultColWidth="9.1640625" defaultRowHeight="21" x14ac:dyDescent="0.2"/>
  <cols>
    <col min="1" max="1" width="14.83203125" style="64" customWidth="1"/>
    <col min="2" max="2" width="12.6640625" style="64" customWidth="1"/>
    <col min="3" max="3" width="30" style="64" customWidth="1"/>
    <col min="4" max="4" width="12.6640625" style="64" customWidth="1"/>
    <col min="5" max="6" width="29" style="64" customWidth="1"/>
    <col min="7" max="7" width="23.1640625" style="64" customWidth="1"/>
    <col min="8" max="9" width="44.83203125" style="64" customWidth="1"/>
    <col min="10" max="12" width="9.1640625" style="64"/>
    <col min="13" max="13" width="13.1640625" style="64" customWidth="1"/>
    <col min="14" max="16384" width="9.1640625" style="64"/>
  </cols>
  <sheetData>
    <row r="1" spans="1:9" ht="34" customHeight="1" x14ac:dyDescent="0.2">
      <c r="A1" s="65" t="s">
        <v>0</v>
      </c>
      <c r="B1" s="65" t="s">
        <v>10</v>
      </c>
      <c r="C1" s="65" t="s">
        <v>11</v>
      </c>
      <c r="D1" s="65" t="s">
        <v>12</v>
      </c>
      <c r="E1" s="65" t="s">
        <v>3</v>
      </c>
      <c r="F1" s="65" t="s">
        <v>7</v>
      </c>
      <c r="G1" s="69" t="s">
        <v>5</v>
      </c>
      <c r="H1" s="65" t="s">
        <v>13</v>
      </c>
      <c r="I1" s="208">
        <f>E14</f>
        <v>1110000</v>
      </c>
    </row>
    <row r="2" spans="1:9" ht="57" customHeight="1" x14ac:dyDescent="0.2">
      <c r="A2" s="270">
        <v>46118</v>
      </c>
      <c r="B2" s="273" t="s">
        <v>86</v>
      </c>
      <c r="C2" s="209" t="s">
        <v>87</v>
      </c>
      <c r="D2" s="67">
        <v>5</v>
      </c>
      <c r="E2" s="71">
        <v>100000</v>
      </c>
      <c r="F2" s="72">
        <f>D2*E2</f>
        <v>500000</v>
      </c>
      <c r="G2" s="276">
        <f>SUM(F2:F4)</f>
        <v>1000000</v>
      </c>
      <c r="H2" s="70"/>
    </row>
    <row r="3" spans="1:9" ht="57" customHeight="1" x14ac:dyDescent="0.2">
      <c r="A3" s="271"/>
      <c r="B3" s="274"/>
      <c r="C3" s="209" t="s">
        <v>88</v>
      </c>
      <c r="D3" s="67">
        <v>3</v>
      </c>
      <c r="E3" s="71">
        <v>100000</v>
      </c>
      <c r="F3" s="72">
        <f t="shared" ref="F3:F4" si="0">D3*E3</f>
        <v>300000</v>
      </c>
      <c r="G3" s="277"/>
      <c r="H3" s="70"/>
    </row>
    <row r="4" spans="1:9" ht="57" customHeight="1" x14ac:dyDescent="0.2">
      <c r="A4" s="272"/>
      <c r="B4" s="275"/>
      <c r="C4" s="209" t="s">
        <v>89</v>
      </c>
      <c r="D4" s="67">
        <v>2</v>
      </c>
      <c r="E4" s="71">
        <v>100000</v>
      </c>
      <c r="F4" s="72">
        <f t="shared" si="0"/>
        <v>200000</v>
      </c>
      <c r="G4" s="278"/>
      <c r="H4" s="70"/>
    </row>
    <row r="5" spans="1:9" ht="35" customHeight="1" x14ac:dyDescent="0.2">
      <c r="A5" s="282" t="s">
        <v>4</v>
      </c>
      <c r="B5" s="282"/>
      <c r="C5" s="282"/>
      <c r="D5" s="67">
        <f>SUM(D2:D2)</f>
        <v>5</v>
      </c>
      <c r="E5" s="202" t="s">
        <v>18</v>
      </c>
      <c r="F5" s="203"/>
      <c r="G5" s="74">
        <f>G2*11%</f>
        <v>110000</v>
      </c>
      <c r="H5" s="73"/>
    </row>
    <row r="6" spans="1:9" ht="35" customHeight="1" x14ac:dyDescent="0.2">
      <c r="A6" s="279" t="s">
        <v>5</v>
      </c>
      <c r="B6" s="280"/>
      <c r="C6" s="280"/>
      <c r="D6" s="281"/>
      <c r="E6" s="207">
        <f>SUM(G2:G5)</f>
        <v>1110000</v>
      </c>
      <c r="F6" s="204"/>
      <c r="G6" s="197"/>
    </row>
    <row r="7" spans="1:9" ht="77" customHeight="1" x14ac:dyDescent="0.2">
      <c r="A7" s="270"/>
      <c r="B7" s="270"/>
      <c r="C7" s="66"/>
      <c r="D7" s="67"/>
      <c r="E7" s="71"/>
      <c r="F7" s="72">
        <f>D7*E7</f>
        <v>0</v>
      </c>
      <c r="G7" s="201">
        <f>SUM(F7:F11)</f>
        <v>0</v>
      </c>
      <c r="H7" s="196"/>
    </row>
    <row r="8" spans="1:9" ht="77" customHeight="1" x14ac:dyDescent="0.2">
      <c r="A8" s="271"/>
      <c r="B8" s="271"/>
      <c r="C8" s="66"/>
      <c r="D8" s="67"/>
      <c r="E8" s="71"/>
      <c r="F8" s="72">
        <f>D8*E8</f>
        <v>0</v>
      </c>
      <c r="G8" s="205"/>
      <c r="H8" s="196"/>
    </row>
    <row r="9" spans="1:9" ht="77" customHeight="1" x14ac:dyDescent="0.2">
      <c r="A9" s="271"/>
      <c r="B9" s="271"/>
      <c r="C9" s="66"/>
      <c r="D9" s="67"/>
      <c r="E9" s="71"/>
      <c r="F9" s="72">
        <f>D9*E9</f>
        <v>0</v>
      </c>
      <c r="G9" s="205"/>
      <c r="H9" s="196"/>
    </row>
    <row r="10" spans="1:9" ht="77" customHeight="1" x14ac:dyDescent="0.2">
      <c r="A10" s="271"/>
      <c r="B10" s="271"/>
      <c r="C10" s="66"/>
      <c r="D10" s="67"/>
      <c r="E10" s="71"/>
      <c r="F10" s="72">
        <f>D10*E10</f>
        <v>0</v>
      </c>
      <c r="G10" s="205"/>
      <c r="H10" s="196"/>
    </row>
    <row r="11" spans="1:9" ht="77" customHeight="1" x14ac:dyDescent="0.2">
      <c r="A11" s="271"/>
      <c r="B11" s="271"/>
      <c r="C11" s="68"/>
      <c r="D11" s="67"/>
      <c r="E11" s="71"/>
      <c r="F11" s="72">
        <f>D11*E11</f>
        <v>0</v>
      </c>
      <c r="G11" s="206"/>
      <c r="H11" s="196"/>
    </row>
    <row r="12" spans="1:9" ht="35" customHeight="1" x14ac:dyDescent="0.2">
      <c r="A12" s="282" t="s">
        <v>4</v>
      </c>
      <c r="B12" s="282"/>
      <c r="C12" s="282"/>
      <c r="D12" s="67">
        <f>SUM(D7:D11)</f>
        <v>0</v>
      </c>
      <c r="E12" s="202" t="s">
        <v>18</v>
      </c>
      <c r="F12" s="203"/>
      <c r="G12" s="74">
        <f>G7*11%</f>
        <v>0</v>
      </c>
      <c r="H12" s="73"/>
    </row>
    <row r="13" spans="1:9" ht="35" customHeight="1" x14ac:dyDescent="0.2">
      <c r="A13" s="282" t="s">
        <v>5</v>
      </c>
      <c r="B13" s="282"/>
      <c r="C13" s="282"/>
      <c r="D13" s="67"/>
      <c r="E13" s="207">
        <f>SUM(G7:G12)</f>
        <v>0</v>
      </c>
      <c r="F13" s="204"/>
      <c r="G13" s="197"/>
    </row>
    <row r="14" spans="1:9" ht="64" customHeight="1" x14ac:dyDescent="0.2">
      <c r="A14" s="283"/>
      <c r="B14" s="284"/>
      <c r="C14" s="285"/>
      <c r="D14" s="75" t="s">
        <v>9</v>
      </c>
      <c r="E14" s="198">
        <f>SUM(E6,E13)</f>
        <v>1110000</v>
      </c>
      <c r="F14" s="199"/>
      <c r="G14" s="200"/>
    </row>
    <row r="15" spans="1:9" ht="64" customHeight="1" x14ac:dyDescent="0.2">
      <c r="E15" s="76"/>
    </row>
    <row r="16" spans="1:9" ht="64" customHeight="1" x14ac:dyDescent="0.2"/>
    <row r="17" ht="64" customHeight="1" x14ac:dyDescent="0.2"/>
    <row r="18" ht="64" customHeight="1" x14ac:dyDescent="0.2"/>
    <row r="19" ht="35" customHeight="1" x14ac:dyDescent="0.2"/>
    <row r="20" ht="35" customHeight="1" x14ac:dyDescent="0.2"/>
    <row r="21" ht="160" customHeight="1" x14ac:dyDescent="0.2"/>
    <row r="22" ht="160" customHeight="1" x14ac:dyDescent="0.2"/>
    <row r="23" ht="35" customHeight="1" x14ac:dyDescent="0.2"/>
    <row r="24" ht="35" customHeight="1" x14ac:dyDescent="0.2"/>
    <row r="25" ht="321" customHeight="1" x14ac:dyDescent="0.2"/>
    <row r="26" ht="34" customHeight="1" x14ac:dyDescent="0.2"/>
    <row r="27" ht="34" customHeight="1" x14ac:dyDescent="0.2"/>
    <row r="28" ht="34" customHeight="1" x14ac:dyDescent="0.2"/>
    <row r="29" ht="58" customHeight="1" x14ac:dyDescent="0.2"/>
    <row r="30" ht="58" customHeight="1" x14ac:dyDescent="0.2"/>
    <row r="31" ht="58" customHeight="1" x14ac:dyDescent="0.2"/>
    <row r="32" ht="58" customHeight="1" x14ac:dyDescent="0.2"/>
    <row r="33" ht="58" customHeight="1" x14ac:dyDescent="0.2"/>
    <row r="34" ht="58" customHeight="1" x14ac:dyDescent="0.2"/>
    <row r="35" ht="58" customHeight="1" x14ac:dyDescent="0.2"/>
    <row r="36" ht="58" customHeight="1" x14ac:dyDescent="0.2"/>
    <row r="37" ht="58" customHeight="1" x14ac:dyDescent="0.2"/>
    <row r="38" ht="58" customHeight="1" x14ac:dyDescent="0.2"/>
  </sheetData>
  <mergeCells count="10">
    <mergeCell ref="A12:C12"/>
    <mergeCell ref="A13:C13"/>
    <mergeCell ref="A14:C14"/>
    <mergeCell ref="A7:A11"/>
    <mergeCell ref="B7:B11"/>
    <mergeCell ref="A2:A4"/>
    <mergeCell ref="B2:B4"/>
    <mergeCell ref="G2:G4"/>
    <mergeCell ref="A6:D6"/>
    <mergeCell ref="A5:C5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9"/>
  <sheetViews>
    <sheetView topLeftCell="C1" zoomScale="125" zoomScaleNormal="89" workbookViewId="0">
      <pane ySplit="1" topLeftCell="A2" activePane="bottomLeft" state="frozen"/>
      <selection pane="bottomLeft" activeCell="E3" sqref="E3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4" width="18.5" customWidth="1"/>
    <col min="5" max="7" width="18" customWidth="1"/>
    <col min="8" max="8" width="18" style="144" customWidth="1"/>
    <col min="9" max="9" width="46.5" customWidth="1"/>
    <col min="10" max="10" width="15.6640625" customWidth="1"/>
  </cols>
  <sheetData>
    <row r="1" spans="1:10" ht="16" customHeight="1" x14ac:dyDescent="0.2">
      <c r="A1" s="25" t="s">
        <v>0</v>
      </c>
      <c r="B1" s="25" t="s">
        <v>10</v>
      </c>
      <c r="C1" s="25" t="s">
        <v>11</v>
      </c>
      <c r="D1" s="25" t="s">
        <v>19</v>
      </c>
      <c r="E1" s="25" t="s">
        <v>3</v>
      </c>
      <c r="F1" s="25" t="s">
        <v>7</v>
      </c>
      <c r="G1" s="25" t="s">
        <v>5</v>
      </c>
      <c r="H1" s="143" t="s">
        <v>22</v>
      </c>
      <c r="I1" s="25" t="s">
        <v>13</v>
      </c>
      <c r="J1" s="161">
        <f>E8</f>
        <v>1620000</v>
      </c>
    </row>
    <row r="2" spans="1:10" ht="79" customHeight="1" x14ac:dyDescent="0.2">
      <c r="A2" s="292">
        <v>46118</v>
      </c>
      <c r="B2" s="294" t="s">
        <v>80</v>
      </c>
      <c r="C2" s="138" t="s">
        <v>81</v>
      </c>
      <c r="D2" s="30">
        <v>2</v>
      </c>
      <c r="E2" s="5">
        <v>360000</v>
      </c>
      <c r="F2" s="5">
        <f>E2*D2</f>
        <v>720000</v>
      </c>
      <c r="G2" s="223">
        <f>SUM(F2:F3)</f>
        <v>1620000</v>
      </c>
      <c r="H2" s="292">
        <v>46132</v>
      </c>
      <c r="I2" s="246"/>
    </row>
    <row r="3" spans="1:10" ht="79" customHeight="1" x14ac:dyDescent="0.2">
      <c r="A3" s="293"/>
      <c r="B3" s="295"/>
      <c r="C3" s="138" t="s">
        <v>82</v>
      </c>
      <c r="D3" s="30">
        <v>2</v>
      </c>
      <c r="E3" s="5">
        <v>450000</v>
      </c>
      <c r="F3" s="5">
        <f>E3*D3</f>
        <v>900000</v>
      </c>
      <c r="G3" s="225"/>
      <c r="H3" s="293"/>
      <c r="I3" s="248"/>
    </row>
    <row r="4" spans="1:10" x14ac:dyDescent="0.2">
      <c r="A4" s="44"/>
      <c r="B4" s="164"/>
      <c r="C4" s="138"/>
      <c r="D4" s="30"/>
      <c r="E4" s="5"/>
      <c r="F4" s="5">
        <f>E4*D4</f>
        <v>0</v>
      </c>
      <c r="G4" s="6"/>
      <c r="H4" s="44"/>
      <c r="I4" s="14"/>
    </row>
    <row r="5" spans="1:10" x14ac:dyDescent="0.2">
      <c r="A5" s="44"/>
      <c r="B5" s="164"/>
      <c r="C5" s="138"/>
      <c r="D5" s="30"/>
      <c r="E5" s="5"/>
      <c r="F5" s="5">
        <f>E5*D5</f>
        <v>0</v>
      </c>
      <c r="G5" s="6"/>
      <c r="H5" s="44"/>
      <c r="I5" s="14"/>
    </row>
    <row r="6" spans="1:10" x14ac:dyDescent="0.2">
      <c r="A6" s="44"/>
      <c r="B6" s="164"/>
      <c r="C6" s="138"/>
      <c r="D6" s="30"/>
      <c r="E6" s="5"/>
      <c r="F6" s="5">
        <f>E6*D6</f>
        <v>0</v>
      </c>
      <c r="G6" s="6"/>
      <c r="H6" s="44"/>
      <c r="I6" s="14"/>
    </row>
    <row r="7" spans="1:10" x14ac:dyDescent="0.2">
      <c r="A7" s="19"/>
      <c r="B7" s="54"/>
      <c r="C7" s="26"/>
      <c r="D7" s="30"/>
      <c r="E7" s="5"/>
      <c r="F7" s="5"/>
      <c r="G7" s="5"/>
      <c r="H7" s="19"/>
      <c r="I7" s="14"/>
    </row>
    <row r="8" spans="1:10" ht="24" x14ac:dyDescent="0.2">
      <c r="A8" s="286" t="s">
        <v>9</v>
      </c>
      <c r="B8" s="287"/>
      <c r="C8" s="287"/>
      <c r="D8" s="288"/>
      <c r="E8" s="289">
        <f>SUM(G2:G7)</f>
        <v>1620000</v>
      </c>
      <c r="F8" s="290"/>
      <c r="G8" s="291"/>
      <c r="H8" s="9"/>
    </row>
    <row r="9" spans="1:10" ht="22" customHeight="1" x14ac:dyDescent="0.2"/>
  </sheetData>
  <mergeCells count="7">
    <mergeCell ref="A8:D8"/>
    <mergeCell ref="I2:I3"/>
    <mergeCell ref="E8:G8"/>
    <mergeCell ref="A2:A3"/>
    <mergeCell ref="B2:B3"/>
    <mergeCell ref="G2:G3"/>
    <mergeCell ref="H2:H3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20"/>
  <sheetViews>
    <sheetView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4" width="18.5" customWidth="1"/>
    <col min="5" max="5" width="21.1640625" bestFit="1" customWidth="1"/>
    <col min="6" max="6" width="22" customWidth="1"/>
    <col min="7" max="7" width="60.5" customWidth="1"/>
    <col min="8" max="8" width="12.83203125" bestFit="1" customWidth="1"/>
    <col min="9" max="9" width="11.5"/>
  </cols>
  <sheetData>
    <row r="1" spans="1:9" ht="16" customHeight="1" x14ac:dyDescent="0.2">
      <c r="A1" s="25" t="s">
        <v>0</v>
      </c>
      <c r="B1" s="25" t="s">
        <v>10</v>
      </c>
      <c r="C1" s="25" t="s">
        <v>11</v>
      </c>
      <c r="D1" s="25" t="s">
        <v>19</v>
      </c>
      <c r="E1" s="25" t="s">
        <v>3</v>
      </c>
      <c r="F1" s="25" t="s">
        <v>5</v>
      </c>
      <c r="G1" s="25" t="s">
        <v>13</v>
      </c>
      <c r="H1" s="169">
        <f>E20</f>
        <v>1312502.8500000001</v>
      </c>
    </row>
    <row r="2" spans="1:9" ht="160.75" customHeight="1" x14ac:dyDescent="0.2">
      <c r="A2" s="19">
        <v>46118</v>
      </c>
      <c r="B2" s="30">
        <v>46464</v>
      </c>
      <c r="C2" s="138" t="s">
        <v>83</v>
      </c>
      <c r="D2" s="21">
        <v>3</v>
      </c>
      <c r="E2" s="17">
        <v>236487</v>
      </c>
      <c r="F2" s="17">
        <f>SUM(D2*E2)</f>
        <v>709461</v>
      </c>
      <c r="G2" s="246"/>
    </row>
    <row r="3" spans="1:9" ht="23.5" customHeight="1" x14ac:dyDescent="0.2">
      <c r="A3" s="296" t="s">
        <v>4</v>
      </c>
      <c r="B3" s="297"/>
      <c r="C3" s="298"/>
      <c r="D3" s="21"/>
      <c r="E3" s="62" t="s">
        <v>20</v>
      </c>
      <c r="F3" s="18">
        <f>F2*11%</f>
        <v>78040.710000000006</v>
      </c>
      <c r="G3" s="247"/>
    </row>
    <row r="4" spans="1:9" ht="23.5" customHeight="1" x14ac:dyDescent="0.2">
      <c r="A4" s="296" t="s">
        <v>5</v>
      </c>
      <c r="B4" s="297"/>
      <c r="C4" s="298"/>
      <c r="D4" s="26"/>
      <c r="E4" s="302">
        <f>SUM(F2:F3)</f>
        <v>787501.71</v>
      </c>
      <c r="F4" s="303"/>
      <c r="G4" s="248"/>
    </row>
    <row r="5" spans="1:9" ht="160" customHeight="1" x14ac:dyDescent="0.2">
      <c r="A5" s="19">
        <v>46129</v>
      </c>
      <c r="B5" s="30">
        <v>47379</v>
      </c>
      <c r="C5" s="138" t="s">
        <v>112</v>
      </c>
      <c r="D5" s="21">
        <v>3</v>
      </c>
      <c r="E5" s="17">
        <v>157658</v>
      </c>
      <c r="F5" s="17">
        <f>D5*E5</f>
        <v>472974</v>
      </c>
      <c r="G5" s="246"/>
    </row>
    <row r="6" spans="1:9" ht="23.5" customHeight="1" x14ac:dyDescent="0.2">
      <c r="A6" s="299" t="s">
        <v>4</v>
      </c>
      <c r="B6" s="300"/>
      <c r="C6" s="301"/>
      <c r="D6" s="15"/>
      <c r="E6" s="61" t="s">
        <v>20</v>
      </c>
      <c r="F6" s="5">
        <f>F5*11%</f>
        <v>52027.14</v>
      </c>
      <c r="G6" s="247"/>
      <c r="I6" s="63"/>
    </row>
    <row r="7" spans="1:9" ht="23.5" customHeight="1" x14ac:dyDescent="0.2">
      <c r="A7" s="299" t="s">
        <v>5</v>
      </c>
      <c r="B7" s="300"/>
      <c r="C7" s="301"/>
      <c r="D7" s="15"/>
      <c r="E7" s="302">
        <f>SUM(F5:F6)</f>
        <v>525001.14</v>
      </c>
      <c r="F7" s="303"/>
      <c r="G7" s="248"/>
    </row>
    <row r="8" spans="1:9" ht="188" customHeight="1" x14ac:dyDescent="0.2">
      <c r="A8" s="19"/>
      <c r="B8" s="30"/>
      <c r="C8" s="26"/>
      <c r="D8" s="21"/>
      <c r="E8" s="17"/>
      <c r="F8" s="17">
        <f>E8*D8</f>
        <v>0</v>
      </c>
      <c r="G8" s="246"/>
    </row>
    <row r="9" spans="1:9" ht="23.5" customHeight="1" x14ac:dyDescent="0.2">
      <c r="A9" s="299"/>
      <c r="B9" s="300"/>
      <c r="C9" s="301"/>
      <c r="D9" s="15"/>
      <c r="E9" s="5"/>
      <c r="F9" s="5">
        <f>F8*11%</f>
        <v>0</v>
      </c>
      <c r="G9" s="247"/>
    </row>
    <row r="10" spans="1:9" ht="23.5" customHeight="1" x14ac:dyDescent="0.2">
      <c r="A10" s="299" t="s">
        <v>5</v>
      </c>
      <c r="B10" s="300"/>
      <c r="C10" s="301"/>
      <c r="D10" s="15"/>
      <c r="E10" s="302">
        <f>SUM(F8:F9)</f>
        <v>0</v>
      </c>
      <c r="F10" s="303"/>
      <c r="G10" s="248"/>
    </row>
    <row r="11" spans="1:9" ht="168" customHeight="1" x14ac:dyDescent="0.2">
      <c r="A11" s="19"/>
      <c r="B11" s="30"/>
      <c r="C11" s="138"/>
      <c r="D11" s="21"/>
      <c r="E11" s="17"/>
      <c r="F11" s="17">
        <f>E11*D11</f>
        <v>0</v>
      </c>
      <c r="G11" s="246"/>
    </row>
    <row r="12" spans="1:9" ht="23.5" customHeight="1" x14ac:dyDescent="0.2">
      <c r="A12" s="299"/>
      <c r="B12" s="300"/>
      <c r="C12" s="301"/>
      <c r="D12" s="15"/>
      <c r="E12" s="5"/>
      <c r="F12" s="5">
        <f>F11*11%</f>
        <v>0</v>
      </c>
      <c r="G12" s="247"/>
    </row>
    <row r="13" spans="1:9" ht="23.5" customHeight="1" x14ac:dyDescent="0.2">
      <c r="A13" s="299" t="s">
        <v>5</v>
      </c>
      <c r="B13" s="300"/>
      <c r="C13" s="301"/>
      <c r="D13" s="15"/>
      <c r="E13" s="302">
        <f>SUM(F11:F12)</f>
        <v>0</v>
      </c>
      <c r="F13" s="303"/>
      <c r="G13" s="248"/>
    </row>
    <row r="14" spans="1:9" ht="168" customHeight="1" x14ac:dyDescent="0.2">
      <c r="A14" s="19"/>
      <c r="B14" s="30"/>
      <c r="C14" s="138"/>
      <c r="D14" s="21"/>
      <c r="E14" s="17"/>
      <c r="F14" s="17">
        <f>E14*D14</f>
        <v>0</v>
      </c>
      <c r="G14" s="246"/>
    </row>
    <row r="15" spans="1:9" ht="23.5" customHeight="1" x14ac:dyDescent="0.2">
      <c r="A15" s="299"/>
      <c r="B15" s="300"/>
      <c r="C15" s="301"/>
      <c r="D15" s="15"/>
      <c r="E15" s="5"/>
      <c r="F15" s="5">
        <f>F14*11%</f>
        <v>0</v>
      </c>
      <c r="G15" s="247"/>
    </row>
    <row r="16" spans="1:9" ht="23.5" customHeight="1" x14ac:dyDescent="0.2">
      <c r="A16" s="299" t="s">
        <v>5</v>
      </c>
      <c r="B16" s="300"/>
      <c r="C16" s="301"/>
      <c r="D16" s="15"/>
      <c r="E16" s="302">
        <f>SUM(F14:F15)</f>
        <v>0</v>
      </c>
      <c r="F16" s="303"/>
      <c r="G16" s="248"/>
    </row>
    <row r="17" spans="1:7" ht="168" customHeight="1" x14ac:dyDescent="0.2">
      <c r="A17" s="19"/>
      <c r="B17" s="30"/>
      <c r="C17" s="26"/>
      <c r="D17" s="21"/>
      <c r="E17" s="17"/>
      <c r="F17" s="17"/>
      <c r="G17" s="246"/>
    </row>
    <row r="18" spans="1:7" ht="23.5" customHeight="1" x14ac:dyDescent="0.2">
      <c r="A18" s="299"/>
      <c r="B18" s="300"/>
      <c r="C18" s="301"/>
      <c r="D18" s="15"/>
      <c r="E18" s="5"/>
      <c r="F18" s="18"/>
      <c r="G18" s="247"/>
    </row>
    <row r="19" spans="1:7" ht="23.5" customHeight="1" x14ac:dyDescent="0.2">
      <c r="A19" s="299" t="s">
        <v>5</v>
      </c>
      <c r="B19" s="300"/>
      <c r="C19" s="301"/>
      <c r="D19" s="15"/>
      <c r="E19" s="302">
        <f>SUM(F17:F18)</f>
        <v>0</v>
      </c>
      <c r="F19" s="303"/>
      <c r="G19" s="248"/>
    </row>
    <row r="20" spans="1:7" ht="24" customHeight="1" x14ac:dyDescent="0.2">
      <c r="A20" s="286" t="s">
        <v>9</v>
      </c>
      <c r="B20" s="287"/>
      <c r="C20" s="287"/>
      <c r="D20" s="288"/>
      <c r="E20" s="165">
        <f>SUM(E4+E7+E10+E13+E16+E19)</f>
        <v>1312502.8500000001</v>
      </c>
      <c r="F20" s="167"/>
    </row>
  </sheetData>
  <mergeCells count="25">
    <mergeCell ref="G17:G19"/>
    <mergeCell ref="G2:G4"/>
    <mergeCell ref="G5:G7"/>
    <mergeCell ref="G8:G10"/>
    <mergeCell ref="G11:G13"/>
    <mergeCell ref="G14:G16"/>
    <mergeCell ref="A20:D20"/>
    <mergeCell ref="A9:C9"/>
    <mergeCell ref="A10:C10"/>
    <mergeCell ref="A18:C18"/>
    <mergeCell ref="A19:C19"/>
    <mergeCell ref="A12:C12"/>
    <mergeCell ref="A13:C13"/>
    <mergeCell ref="A15:C15"/>
    <mergeCell ref="A16:C16"/>
    <mergeCell ref="A3:C3"/>
    <mergeCell ref="A4:C4"/>
    <mergeCell ref="A6:C6"/>
    <mergeCell ref="A7:C7"/>
    <mergeCell ref="E19:F19"/>
    <mergeCell ref="E16:F16"/>
    <mergeCell ref="E13:F13"/>
    <mergeCell ref="E10:F10"/>
    <mergeCell ref="E7:F7"/>
    <mergeCell ref="E4:F4"/>
  </mergeCells>
  <pageMargins left="0.75" right="0.75" top="1" bottom="1" header="0.5" footer="0.5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H14"/>
  <sheetViews>
    <sheetView zoomScale="83" zoomScaleNormal="83" workbookViewId="0">
      <pane ySplit="1" topLeftCell="A2" activePane="bottomLeft" state="frozen"/>
      <selection pane="bottomLeft" activeCell="D13" sqref="D13"/>
    </sheetView>
  </sheetViews>
  <sheetFormatPr baseColWidth="10" defaultColWidth="9.1640625" defaultRowHeight="15" x14ac:dyDescent="0.2"/>
  <cols>
    <col min="1" max="1" width="12.33203125" customWidth="1"/>
    <col min="2" max="2" width="24.1640625" customWidth="1"/>
    <col min="3" max="3" width="18.6640625" customWidth="1"/>
    <col min="4" max="4" width="11.6640625" customWidth="1"/>
    <col min="5" max="5" width="14.83203125" customWidth="1"/>
    <col min="6" max="6" width="15.1640625" customWidth="1"/>
    <col min="7" max="7" width="46.5" customWidth="1"/>
    <col min="8" max="8" width="11.6640625" bestFit="1" customWidth="1"/>
    <col min="11" max="11" width="10.5"/>
  </cols>
  <sheetData>
    <row r="1" spans="1:8" ht="16" customHeight="1" x14ac:dyDescent="0.2">
      <c r="A1" s="25" t="s">
        <v>0</v>
      </c>
      <c r="B1" s="25" t="s">
        <v>10</v>
      </c>
      <c r="C1" s="25" t="s">
        <v>11</v>
      </c>
      <c r="D1" s="25" t="s">
        <v>19</v>
      </c>
      <c r="E1" s="25" t="s">
        <v>3</v>
      </c>
      <c r="F1" s="25" t="s">
        <v>5</v>
      </c>
      <c r="G1" s="25" t="s">
        <v>13</v>
      </c>
      <c r="H1" s="169">
        <f>E14</f>
        <v>0</v>
      </c>
    </row>
    <row r="2" spans="1:8" ht="169" customHeight="1" x14ac:dyDescent="0.2">
      <c r="A2" s="19"/>
      <c r="B2" s="30"/>
      <c r="C2" s="26"/>
      <c r="D2" s="21"/>
      <c r="E2" s="17"/>
      <c r="F2" s="17">
        <f>SUM(D2*E2)</f>
        <v>0</v>
      </c>
      <c r="G2" s="304"/>
    </row>
    <row r="3" spans="1:8" ht="23.5" customHeight="1" x14ac:dyDescent="0.2">
      <c r="A3" s="296" t="s">
        <v>4</v>
      </c>
      <c r="B3" s="297"/>
      <c r="C3" s="298"/>
      <c r="D3" s="21"/>
      <c r="E3" s="62"/>
      <c r="F3" s="18"/>
      <c r="G3" s="304"/>
    </row>
    <row r="4" spans="1:8" ht="23.5" customHeight="1" x14ac:dyDescent="0.2">
      <c r="A4" s="296" t="s">
        <v>5</v>
      </c>
      <c r="B4" s="297"/>
      <c r="C4" s="298"/>
      <c r="D4" s="26"/>
      <c r="E4" s="307">
        <f>SUM(F2:F3)</f>
        <v>0</v>
      </c>
      <c r="F4" s="308"/>
      <c r="G4" s="304"/>
    </row>
    <row r="5" spans="1:8" ht="160" customHeight="1" x14ac:dyDescent="0.2">
      <c r="A5" s="19"/>
      <c r="B5" s="30"/>
      <c r="C5" s="26"/>
      <c r="D5" s="21"/>
      <c r="E5" s="17"/>
      <c r="F5" s="17">
        <f>SUM(D5*E5)</f>
        <v>0</v>
      </c>
      <c r="G5" s="304"/>
    </row>
    <row r="6" spans="1:8" ht="23.5" customHeight="1" x14ac:dyDescent="0.2">
      <c r="A6" s="299" t="s">
        <v>4</v>
      </c>
      <c r="B6" s="300"/>
      <c r="C6" s="301"/>
      <c r="D6" s="15"/>
      <c r="E6" s="5"/>
      <c r="F6" s="5"/>
      <c r="G6" s="304"/>
    </row>
    <row r="7" spans="1:8" ht="23.5" customHeight="1" x14ac:dyDescent="0.2">
      <c r="A7" s="299" t="s">
        <v>5</v>
      </c>
      <c r="B7" s="300"/>
      <c r="C7" s="301"/>
      <c r="D7" s="15"/>
      <c r="E7" s="302">
        <f>SUM(F5:F6)</f>
        <v>0</v>
      </c>
      <c r="F7" s="303"/>
      <c r="G7" s="304"/>
    </row>
    <row r="8" spans="1:8" ht="168" customHeight="1" x14ac:dyDescent="0.2">
      <c r="A8" s="19"/>
      <c r="B8" s="30"/>
      <c r="C8" s="26"/>
      <c r="D8" s="21"/>
      <c r="E8" s="17"/>
      <c r="F8" s="17"/>
      <c r="G8" s="304"/>
    </row>
    <row r="9" spans="1:8" ht="23.5" customHeight="1" x14ac:dyDescent="0.2">
      <c r="A9" s="296" t="s">
        <v>4</v>
      </c>
      <c r="B9" s="297"/>
      <c r="C9" s="298"/>
      <c r="D9" s="15"/>
      <c r="E9" s="5"/>
      <c r="F9" s="5"/>
      <c r="G9" s="304"/>
    </row>
    <row r="10" spans="1:8" ht="23.5" customHeight="1" x14ac:dyDescent="0.2">
      <c r="A10" s="296" t="s">
        <v>5</v>
      </c>
      <c r="B10" s="297"/>
      <c r="C10" s="298"/>
      <c r="D10" s="15"/>
      <c r="E10" s="302">
        <f>SUM(F8:F9)</f>
        <v>0</v>
      </c>
      <c r="F10" s="303"/>
      <c r="G10" s="304"/>
    </row>
    <row r="11" spans="1:8" ht="168" customHeight="1" x14ac:dyDescent="0.2">
      <c r="A11" s="19"/>
      <c r="B11" s="30"/>
      <c r="C11" s="26"/>
      <c r="D11" s="21"/>
      <c r="E11" s="17"/>
      <c r="F11" s="17"/>
      <c r="G11" s="304"/>
    </row>
    <row r="12" spans="1:8" ht="23.5" customHeight="1" x14ac:dyDescent="0.2">
      <c r="A12" s="296" t="s">
        <v>4</v>
      </c>
      <c r="B12" s="297"/>
      <c r="C12" s="298"/>
      <c r="D12" s="15"/>
      <c r="E12" s="5"/>
      <c r="F12" s="18"/>
      <c r="G12" s="304"/>
    </row>
    <row r="13" spans="1:8" ht="23.5" customHeight="1" x14ac:dyDescent="0.2">
      <c r="A13" s="296" t="s">
        <v>5</v>
      </c>
      <c r="B13" s="297"/>
      <c r="C13" s="298"/>
      <c r="D13" s="15"/>
      <c r="E13" s="302">
        <f>SUM(F11:F12)</f>
        <v>0</v>
      </c>
      <c r="F13" s="303"/>
      <c r="G13" s="304"/>
    </row>
    <row r="14" spans="1:8" ht="24" customHeight="1" x14ac:dyDescent="0.2">
      <c r="A14" s="286" t="s">
        <v>9</v>
      </c>
      <c r="B14" s="287"/>
      <c r="C14" s="287"/>
      <c r="D14" s="288"/>
      <c r="E14" s="305">
        <f>SUM(E4+E7+G10+G13)</f>
        <v>0</v>
      </c>
      <c r="F14" s="306"/>
    </row>
  </sheetData>
  <mergeCells count="18">
    <mergeCell ref="G2:G4"/>
    <mergeCell ref="G5:G7"/>
    <mergeCell ref="G8:G10"/>
    <mergeCell ref="G11:G13"/>
    <mergeCell ref="E14:F14"/>
    <mergeCell ref="E13:F13"/>
    <mergeCell ref="E10:F10"/>
    <mergeCell ref="E7:F7"/>
    <mergeCell ref="E4:F4"/>
    <mergeCell ref="A3:C3"/>
    <mergeCell ref="A4:C4"/>
    <mergeCell ref="A6:C6"/>
    <mergeCell ref="A7:C7"/>
    <mergeCell ref="A14:D14"/>
    <mergeCell ref="A9:C9"/>
    <mergeCell ref="A10:C10"/>
    <mergeCell ref="A12:C12"/>
    <mergeCell ref="A13:C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I14"/>
  <sheetViews>
    <sheetView zoomScale="91" zoomScaleNormal="83" workbookViewId="0">
      <pane ySplit="1" topLeftCell="A2" activePane="bottomLeft" state="frozen"/>
      <selection pane="bottomLeft" activeCell="E7" sqref="E7:G7"/>
    </sheetView>
  </sheetViews>
  <sheetFormatPr baseColWidth="10" defaultColWidth="9.1640625" defaultRowHeight="15" x14ac:dyDescent="0.2"/>
  <cols>
    <col min="1" max="1" width="12.33203125" customWidth="1"/>
    <col min="2" max="2" width="24.1640625" customWidth="1"/>
    <col min="3" max="3" width="18.6640625" customWidth="1"/>
    <col min="4" max="4" width="11.6640625" customWidth="1"/>
    <col min="5" max="5" width="21.1640625" style="151" bestFit="1" customWidth="1"/>
    <col min="6" max="7" width="15.1640625" style="156" customWidth="1"/>
    <col min="8" max="8" width="46.5" customWidth="1"/>
    <col min="9" max="9" width="12.83203125" bestFit="1" customWidth="1"/>
  </cols>
  <sheetData>
    <row r="1" spans="1:9" ht="16" customHeight="1" x14ac:dyDescent="0.2">
      <c r="A1" s="25" t="s">
        <v>0</v>
      </c>
      <c r="B1" s="25" t="s">
        <v>10</v>
      </c>
      <c r="C1" s="25" t="s">
        <v>11</v>
      </c>
      <c r="D1" s="25" t="s">
        <v>19</v>
      </c>
      <c r="E1" s="147" t="s">
        <v>3</v>
      </c>
      <c r="F1" s="152" t="s">
        <v>16</v>
      </c>
      <c r="G1" s="152" t="s">
        <v>5</v>
      </c>
      <c r="H1" s="25" t="s">
        <v>13</v>
      </c>
      <c r="I1" s="169">
        <f>E14</f>
        <v>599999.40749999252</v>
      </c>
    </row>
    <row r="2" spans="1:9" ht="112" customHeight="1" x14ac:dyDescent="0.2">
      <c r="A2" s="19">
        <v>46129</v>
      </c>
      <c r="B2" s="145" t="s">
        <v>113</v>
      </c>
      <c r="C2" s="138" t="s">
        <v>114</v>
      </c>
      <c r="D2" s="21">
        <v>3</v>
      </c>
      <c r="E2" s="148">
        <v>202702.5</v>
      </c>
      <c r="F2" s="153">
        <f>E2*11.11111%</f>
        <v>22522.49774775</v>
      </c>
      <c r="G2" s="153">
        <f>(E2-F2)*D2</f>
        <v>540540.00675675005</v>
      </c>
      <c r="H2" s="304"/>
    </row>
    <row r="3" spans="1:9" ht="23.5" customHeight="1" x14ac:dyDescent="0.2">
      <c r="A3" s="296" t="s">
        <v>20</v>
      </c>
      <c r="B3" s="297"/>
      <c r="C3" s="298"/>
      <c r="D3" s="21"/>
      <c r="E3" s="149"/>
      <c r="F3" s="154"/>
      <c r="G3" s="153">
        <f>G2*11%</f>
        <v>59459.400743242506</v>
      </c>
      <c r="H3" s="304"/>
    </row>
    <row r="4" spans="1:9" ht="23.5" customHeight="1" x14ac:dyDescent="0.2">
      <c r="A4" s="296" t="s">
        <v>5</v>
      </c>
      <c r="B4" s="297"/>
      <c r="C4" s="298"/>
      <c r="D4" s="26"/>
      <c r="E4" s="307">
        <f>SUM(G2:G3)</f>
        <v>599999.40749999252</v>
      </c>
      <c r="F4" s="309"/>
      <c r="G4" s="308"/>
      <c r="H4" s="304"/>
    </row>
    <row r="5" spans="1:9" ht="161" customHeight="1" x14ac:dyDescent="0.2">
      <c r="A5" s="19"/>
      <c r="B5" s="145"/>
      <c r="C5" s="138"/>
      <c r="D5" s="21"/>
      <c r="E5" s="148"/>
      <c r="F5" s="153">
        <f>E5*11.11111%</f>
        <v>0</v>
      </c>
      <c r="G5" s="153">
        <f>(E5-F5)*D5</f>
        <v>0</v>
      </c>
      <c r="H5" s="304"/>
    </row>
    <row r="6" spans="1:9" ht="23.5" customHeight="1" x14ac:dyDescent="0.2">
      <c r="A6" s="299" t="s">
        <v>20</v>
      </c>
      <c r="B6" s="300"/>
      <c r="C6" s="301"/>
      <c r="D6" s="15"/>
      <c r="E6" s="150"/>
      <c r="F6" s="155"/>
      <c r="G6" s="155">
        <f>G5*11%</f>
        <v>0</v>
      </c>
      <c r="H6" s="304"/>
    </row>
    <row r="7" spans="1:9" ht="23.5" customHeight="1" x14ac:dyDescent="0.2">
      <c r="A7" s="299" t="s">
        <v>5</v>
      </c>
      <c r="B7" s="300"/>
      <c r="C7" s="301"/>
      <c r="D7" s="15"/>
      <c r="E7" s="302">
        <f>SUM(G5:G6)</f>
        <v>0</v>
      </c>
      <c r="F7" s="310"/>
      <c r="G7" s="303"/>
      <c r="H7" s="304"/>
    </row>
    <row r="8" spans="1:9" ht="159" customHeight="1" x14ac:dyDescent="0.2">
      <c r="A8" s="19"/>
      <c r="B8" s="145"/>
      <c r="C8" s="138"/>
      <c r="D8" s="21"/>
      <c r="E8" s="148"/>
      <c r="F8" s="153">
        <f>E8*11.11111%</f>
        <v>0</v>
      </c>
      <c r="G8" s="153">
        <f>(E8-F8)*D8</f>
        <v>0</v>
      </c>
      <c r="H8" s="304"/>
    </row>
    <row r="9" spans="1:9" ht="23.5" customHeight="1" x14ac:dyDescent="0.2">
      <c r="A9" s="299" t="s">
        <v>20</v>
      </c>
      <c r="B9" s="300"/>
      <c r="C9" s="301"/>
      <c r="D9" s="15"/>
      <c r="F9" s="155"/>
      <c r="G9" s="155">
        <f>G8*11%</f>
        <v>0</v>
      </c>
      <c r="H9" s="304"/>
    </row>
    <row r="10" spans="1:9" ht="23.5" customHeight="1" x14ac:dyDescent="0.2">
      <c r="A10" s="299" t="s">
        <v>5</v>
      </c>
      <c r="B10" s="300"/>
      <c r="C10" s="301"/>
      <c r="D10" s="15"/>
      <c r="E10" s="302">
        <f>SUM(G8:G9)</f>
        <v>0</v>
      </c>
      <c r="F10" s="310"/>
      <c r="G10" s="303"/>
      <c r="H10" s="304"/>
    </row>
    <row r="11" spans="1:9" ht="168" customHeight="1" x14ac:dyDescent="0.2">
      <c r="A11" s="19"/>
      <c r="B11" s="30"/>
      <c r="C11" s="26"/>
      <c r="D11" s="21"/>
      <c r="E11" s="148"/>
      <c r="F11" s="153"/>
      <c r="G11" s="153"/>
      <c r="H11" s="304"/>
    </row>
    <row r="12" spans="1:9" ht="23.5" customHeight="1" x14ac:dyDescent="0.2">
      <c r="A12" s="299"/>
      <c r="B12" s="300"/>
      <c r="C12" s="301"/>
      <c r="D12" s="15"/>
      <c r="E12" s="150"/>
      <c r="F12" s="155"/>
      <c r="G12" s="155"/>
      <c r="H12" s="247"/>
    </row>
    <row r="13" spans="1:9" ht="23.5" customHeight="1" x14ac:dyDescent="0.2">
      <c r="A13" s="299"/>
      <c r="B13" s="300"/>
      <c r="C13" s="301"/>
      <c r="D13" s="15"/>
      <c r="E13" s="168"/>
      <c r="F13" s="168"/>
      <c r="G13" s="168"/>
      <c r="H13" s="248"/>
    </row>
    <row r="14" spans="1:9" ht="24" customHeight="1" x14ac:dyDescent="0.2">
      <c r="A14" s="286" t="s">
        <v>9</v>
      </c>
      <c r="B14" s="287"/>
      <c r="C14" s="287"/>
      <c r="D14" s="288"/>
      <c r="E14" s="165">
        <f>SUM(E4+E7+E10+H13)</f>
        <v>599999.40749999252</v>
      </c>
      <c r="F14" s="166"/>
      <c r="G14" s="167"/>
    </row>
  </sheetData>
  <mergeCells count="16">
    <mergeCell ref="H2:H4"/>
    <mergeCell ref="H5:H7"/>
    <mergeCell ref="H8:H10"/>
    <mergeCell ref="H11:H13"/>
    <mergeCell ref="E4:G4"/>
    <mergeCell ref="E7:G7"/>
    <mergeCell ref="E10:G10"/>
    <mergeCell ref="A3:C3"/>
    <mergeCell ref="A4:C4"/>
    <mergeCell ref="A6:C6"/>
    <mergeCell ref="A7:C7"/>
    <mergeCell ref="A14:D14"/>
    <mergeCell ref="A9:C9"/>
    <mergeCell ref="A10:C10"/>
    <mergeCell ref="A12:C12"/>
    <mergeCell ref="A13:C13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I17"/>
  <sheetViews>
    <sheetView topLeftCell="E1" zoomScale="93" zoomScaleNormal="73" workbookViewId="0">
      <pane ySplit="1" topLeftCell="A2" activePane="bottomLeft" state="frozen"/>
      <selection pane="bottomLeft" activeCell="B2" sqref="B2"/>
    </sheetView>
  </sheetViews>
  <sheetFormatPr baseColWidth="10" defaultColWidth="9.1640625" defaultRowHeight="15" x14ac:dyDescent="0.2"/>
  <cols>
    <col min="1" max="1" width="13.33203125" customWidth="1"/>
    <col min="2" max="2" width="25.6640625" customWidth="1"/>
    <col min="3" max="3" width="18.5" customWidth="1"/>
    <col min="4" max="4" width="5.1640625" style="8" bestFit="1" customWidth="1"/>
    <col min="5" max="5" width="19.6640625" style="24" customWidth="1"/>
    <col min="6" max="6" width="18" style="24" customWidth="1"/>
    <col min="8" max="8" width="63.5" customWidth="1"/>
    <col min="9" max="9" width="12.1640625" bestFit="1" customWidth="1"/>
  </cols>
  <sheetData>
    <row r="1" spans="1:9" ht="16" customHeight="1" x14ac:dyDescent="0.2">
      <c r="A1" s="25" t="s">
        <v>0</v>
      </c>
      <c r="B1" s="25" t="s">
        <v>10</v>
      </c>
      <c r="C1" s="25" t="s">
        <v>11</v>
      </c>
      <c r="D1" s="25" t="s">
        <v>12</v>
      </c>
      <c r="E1" s="31" t="s">
        <v>3</v>
      </c>
      <c r="F1" s="31" t="s">
        <v>5</v>
      </c>
      <c r="G1" s="25" t="s">
        <v>21</v>
      </c>
      <c r="H1" s="25" t="s">
        <v>13</v>
      </c>
      <c r="I1" s="60">
        <f>E17</f>
        <v>1190000.0088000002</v>
      </c>
    </row>
    <row r="2" spans="1:9" ht="168.25" customHeight="1" x14ac:dyDescent="0.2">
      <c r="A2" s="19">
        <v>46114</v>
      </c>
      <c r="B2" s="137" t="s">
        <v>69</v>
      </c>
      <c r="C2" s="134" t="s">
        <v>68</v>
      </c>
      <c r="D2" s="30">
        <v>24</v>
      </c>
      <c r="E2" s="34">
        <v>44669.67</v>
      </c>
      <c r="F2" s="34">
        <f>SUM(D2*E2)</f>
        <v>1072072.08</v>
      </c>
      <c r="G2" s="246"/>
      <c r="H2" s="246"/>
    </row>
    <row r="3" spans="1:9" ht="24" customHeight="1" x14ac:dyDescent="0.2">
      <c r="A3" s="311" t="s">
        <v>4</v>
      </c>
      <c r="B3" s="312"/>
      <c r="C3" s="313"/>
      <c r="D3" s="57">
        <f>SUM(D2)</f>
        <v>24</v>
      </c>
      <c r="E3" s="59" t="s">
        <v>20</v>
      </c>
      <c r="F3" s="33">
        <f>F2*11%</f>
        <v>117927.92880000001</v>
      </c>
      <c r="G3" s="247"/>
      <c r="H3" s="247"/>
    </row>
    <row r="4" spans="1:9" ht="24" x14ac:dyDescent="0.2">
      <c r="A4" s="314" t="s">
        <v>5</v>
      </c>
      <c r="B4" s="315"/>
      <c r="C4" s="316"/>
      <c r="D4" s="56"/>
      <c r="E4" s="172">
        <f>SUM(F2:F3)</f>
        <v>1190000.0088000002</v>
      </c>
      <c r="F4" s="173"/>
      <c r="G4" s="248"/>
      <c r="H4" s="248"/>
    </row>
    <row r="5" spans="1:9" ht="168" customHeight="1" x14ac:dyDescent="0.2">
      <c r="A5" s="19"/>
      <c r="B5" s="30"/>
      <c r="C5" s="30"/>
      <c r="D5" s="15"/>
      <c r="E5" s="34"/>
      <c r="F5" s="34">
        <f>SUM(D5*E5)</f>
        <v>0</v>
      </c>
      <c r="G5" s="320"/>
      <c r="H5" s="317"/>
    </row>
    <row r="6" spans="1:9" ht="24" customHeight="1" x14ac:dyDescent="0.2">
      <c r="A6" s="311" t="s">
        <v>4</v>
      </c>
      <c r="B6" s="312"/>
      <c r="C6" s="313"/>
      <c r="D6" s="56">
        <f>SUM(D5)</f>
        <v>0</v>
      </c>
      <c r="E6" s="59" t="s">
        <v>20</v>
      </c>
      <c r="F6" s="33">
        <f>F5*11%</f>
        <v>0</v>
      </c>
      <c r="G6" s="321"/>
      <c r="H6" s="318"/>
    </row>
    <row r="7" spans="1:9" ht="24" x14ac:dyDescent="0.2">
      <c r="A7" s="314" t="s">
        <v>5</v>
      </c>
      <c r="B7" s="315"/>
      <c r="C7" s="316"/>
      <c r="D7" s="56"/>
      <c r="E7" s="170">
        <f>SUM(F5:F6)</f>
        <v>0</v>
      </c>
      <c r="F7" s="171"/>
      <c r="G7" s="322"/>
      <c r="H7" s="319"/>
    </row>
    <row r="8" spans="1:9" ht="168" customHeight="1" x14ac:dyDescent="0.2">
      <c r="A8" s="19"/>
      <c r="B8" s="30"/>
      <c r="C8" s="30"/>
      <c r="D8" s="15"/>
      <c r="E8" s="34"/>
      <c r="F8" s="34">
        <f>SUM(D8*E8)</f>
        <v>0</v>
      </c>
      <c r="G8" s="320"/>
      <c r="H8" s="317"/>
    </row>
    <row r="9" spans="1:9" ht="24" customHeight="1" x14ac:dyDescent="0.2">
      <c r="A9" s="311" t="s">
        <v>4</v>
      </c>
      <c r="B9" s="312"/>
      <c r="C9" s="313"/>
      <c r="D9" s="56">
        <f>SUM(D8)</f>
        <v>0</v>
      </c>
      <c r="E9" s="59" t="s">
        <v>20</v>
      </c>
      <c r="F9" s="33">
        <f>F8*11%</f>
        <v>0</v>
      </c>
      <c r="G9" s="321"/>
      <c r="H9" s="318"/>
    </row>
    <row r="10" spans="1:9" ht="24" x14ac:dyDescent="0.2">
      <c r="A10" s="314" t="s">
        <v>5</v>
      </c>
      <c r="B10" s="315"/>
      <c r="C10" s="316"/>
      <c r="D10" s="56"/>
      <c r="E10" s="170">
        <f>SUM(F8:F9)</f>
        <v>0</v>
      </c>
      <c r="F10" s="171"/>
      <c r="G10" s="322"/>
      <c r="H10" s="319"/>
    </row>
    <row r="11" spans="1:9" ht="168" customHeight="1" x14ac:dyDescent="0.2">
      <c r="A11" s="58"/>
      <c r="B11" s="30"/>
      <c r="C11" s="30"/>
      <c r="D11" s="15"/>
      <c r="E11" s="34"/>
      <c r="F11" s="34">
        <f>SUM(D11*E11)</f>
        <v>0</v>
      </c>
      <c r="G11" s="320"/>
      <c r="H11" s="317"/>
    </row>
    <row r="12" spans="1:9" ht="24" customHeight="1" x14ac:dyDescent="0.2">
      <c r="A12" s="311" t="s">
        <v>4</v>
      </c>
      <c r="B12" s="312"/>
      <c r="C12" s="313"/>
      <c r="D12" s="177">
        <v>0</v>
      </c>
      <c r="E12" s="59" t="s">
        <v>20</v>
      </c>
      <c r="F12" s="33">
        <f>F11*11%</f>
        <v>0</v>
      </c>
      <c r="G12" s="321"/>
      <c r="H12" s="318"/>
    </row>
    <row r="13" spans="1:9" ht="24" x14ac:dyDescent="0.2">
      <c r="A13" s="314" t="s">
        <v>5</v>
      </c>
      <c r="B13" s="315"/>
      <c r="C13" s="316"/>
      <c r="D13" s="56"/>
      <c r="E13" s="170">
        <f>SUM(F11:F12)</f>
        <v>0</v>
      </c>
      <c r="F13" s="171"/>
      <c r="G13" s="322"/>
      <c r="H13" s="319"/>
    </row>
    <row r="14" spans="1:9" ht="168" customHeight="1" x14ac:dyDescent="0.2">
      <c r="A14" s="58"/>
      <c r="B14" s="30"/>
      <c r="C14" s="30"/>
      <c r="D14" s="15"/>
      <c r="E14" s="34"/>
      <c r="F14" s="34"/>
      <c r="G14" s="320"/>
      <c r="H14" s="317"/>
    </row>
    <row r="15" spans="1:9" ht="24" customHeight="1" x14ac:dyDescent="0.2">
      <c r="A15" s="311" t="s">
        <v>4</v>
      </c>
      <c r="B15" s="312"/>
      <c r="C15" s="313"/>
      <c r="D15" s="177">
        <v>0</v>
      </c>
      <c r="E15" s="59" t="s">
        <v>20</v>
      </c>
      <c r="F15" s="33">
        <f>F14*11%</f>
        <v>0</v>
      </c>
      <c r="G15" s="321"/>
      <c r="H15" s="318"/>
    </row>
    <row r="16" spans="1:9" ht="24" x14ac:dyDescent="0.2">
      <c r="A16" s="314" t="s">
        <v>5</v>
      </c>
      <c r="B16" s="315"/>
      <c r="C16" s="316"/>
      <c r="D16" s="56"/>
      <c r="E16" s="170">
        <f>SUM(F14:F15)</f>
        <v>0</v>
      </c>
      <c r="F16" s="171"/>
      <c r="G16" s="322"/>
      <c r="H16" s="319"/>
    </row>
    <row r="17" spans="1:7" ht="26" customHeight="1" x14ac:dyDescent="0.2">
      <c r="A17" s="286" t="s">
        <v>9</v>
      </c>
      <c r="B17" s="287"/>
      <c r="C17" s="287"/>
      <c r="D17" s="288"/>
      <c r="E17" s="174">
        <f>E4+E7+E10+E13+E16</f>
        <v>1190000.0088000002</v>
      </c>
      <c r="F17" s="175"/>
      <c r="G17" s="176"/>
    </row>
  </sheetData>
  <mergeCells count="21">
    <mergeCell ref="G2:G4"/>
    <mergeCell ref="G5:G7"/>
    <mergeCell ref="G8:G10"/>
    <mergeCell ref="G11:G13"/>
    <mergeCell ref="G14:G16"/>
    <mergeCell ref="H2:H4"/>
    <mergeCell ref="H5:H7"/>
    <mergeCell ref="H8:H10"/>
    <mergeCell ref="H11:H13"/>
    <mergeCell ref="H14:H16"/>
    <mergeCell ref="A16:C16"/>
    <mergeCell ref="A17:D17"/>
    <mergeCell ref="A9:C9"/>
    <mergeCell ref="A10:C10"/>
    <mergeCell ref="A12:C12"/>
    <mergeCell ref="A13:C13"/>
    <mergeCell ref="A3:C3"/>
    <mergeCell ref="A4:C4"/>
    <mergeCell ref="A6:C6"/>
    <mergeCell ref="A7:C7"/>
    <mergeCell ref="A15:C15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J4"/>
  <sheetViews>
    <sheetView zoomScale="119" workbookViewId="0">
      <pane ySplit="1" topLeftCell="A2" activePane="bottomLeft" state="frozen"/>
      <selection pane="bottomLeft" activeCell="E3" sqref="E3"/>
    </sheetView>
  </sheetViews>
  <sheetFormatPr baseColWidth="10" defaultColWidth="9.1640625" defaultRowHeight="15" x14ac:dyDescent="0.2"/>
  <cols>
    <col min="1" max="1" width="12.83203125" customWidth="1"/>
    <col min="2" max="2" width="12.33203125" customWidth="1"/>
    <col min="3" max="3" width="21.83203125" customWidth="1"/>
    <col min="4" max="4" width="11.6640625" customWidth="1"/>
    <col min="5" max="5" width="15.6640625" customWidth="1"/>
    <col min="6" max="6" width="45.5" customWidth="1"/>
    <col min="7" max="7" width="18" customWidth="1"/>
    <col min="8" max="8" width="11" style="9" customWidth="1"/>
    <col min="9" max="9" width="9.1640625" style="8"/>
    <col min="10" max="10" width="15.1640625" customWidth="1"/>
  </cols>
  <sheetData>
    <row r="1" spans="1:10" ht="16" customHeight="1" x14ac:dyDescent="0.2">
      <c r="A1" s="25" t="s">
        <v>0</v>
      </c>
      <c r="B1" s="25" t="s">
        <v>10</v>
      </c>
      <c r="C1" s="25" t="s">
        <v>11</v>
      </c>
      <c r="D1" s="25" t="s">
        <v>12</v>
      </c>
      <c r="E1" s="25" t="s">
        <v>3</v>
      </c>
      <c r="F1" s="25" t="s">
        <v>13</v>
      </c>
      <c r="G1" s="25" t="s">
        <v>5</v>
      </c>
      <c r="H1" s="16" t="s">
        <v>22</v>
      </c>
      <c r="I1" s="55" t="s">
        <v>21</v>
      </c>
      <c r="J1" s="161">
        <f>F4</f>
        <v>0</v>
      </c>
    </row>
    <row r="2" spans="1:10" ht="204.25" customHeight="1" x14ac:dyDescent="0.2">
      <c r="A2" s="19"/>
      <c r="B2" s="54"/>
      <c r="C2" s="5"/>
      <c r="D2" s="30"/>
      <c r="E2" s="17"/>
      <c r="F2" s="14"/>
      <c r="G2" s="17">
        <f>SUM(D2*E2)</f>
        <v>0</v>
      </c>
      <c r="H2" s="50"/>
      <c r="I2" s="160"/>
    </row>
    <row r="3" spans="1:10" ht="204.25" customHeight="1" x14ac:dyDescent="0.2">
      <c r="A3" s="19"/>
      <c r="B3" s="137"/>
      <c r="C3" s="159"/>
      <c r="D3" s="30"/>
      <c r="E3" s="17"/>
      <c r="F3" s="14"/>
      <c r="G3" s="17">
        <f>SUM(D3*E3)</f>
        <v>0</v>
      </c>
      <c r="H3" s="50"/>
      <c r="I3" s="160"/>
    </row>
    <row r="4" spans="1:10" ht="23" customHeight="1" x14ac:dyDescent="0.2">
      <c r="A4" s="323" t="s">
        <v>23</v>
      </c>
      <c r="B4" s="324"/>
      <c r="C4" s="324"/>
      <c r="D4" s="324"/>
      <c r="E4" s="324"/>
      <c r="F4" s="325">
        <f>SUM(G:G)-SUMIF(I:I,"PAID",G:G)</f>
        <v>0</v>
      </c>
      <c r="G4" s="326"/>
      <c r="H4" s="50"/>
      <c r="I4" s="23"/>
    </row>
  </sheetData>
  <mergeCells count="2">
    <mergeCell ref="A4:E4"/>
    <mergeCell ref="F4:G4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I11"/>
  <sheetViews>
    <sheetView topLeftCell="B1" zoomScale="88" zoomScaleNormal="75" workbookViewId="0">
      <selection activeCell="E8" sqref="E8"/>
    </sheetView>
  </sheetViews>
  <sheetFormatPr baseColWidth="10" defaultColWidth="9.1640625" defaultRowHeight="15" x14ac:dyDescent="0.2"/>
  <cols>
    <col min="1" max="1" width="13.33203125" customWidth="1"/>
    <col min="2" max="2" width="18.1640625" customWidth="1"/>
    <col min="3" max="4" width="18.5" customWidth="1"/>
    <col min="5" max="5" width="20.83203125" bestFit="1" customWidth="1"/>
    <col min="6" max="6" width="18" customWidth="1"/>
    <col min="7" max="7" width="12" style="9" customWidth="1"/>
    <col min="8" max="8" width="28.5" customWidth="1"/>
    <col min="9" max="9" width="12.1640625" bestFit="1" customWidth="1"/>
  </cols>
  <sheetData>
    <row r="1" spans="1:9" ht="16" customHeight="1" x14ac:dyDescent="0.2">
      <c r="A1" s="25" t="s">
        <v>0</v>
      </c>
      <c r="B1" s="25" t="s">
        <v>10</v>
      </c>
      <c r="C1" s="25" t="s">
        <v>11</v>
      </c>
      <c r="D1" s="25" t="s">
        <v>12</v>
      </c>
      <c r="E1" s="25" t="s">
        <v>3</v>
      </c>
      <c r="F1" s="25" t="s">
        <v>5</v>
      </c>
      <c r="G1" s="25" t="s">
        <v>22</v>
      </c>
      <c r="H1" s="25" t="s">
        <v>13</v>
      </c>
      <c r="I1" s="60">
        <f>E11</f>
        <v>0</v>
      </c>
    </row>
    <row r="2" spans="1:9" ht="106.25" customHeight="1" x14ac:dyDescent="0.2">
      <c r="A2" s="47"/>
      <c r="B2" s="48"/>
      <c r="C2" s="20"/>
      <c r="D2" s="21"/>
      <c r="E2" s="51"/>
      <c r="F2" s="17">
        <f>SUM(D2*E2)</f>
        <v>0</v>
      </c>
      <c r="G2" s="331"/>
      <c r="H2" s="304"/>
    </row>
    <row r="3" spans="1:9" ht="24" x14ac:dyDescent="0.2">
      <c r="A3" s="314" t="s">
        <v>7</v>
      </c>
      <c r="B3" s="315"/>
      <c r="C3" s="316"/>
      <c r="D3" s="49">
        <f>SUM(D2)</f>
        <v>0</v>
      </c>
      <c r="E3" s="52" t="s">
        <v>20</v>
      </c>
      <c r="F3" s="53">
        <f>F2*11%</f>
        <v>0</v>
      </c>
      <c r="G3" s="332"/>
      <c r="H3" s="304"/>
    </row>
    <row r="4" spans="1:9" ht="24" x14ac:dyDescent="0.2">
      <c r="A4" s="314" t="s">
        <v>5</v>
      </c>
      <c r="B4" s="315"/>
      <c r="C4" s="315"/>
      <c r="D4" s="315"/>
      <c r="E4" s="329">
        <f>SUM(F2:F3)</f>
        <v>0</v>
      </c>
      <c r="F4" s="330"/>
      <c r="G4" s="333"/>
      <c r="H4" s="304"/>
    </row>
    <row r="5" spans="1:9" ht="218" customHeight="1" x14ac:dyDescent="0.2">
      <c r="A5" s="47"/>
      <c r="B5" s="157"/>
      <c r="C5" s="158"/>
      <c r="D5" s="21"/>
      <c r="E5" s="51"/>
      <c r="F5" s="17">
        <f>E5*D5</f>
        <v>0</v>
      </c>
      <c r="G5" s="331"/>
      <c r="H5" s="304"/>
    </row>
    <row r="6" spans="1:9" ht="24" x14ac:dyDescent="0.2">
      <c r="A6" s="314" t="s">
        <v>7</v>
      </c>
      <c r="B6" s="315"/>
      <c r="C6" s="316"/>
      <c r="D6" s="49">
        <f>SUM(D5)</f>
        <v>0</v>
      </c>
      <c r="E6" s="52" t="s">
        <v>20</v>
      </c>
      <c r="F6" s="53">
        <f>F5*11%</f>
        <v>0</v>
      </c>
      <c r="G6" s="332"/>
      <c r="H6" s="304"/>
    </row>
    <row r="7" spans="1:9" ht="24" x14ac:dyDescent="0.2">
      <c r="A7" s="314" t="s">
        <v>5</v>
      </c>
      <c r="B7" s="315"/>
      <c r="C7" s="315"/>
      <c r="D7" s="315"/>
      <c r="E7" s="329">
        <f>SUM(F5:F6)</f>
        <v>0</v>
      </c>
      <c r="F7" s="330"/>
      <c r="G7" s="333"/>
      <c r="H7" s="304"/>
    </row>
    <row r="8" spans="1:9" ht="107.25" customHeight="1" x14ac:dyDescent="0.2">
      <c r="A8" s="47"/>
      <c r="B8" s="48"/>
      <c r="C8" s="20"/>
      <c r="D8" s="21"/>
      <c r="E8" s="51"/>
      <c r="F8" s="17">
        <f>E8*D8</f>
        <v>0</v>
      </c>
      <c r="G8" s="331"/>
      <c r="H8" s="304"/>
    </row>
    <row r="9" spans="1:9" ht="24" x14ac:dyDescent="0.2">
      <c r="A9" s="314" t="s">
        <v>7</v>
      </c>
      <c r="B9" s="315"/>
      <c r="C9" s="316"/>
      <c r="D9" s="49">
        <f>SUM(D8)</f>
        <v>0</v>
      </c>
      <c r="E9" s="52" t="s">
        <v>20</v>
      </c>
      <c r="F9" s="53">
        <f>F8*11%</f>
        <v>0</v>
      </c>
      <c r="G9" s="332"/>
      <c r="H9" s="304"/>
    </row>
    <row r="10" spans="1:9" ht="24" x14ac:dyDescent="0.2">
      <c r="A10" s="314" t="s">
        <v>5</v>
      </c>
      <c r="B10" s="315"/>
      <c r="C10" s="315"/>
      <c r="D10" s="315"/>
      <c r="E10" s="329">
        <f>SUM(F8:F9)</f>
        <v>0</v>
      </c>
      <c r="F10" s="330"/>
      <c r="G10" s="333"/>
      <c r="H10" s="304"/>
    </row>
    <row r="11" spans="1:9" ht="26" customHeight="1" x14ac:dyDescent="0.2">
      <c r="A11" s="286" t="s">
        <v>9</v>
      </c>
      <c r="B11" s="287"/>
      <c r="C11" s="287"/>
      <c r="D11" s="288"/>
      <c r="E11" s="327">
        <f>SUM(E4,E7,E10)</f>
        <v>0</v>
      </c>
      <c r="F11" s="328"/>
    </row>
  </sheetData>
  <mergeCells count="17">
    <mergeCell ref="H2:H4"/>
    <mergeCell ref="H5:H7"/>
    <mergeCell ref="H8:H10"/>
    <mergeCell ref="E11:F11"/>
    <mergeCell ref="E10:F10"/>
    <mergeCell ref="E7:F7"/>
    <mergeCell ref="E4:F4"/>
    <mergeCell ref="G2:G4"/>
    <mergeCell ref="G5:G7"/>
    <mergeCell ref="G8:G10"/>
    <mergeCell ref="A9:C9"/>
    <mergeCell ref="A10:D10"/>
    <mergeCell ref="A11:D11"/>
    <mergeCell ref="A3:C3"/>
    <mergeCell ref="A4:D4"/>
    <mergeCell ref="A6:C6"/>
    <mergeCell ref="A7:D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G13"/>
  <sheetViews>
    <sheetView topLeftCell="D1" zoomScale="89" zoomScaleNormal="89" workbookViewId="0">
      <selection activeCell="E8" sqref="E8"/>
    </sheetView>
  </sheetViews>
  <sheetFormatPr baseColWidth="10" defaultColWidth="9.1640625" defaultRowHeight="15" x14ac:dyDescent="0.2"/>
  <cols>
    <col min="1" max="1" width="12.5" customWidth="1"/>
    <col min="2" max="2" width="17.33203125" customWidth="1"/>
    <col min="3" max="3" width="23" customWidth="1"/>
    <col min="4" max="4" width="29" customWidth="1"/>
    <col min="5" max="5" width="13" customWidth="1"/>
    <col min="6" max="6" width="60" customWidth="1"/>
  </cols>
  <sheetData>
    <row r="1" spans="1:7" ht="16" customHeight="1" x14ac:dyDescent="0.2">
      <c r="A1" s="10" t="s">
        <v>0</v>
      </c>
      <c r="B1" s="10" t="s">
        <v>10</v>
      </c>
      <c r="C1" s="10" t="s">
        <v>11</v>
      </c>
      <c r="D1" s="10" t="s">
        <v>5</v>
      </c>
      <c r="E1" s="10" t="s">
        <v>21</v>
      </c>
      <c r="F1" s="10" t="s">
        <v>13</v>
      </c>
      <c r="G1" s="161">
        <f>C3</f>
        <v>0</v>
      </c>
    </row>
    <row r="2" spans="1:7" ht="321" customHeight="1" x14ac:dyDescent="0.2">
      <c r="A2" s="44"/>
      <c r="B2" s="45"/>
      <c r="C2" s="46"/>
      <c r="D2" s="17"/>
      <c r="E2" s="14"/>
      <c r="F2" s="14"/>
    </row>
    <row r="3" spans="1:7" ht="34" customHeight="1" x14ac:dyDescent="0.2">
      <c r="A3" s="334" t="s">
        <v>5</v>
      </c>
      <c r="B3" s="335"/>
      <c r="C3" s="257">
        <f>SUM(D2:D2)</f>
        <v>0</v>
      </c>
      <c r="D3" s="258"/>
      <c r="E3" s="178"/>
    </row>
    <row r="4" spans="1:7" ht="58" customHeight="1" x14ac:dyDescent="0.2"/>
    <row r="5" spans="1:7" ht="58" customHeight="1" x14ac:dyDescent="0.2"/>
    <row r="6" spans="1:7" ht="58" customHeight="1" x14ac:dyDescent="0.2"/>
    <row r="7" spans="1:7" ht="58" customHeight="1" x14ac:dyDescent="0.2"/>
    <row r="8" spans="1:7" ht="58" customHeight="1" x14ac:dyDescent="0.2"/>
    <row r="9" spans="1:7" ht="58" customHeight="1" x14ac:dyDescent="0.2"/>
    <row r="10" spans="1:7" ht="58" customHeight="1" x14ac:dyDescent="0.2"/>
    <row r="11" spans="1:7" ht="58" customHeight="1" x14ac:dyDescent="0.2"/>
    <row r="12" spans="1:7" ht="58" customHeight="1" x14ac:dyDescent="0.2"/>
    <row r="13" spans="1:7" ht="58" customHeight="1" x14ac:dyDescent="0.2"/>
  </sheetData>
  <mergeCells count="2">
    <mergeCell ref="A3:B3"/>
    <mergeCell ref="C3:D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L9"/>
  <sheetViews>
    <sheetView topLeftCell="G1" zoomScaleNormal="90" workbookViewId="0">
      <selection activeCell="L8" sqref="L8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3" width="18.5" customWidth="1"/>
    <col min="4" max="4" width="15.83203125" customWidth="1"/>
    <col min="5" max="10" width="18" style="24" customWidth="1"/>
    <col min="11" max="11" width="45.5" customWidth="1"/>
    <col min="12" max="12" width="12.83203125" bestFit="1" customWidth="1"/>
  </cols>
  <sheetData>
    <row r="1" spans="1:12" ht="16" customHeight="1" x14ac:dyDescent="0.2">
      <c r="A1" s="25" t="s">
        <v>0</v>
      </c>
      <c r="B1" s="25" t="s">
        <v>10</v>
      </c>
      <c r="C1" s="25" t="s">
        <v>11</v>
      </c>
      <c r="D1" s="25" t="s">
        <v>12</v>
      </c>
      <c r="E1" s="31" t="s">
        <v>3</v>
      </c>
      <c r="F1" s="32" t="s">
        <v>7</v>
      </c>
      <c r="G1" s="32" t="s">
        <v>5</v>
      </c>
      <c r="H1" s="32" t="s">
        <v>16</v>
      </c>
      <c r="I1" s="32" t="s">
        <v>24</v>
      </c>
      <c r="J1" s="32" t="s">
        <v>5</v>
      </c>
      <c r="K1" s="25" t="s">
        <v>13</v>
      </c>
      <c r="L1" s="169">
        <f>E9</f>
        <v>2240000</v>
      </c>
    </row>
    <row r="2" spans="1:12" ht="103" customHeight="1" x14ac:dyDescent="0.2">
      <c r="A2" s="292">
        <v>46125</v>
      </c>
      <c r="B2" s="294" t="s">
        <v>100</v>
      </c>
      <c r="C2" s="138" t="s">
        <v>98</v>
      </c>
      <c r="D2" s="27">
        <v>4</v>
      </c>
      <c r="E2" s="33">
        <v>110000</v>
      </c>
      <c r="F2" s="34">
        <f>E2*D2</f>
        <v>440000</v>
      </c>
      <c r="G2" s="347">
        <f>SUM(F2:F3)</f>
        <v>3200000</v>
      </c>
      <c r="H2" s="347">
        <f>G2*30%</f>
        <v>960000</v>
      </c>
      <c r="I2" s="347">
        <f>(G2-H2)*0%</f>
        <v>0</v>
      </c>
      <c r="J2" s="349">
        <f>G2-H2</f>
        <v>2240000</v>
      </c>
      <c r="K2" s="345"/>
    </row>
    <row r="3" spans="1:12" ht="103" customHeight="1" x14ac:dyDescent="0.2">
      <c r="A3" s="344"/>
      <c r="B3" s="247"/>
      <c r="C3" s="138" t="s">
        <v>99</v>
      </c>
      <c r="D3" s="27">
        <v>4</v>
      </c>
      <c r="E3" s="33">
        <v>690000</v>
      </c>
      <c r="F3" s="34">
        <f>E3*D3</f>
        <v>2760000</v>
      </c>
      <c r="G3" s="348"/>
      <c r="H3" s="348"/>
      <c r="I3" s="348"/>
      <c r="J3" s="349"/>
      <c r="K3" s="346"/>
    </row>
    <row r="4" spans="1:12" ht="19" customHeight="1" x14ac:dyDescent="0.2">
      <c r="A4" s="339"/>
      <c r="B4" s="339"/>
      <c r="C4" s="339"/>
      <c r="D4" s="29"/>
      <c r="E4" s="36"/>
      <c r="F4" s="37"/>
      <c r="G4" s="37"/>
      <c r="H4" s="37"/>
      <c r="I4" s="37"/>
      <c r="J4" s="37"/>
      <c r="K4" s="30"/>
    </row>
    <row r="5" spans="1:12" ht="19" customHeight="1" x14ac:dyDescent="0.2">
      <c r="A5" s="340"/>
      <c r="B5" s="340"/>
      <c r="C5" s="340"/>
      <c r="D5" s="29"/>
      <c r="E5" s="36"/>
      <c r="F5" s="38"/>
      <c r="G5" s="38"/>
      <c r="H5" s="38"/>
      <c r="I5" s="38"/>
      <c r="J5" s="38"/>
      <c r="K5" s="30"/>
    </row>
    <row r="6" spans="1:12" ht="198.5" customHeight="1" x14ac:dyDescent="0.2">
      <c r="A6" s="19"/>
      <c r="B6" s="30"/>
      <c r="C6" s="28"/>
      <c r="D6" s="27"/>
      <c r="E6" s="33"/>
      <c r="F6" s="35">
        <f>E6*D6</f>
        <v>0</v>
      </c>
      <c r="G6" s="35">
        <f>SUM(F6)</f>
        <v>0</v>
      </c>
      <c r="H6" s="35">
        <f>G6*30%</f>
        <v>0</v>
      </c>
      <c r="I6" s="35">
        <f>(G6-H6)*0%</f>
        <v>0</v>
      </c>
      <c r="J6" s="35">
        <f>G6-H6</f>
        <v>0</v>
      </c>
      <c r="K6" s="23"/>
    </row>
    <row r="7" spans="1:12" ht="19" customHeight="1" x14ac:dyDescent="0.2">
      <c r="A7" s="339"/>
      <c r="B7" s="339"/>
      <c r="C7" s="339"/>
      <c r="D7" s="29"/>
      <c r="E7" s="36"/>
      <c r="F7" s="37"/>
      <c r="G7" s="37"/>
      <c r="H7" s="37"/>
      <c r="I7" s="37"/>
      <c r="J7" s="37"/>
      <c r="K7" s="39"/>
    </row>
    <row r="8" spans="1:12" ht="19" customHeight="1" x14ac:dyDescent="0.2">
      <c r="A8" s="340"/>
      <c r="B8" s="340"/>
      <c r="C8" s="340"/>
      <c r="D8" s="22"/>
      <c r="E8" s="41"/>
      <c r="F8" s="42"/>
      <c r="G8" s="42"/>
      <c r="H8" s="42"/>
      <c r="I8" s="42"/>
      <c r="J8" s="43"/>
      <c r="K8" s="40"/>
    </row>
    <row r="9" spans="1:12" ht="27" customHeight="1" x14ac:dyDescent="0.2">
      <c r="A9" s="341" t="s">
        <v>9</v>
      </c>
      <c r="B9" s="342"/>
      <c r="C9" s="342"/>
      <c r="D9" s="343"/>
      <c r="E9" s="336">
        <f>SUM(J2:J8)</f>
        <v>2240000</v>
      </c>
      <c r="F9" s="337"/>
      <c r="G9" s="337"/>
      <c r="H9" s="337"/>
      <c r="I9" s="337"/>
      <c r="J9" s="338"/>
    </row>
  </sheetData>
  <mergeCells count="13">
    <mergeCell ref="A2:A3"/>
    <mergeCell ref="B2:B3"/>
    <mergeCell ref="K2:K3"/>
    <mergeCell ref="G2:G3"/>
    <mergeCell ref="H2:H3"/>
    <mergeCell ref="I2:I3"/>
    <mergeCell ref="J2:J3"/>
    <mergeCell ref="E9:J9"/>
    <mergeCell ref="A4:C4"/>
    <mergeCell ref="A5:C5"/>
    <mergeCell ref="A7:C7"/>
    <mergeCell ref="A8:C8"/>
    <mergeCell ref="A9:D9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H3"/>
  <sheetViews>
    <sheetView topLeftCell="C1" zoomScale="85" zoomScaleNormal="85" workbookViewId="0">
      <pane ySplit="1" topLeftCell="A2" activePane="bottomLeft" state="frozen"/>
      <selection pane="bottomLeft" activeCell="H2" sqref="H2"/>
    </sheetView>
  </sheetViews>
  <sheetFormatPr baseColWidth="10" defaultColWidth="9.1640625" defaultRowHeight="15" x14ac:dyDescent="0.2"/>
  <cols>
    <col min="1" max="1" width="13.33203125" customWidth="1"/>
    <col min="2" max="2" width="21" customWidth="1"/>
    <col min="3" max="3" width="16.5" customWidth="1"/>
    <col min="4" max="5" width="18" customWidth="1"/>
    <col min="6" max="6" width="11.1640625" customWidth="1"/>
    <col min="7" max="7" width="45.5" customWidth="1"/>
  </cols>
  <sheetData>
    <row r="1" spans="1:8" ht="16" customHeight="1" x14ac:dyDescent="0.2">
      <c r="A1" s="10" t="s">
        <v>0</v>
      </c>
      <c r="B1" s="10" t="s">
        <v>11</v>
      </c>
      <c r="C1" s="10" t="s">
        <v>12</v>
      </c>
      <c r="D1" s="10" t="s">
        <v>3</v>
      </c>
      <c r="E1" s="10" t="s">
        <v>5</v>
      </c>
      <c r="F1" s="10" t="s">
        <v>21</v>
      </c>
      <c r="G1" s="10" t="s">
        <v>13</v>
      </c>
      <c r="H1" s="60">
        <f>D3</f>
        <v>0</v>
      </c>
    </row>
    <row r="2" spans="1:8" ht="324.5" customHeight="1" x14ac:dyDescent="0.2">
      <c r="A2" s="19"/>
      <c r="B2" s="20"/>
      <c r="C2" s="21"/>
      <c r="D2" s="17"/>
      <c r="E2" s="17">
        <f>C2*D2</f>
        <v>0</v>
      </c>
      <c r="F2" s="23"/>
      <c r="G2" s="14"/>
    </row>
    <row r="3" spans="1:8" ht="24" x14ac:dyDescent="0.2">
      <c r="A3" s="314" t="s">
        <v>5</v>
      </c>
      <c r="B3" s="315"/>
      <c r="C3" s="315"/>
      <c r="D3" s="40">
        <f>SUM(E2)</f>
        <v>0</v>
      </c>
      <c r="E3" s="179"/>
      <c r="F3" s="180"/>
    </row>
  </sheetData>
  <mergeCells count="1">
    <mergeCell ref="A3:C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I13"/>
  <sheetViews>
    <sheetView topLeftCell="F1" zoomScaleNormal="75" workbookViewId="0">
      <selection activeCell="C11" sqref="C11"/>
    </sheetView>
  </sheetViews>
  <sheetFormatPr baseColWidth="10" defaultColWidth="9.1640625" defaultRowHeight="15" x14ac:dyDescent="0.2"/>
  <cols>
    <col min="1" max="1" width="15" customWidth="1"/>
    <col min="2" max="2" width="23" customWidth="1"/>
    <col min="3" max="3" width="7.6640625" customWidth="1"/>
    <col min="4" max="4" width="20" customWidth="1"/>
    <col min="5" max="5" width="29" customWidth="1"/>
    <col min="6" max="6" width="21.5" style="8" customWidth="1"/>
    <col min="7" max="7" width="10" style="9" customWidth="1"/>
    <col min="8" max="8" width="52.6640625" customWidth="1"/>
    <col min="9" max="9" width="10.6640625" bestFit="1" customWidth="1"/>
  </cols>
  <sheetData>
    <row r="1" spans="1:9" ht="16" customHeight="1" x14ac:dyDescent="0.2">
      <c r="A1" s="10" t="s">
        <v>0</v>
      </c>
      <c r="B1" s="10" t="s">
        <v>11</v>
      </c>
      <c r="C1" s="10" t="s">
        <v>12</v>
      </c>
      <c r="D1" s="10" t="s">
        <v>15</v>
      </c>
      <c r="E1" s="10" t="s">
        <v>5</v>
      </c>
      <c r="F1" s="10" t="s">
        <v>21</v>
      </c>
      <c r="G1" s="16" t="s">
        <v>22</v>
      </c>
      <c r="H1" s="10" t="s">
        <v>13</v>
      </c>
      <c r="I1" s="60">
        <f>D3</f>
        <v>0</v>
      </c>
    </row>
    <row r="2" spans="1:9" ht="205.5" customHeight="1" x14ac:dyDescent="0.2">
      <c r="A2" s="11"/>
      <c r="B2" s="12"/>
      <c r="C2" s="13"/>
      <c r="D2" s="17"/>
      <c r="E2" s="17">
        <f>D2*C2</f>
        <v>0</v>
      </c>
      <c r="F2" s="18"/>
      <c r="G2" s="19"/>
      <c r="H2" s="14"/>
    </row>
    <row r="3" spans="1:9" ht="34" customHeight="1" x14ac:dyDescent="0.2">
      <c r="A3" s="181" t="s">
        <v>5</v>
      </c>
      <c r="B3" s="182"/>
      <c r="C3" s="182"/>
      <c r="D3" s="350">
        <f>SUM(E:E)-SUMIF(F:F,"PAID",E:E)</f>
        <v>0</v>
      </c>
      <c r="E3" s="351"/>
      <c r="F3" s="351"/>
      <c r="G3" s="352"/>
      <c r="H3" s="183"/>
    </row>
    <row r="4" spans="1:9" ht="58" customHeight="1" x14ac:dyDescent="0.2"/>
    <row r="5" spans="1:9" ht="58" customHeight="1" x14ac:dyDescent="0.2"/>
    <row r="6" spans="1:9" ht="58" customHeight="1" x14ac:dyDescent="0.2"/>
    <row r="7" spans="1:9" ht="58" customHeight="1" x14ac:dyDescent="0.2"/>
    <row r="8" spans="1:9" ht="58" customHeight="1" x14ac:dyDescent="0.2"/>
    <row r="9" spans="1:9" ht="58" customHeight="1" x14ac:dyDescent="0.2"/>
    <row r="10" spans="1:9" ht="58" customHeight="1" x14ac:dyDescent="0.2"/>
    <row r="11" spans="1:9" ht="58" customHeight="1" x14ac:dyDescent="0.2"/>
    <row r="12" spans="1:9" ht="58" customHeight="1" x14ac:dyDescent="0.2"/>
    <row r="13" spans="1:9" ht="58" customHeight="1" x14ac:dyDescent="0.2"/>
  </sheetData>
  <mergeCells count="1">
    <mergeCell ref="D3:G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C22"/>
  <sheetViews>
    <sheetView workbookViewId="0">
      <selection activeCell="F25" sqref="F25"/>
    </sheetView>
  </sheetViews>
  <sheetFormatPr baseColWidth="10" defaultColWidth="9.1640625" defaultRowHeight="15" x14ac:dyDescent="0.2"/>
  <cols>
    <col min="1" max="1" width="3.5" customWidth="1"/>
    <col min="2" max="2" width="27.6640625" customWidth="1"/>
    <col min="3" max="3" width="14.5" customWidth="1"/>
    <col min="6" max="6" width="21.5" customWidth="1"/>
    <col min="7" max="7" width="20.33203125" customWidth="1"/>
  </cols>
  <sheetData>
    <row r="1" spans="1:3" x14ac:dyDescent="0.2">
      <c r="A1" s="162" t="s">
        <v>25</v>
      </c>
      <c r="B1" s="1" t="s">
        <v>26</v>
      </c>
      <c r="C1" s="2" t="s">
        <v>5</v>
      </c>
    </row>
    <row r="2" spans="1:3" x14ac:dyDescent="0.2">
      <c r="A2" s="3">
        <v>1</v>
      </c>
      <c r="B2" s="192" t="s">
        <v>70</v>
      </c>
      <c r="C2" s="193">
        <f>'TEGAL JAYA (Bar Groceries)'!H1</f>
        <v>2787300</v>
      </c>
    </row>
    <row r="3" spans="1:3" x14ac:dyDescent="0.2">
      <c r="A3" s="3">
        <v>2</v>
      </c>
      <c r="B3" s="3" t="s">
        <v>27</v>
      </c>
      <c r="C3" s="4">
        <f>'BUK BUNGA BAR (Groceries)'!E227</f>
        <v>8433000</v>
      </c>
    </row>
    <row r="4" spans="1:3" x14ac:dyDescent="0.2">
      <c r="A4" s="3">
        <v>3</v>
      </c>
      <c r="B4" s="3" t="s">
        <v>28</v>
      </c>
      <c r="C4" s="4">
        <f>'WARUNG EKA (Drinks, Etc)'!H1</f>
        <v>7132000</v>
      </c>
    </row>
    <row r="5" spans="1:3" x14ac:dyDescent="0.2">
      <c r="A5" s="3">
        <v>4</v>
      </c>
      <c r="B5" s="3" t="s">
        <v>29</v>
      </c>
      <c r="C5" s="4">
        <f>'DEWATA COCONUT (Coconut)'!H1</f>
        <v>1070000</v>
      </c>
    </row>
    <row r="6" spans="1:3" x14ac:dyDescent="0.2">
      <c r="A6" s="3">
        <v>5</v>
      </c>
      <c r="B6" s="3" t="s">
        <v>30</v>
      </c>
      <c r="C6" s="4">
        <f>'SEDANA JAYA'!G1</f>
        <v>0</v>
      </c>
    </row>
    <row r="7" spans="1:3" x14ac:dyDescent="0.2">
      <c r="A7" s="3">
        <v>6</v>
      </c>
      <c r="B7" s="3" t="s">
        <v>31</v>
      </c>
      <c r="C7" s="4">
        <f>'PNB (Alcohol)'!I1</f>
        <v>0</v>
      </c>
    </row>
    <row r="8" spans="1:3" x14ac:dyDescent="0.2">
      <c r="A8" s="3">
        <v>7</v>
      </c>
      <c r="B8" s="3" t="s">
        <v>32</v>
      </c>
      <c r="C8" s="4">
        <f>'DSP (Alcohol)'!K1</f>
        <v>2128500</v>
      </c>
    </row>
    <row r="9" spans="1:3" x14ac:dyDescent="0.2">
      <c r="A9" s="3">
        <v>8</v>
      </c>
      <c r="B9" s="3" t="s">
        <v>33</v>
      </c>
      <c r="C9" s="4">
        <f>'DSP ARYA BIMA (Alcohol)'!H1</f>
        <v>0</v>
      </c>
    </row>
    <row r="10" spans="1:3" x14ac:dyDescent="0.2">
      <c r="A10" s="3">
        <v>9</v>
      </c>
      <c r="B10" s="3" t="s">
        <v>34</v>
      </c>
      <c r="C10" s="4">
        <f>'SELERA OR STIR UP (Syrup)'!I1</f>
        <v>1110000</v>
      </c>
    </row>
    <row r="11" spans="1:3" x14ac:dyDescent="0.2">
      <c r="A11" s="3">
        <v>10</v>
      </c>
      <c r="B11" s="3" t="s">
        <v>35</v>
      </c>
      <c r="C11" s="4">
        <f>'DW BALI (Alcohol)'!J1</f>
        <v>1620000</v>
      </c>
    </row>
    <row r="12" spans="1:3" x14ac:dyDescent="0.2">
      <c r="A12" s="3">
        <v>11</v>
      </c>
      <c r="B12" s="3" t="s">
        <v>36</v>
      </c>
      <c r="C12" s="4">
        <f>'DDB (Alcohol)'!H1</f>
        <v>1312502.8500000001</v>
      </c>
    </row>
    <row r="13" spans="1:3" x14ac:dyDescent="0.2">
      <c r="A13" s="3">
        <v>12</v>
      </c>
      <c r="B13" s="135" t="s">
        <v>71</v>
      </c>
      <c r="C13" s="4">
        <f>'NANO DEWATA NON CK(Alcohol)'!H1</f>
        <v>0</v>
      </c>
    </row>
    <row r="14" spans="1:3" x14ac:dyDescent="0.2">
      <c r="A14" s="3">
        <v>13</v>
      </c>
      <c r="B14" s="135" t="s">
        <v>72</v>
      </c>
      <c r="C14" s="4">
        <f>'NANO DEWATA CK (Alcohol)'!I1</f>
        <v>599999.40749999252</v>
      </c>
    </row>
    <row r="15" spans="1:3" x14ac:dyDescent="0.2">
      <c r="A15" s="3">
        <v>14</v>
      </c>
      <c r="B15" s="3" t="s">
        <v>37</v>
      </c>
      <c r="C15" s="4">
        <f>'BALI PERMATA JAYA (Corona Beer)'!I1</f>
        <v>1190000.0088000002</v>
      </c>
    </row>
    <row r="16" spans="1:3" x14ac:dyDescent="0.2">
      <c r="A16" s="3">
        <v>15</v>
      </c>
      <c r="B16" s="3" t="s">
        <v>38</v>
      </c>
      <c r="C16" s="5">
        <f>'BLACK COFFEE ROASTERS (Coffee)'!J1</f>
        <v>0</v>
      </c>
    </row>
    <row r="17" spans="1:3" x14ac:dyDescent="0.2">
      <c r="A17" s="3">
        <v>16</v>
      </c>
      <c r="B17" s="3" t="s">
        <v>39</v>
      </c>
      <c r="C17" s="4">
        <f>'PT. PRASIDA LANTUR MAJU (Wine)'!I1</f>
        <v>0</v>
      </c>
    </row>
    <row r="18" spans="1:3" x14ac:dyDescent="0.2">
      <c r="A18" s="3">
        <v>17</v>
      </c>
      <c r="B18" s="3" t="s">
        <v>40</v>
      </c>
      <c r="C18" s="6">
        <f>'PT LOVINA BEACH BREWERY'!G1</f>
        <v>0</v>
      </c>
    </row>
    <row r="19" spans="1:3" x14ac:dyDescent="0.2">
      <c r="A19" s="3">
        <v>18</v>
      </c>
      <c r="B19" s="3" t="s">
        <v>41</v>
      </c>
      <c r="C19" s="4">
        <f>'CHAI CHITAI (Tea Leaf,etc)'!L1</f>
        <v>2240000</v>
      </c>
    </row>
    <row r="20" spans="1:3" x14ac:dyDescent="0.2">
      <c r="A20" s="3">
        <v>19</v>
      </c>
      <c r="B20" s="3" t="s">
        <v>42</v>
      </c>
      <c r="C20" s="4">
        <f>'MULIA JAYA (Passion Fruit)'!H1</f>
        <v>0</v>
      </c>
    </row>
    <row r="21" spans="1:3" x14ac:dyDescent="0.2">
      <c r="A21" s="194">
        <v>20</v>
      </c>
      <c r="B21" s="3" t="s">
        <v>43</v>
      </c>
      <c r="C21" s="4">
        <f>'Dewata Kencana Distribusi (Vdka'!I1</f>
        <v>0</v>
      </c>
    </row>
    <row r="22" spans="1:3" x14ac:dyDescent="0.2">
      <c r="A22" s="353" t="s">
        <v>5</v>
      </c>
      <c r="B22" s="354"/>
      <c r="C22" s="7">
        <f>SUM(C2:C21)</f>
        <v>29623302.266299993</v>
      </c>
    </row>
  </sheetData>
  <mergeCells count="1"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TEGAL JAYA (Bar Groceries)</vt:lpstr>
      <vt:lpstr>BUK BUNGA BAR (Groceries)</vt:lpstr>
      <vt:lpstr>WARUNG EKA (Drinks, Etc)</vt:lpstr>
      <vt:lpstr>DEWATA COCONUT (Coconut)</vt:lpstr>
      <vt:lpstr>SEDANA JAYA</vt:lpstr>
      <vt:lpstr>PNB (Alcohol)</vt:lpstr>
      <vt:lpstr>DSP (Alcohol)</vt:lpstr>
      <vt:lpstr>DSP ARYA BIMA (Alcohol)</vt:lpstr>
      <vt:lpstr>SELERA OR STIR UP (Syrup)</vt:lpstr>
      <vt:lpstr>DW BALI (Alcohol)</vt:lpstr>
      <vt:lpstr>DDB (Alcohol)</vt:lpstr>
      <vt:lpstr>NANO DEWATA NON CK(Alcohol)</vt:lpstr>
      <vt:lpstr>NANO DEWATA CK (Alcohol)</vt:lpstr>
      <vt:lpstr>BALI PERMATA JAYA (Corona Beer)</vt:lpstr>
      <vt:lpstr>BLACK COFFEE ROASTERS (Coffee)</vt:lpstr>
      <vt:lpstr>PT. PRASIDA LANTUR MAJU (Wine)</vt:lpstr>
      <vt:lpstr>PT LOVINA BEACH BREWERY</vt:lpstr>
      <vt:lpstr>CHAI CHITAI (Tea Leaf,etc)</vt:lpstr>
      <vt:lpstr>MULIA JAYA (Passion Fruit)</vt:lpstr>
      <vt:lpstr>Dewata Kencana Distribusi (Vdka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2025-01-24T13:46:00Z</dcterms:created>
  <dcterms:modified xsi:type="dcterms:W3CDTF">2026-04-21T04:36:42Z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E94A0DFACAC7A365F97EB369B0B71DA7_43</vt:lpwstr>
  </property>
  <property fmtid="{D5CDD505-2E9C-101B-9397-08002B2CF9AE}" pid="3" name="KSOProductBuildVer">
    <vt:lpwstr>1033-12.1.23155.23155</vt:lpwstr>
  </property>
  <property fmtid="{D5CDD505-2E9C-101B-9397-08002B2CF9AE}" pid="4" name="KSOReadingLayout">
    <vt:bool>true</vt:bool>
  </property>
</Properties>
</file>